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defaultThemeVersion="124226"/>
  <mc:AlternateContent xmlns:mc="http://schemas.openxmlformats.org/markup-compatibility/2006">
    <mc:Choice Requires="x15">
      <x15ac:absPath xmlns:x15ac="http://schemas.microsoft.com/office/spreadsheetml/2010/11/ac" url="C:\Users\User\Desktop\000 - FILE PER SITO\"/>
    </mc:Choice>
  </mc:AlternateContent>
  <xr:revisionPtr revIDLastSave="0" documentId="13_ncr:1_{20E80394-738B-456B-9683-6A347538EC76}" xr6:coauthVersionLast="47" xr6:coauthVersionMax="47" xr10:uidLastSave="{00000000-0000-0000-0000-000000000000}"/>
  <bookViews>
    <workbookView xWindow="57503" yWindow="-98" windowWidth="25394" windowHeight="15346" xr2:uid="{00000000-000D-0000-FFFF-FFFF00000000}"/>
  </bookViews>
  <sheets>
    <sheet name="DPR 151 - Att.-Sot.Classe-Cat." sheetId="4" r:id="rId1"/>
    <sheet name="PRESTAZIONI CONFORMI CNI" sheetId="11" r:id="rId2"/>
  </sheets>
  <definedNames>
    <definedName name="_xlnm.Print_Area" localSheetId="0">'DPR 151 - Att.-Sot.Classe-Cat.'!$C$2:$X$182</definedName>
    <definedName name="_xlnm.Print_Area" localSheetId="1">'PRESTAZIONI CONFORMI CNI'!$B$6:$BP$96</definedName>
    <definedName name="_xlnm.Print_Titles" localSheetId="0">'DPR 151 - Att.-Sot.Classe-Cat.'!$2:$11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27" i="11" l="1"/>
  <c r="Z28" i="11"/>
  <c r="Z29" i="11"/>
  <c r="Z30" i="11"/>
  <c r="Z31" i="11"/>
  <c r="Z32" i="11"/>
  <c r="Z33" i="11"/>
  <c r="Z34" i="11"/>
  <c r="Z35" i="11"/>
  <c r="Z36" i="11"/>
  <c r="Z37" i="11"/>
  <c r="Z38" i="11"/>
  <c r="Z39" i="11"/>
  <c r="Z40" i="11"/>
  <c r="Z41" i="11"/>
  <c r="Z42" i="11"/>
  <c r="Z43" i="11"/>
  <c r="Z44" i="11"/>
  <c r="Z45" i="11"/>
  <c r="Z46" i="11"/>
  <c r="Z47" i="11"/>
  <c r="Z48" i="11"/>
  <c r="Z49" i="11"/>
  <c r="Z50" i="11"/>
  <c r="Z51" i="11"/>
  <c r="Z52" i="11"/>
  <c r="Z53" i="11"/>
  <c r="Z54" i="11"/>
  <c r="Z55" i="11"/>
  <c r="Z56" i="11"/>
  <c r="Z57" i="11"/>
  <c r="Z58" i="11"/>
  <c r="Z59" i="11"/>
  <c r="Z60" i="11"/>
  <c r="Z61" i="11"/>
  <c r="Z62" i="11"/>
  <c r="Z63" i="11"/>
  <c r="Z64" i="11"/>
  <c r="Z65" i="11"/>
  <c r="Z66" i="11"/>
  <c r="Z67" i="11"/>
  <c r="Z68" i="11"/>
  <c r="Z69" i="11"/>
  <c r="Z70" i="11"/>
  <c r="Z71" i="11"/>
  <c r="Z72" i="11"/>
  <c r="Z73" i="11"/>
  <c r="Z74" i="11"/>
  <c r="Z75" i="11"/>
  <c r="Z76" i="11"/>
  <c r="Z77" i="11"/>
  <c r="Z78" i="11"/>
  <c r="Z79" i="11"/>
  <c r="Z80" i="11"/>
  <c r="Z81" i="11"/>
  <c r="Z82" i="11"/>
  <c r="Z83" i="11"/>
  <c r="Z84" i="11"/>
  <c r="Z85" i="11"/>
  <c r="Z86" i="11"/>
  <c r="Z87" i="11"/>
  <c r="Z88" i="11"/>
  <c r="Z14" i="11"/>
  <c r="Z15" i="11"/>
  <c r="Z16" i="11"/>
  <c r="Z17" i="11"/>
  <c r="Z18" i="11"/>
  <c r="Z19" i="11"/>
  <c r="Z20" i="11"/>
  <c r="Z21" i="11"/>
  <c r="Z22" i="11"/>
  <c r="Z23" i="11"/>
  <c r="Z24" i="11"/>
  <c r="Z25" i="11"/>
  <c r="Z12" i="11"/>
  <c r="Z13" i="11"/>
  <c r="AY75" i="11" l="1"/>
  <c r="AX75" i="11"/>
  <c r="BC10" i="11" l="1"/>
  <c r="BC11" i="11"/>
  <c r="BC12" i="11"/>
  <c r="BC13" i="11"/>
  <c r="BC14" i="11"/>
  <c r="BC15" i="11"/>
  <c r="BC16" i="11"/>
  <c r="BC17" i="11"/>
  <c r="BC18" i="11"/>
  <c r="BC19" i="11"/>
  <c r="BC20" i="11"/>
  <c r="BC21" i="11"/>
  <c r="BC22" i="11"/>
  <c r="BC23" i="11"/>
  <c r="BC24" i="11"/>
  <c r="BC25" i="11"/>
  <c r="BC26" i="11"/>
  <c r="BC27" i="11"/>
  <c r="BC28" i="11"/>
  <c r="BC29" i="11"/>
  <c r="BC30" i="11"/>
  <c r="BC31" i="11"/>
  <c r="BC32" i="11"/>
  <c r="BC33" i="11"/>
  <c r="BC34" i="11"/>
  <c r="BC35" i="11"/>
  <c r="BC36" i="11"/>
  <c r="BC37" i="11"/>
  <c r="BC38" i="11"/>
  <c r="BC39" i="11"/>
  <c r="BC40" i="11"/>
  <c r="BC41" i="11"/>
  <c r="BC42" i="11"/>
  <c r="BC43" i="11"/>
  <c r="BC44" i="11"/>
  <c r="BC45" i="11"/>
  <c r="BC46" i="11"/>
  <c r="BC47" i="11"/>
  <c r="BC48" i="11"/>
  <c r="BC49" i="11"/>
  <c r="BC50" i="11"/>
  <c r="BC51" i="11"/>
  <c r="BC52" i="11"/>
  <c r="BC53" i="11"/>
  <c r="BC54" i="11"/>
  <c r="BC55" i="11"/>
  <c r="BC56" i="11"/>
  <c r="BC57" i="11"/>
  <c r="BC58" i="11"/>
  <c r="BC59" i="11"/>
  <c r="BC60" i="11"/>
  <c r="BC61" i="11"/>
  <c r="BC62" i="11"/>
  <c r="BC63" i="11"/>
  <c r="BC64" i="11"/>
  <c r="BC65" i="11"/>
  <c r="BC66" i="11"/>
  <c r="BC67" i="11"/>
  <c r="BC68" i="11"/>
  <c r="BC69" i="11"/>
  <c r="BC70" i="11"/>
  <c r="BC71" i="11"/>
  <c r="BC72" i="11"/>
  <c r="BC73" i="11"/>
  <c r="BC74" i="11"/>
  <c r="BC76" i="11"/>
  <c r="BC77" i="11"/>
  <c r="BC78" i="11"/>
  <c r="BC79" i="11"/>
  <c r="BC80" i="11"/>
  <c r="BC81" i="11"/>
  <c r="BC82" i="11"/>
  <c r="BC83" i="11"/>
  <c r="BC84" i="11"/>
  <c r="BC85" i="11"/>
  <c r="BC86" i="11"/>
  <c r="BC87" i="11"/>
  <c r="BC88" i="11"/>
  <c r="Y73" i="11" l="1"/>
  <c r="AK10" i="11" l="1"/>
  <c r="AK11" i="11"/>
  <c r="AK12" i="11"/>
  <c r="AK13" i="11"/>
  <c r="AK14" i="11"/>
  <c r="AK15" i="11"/>
  <c r="AK16" i="11"/>
  <c r="AK17" i="11"/>
  <c r="AK18" i="11"/>
  <c r="AK19" i="11"/>
  <c r="AK20" i="11"/>
  <c r="AK21" i="11"/>
  <c r="AK22" i="11"/>
  <c r="AK23" i="11"/>
  <c r="AK24" i="11"/>
  <c r="AK25" i="11"/>
  <c r="AK26" i="11"/>
  <c r="AK27" i="11"/>
  <c r="AK28" i="11"/>
  <c r="AK29" i="11"/>
  <c r="AK30" i="11"/>
  <c r="AK31" i="11"/>
  <c r="AK32" i="11"/>
  <c r="AK33" i="11"/>
  <c r="AK34" i="11"/>
  <c r="AK35" i="11"/>
  <c r="AK36" i="11"/>
  <c r="AK37" i="11"/>
  <c r="AK38" i="11"/>
  <c r="AK39" i="11"/>
  <c r="AK40" i="11"/>
  <c r="AK41" i="11"/>
  <c r="AK42" i="11"/>
  <c r="AK43" i="11"/>
  <c r="AK44" i="11"/>
  <c r="AK45" i="11"/>
  <c r="AK46" i="11"/>
  <c r="AK47" i="11"/>
  <c r="AK48" i="11"/>
  <c r="AK49" i="11"/>
  <c r="AK50" i="11"/>
  <c r="AK51" i="11"/>
  <c r="AK52" i="11"/>
  <c r="AK53" i="11"/>
  <c r="AK54" i="11"/>
  <c r="AK55" i="11"/>
  <c r="AK56" i="11"/>
  <c r="AK57" i="11"/>
  <c r="AK58" i="11"/>
  <c r="AK59" i="11"/>
  <c r="AK60" i="11"/>
  <c r="AK61" i="11"/>
  <c r="AK62" i="11"/>
  <c r="AK63" i="11"/>
  <c r="AK64" i="11"/>
  <c r="AK65" i="11"/>
  <c r="AK66" i="11"/>
  <c r="AK67" i="11"/>
  <c r="AK68" i="11"/>
  <c r="AK69" i="11"/>
  <c r="AK70" i="11"/>
  <c r="AK71" i="11"/>
  <c r="AK72" i="11"/>
  <c r="AK73" i="11"/>
  <c r="AK74" i="11"/>
  <c r="AK75" i="11"/>
  <c r="AK76" i="11"/>
  <c r="AK77" i="11"/>
  <c r="AK78" i="11"/>
  <c r="AK79" i="11"/>
  <c r="AK80" i="11"/>
  <c r="AK81" i="11"/>
  <c r="AK82" i="11"/>
  <c r="AK83" i="11"/>
  <c r="AK84" i="11"/>
  <c r="AK85" i="11"/>
  <c r="AK86" i="11"/>
  <c r="AK87" i="11"/>
  <c r="AK88" i="11"/>
  <c r="AK9" i="11"/>
  <c r="AM10" i="11"/>
  <c r="AM11" i="11"/>
  <c r="AM12" i="11"/>
  <c r="AM13" i="11"/>
  <c r="AM14" i="11"/>
  <c r="AM15" i="11"/>
  <c r="AM16" i="11"/>
  <c r="AM17" i="11"/>
  <c r="AM18" i="11"/>
  <c r="AM19" i="11"/>
  <c r="AM20" i="11"/>
  <c r="AM21" i="11"/>
  <c r="AM22" i="11"/>
  <c r="AM23" i="11"/>
  <c r="AM24" i="11"/>
  <c r="AM25" i="11"/>
  <c r="AM26" i="11"/>
  <c r="AM27" i="11"/>
  <c r="AM28" i="11"/>
  <c r="AM29" i="11"/>
  <c r="AM30" i="11"/>
  <c r="AM31" i="11"/>
  <c r="AM32" i="11"/>
  <c r="AM33" i="11"/>
  <c r="AM34" i="11"/>
  <c r="AM35" i="11"/>
  <c r="AM36" i="11"/>
  <c r="AM37" i="11"/>
  <c r="AM38" i="11"/>
  <c r="AM39" i="11"/>
  <c r="AM40" i="11"/>
  <c r="AM41" i="11"/>
  <c r="AM42" i="11"/>
  <c r="AM43" i="11"/>
  <c r="AM44" i="11"/>
  <c r="AM45" i="11"/>
  <c r="AM46" i="11"/>
  <c r="AM47" i="11"/>
  <c r="AM48" i="11"/>
  <c r="AM49" i="11"/>
  <c r="AM50" i="11"/>
  <c r="AM51" i="11"/>
  <c r="AM52" i="11"/>
  <c r="AM53" i="11"/>
  <c r="AM54" i="11"/>
  <c r="AM55" i="11"/>
  <c r="AM56" i="11"/>
  <c r="AM57" i="11"/>
  <c r="AM58" i="11"/>
  <c r="AM59" i="11"/>
  <c r="AM60" i="11"/>
  <c r="AM61" i="11"/>
  <c r="AM62" i="11"/>
  <c r="AM63" i="11"/>
  <c r="AM64" i="11"/>
  <c r="AM65" i="11"/>
  <c r="AM66" i="11"/>
  <c r="AM67" i="11"/>
  <c r="AM68" i="11"/>
  <c r="AM69" i="11"/>
  <c r="AM70" i="11"/>
  <c r="AM71" i="11"/>
  <c r="AM72" i="11"/>
  <c r="AM73" i="11"/>
  <c r="AM74" i="11"/>
  <c r="AM76" i="11"/>
  <c r="AM77" i="11"/>
  <c r="AM78" i="11"/>
  <c r="AM79" i="11"/>
  <c r="AM80" i="11"/>
  <c r="AM81" i="11"/>
  <c r="AM82" i="11"/>
  <c r="AM84" i="11"/>
  <c r="AM85" i="11"/>
  <c r="AM86" i="11"/>
  <c r="AM87" i="11"/>
  <c r="AM88" i="11"/>
  <c r="AC10" i="11" l="1"/>
  <c r="AC11" i="11"/>
  <c r="AC12" i="11"/>
  <c r="AC13" i="11"/>
  <c r="AC14" i="11"/>
  <c r="AC15" i="11"/>
  <c r="AC16" i="11"/>
  <c r="AC17" i="11"/>
  <c r="AC18" i="11"/>
  <c r="AC19" i="11"/>
  <c r="AC20" i="11"/>
  <c r="AC21" i="11"/>
  <c r="AC22" i="11"/>
  <c r="AC23" i="11"/>
  <c r="AC24" i="11"/>
  <c r="AC25" i="11"/>
  <c r="AC26" i="11"/>
  <c r="AC27" i="11"/>
  <c r="AC28" i="11"/>
  <c r="AC29" i="11"/>
  <c r="AC30" i="11"/>
  <c r="AC31" i="11"/>
  <c r="AC32" i="11"/>
  <c r="AC33" i="11"/>
  <c r="AC34" i="11"/>
  <c r="AC35" i="11"/>
  <c r="AC36" i="11"/>
  <c r="AC37" i="11"/>
  <c r="AC38" i="11"/>
  <c r="AC39" i="11"/>
  <c r="AC40" i="11"/>
  <c r="AC41" i="11"/>
  <c r="AC42" i="11"/>
  <c r="AC43" i="11"/>
  <c r="AC44" i="11"/>
  <c r="AC45" i="11"/>
  <c r="AC46" i="11"/>
  <c r="AC47" i="11"/>
  <c r="AC48" i="11"/>
  <c r="AC49" i="11"/>
  <c r="AC50" i="11"/>
  <c r="AC51" i="11"/>
  <c r="AC52" i="11"/>
  <c r="AC53" i="11"/>
  <c r="AC54" i="11"/>
  <c r="AC55" i="11"/>
  <c r="AC56" i="11"/>
  <c r="AC57" i="11"/>
  <c r="AC58" i="11"/>
  <c r="AC59" i="11"/>
  <c r="AC60" i="11"/>
  <c r="AC61" i="11"/>
  <c r="AC62" i="11"/>
  <c r="AC63" i="11"/>
  <c r="AC64" i="11"/>
  <c r="AC65" i="11"/>
  <c r="AC66" i="11"/>
  <c r="AC67" i="11"/>
  <c r="AC68" i="11"/>
  <c r="AC69" i="11"/>
  <c r="AC70" i="11"/>
  <c r="AC71" i="11"/>
  <c r="AC72" i="11"/>
  <c r="AC73" i="11"/>
  <c r="AC74" i="11"/>
  <c r="AC75" i="11"/>
  <c r="AC76" i="11"/>
  <c r="AC77" i="11"/>
  <c r="AC78" i="11"/>
  <c r="AC79" i="11"/>
  <c r="AC80" i="11"/>
  <c r="AC81" i="11"/>
  <c r="AC82" i="11"/>
  <c r="AC83" i="11"/>
  <c r="AC84" i="11"/>
  <c r="AC85" i="11"/>
  <c r="AC86" i="11"/>
  <c r="AC87" i="11"/>
  <c r="AC88" i="11"/>
  <c r="AC9" i="11"/>
  <c r="BO17" i="11"/>
  <c r="BO21" i="11" s="1"/>
  <c r="BG10" i="11" l="1"/>
  <c r="BH10" i="11"/>
  <c r="BI10" i="11"/>
  <c r="BK10" i="11" s="1"/>
  <c r="BG11" i="11"/>
  <c r="BH11" i="11"/>
  <c r="BI11" i="11"/>
  <c r="BK11" i="11" s="1"/>
  <c r="BG12" i="11"/>
  <c r="BH12" i="11"/>
  <c r="BI12" i="11"/>
  <c r="BK12" i="11" s="1"/>
  <c r="BG13" i="11"/>
  <c r="BH13" i="11"/>
  <c r="BI13" i="11"/>
  <c r="BK13" i="11" s="1"/>
  <c r="BG14" i="11"/>
  <c r="BH14" i="11"/>
  <c r="BI14" i="11"/>
  <c r="BK14" i="11" s="1"/>
  <c r="BG15" i="11"/>
  <c r="BH15" i="11"/>
  <c r="BI15" i="11"/>
  <c r="BK15" i="11" s="1"/>
  <c r="BG16" i="11"/>
  <c r="BH16" i="11"/>
  <c r="BI16" i="11"/>
  <c r="BK16" i="11" s="1"/>
  <c r="BG17" i="11"/>
  <c r="BH17" i="11"/>
  <c r="BI17" i="11"/>
  <c r="BK17" i="11" s="1"/>
  <c r="BG18" i="11"/>
  <c r="BH18" i="11"/>
  <c r="BI18" i="11"/>
  <c r="BK18" i="11" s="1"/>
  <c r="BG19" i="11"/>
  <c r="BH19" i="11"/>
  <c r="BI19" i="11"/>
  <c r="BK19" i="11" s="1"/>
  <c r="BG20" i="11"/>
  <c r="BH20" i="11"/>
  <c r="BI20" i="11"/>
  <c r="BK20" i="11" s="1"/>
  <c r="BG21" i="11"/>
  <c r="BH21" i="11"/>
  <c r="BI21" i="11"/>
  <c r="BK21" i="11" s="1"/>
  <c r="BG22" i="11"/>
  <c r="BH22" i="11"/>
  <c r="BI22" i="11"/>
  <c r="BK22" i="11" s="1"/>
  <c r="BG23" i="11"/>
  <c r="BH23" i="11"/>
  <c r="BI23" i="11"/>
  <c r="BK23" i="11" s="1"/>
  <c r="BG24" i="11"/>
  <c r="BH24" i="11"/>
  <c r="BI24" i="11"/>
  <c r="BK24" i="11" s="1"/>
  <c r="BG25" i="11"/>
  <c r="BH25" i="11"/>
  <c r="BI25" i="11"/>
  <c r="BK25" i="11" s="1"/>
  <c r="BG26" i="11"/>
  <c r="BH26" i="11"/>
  <c r="BI26" i="11"/>
  <c r="BK26" i="11" s="1"/>
  <c r="BG27" i="11"/>
  <c r="BH27" i="11"/>
  <c r="BI27" i="11"/>
  <c r="BK27" i="11" s="1"/>
  <c r="BG28" i="11"/>
  <c r="BH28" i="11"/>
  <c r="BI28" i="11"/>
  <c r="BK28" i="11" s="1"/>
  <c r="BG29" i="11"/>
  <c r="BH29" i="11"/>
  <c r="BI29" i="11"/>
  <c r="BK29" i="11" s="1"/>
  <c r="BG30" i="11"/>
  <c r="BH30" i="11"/>
  <c r="BI30" i="11"/>
  <c r="BK30" i="11" s="1"/>
  <c r="BG31" i="11"/>
  <c r="BH31" i="11"/>
  <c r="BI31" i="11"/>
  <c r="BK31" i="11" s="1"/>
  <c r="BG32" i="11"/>
  <c r="BH32" i="11"/>
  <c r="BI32" i="11"/>
  <c r="BK32" i="11" s="1"/>
  <c r="BG33" i="11"/>
  <c r="BH33" i="11"/>
  <c r="BI33" i="11"/>
  <c r="BK33" i="11" s="1"/>
  <c r="BG34" i="11"/>
  <c r="BH34" i="11"/>
  <c r="BI34" i="11"/>
  <c r="BK34" i="11" s="1"/>
  <c r="BG35" i="11"/>
  <c r="BH35" i="11"/>
  <c r="BI35" i="11"/>
  <c r="BK35" i="11" s="1"/>
  <c r="BG36" i="11"/>
  <c r="BH36" i="11"/>
  <c r="BI36" i="11"/>
  <c r="BK36" i="11" s="1"/>
  <c r="BG37" i="11"/>
  <c r="BH37" i="11"/>
  <c r="BI37" i="11"/>
  <c r="BK37" i="11" s="1"/>
  <c r="BG38" i="11"/>
  <c r="BH38" i="11"/>
  <c r="BI38" i="11"/>
  <c r="BK38" i="11" s="1"/>
  <c r="BG39" i="11"/>
  <c r="BH39" i="11"/>
  <c r="BI39" i="11"/>
  <c r="BK39" i="11" s="1"/>
  <c r="BG40" i="11"/>
  <c r="BH40" i="11"/>
  <c r="BI40" i="11"/>
  <c r="BK40" i="11" s="1"/>
  <c r="BG41" i="11"/>
  <c r="BH41" i="11"/>
  <c r="BI41" i="11"/>
  <c r="BK41" i="11" s="1"/>
  <c r="BG42" i="11"/>
  <c r="BH42" i="11"/>
  <c r="BI42" i="11"/>
  <c r="BK42" i="11" s="1"/>
  <c r="BG43" i="11"/>
  <c r="BH43" i="11"/>
  <c r="BI43" i="11"/>
  <c r="BK43" i="11" s="1"/>
  <c r="BG44" i="11"/>
  <c r="BH44" i="11"/>
  <c r="BI44" i="11"/>
  <c r="BK44" i="11" s="1"/>
  <c r="BG45" i="11"/>
  <c r="BH45" i="11"/>
  <c r="BI45" i="11"/>
  <c r="BK45" i="11" s="1"/>
  <c r="BG46" i="11"/>
  <c r="BH46" i="11"/>
  <c r="BI46" i="11"/>
  <c r="BK46" i="11" s="1"/>
  <c r="BG47" i="11"/>
  <c r="BH47" i="11"/>
  <c r="BI47" i="11"/>
  <c r="BK47" i="11" s="1"/>
  <c r="BG48" i="11"/>
  <c r="BH48" i="11"/>
  <c r="BI48" i="11"/>
  <c r="BK48" i="11" s="1"/>
  <c r="BG49" i="11"/>
  <c r="BH49" i="11"/>
  <c r="BI49" i="11"/>
  <c r="BK49" i="11" s="1"/>
  <c r="BG50" i="11"/>
  <c r="BH50" i="11"/>
  <c r="BI50" i="11"/>
  <c r="BK50" i="11" s="1"/>
  <c r="BG51" i="11"/>
  <c r="BH51" i="11"/>
  <c r="BI51" i="11"/>
  <c r="BK51" i="11" s="1"/>
  <c r="BG52" i="11"/>
  <c r="BH52" i="11"/>
  <c r="BI52" i="11"/>
  <c r="BK52" i="11" s="1"/>
  <c r="BG53" i="11"/>
  <c r="BH53" i="11"/>
  <c r="BI53" i="11"/>
  <c r="BK53" i="11" s="1"/>
  <c r="BG54" i="11"/>
  <c r="BH54" i="11"/>
  <c r="BI54" i="11"/>
  <c r="BK54" i="11" s="1"/>
  <c r="BG55" i="11"/>
  <c r="BH55" i="11"/>
  <c r="BI55" i="11"/>
  <c r="BK55" i="11" s="1"/>
  <c r="BG56" i="11"/>
  <c r="BH56" i="11"/>
  <c r="BI56" i="11"/>
  <c r="BK56" i="11" s="1"/>
  <c r="BG57" i="11"/>
  <c r="BH57" i="11"/>
  <c r="BI57" i="11"/>
  <c r="BK57" i="11" s="1"/>
  <c r="BG58" i="11"/>
  <c r="BH58" i="11"/>
  <c r="BI58" i="11"/>
  <c r="BK58" i="11" s="1"/>
  <c r="BG59" i="11"/>
  <c r="BH59" i="11"/>
  <c r="BI59" i="11"/>
  <c r="BK59" i="11" s="1"/>
  <c r="BG60" i="11"/>
  <c r="BH60" i="11"/>
  <c r="BI60" i="11"/>
  <c r="BK60" i="11" s="1"/>
  <c r="BG61" i="11"/>
  <c r="BH61" i="11"/>
  <c r="BI61" i="11"/>
  <c r="BK61" i="11" s="1"/>
  <c r="BG62" i="11"/>
  <c r="BH62" i="11"/>
  <c r="BI62" i="11"/>
  <c r="BK62" i="11" s="1"/>
  <c r="BG63" i="11"/>
  <c r="BH63" i="11"/>
  <c r="BI63" i="11"/>
  <c r="BK63" i="11" s="1"/>
  <c r="BG64" i="11"/>
  <c r="BH64" i="11"/>
  <c r="BI64" i="11"/>
  <c r="BK64" i="11" s="1"/>
  <c r="BG65" i="11"/>
  <c r="BH65" i="11"/>
  <c r="BI65" i="11"/>
  <c r="BK65" i="11" s="1"/>
  <c r="BG66" i="11"/>
  <c r="BH66" i="11"/>
  <c r="BI66" i="11"/>
  <c r="BK66" i="11" s="1"/>
  <c r="BG67" i="11"/>
  <c r="BH67" i="11"/>
  <c r="BI67" i="11"/>
  <c r="BK67" i="11" s="1"/>
  <c r="BG68" i="11"/>
  <c r="BH68" i="11"/>
  <c r="BI68" i="11"/>
  <c r="BK68" i="11" s="1"/>
  <c r="BG69" i="11"/>
  <c r="BH69" i="11"/>
  <c r="BI69" i="11"/>
  <c r="BK69" i="11" s="1"/>
  <c r="BG70" i="11"/>
  <c r="BH70" i="11"/>
  <c r="BI70" i="11"/>
  <c r="BK70" i="11" s="1"/>
  <c r="BG71" i="11"/>
  <c r="BH71" i="11"/>
  <c r="BI71" i="11"/>
  <c r="BK71" i="11" s="1"/>
  <c r="BG72" i="11"/>
  <c r="BH72" i="11"/>
  <c r="BI72" i="11"/>
  <c r="BK72" i="11" s="1"/>
  <c r="BG73" i="11"/>
  <c r="BH73" i="11"/>
  <c r="BI73" i="11"/>
  <c r="BK73" i="11" s="1"/>
  <c r="BG74" i="11"/>
  <c r="BH74" i="11"/>
  <c r="BI74" i="11"/>
  <c r="BK74" i="11" s="1"/>
  <c r="BG75" i="11"/>
  <c r="BH75" i="11"/>
  <c r="BI75" i="11"/>
  <c r="BK75" i="11" s="1"/>
  <c r="BG76" i="11"/>
  <c r="BH76" i="11"/>
  <c r="BI76" i="11"/>
  <c r="BK76" i="11" s="1"/>
  <c r="BG77" i="11"/>
  <c r="BH77" i="11"/>
  <c r="BI77" i="11"/>
  <c r="BK77" i="11" s="1"/>
  <c r="BG78" i="11"/>
  <c r="BH78" i="11"/>
  <c r="BI78" i="11"/>
  <c r="BK78" i="11" s="1"/>
  <c r="BG79" i="11"/>
  <c r="BH79" i="11"/>
  <c r="BI79" i="11"/>
  <c r="BK79" i="11" s="1"/>
  <c r="BG80" i="11"/>
  <c r="BH80" i="11"/>
  <c r="BI80" i="11"/>
  <c r="BK80" i="11" s="1"/>
  <c r="BG81" i="11"/>
  <c r="BH81" i="11"/>
  <c r="BI81" i="11"/>
  <c r="BK81" i="11" s="1"/>
  <c r="BG82" i="11"/>
  <c r="BH82" i="11"/>
  <c r="BI82" i="11"/>
  <c r="BK82" i="11" s="1"/>
  <c r="BG83" i="11"/>
  <c r="BH83" i="11"/>
  <c r="BJ83" i="11" s="1"/>
  <c r="BI83" i="11"/>
  <c r="BK83" i="11" s="1"/>
  <c r="BG84" i="11"/>
  <c r="BH84" i="11"/>
  <c r="BI84" i="11"/>
  <c r="BK84" i="11" s="1"/>
  <c r="BG85" i="11"/>
  <c r="BH85" i="11"/>
  <c r="BI85" i="11"/>
  <c r="BK85" i="11" s="1"/>
  <c r="BG86" i="11"/>
  <c r="BH86" i="11"/>
  <c r="BI86" i="11"/>
  <c r="BK86" i="11" s="1"/>
  <c r="BG87" i="11"/>
  <c r="BH87" i="11"/>
  <c r="BI87" i="11"/>
  <c r="BK87" i="11" s="1"/>
  <c r="BG88" i="11"/>
  <c r="BH88" i="11"/>
  <c r="BI88" i="11"/>
  <c r="BK88" i="11" s="1"/>
  <c r="BI9" i="11"/>
  <c r="BK9" i="11" s="1"/>
  <c r="BH9" i="11"/>
  <c r="BJ9" i="11" s="1"/>
  <c r="BG9" i="11"/>
  <c r="AW11" i="11"/>
  <c r="AX11" i="11"/>
  <c r="AY11" i="11"/>
  <c r="AZ11" i="11"/>
  <c r="BB11" i="11"/>
  <c r="AW12" i="11"/>
  <c r="AX12" i="11"/>
  <c r="AY12" i="11"/>
  <c r="AZ12" i="11"/>
  <c r="BB12" i="11"/>
  <c r="AW13" i="11"/>
  <c r="AX13" i="11"/>
  <c r="AY13" i="11"/>
  <c r="AZ13" i="11"/>
  <c r="BB13" i="11"/>
  <c r="AW14" i="11"/>
  <c r="AX14" i="11"/>
  <c r="AY14" i="11"/>
  <c r="AZ14" i="11"/>
  <c r="BB14" i="11"/>
  <c r="AW15" i="11"/>
  <c r="AX15" i="11"/>
  <c r="AY15" i="11"/>
  <c r="AZ15" i="11"/>
  <c r="BB15" i="11"/>
  <c r="AW16" i="11"/>
  <c r="AX16" i="11"/>
  <c r="AY16" i="11"/>
  <c r="AZ16" i="11"/>
  <c r="BB16" i="11"/>
  <c r="AW17" i="11"/>
  <c r="AX17" i="11"/>
  <c r="AY17" i="11"/>
  <c r="AZ17" i="11"/>
  <c r="BB17" i="11"/>
  <c r="AW18" i="11"/>
  <c r="AX18" i="11"/>
  <c r="AY18" i="11"/>
  <c r="AZ18" i="11"/>
  <c r="BB18" i="11"/>
  <c r="AW19" i="11"/>
  <c r="AX19" i="11"/>
  <c r="AY19" i="11"/>
  <c r="AZ19" i="11"/>
  <c r="BB19" i="11"/>
  <c r="AW20" i="11"/>
  <c r="AX20" i="11"/>
  <c r="AY20" i="11"/>
  <c r="AZ20" i="11"/>
  <c r="BB20" i="11"/>
  <c r="AW21" i="11"/>
  <c r="AX21" i="11"/>
  <c r="AY21" i="11"/>
  <c r="AZ21" i="11"/>
  <c r="BB21" i="11"/>
  <c r="AW22" i="11"/>
  <c r="AX22" i="11"/>
  <c r="AY22" i="11"/>
  <c r="AZ22" i="11"/>
  <c r="BB22" i="11"/>
  <c r="AW23" i="11"/>
  <c r="AX23" i="11"/>
  <c r="AY23" i="11"/>
  <c r="AZ23" i="11"/>
  <c r="BB23" i="11"/>
  <c r="AW24" i="11"/>
  <c r="AX24" i="11"/>
  <c r="AY24" i="11"/>
  <c r="AZ24" i="11"/>
  <c r="BB24" i="11"/>
  <c r="AW25" i="11"/>
  <c r="AX25" i="11"/>
  <c r="AY25" i="11"/>
  <c r="AZ25" i="11"/>
  <c r="BB25" i="11"/>
  <c r="AW26" i="11"/>
  <c r="AX26" i="11"/>
  <c r="AY26" i="11"/>
  <c r="AZ26" i="11"/>
  <c r="BB26" i="11"/>
  <c r="AW27" i="11"/>
  <c r="AX27" i="11"/>
  <c r="AY27" i="11"/>
  <c r="AZ27" i="11"/>
  <c r="BB27" i="11"/>
  <c r="AW28" i="11"/>
  <c r="AX28" i="11"/>
  <c r="AY28" i="11"/>
  <c r="AZ28" i="11"/>
  <c r="BB28" i="11"/>
  <c r="AW29" i="11"/>
  <c r="AX29" i="11"/>
  <c r="AY29" i="11"/>
  <c r="AZ29" i="11"/>
  <c r="BB29" i="11"/>
  <c r="AW30" i="11"/>
  <c r="AX30" i="11"/>
  <c r="AY30" i="11"/>
  <c r="AZ30" i="11"/>
  <c r="BB30" i="11"/>
  <c r="AW31" i="11"/>
  <c r="AX31" i="11"/>
  <c r="AY31" i="11"/>
  <c r="AZ31" i="11"/>
  <c r="BB31" i="11"/>
  <c r="AW32" i="11"/>
  <c r="AX32" i="11"/>
  <c r="AY32" i="11"/>
  <c r="AZ32" i="11"/>
  <c r="BB32" i="11"/>
  <c r="AW33" i="11"/>
  <c r="AX33" i="11"/>
  <c r="AY33" i="11"/>
  <c r="AZ33" i="11"/>
  <c r="BB33" i="11"/>
  <c r="AW34" i="11"/>
  <c r="AX34" i="11"/>
  <c r="AY34" i="11"/>
  <c r="AZ34" i="11"/>
  <c r="BB34" i="11"/>
  <c r="AW35" i="11"/>
  <c r="AX35" i="11"/>
  <c r="AY35" i="11"/>
  <c r="AZ35" i="11"/>
  <c r="BB35" i="11"/>
  <c r="AW36" i="11"/>
  <c r="AX36" i="11"/>
  <c r="AY36" i="11"/>
  <c r="AZ36" i="11"/>
  <c r="BB36" i="11"/>
  <c r="AW37" i="11"/>
  <c r="AX37" i="11"/>
  <c r="AY37" i="11"/>
  <c r="AZ37" i="11"/>
  <c r="BB37" i="11"/>
  <c r="AW38" i="11"/>
  <c r="AX38" i="11"/>
  <c r="AY38" i="11"/>
  <c r="AZ38" i="11"/>
  <c r="BB38" i="11"/>
  <c r="AW39" i="11"/>
  <c r="AX39" i="11"/>
  <c r="AY39" i="11"/>
  <c r="AZ39" i="11"/>
  <c r="BB39" i="11"/>
  <c r="AW40" i="11"/>
  <c r="AX40" i="11"/>
  <c r="AY40" i="11"/>
  <c r="AZ40" i="11"/>
  <c r="BB40" i="11"/>
  <c r="AW41" i="11"/>
  <c r="AX41" i="11"/>
  <c r="AY41" i="11"/>
  <c r="AZ41" i="11"/>
  <c r="BB41" i="11"/>
  <c r="AW42" i="11"/>
  <c r="AX42" i="11"/>
  <c r="AY42" i="11"/>
  <c r="AZ42" i="11"/>
  <c r="BB42" i="11"/>
  <c r="AW43" i="11"/>
  <c r="AX43" i="11"/>
  <c r="AY43" i="11"/>
  <c r="AZ43" i="11"/>
  <c r="BB43" i="11"/>
  <c r="AW44" i="11"/>
  <c r="AX44" i="11"/>
  <c r="AY44" i="11"/>
  <c r="AZ44" i="11"/>
  <c r="BB44" i="11"/>
  <c r="AW45" i="11"/>
  <c r="AX45" i="11"/>
  <c r="AY45" i="11"/>
  <c r="AZ45" i="11"/>
  <c r="BB45" i="11"/>
  <c r="AW46" i="11"/>
  <c r="AX46" i="11"/>
  <c r="AY46" i="11"/>
  <c r="AZ46" i="11"/>
  <c r="BB46" i="11"/>
  <c r="AW47" i="11"/>
  <c r="AX47" i="11"/>
  <c r="AY47" i="11"/>
  <c r="AZ47" i="11"/>
  <c r="BB47" i="11"/>
  <c r="AW48" i="11"/>
  <c r="AX48" i="11"/>
  <c r="AY48" i="11"/>
  <c r="AZ48" i="11"/>
  <c r="BB48" i="11"/>
  <c r="AW49" i="11"/>
  <c r="AX49" i="11"/>
  <c r="AY49" i="11"/>
  <c r="AZ49" i="11"/>
  <c r="BB49" i="11"/>
  <c r="AW50" i="11"/>
  <c r="AX50" i="11"/>
  <c r="AY50" i="11"/>
  <c r="AZ50" i="11"/>
  <c r="BB50" i="11"/>
  <c r="AW51" i="11"/>
  <c r="AX51" i="11"/>
  <c r="AY51" i="11"/>
  <c r="AZ51" i="11"/>
  <c r="BB51" i="11"/>
  <c r="AW52" i="11"/>
  <c r="AX52" i="11"/>
  <c r="AY52" i="11"/>
  <c r="AZ52" i="11"/>
  <c r="BB52" i="11"/>
  <c r="AW53" i="11"/>
  <c r="AX53" i="11"/>
  <c r="AY53" i="11"/>
  <c r="AZ53" i="11"/>
  <c r="BB53" i="11"/>
  <c r="AW54" i="11"/>
  <c r="AX54" i="11"/>
  <c r="AY54" i="11"/>
  <c r="AZ54" i="11"/>
  <c r="BB54" i="11"/>
  <c r="AW55" i="11"/>
  <c r="AX55" i="11"/>
  <c r="AY55" i="11"/>
  <c r="AZ55" i="11"/>
  <c r="BB55" i="11"/>
  <c r="AW56" i="11"/>
  <c r="AX56" i="11"/>
  <c r="AY56" i="11"/>
  <c r="AZ56" i="11"/>
  <c r="BB56" i="11"/>
  <c r="AX57" i="11"/>
  <c r="AY57" i="11"/>
  <c r="AZ57" i="11"/>
  <c r="BB57" i="11"/>
  <c r="AW58" i="11"/>
  <c r="AX58" i="11"/>
  <c r="AY58" i="11"/>
  <c r="AZ58" i="11"/>
  <c r="BB58" i="11"/>
  <c r="AW59" i="11"/>
  <c r="AX59" i="11"/>
  <c r="AY59" i="11"/>
  <c r="AZ59" i="11"/>
  <c r="BB59" i="11"/>
  <c r="AW60" i="11"/>
  <c r="AX60" i="11"/>
  <c r="AY60" i="11"/>
  <c r="AZ60" i="11"/>
  <c r="BB60" i="11"/>
  <c r="AW61" i="11"/>
  <c r="AX61" i="11"/>
  <c r="AY61" i="11"/>
  <c r="AZ61" i="11"/>
  <c r="BB61" i="11"/>
  <c r="AW62" i="11"/>
  <c r="AX62" i="11"/>
  <c r="AY62" i="11"/>
  <c r="AZ62" i="11"/>
  <c r="BB62" i="11"/>
  <c r="AW63" i="11"/>
  <c r="AX63" i="11"/>
  <c r="AY63" i="11"/>
  <c r="AZ63" i="11"/>
  <c r="BB63" i="11"/>
  <c r="AW64" i="11"/>
  <c r="AX64" i="11"/>
  <c r="AY64" i="11"/>
  <c r="AZ64" i="11"/>
  <c r="BB64" i="11"/>
  <c r="AW65" i="11"/>
  <c r="AX65" i="11"/>
  <c r="AY65" i="11"/>
  <c r="AZ65" i="11"/>
  <c r="BB65" i="11"/>
  <c r="AW66" i="11"/>
  <c r="AX66" i="11"/>
  <c r="AY66" i="11"/>
  <c r="AZ66" i="11"/>
  <c r="BB66" i="11"/>
  <c r="AW67" i="11"/>
  <c r="AX67" i="11"/>
  <c r="AY67" i="11"/>
  <c r="AZ67" i="11"/>
  <c r="BB67" i="11"/>
  <c r="AW68" i="11"/>
  <c r="AX68" i="11"/>
  <c r="AY68" i="11"/>
  <c r="AZ68" i="11"/>
  <c r="BB68" i="11"/>
  <c r="AW69" i="11"/>
  <c r="AX69" i="11"/>
  <c r="AY69" i="11"/>
  <c r="AZ69" i="11"/>
  <c r="BB69" i="11"/>
  <c r="AW70" i="11"/>
  <c r="AX70" i="11"/>
  <c r="AY70" i="11"/>
  <c r="AZ70" i="11"/>
  <c r="BB70" i="11"/>
  <c r="AW71" i="11"/>
  <c r="AX71" i="11"/>
  <c r="AY71" i="11"/>
  <c r="AZ71" i="11"/>
  <c r="BB71" i="11"/>
  <c r="AW72" i="11"/>
  <c r="AX72" i="11"/>
  <c r="AY72" i="11"/>
  <c r="AZ72" i="11"/>
  <c r="BB72" i="11"/>
  <c r="AW73" i="11"/>
  <c r="AX73" i="11"/>
  <c r="AY73" i="11"/>
  <c r="AZ73" i="11"/>
  <c r="BB73" i="11"/>
  <c r="AW74" i="11"/>
  <c r="AX74" i="11"/>
  <c r="AY74" i="11"/>
  <c r="AZ74" i="11"/>
  <c r="BB74" i="11"/>
  <c r="AW75" i="11"/>
  <c r="AZ75" i="11"/>
  <c r="BB75" i="11"/>
  <c r="AW76" i="11"/>
  <c r="AX76" i="11"/>
  <c r="AY76" i="11"/>
  <c r="AZ76" i="11"/>
  <c r="BB76" i="11"/>
  <c r="AW77" i="11"/>
  <c r="AX77" i="11"/>
  <c r="AY77" i="11"/>
  <c r="AZ77" i="11"/>
  <c r="BB77" i="11"/>
  <c r="AW78" i="11"/>
  <c r="AX78" i="11"/>
  <c r="AY78" i="11"/>
  <c r="AZ78" i="11"/>
  <c r="BB78" i="11"/>
  <c r="AW79" i="11"/>
  <c r="AX79" i="11"/>
  <c r="AY79" i="11"/>
  <c r="AZ79" i="11"/>
  <c r="BB79" i="11"/>
  <c r="AW80" i="11"/>
  <c r="AX80" i="11"/>
  <c r="AY80" i="11"/>
  <c r="AZ80" i="11"/>
  <c r="BB80" i="11"/>
  <c r="AW81" i="11"/>
  <c r="AX81" i="11"/>
  <c r="AY81" i="11"/>
  <c r="AZ81" i="11"/>
  <c r="BB81" i="11"/>
  <c r="AW82" i="11"/>
  <c r="AX82" i="11"/>
  <c r="AY82" i="11"/>
  <c r="AZ82" i="11"/>
  <c r="BB82" i="11"/>
  <c r="AX83" i="11"/>
  <c r="AY83" i="11"/>
  <c r="AZ83" i="11"/>
  <c r="BB83" i="11"/>
  <c r="AW84" i="11"/>
  <c r="AX84" i="11"/>
  <c r="AY84" i="11"/>
  <c r="AZ84" i="11"/>
  <c r="BB84" i="11"/>
  <c r="AW85" i="11"/>
  <c r="AX85" i="11"/>
  <c r="AY85" i="11"/>
  <c r="AZ85" i="11"/>
  <c r="BB85" i="11"/>
  <c r="AW86" i="11"/>
  <c r="AX86" i="11"/>
  <c r="AY86" i="11"/>
  <c r="AZ86" i="11"/>
  <c r="BB86" i="11"/>
  <c r="AW87" i="11"/>
  <c r="AX87" i="11"/>
  <c r="AY87" i="11"/>
  <c r="AZ87" i="11"/>
  <c r="BB87" i="11"/>
  <c r="AW88" i="11"/>
  <c r="AX88" i="11"/>
  <c r="AY88" i="11"/>
  <c r="AZ88" i="11"/>
  <c r="BB88" i="11"/>
  <c r="AW10" i="11"/>
  <c r="AX10" i="11"/>
  <c r="AY10" i="11"/>
  <c r="AZ10" i="11"/>
  <c r="BB10" i="11"/>
  <c r="AZ9" i="11"/>
  <c r="AY9" i="11"/>
  <c r="AX9" i="11"/>
  <c r="BE60" i="11" l="1"/>
  <c r="BJ60" i="11"/>
  <c r="BL60" i="11" s="1"/>
  <c r="BE52" i="11"/>
  <c r="BJ52" i="11"/>
  <c r="BL52" i="11" s="1"/>
  <c r="BE48" i="11"/>
  <c r="BJ48" i="11"/>
  <c r="BL48" i="11" s="1"/>
  <c r="BE44" i="11"/>
  <c r="BJ44" i="11"/>
  <c r="BL44" i="11" s="1"/>
  <c r="BE40" i="11"/>
  <c r="BJ40" i="11"/>
  <c r="BL40" i="11" s="1"/>
  <c r="BL9" i="11"/>
  <c r="BE85" i="11"/>
  <c r="BJ85" i="11"/>
  <c r="BL85" i="11" s="1"/>
  <c r="BE81" i="11"/>
  <c r="BJ81" i="11"/>
  <c r="BL81" i="11" s="1"/>
  <c r="BE77" i="11"/>
  <c r="BJ77" i="11"/>
  <c r="BL77" i="11" s="1"/>
  <c r="BE73" i="11"/>
  <c r="BJ73" i="11"/>
  <c r="BL73" i="11" s="1"/>
  <c r="BE69" i="11"/>
  <c r="BJ69" i="11"/>
  <c r="BL69" i="11" s="1"/>
  <c r="BE65" i="11"/>
  <c r="BJ65" i="11"/>
  <c r="BL65" i="11" s="1"/>
  <c r="BE61" i="11"/>
  <c r="BJ61" i="11"/>
  <c r="BL61" i="11" s="1"/>
  <c r="BE57" i="11"/>
  <c r="BJ57" i="11"/>
  <c r="BL57" i="11" s="1"/>
  <c r="BE53" i="11"/>
  <c r="BJ53" i="11"/>
  <c r="BL53" i="11" s="1"/>
  <c r="BE49" i="11"/>
  <c r="BJ49" i="11"/>
  <c r="BL49" i="11" s="1"/>
  <c r="BE45" i="11"/>
  <c r="BJ45" i="11"/>
  <c r="BL45" i="11" s="1"/>
  <c r="BE41" i="11"/>
  <c r="BJ41" i="11"/>
  <c r="BL41" i="11" s="1"/>
  <c r="BE37" i="11"/>
  <c r="BJ37" i="11"/>
  <c r="BL37" i="11" s="1"/>
  <c r="BE33" i="11"/>
  <c r="BJ33" i="11"/>
  <c r="BL33" i="11" s="1"/>
  <c r="BE29" i="11"/>
  <c r="BJ29" i="11"/>
  <c r="BL29" i="11" s="1"/>
  <c r="BE25" i="11"/>
  <c r="BJ25" i="11"/>
  <c r="BL25" i="11" s="1"/>
  <c r="BE21" i="11"/>
  <c r="BJ21" i="11"/>
  <c r="BL21" i="11" s="1"/>
  <c r="BE17" i="11"/>
  <c r="BJ17" i="11"/>
  <c r="BL17" i="11" s="1"/>
  <c r="BE13" i="11"/>
  <c r="BJ13" i="11"/>
  <c r="BL13" i="11" s="1"/>
  <c r="BE84" i="11"/>
  <c r="BJ84" i="11"/>
  <c r="BL84" i="11" s="1"/>
  <c r="BE76" i="11"/>
  <c r="BJ76" i="11"/>
  <c r="BL76" i="11" s="1"/>
  <c r="BE72" i="11"/>
  <c r="BJ72" i="11"/>
  <c r="BL72" i="11" s="1"/>
  <c r="BE68" i="11"/>
  <c r="BJ68" i="11"/>
  <c r="BL68" i="11" s="1"/>
  <c r="BE56" i="11"/>
  <c r="BJ56" i="11"/>
  <c r="BL56" i="11" s="1"/>
  <c r="BE28" i="11"/>
  <c r="BJ28" i="11"/>
  <c r="BL28" i="11" s="1"/>
  <c r="BE24" i="11"/>
  <c r="BJ24" i="11"/>
  <c r="BL24" i="11" s="1"/>
  <c r="BE20" i="11"/>
  <c r="BJ20" i="11"/>
  <c r="BL20" i="11" s="1"/>
  <c r="BE16" i="11"/>
  <c r="BJ16" i="11"/>
  <c r="BL16" i="11" s="1"/>
  <c r="BE86" i="11"/>
  <c r="BJ86" i="11"/>
  <c r="BL86" i="11" s="1"/>
  <c r="BE82" i="11"/>
  <c r="BJ82" i="11"/>
  <c r="BL82" i="11" s="1"/>
  <c r="BE78" i="11"/>
  <c r="BJ78" i="11"/>
  <c r="BL78" i="11" s="1"/>
  <c r="BE74" i="11"/>
  <c r="BJ74" i="11"/>
  <c r="BL74" i="11" s="1"/>
  <c r="BE70" i="11"/>
  <c r="BJ70" i="11"/>
  <c r="BL70" i="11" s="1"/>
  <c r="BE66" i="11"/>
  <c r="BJ66" i="11"/>
  <c r="BL66" i="11" s="1"/>
  <c r="BE62" i="11"/>
  <c r="BJ62" i="11"/>
  <c r="BL62" i="11" s="1"/>
  <c r="BE58" i="11"/>
  <c r="BJ58" i="11"/>
  <c r="BL58" i="11" s="1"/>
  <c r="BE54" i="11"/>
  <c r="BJ54" i="11"/>
  <c r="BL54" i="11" s="1"/>
  <c r="BE50" i="11"/>
  <c r="BJ50" i="11"/>
  <c r="BL50" i="11" s="1"/>
  <c r="BE46" i="11"/>
  <c r="BJ46" i="11"/>
  <c r="BL46" i="11" s="1"/>
  <c r="BE42" i="11"/>
  <c r="BJ42" i="11"/>
  <c r="BL42" i="11" s="1"/>
  <c r="BE38" i="11"/>
  <c r="BJ38" i="11"/>
  <c r="BL38" i="11" s="1"/>
  <c r="BE34" i="11"/>
  <c r="BJ34" i="11"/>
  <c r="BL34" i="11" s="1"/>
  <c r="BE30" i="11"/>
  <c r="BJ30" i="11"/>
  <c r="BL30" i="11" s="1"/>
  <c r="BE26" i="11"/>
  <c r="BJ26" i="11"/>
  <c r="BL26" i="11" s="1"/>
  <c r="BE22" i="11"/>
  <c r="BJ22" i="11"/>
  <c r="BL22" i="11" s="1"/>
  <c r="BE18" i="11"/>
  <c r="BJ18" i="11"/>
  <c r="BL18" i="11" s="1"/>
  <c r="BE14" i="11"/>
  <c r="BJ14" i="11"/>
  <c r="BL14" i="11" s="1"/>
  <c r="BE10" i="11"/>
  <c r="BJ10" i="11"/>
  <c r="BL10" i="11" s="1"/>
  <c r="BE88" i="11"/>
  <c r="BJ88" i="11"/>
  <c r="BL88" i="11" s="1"/>
  <c r="BE80" i="11"/>
  <c r="BJ80" i="11"/>
  <c r="BL80" i="11" s="1"/>
  <c r="BE64" i="11"/>
  <c r="BJ64" i="11"/>
  <c r="BL64" i="11" s="1"/>
  <c r="BE36" i="11"/>
  <c r="BJ36" i="11"/>
  <c r="BL36" i="11" s="1"/>
  <c r="BE32" i="11"/>
  <c r="BJ32" i="11"/>
  <c r="BL32" i="11" s="1"/>
  <c r="BE12" i="11"/>
  <c r="BJ12" i="11"/>
  <c r="BL12" i="11" s="1"/>
  <c r="BE87" i="11"/>
  <c r="BJ87" i="11"/>
  <c r="BL87" i="11" s="1"/>
  <c r="BE79" i="11"/>
  <c r="BJ79" i="11"/>
  <c r="BL79" i="11" s="1"/>
  <c r="BE71" i="11"/>
  <c r="BJ71" i="11"/>
  <c r="BL71" i="11" s="1"/>
  <c r="BE67" i="11"/>
  <c r="BJ67" i="11"/>
  <c r="BL67" i="11" s="1"/>
  <c r="BE63" i="11"/>
  <c r="BJ63" i="11"/>
  <c r="BL63" i="11" s="1"/>
  <c r="BE59" i="11"/>
  <c r="BJ59" i="11"/>
  <c r="BL59" i="11" s="1"/>
  <c r="BE55" i="11"/>
  <c r="BJ55" i="11"/>
  <c r="BL55" i="11" s="1"/>
  <c r="BE51" i="11"/>
  <c r="BJ51" i="11"/>
  <c r="BL51" i="11" s="1"/>
  <c r="BE47" i="11"/>
  <c r="BJ47" i="11"/>
  <c r="BL47" i="11" s="1"/>
  <c r="BE43" i="11"/>
  <c r="BJ43" i="11"/>
  <c r="BL43" i="11" s="1"/>
  <c r="BE39" i="11"/>
  <c r="BJ39" i="11"/>
  <c r="BL39" i="11" s="1"/>
  <c r="BE35" i="11"/>
  <c r="BJ35" i="11"/>
  <c r="BL35" i="11" s="1"/>
  <c r="BE31" i="11"/>
  <c r="BJ31" i="11"/>
  <c r="BL31" i="11" s="1"/>
  <c r="BE27" i="11"/>
  <c r="BJ27" i="11"/>
  <c r="BL27" i="11" s="1"/>
  <c r="BE23" i="11"/>
  <c r="BJ23" i="11"/>
  <c r="BL23" i="11" s="1"/>
  <c r="BE19" i="11"/>
  <c r="BJ19" i="11"/>
  <c r="BL19" i="11" s="1"/>
  <c r="BE15" i="11"/>
  <c r="BJ15" i="11"/>
  <c r="BL15" i="11" s="1"/>
  <c r="BE11" i="11"/>
  <c r="BJ11" i="11"/>
  <c r="BL11" i="11" s="1"/>
  <c r="BK90" i="11"/>
  <c r="BC95" i="11" s="1"/>
  <c r="BL83" i="11"/>
  <c r="BJ75" i="11"/>
  <c r="V76" i="11"/>
  <c r="Q76" i="11" s="1"/>
  <c r="BJ90" i="11" l="1"/>
  <c r="AM95" i="11" s="1"/>
  <c r="BL75" i="11"/>
  <c r="BL90" i="11" s="1"/>
  <c r="BE95" i="11" s="1"/>
  <c r="AE78" i="11"/>
  <c r="AG78" i="11"/>
  <c r="AI78" i="11"/>
  <c r="AE79" i="11"/>
  <c r="AG79" i="11"/>
  <c r="AI79" i="11"/>
  <c r="AE80" i="11"/>
  <c r="AG80" i="11"/>
  <c r="AI80" i="11"/>
  <c r="AE81" i="11"/>
  <c r="AG81" i="11"/>
  <c r="AI81" i="11"/>
  <c r="AE82" i="11"/>
  <c r="AG82" i="11"/>
  <c r="AI82" i="11"/>
  <c r="AE83" i="11"/>
  <c r="AG83" i="11"/>
  <c r="AI83" i="11"/>
  <c r="AE84" i="11"/>
  <c r="AG84" i="11"/>
  <c r="AI84" i="11"/>
  <c r="AE85" i="11"/>
  <c r="AG85" i="11"/>
  <c r="AI85" i="11"/>
  <c r="AE86" i="11"/>
  <c r="AG86" i="11"/>
  <c r="AI86" i="11"/>
  <c r="AE87" i="11"/>
  <c r="AG87" i="11"/>
  <c r="AI87" i="11"/>
  <c r="AE88" i="11"/>
  <c r="AG88" i="11"/>
  <c r="AI88" i="11"/>
  <c r="AE73" i="11"/>
  <c r="AG73" i="11"/>
  <c r="AI73" i="11"/>
  <c r="AE74" i="11"/>
  <c r="AG74" i="11"/>
  <c r="AI74" i="11"/>
  <c r="AE75" i="11"/>
  <c r="AG75" i="11"/>
  <c r="AI75" i="11"/>
  <c r="AE76" i="11"/>
  <c r="AG76" i="11"/>
  <c r="AI76" i="11"/>
  <c r="AE77" i="11"/>
  <c r="AG77" i="11"/>
  <c r="AI77" i="11"/>
  <c r="AE11" i="11"/>
  <c r="AG11" i="11"/>
  <c r="AI11" i="11"/>
  <c r="AE12" i="11"/>
  <c r="AG12" i="11"/>
  <c r="AI12" i="11"/>
  <c r="AE13" i="11"/>
  <c r="AG13" i="11"/>
  <c r="AI13" i="11"/>
  <c r="AE14" i="11"/>
  <c r="AG14" i="11"/>
  <c r="AI14" i="11"/>
  <c r="AE15" i="11"/>
  <c r="AG15" i="11"/>
  <c r="AI15" i="11"/>
  <c r="AE16" i="11"/>
  <c r="AG16" i="11"/>
  <c r="AI16" i="11"/>
  <c r="AE17" i="11"/>
  <c r="AG17" i="11"/>
  <c r="AI17" i="11"/>
  <c r="AE18" i="11"/>
  <c r="AG18" i="11"/>
  <c r="AI18" i="11"/>
  <c r="AE19" i="11"/>
  <c r="AG19" i="11"/>
  <c r="AI19" i="11"/>
  <c r="AE20" i="11"/>
  <c r="AG20" i="11"/>
  <c r="AI20" i="11"/>
  <c r="AE21" i="11"/>
  <c r="AG21" i="11"/>
  <c r="AI21" i="11"/>
  <c r="AE22" i="11"/>
  <c r="AG22" i="11"/>
  <c r="AI22" i="11"/>
  <c r="AE23" i="11"/>
  <c r="AG23" i="11"/>
  <c r="AI23" i="11"/>
  <c r="AE24" i="11"/>
  <c r="AG24" i="11"/>
  <c r="AI24" i="11"/>
  <c r="AE25" i="11"/>
  <c r="AG25" i="11"/>
  <c r="AI25" i="11"/>
  <c r="AE26" i="11"/>
  <c r="AG26" i="11"/>
  <c r="AI26" i="11"/>
  <c r="AE27" i="11"/>
  <c r="AG27" i="11"/>
  <c r="AI27" i="11"/>
  <c r="AE28" i="11"/>
  <c r="AG28" i="11"/>
  <c r="AI28" i="11"/>
  <c r="AE29" i="11"/>
  <c r="AG29" i="11"/>
  <c r="AI29" i="11"/>
  <c r="AE30" i="11"/>
  <c r="AG30" i="11"/>
  <c r="AI30" i="11"/>
  <c r="AE31" i="11"/>
  <c r="AG31" i="11"/>
  <c r="AI31" i="11"/>
  <c r="AE32" i="11"/>
  <c r="AG32" i="11"/>
  <c r="AI32" i="11"/>
  <c r="AE33" i="11"/>
  <c r="AG33" i="11"/>
  <c r="AI33" i="11"/>
  <c r="AE34" i="11"/>
  <c r="AG34" i="11"/>
  <c r="AI34" i="11"/>
  <c r="AE35" i="11"/>
  <c r="AG35" i="11"/>
  <c r="AI35" i="11"/>
  <c r="AE36" i="11"/>
  <c r="AG36" i="11"/>
  <c r="AI36" i="11"/>
  <c r="AE37" i="11"/>
  <c r="AG37" i="11"/>
  <c r="AI37" i="11"/>
  <c r="AE38" i="11"/>
  <c r="AG38" i="11"/>
  <c r="AI38" i="11"/>
  <c r="AE39" i="11"/>
  <c r="AG39" i="11"/>
  <c r="AI39" i="11"/>
  <c r="AE40" i="11"/>
  <c r="AG40" i="11"/>
  <c r="AI40" i="11"/>
  <c r="AE41" i="11"/>
  <c r="AG41" i="11"/>
  <c r="AI41" i="11"/>
  <c r="AE42" i="11"/>
  <c r="AG42" i="11"/>
  <c r="AI42" i="11"/>
  <c r="AE43" i="11"/>
  <c r="AG43" i="11"/>
  <c r="AI43" i="11"/>
  <c r="AE44" i="11"/>
  <c r="AG44" i="11"/>
  <c r="AI44" i="11"/>
  <c r="AE45" i="11"/>
  <c r="AG45" i="11"/>
  <c r="AI45" i="11"/>
  <c r="AE46" i="11"/>
  <c r="AG46" i="11"/>
  <c r="AI46" i="11"/>
  <c r="AE47" i="11"/>
  <c r="AG47" i="11"/>
  <c r="AI47" i="11"/>
  <c r="AE48" i="11"/>
  <c r="AG48" i="11"/>
  <c r="AI48" i="11"/>
  <c r="AE49" i="11"/>
  <c r="AG49" i="11"/>
  <c r="AI49" i="11"/>
  <c r="AE50" i="11"/>
  <c r="AG50" i="11"/>
  <c r="AI50" i="11"/>
  <c r="AE51" i="11"/>
  <c r="AG51" i="11"/>
  <c r="AI51" i="11"/>
  <c r="AE52" i="11"/>
  <c r="AG52" i="11"/>
  <c r="AI52" i="11"/>
  <c r="AE53" i="11"/>
  <c r="AG53" i="11"/>
  <c r="AI53" i="11"/>
  <c r="AE54" i="11"/>
  <c r="AG54" i="11"/>
  <c r="AI54" i="11"/>
  <c r="AE55" i="11"/>
  <c r="AG55" i="11"/>
  <c r="AI55" i="11"/>
  <c r="AE56" i="11"/>
  <c r="AG56" i="11"/>
  <c r="AI56" i="11"/>
  <c r="AE57" i="11"/>
  <c r="AG57" i="11"/>
  <c r="AI57" i="11"/>
  <c r="AE58" i="11"/>
  <c r="AG58" i="11"/>
  <c r="AI58" i="11"/>
  <c r="AE59" i="11"/>
  <c r="AG59" i="11"/>
  <c r="AI59" i="11"/>
  <c r="AE60" i="11"/>
  <c r="AG60" i="11"/>
  <c r="AI60" i="11"/>
  <c r="AE61" i="11"/>
  <c r="AG61" i="11"/>
  <c r="AI61" i="11"/>
  <c r="AE62" i="11"/>
  <c r="AG62" i="11"/>
  <c r="AI62" i="11"/>
  <c r="AE63" i="11"/>
  <c r="AG63" i="11"/>
  <c r="AI63" i="11"/>
  <c r="AE64" i="11"/>
  <c r="AG64" i="11"/>
  <c r="AI64" i="11"/>
  <c r="AE65" i="11"/>
  <c r="AG65" i="11"/>
  <c r="AI65" i="11"/>
  <c r="AE66" i="11"/>
  <c r="AG66" i="11"/>
  <c r="AI66" i="11"/>
  <c r="AE67" i="11"/>
  <c r="AG67" i="11"/>
  <c r="AI67" i="11"/>
  <c r="AE68" i="11"/>
  <c r="AG68" i="11"/>
  <c r="AI68" i="11"/>
  <c r="AE69" i="11"/>
  <c r="AG69" i="11"/>
  <c r="AI69" i="11"/>
  <c r="AE70" i="11"/>
  <c r="AG70" i="11"/>
  <c r="AI70" i="11"/>
  <c r="AE71" i="11"/>
  <c r="AG71" i="11"/>
  <c r="AI71" i="11"/>
  <c r="AE72" i="11"/>
  <c r="AG72" i="11"/>
  <c r="AI72" i="11"/>
  <c r="AE10" i="11"/>
  <c r="AG10" i="11"/>
  <c r="AI10" i="11"/>
  <c r="AI9" i="11"/>
  <c r="AG9" i="11"/>
  <c r="AE9" i="11"/>
  <c r="Y11" i="11"/>
  <c r="Z11" i="11" s="1"/>
  <c r="Y12" i="11"/>
  <c r="Y13" i="11"/>
  <c r="Y14" i="11"/>
  <c r="AA14" i="11"/>
  <c r="Y15" i="11"/>
  <c r="AA15" i="11"/>
  <c r="Y16" i="11"/>
  <c r="AA16" i="11"/>
  <c r="Y17" i="11"/>
  <c r="Y18" i="11"/>
  <c r="AA18" i="11"/>
  <c r="Y19" i="11"/>
  <c r="AA19" i="11"/>
  <c r="AV19" i="11" s="1"/>
  <c r="Y20" i="11"/>
  <c r="Y21" i="11"/>
  <c r="Y22" i="11"/>
  <c r="Y23" i="11"/>
  <c r="Y24" i="11"/>
  <c r="AA24" i="11"/>
  <c r="Y25" i="11"/>
  <c r="AA25" i="11"/>
  <c r="Y26" i="11"/>
  <c r="Z26" i="11" s="1"/>
  <c r="Y27" i="11"/>
  <c r="AA27" i="11"/>
  <c r="AV27" i="11" s="1"/>
  <c r="Y28" i="11"/>
  <c r="AA28" i="11"/>
  <c r="Y29" i="11"/>
  <c r="AA29" i="11"/>
  <c r="Y30" i="11"/>
  <c r="AA30" i="11"/>
  <c r="Y31" i="11"/>
  <c r="AA31" i="11"/>
  <c r="AV31" i="11" s="1"/>
  <c r="Y32" i="11"/>
  <c r="Y33" i="11"/>
  <c r="Y34" i="11"/>
  <c r="AA34" i="11"/>
  <c r="Y35" i="11"/>
  <c r="Y36" i="11"/>
  <c r="Y37" i="11"/>
  <c r="AA37" i="11"/>
  <c r="Y38" i="11"/>
  <c r="AA38" i="11"/>
  <c r="Y39" i="11"/>
  <c r="Y40" i="11"/>
  <c r="Y41" i="11"/>
  <c r="Y42" i="11"/>
  <c r="Y43" i="11"/>
  <c r="Y44" i="11"/>
  <c r="Y45" i="11"/>
  <c r="Y46" i="11"/>
  <c r="Y47" i="11"/>
  <c r="Y48" i="11"/>
  <c r="Y49" i="11"/>
  <c r="Y50" i="11"/>
  <c r="Y51" i="11"/>
  <c r="Y52" i="11"/>
  <c r="Y53" i="11"/>
  <c r="Y54" i="11"/>
  <c r="Y55" i="11"/>
  <c r="Y56" i="11"/>
  <c r="Y57" i="11"/>
  <c r="Y58" i="11"/>
  <c r="Y59" i="11"/>
  <c r="Y60" i="11"/>
  <c r="Y61" i="11"/>
  <c r="Y62" i="11"/>
  <c r="Y63" i="11"/>
  <c r="Y64" i="11"/>
  <c r="Y65" i="11"/>
  <c r="Y66" i="11"/>
  <c r="Y67" i="11"/>
  <c r="AA67" i="11"/>
  <c r="AV67" i="11" s="1"/>
  <c r="Y68" i="11"/>
  <c r="AA68" i="11"/>
  <c r="Y69" i="11"/>
  <c r="AA69" i="11"/>
  <c r="Y70" i="11"/>
  <c r="AA70" i="11"/>
  <c r="Y71" i="11"/>
  <c r="Y72" i="11"/>
  <c r="Y74" i="11"/>
  <c r="Y75" i="11"/>
  <c r="Y76" i="11"/>
  <c r="Y77" i="11"/>
  <c r="Y78" i="11"/>
  <c r="Y79" i="11"/>
  <c r="Y80" i="11"/>
  <c r="Y81" i="11"/>
  <c r="Y82" i="11"/>
  <c r="Y83" i="11"/>
  <c r="Y84" i="11"/>
  <c r="Y85" i="11"/>
  <c r="Y87" i="11"/>
  <c r="Y88" i="11"/>
  <c r="K10" i="11"/>
  <c r="Z10" i="11" s="1"/>
  <c r="L10" i="11"/>
  <c r="L9" i="11"/>
  <c r="K9" i="11"/>
  <c r="N88" i="11"/>
  <c r="Q88" i="11" s="1"/>
  <c r="R87" i="11"/>
  <c r="Q87" i="11"/>
  <c r="N86" i="11"/>
  <c r="H86" i="11"/>
  <c r="BA69" i="11" l="1"/>
  <c r="AV69" i="11"/>
  <c r="BA29" i="11"/>
  <c r="AV29" i="11"/>
  <c r="BA25" i="11"/>
  <c r="AV25" i="11"/>
  <c r="BA15" i="11"/>
  <c r="AV15" i="11"/>
  <c r="BA70" i="11"/>
  <c r="AV70" i="11"/>
  <c r="BA68" i="11"/>
  <c r="AV68" i="11"/>
  <c r="BA38" i="11"/>
  <c r="AV38" i="11"/>
  <c r="BA34" i="11"/>
  <c r="AV34" i="11"/>
  <c r="BA30" i="11"/>
  <c r="AV30" i="11"/>
  <c r="BA28" i="11"/>
  <c r="AV28" i="11"/>
  <c r="BA24" i="11"/>
  <c r="AV24" i="11"/>
  <c r="BA18" i="11"/>
  <c r="AV18" i="11"/>
  <c r="BA16" i="11"/>
  <c r="AV16" i="11"/>
  <c r="BA14" i="11"/>
  <c r="AV14" i="11"/>
  <c r="BA37" i="11"/>
  <c r="AV37" i="11"/>
  <c r="AL67" i="11"/>
  <c r="BA67" i="11"/>
  <c r="AL31" i="11"/>
  <c r="BA31" i="11"/>
  <c r="AL27" i="11"/>
  <c r="BA27" i="11"/>
  <c r="AL19" i="11"/>
  <c r="BA19" i="11"/>
  <c r="AL38" i="11"/>
  <c r="AL34" i="11"/>
  <c r="AL30" i="11"/>
  <c r="AL18" i="11"/>
  <c r="AL69" i="11"/>
  <c r="AL37" i="11"/>
  <c r="AL29" i="11"/>
  <c r="AL25" i="11"/>
  <c r="AA87" i="11"/>
  <c r="AV87" i="11" s="1"/>
  <c r="AL28" i="11"/>
  <c r="AL24" i="11"/>
  <c r="AL14" i="11"/>
  <c r="AL15" i="11"/>
  <c r="AL70" i="11"/>
  <c r="AL16" i="11"/>
  <c r="AL68" i="11"/>
  <c r="AA88" i="11"/>
  <c r="AV88" i="11" s="1"/>
  <c r="Y9" i="11"/>
  <c r="Z9" i="11" s="1"/>
  <c r="Y10" i="11"/>
  <c r="L86" i="11"/>
  <c r="Q86" i="11"/>
  <c r="Q85" i="11"/>
  <c r="AA85" i="11" s="1"/>
  <c r="AV85" i="11" s="1"/>
  <c r="R84" i="11"/>
  <c r="Q84" i="11"/>
  <c r="P83" i="11"/>
  <c r="R83" i="11" s="1"/>
  <c r="Q83" i="11"/>
  <c r="R82" i="11"/>
  <c r="Q82" i="11"/>
  <c r="N81" i="11"/>
  <c r="Q81" i="11" s="1"/>
  <c r="AA81" i="11" s="1"/>
  <c r="AV81" i="11" s="1"/>
  <c r="N80" i="11"/>
  <c r="Q80" i="11" s="1"/>
  <c r="AA80" i="11" s="1"/>
  <c r="AV80" i="11" s="1"/>
  <c r="Q79" i="11"/>
  <c r="R79" i="11"/>
  <c r="Q78" i="11"/>
  <c r="R78" i="11"/>
  <c r="N77" i="11"/>
  <c r="Q77" i="11" s="1"/>
  <c r="AA77" i="11" s="1"/>
  <c r="AV77" i="11" s="1"/>
  <c r="X76" i="11"/>
  <c r="R76" i="11" s="1"/>
  <c r="AA76" i="11" s="1"/>
  <c r="Q74" i="11"/>
  <c r="AA74" i="11" s="1"/>
  <c r="AV74" i="11" s="1"/>
  <c r="Q75" i="11"/>
  <c r="AA75" i="11" s="1"/>
  <c r="AV75" i="11" s="1"/>
  <c r="BC75" i="11" s="1"/>
  <c r="BA76" i="11" l="1"/>
  <c r="AV76" i="11"/>
  <c r="AL77" i="11"/>
  <c r="BA77" i="11"/>
  <c r="AL75" i="11"/>
  <c r="AM75" i="11" s="1"/>
  <c r="BE75" i="11" s="1"/>
  <c r="BA75" i="11"/>
  <c r="AL80" i="11"/>
  <c r="BA80" i="11"/>
  <c r="AL85" i="11"/>
  <c r="BA85" i="11"/>
  <c r="AL74" i="11"/>
  <c r="BA74" i="11"/>
  <c r="AL81" i="11"/>
  <c r="BA81" i="11"/>
  <c r="AL88" i="11"/>
  <c r="BA88" i="11"/>
  <c r="AL87" i="11"/>
  <c r="BA87" i="11"/>
  <c r="AA78" i="11"/>
  <c r="AV78" i="11" s="1"/>
  <c r="AA82" i="11"/>
  <c r="AV82" i="11" s="1"/>
  <c r="AA84" i="11"/>
  <c r="AV84" i="11" s="1"/>
  <c r="AA83" i="11"/>
  <c r="AV83" i="11" s="1"/>
  <c r="AA79" i="11"/>
  <c r="AV79" i="11" s="1"/>
  <c r="AL76" i="11"/>
  <c r="J86" i="11"/>
  <c r="K86" i="11"/>
  <c r="Q73" i="11"/>
  <c r="AA73" i="11" s="1"/>
  <c r="AV73" i="11" s="1"/>
  <c r="R72" i="11"/>
  <c r="Q72" i="11"/>
  <c r="Q71" i="11"/>
  <c r="AA71" i="11" s="1"/>
  <c r="AV71" i="11" s="1"/>
  <c r="N66" i="11"/>
  <c r="Q66" i="11" s="1"/>
  <c r="AA66" i="11" s="1"/>
  <c r="AV66" i="11" s="1"/>
  <c r="R65" i="11"/>
  <c r="Q65" i="11"/>
  <c r="R64" i="11"/>
  <c r="Q64" i="11"/>
  <c r="R63" i="11"/>
  <c r="Q63" i="11"/>
  <c r="R62" i="11"/>
  <c r="Q62" i="11"/>
  <c r="N61" i="11"/>
  <c r="Q61" i="11" s="1"/>
  <c r="AA61" i="11" s="1"/>
  <c r="AV61" i="11" s="1"/>
  <c r="R60" i="11"/>
  <c r="Q60" i="11"/>
  <c r="R59" i="11"/>
  <c r="Q59" i="11"/>
  <c r="R58" i="11"/>
  <c r="Q58" i="11"/>
  <c r="N57" i="11"/>
  <c r="Q57" i="11" s="1"/>
  <c r="AA57" i="11" s="1"/>
  <c r="R47" i="11"/>
  <c r="Q47" i="11"/>
  <c r="R49" i="11"/>
  <c r="Q49" i="11"/>
  <c r="R50" i="11"/>
  <c r="Q50" i="11"/>
  <c r="R54" i="11"/>
  <c r="R53" i="11"/>
  <c r="Q53" i="11"/>
  <c r="R56" i="11"/>
  <c r="Q56" i="11"/>
  <c r="P55" i="11"/>
  <c r="R55" i="11" s="1"/>
  <c r="Q55" i="11"/>
  <c r="Q54" i="11"/>
  <c r="Q52" i="11"/>
  <c r="P52" i="11"/>
  <c r="R52" i="11" s="1"/>
  <c r="Q51" i="11"/>
  <c r="P51" i="11"/>
  <c r="R51" i="11" s="1"/>
  <c r="P48" i="11"/>
  <c r="R48" i="11" s="1"/>
  <c r="Q48" i="11"/>
  <c r="Q46" i="11"/>
  <c r="P46" i="11"/>
  <c r="R46" i="11" s="1"/>
  <c r="Q43" i="11"/>
  <c r="Q45" i="11"/>
  <c r="P45" i="11"/>
  <c r="R45" i="11" s="1"/>
  <c r="Q44" i="11"/>
  <c r="AA44" i="11" s="1"/>
  <c r="AV44" i="11" s="1"/>
  <c r="P43" i="11"/>
  <c r="R43" i="11" s="1"/>
  <c r="P42" i="11"/>
  <c r="R42" i="11" s="1"/>
  <c r="Q42" i="11"/>
  <c r="P41" i="11"/>
  <c r="R41" i="11" s="1"/>
  <c r="Q41" i="11"/>
  <c r="Q40" i="11"/>
  <c r="AA40" i="11" s="1"/>
  <c r="AV40" i="11" s="1"/>
  <c r="Q39" i="11"/>
  <c r="AA39" i="11" s="1"/>
  <c r="AV39" i="11" s="1"/>
  <c r="AW57" i="11" l="1"/>
  <c r="AV57" i="11"/>
  <c r="AA41" i="11"/>
  <c r="AV41" i="11" s="1"/>
  <c r="AA56" i="11"/>
  <c r="AV56" i="11" s="1"/>
  <c r="AA58" i="11"/>
  <c r="AV58" i="11" s="1"/>
  <c r="AA60" i="11"/>
  <c r="AV60" i="11" s="1"/>
  <c r="AL41" i="11"/>
  <c r="BA41" i="11"/>
  <c r="BA56" i="11"/>
  <c r="BA58" i="11"/>
  <c r="BA60" i="11"/>
  <c r="AL71" i="11"/>
  <c r="BA71" i="11"/>
  <c r="AW83" i="11"/>
  <c r="BA83" i="11"/>
  <c r="AL44" i="11"/>
  <c r="BA44" i="11"/>
  <c r="AL84" i="11"/>
  <c r="BA84" i="11"/>
  <c r="AL39" i="11"/>
  <c r="BA39" i="11"/>
  <c r="AL61" i="11"/>
  <c r="BA61" i="11"/>
  <c r="AL82" i="11"/>
  <c r="BA82" i="11"/>
  <c r="AL40" i="11"/>
  <c r="BA40" i="11"/>
  <c r="AL57" i="11"/>
  <c r="BA57" i="11"/>
  <c r="AL66" i="11"/>
  <c r="BA66" i="11"/>
  <c r="AL73" i="11"/>
  <c r="BA73" i="11"/>
  <c r="AL79" i="11"/>
  <c r="BA79" i="11"/>
  <c r="AL78" i="11"/>
  <c r="BA78" i="11"/>
  <c r="AL83" i="11"/>
  <c r="AM83" i="11" s="1"/>
  <c r="AA52" i="11"/>
  <c r="AV52" i="11" s="1"/>
  <c r="AA42" i="11"/>
  <c r="AV42" i="11" s="1"/>
  <c r="AA46" i="11"/>
  <c r="AV46" i="11" s="1"/>
  <c r="AA51" i="11"/>
  <c r="AV51" i="11" s="1"/>
  <c r="AA55" i="11"/>
  <c r="AV55" i="11" s="1"/>
  <c r="AA53" i="11"/>
  <c r="AV53" i="11" s="1"/>
  <c r="AA59" i="11"/>
  <c r="AV59" i="11" s="1"/>
  <c r="AA45" i="11"/>
  <c r="AV45" i="11" s="1"/>
  <c r="AA48" i="11"/>
  <c r="AV48" i="11" s="1"/>
  <c r="AA49" i="11"/>
  <c r="AV49" i="11" s="1"/>
  <c r="AA62" i="11"/>
  <c r="AV62" i="11" s="1"/>
  <c r="AA64" i="11"/>
  <c r="AV64" i="11" s="1"/>
  <c r="AA43" i="11"/>
  <c r="AV43" i="11" s="1"/>
  <c r="AA54" i="11"/>
  <c r="AV54" i="11" s="1"/>
  <c r="AA50" i="11"/>
  <c r="AV50" i="11" s="1"/>
  <c r="AA47" i="11"/>
  <c r="AV47" i="11" s="1"/>
  <c r="AA63" i="11"/>
  <c r="AV63" i="11" s="1"/>
  <c r="AA65" i="11"/>
  <c r="AV65" i="11" s="1"/>
  <c r="AA72" i="11"/>
  <c r="AV72" i="11" s="1"/>
  <c r="Y86" i="11"/>
  <c r="AA86" i="11"/>
  <c r="AV86" i="11" s="1"/>
  <c r="E186" i="4"/>
  <c r="F186" i="4"/>
  <c r="B184" i="4"/>
  <c r="C184" i="4" s="1"/>
  <c r="J184" i="4"/>
  <c r="M184" i="4"/>
  <c r="N184" i="4"/>
  <c r="O184" i="4"/>
  <c r="Y184" i="4"/>
  <c r="Z184" i="4"/>
  <c r="AA184" i="4"/>
  <c r="AB184" i="4"/>
  <c r="AC184" i="4"/>
  <c r="AD184" i="4"/>
  <c r="AE184" i="4"/>
  <c r="AF184" i="4"/>
  <c r="B185" i="4"/>
  <c r="C185" i="4" s="1"/>
  <c r="J185" i="4"/>
  <c r="M185" i="4"/>
  <c r="N185" i="4"/>
  <c r="O185" i="4"/>
  <c r="Y185" i="4"/>
  <c r="Z185" i="4"/>
  <c r="AA185" i="4"/>
  <c r="AB185" i="4"/>
  <c r="AC185" i="4"/>
  <c r="AD185" i="4"/>
  <c r="AE185" i="4"/>
  <c r="AF185" i="4"/>
  <c r="B183" i="4"/>
  <c r="C183" i="4" s="1"/>
  <c r="J183" i="4"/>
  <c r="M183" i="4"/>
  <c r="N183" i="4"/>
  <c r="O183" i="4"/>
  <c r="Y183" i="4"/>
  <c r="Z183" i="4"/>
  <c r="AA183" i="4"/>
  <c r="AB183" i="4"/>
  <c r="AC183" i="4"/>
  <c r="AD183" i="4"/>
  <c r="AE183" i="4"/>
  <c r="AF183" i="4"/>
  <c r="Q36" i="11"/>
  <c r="AA36" i="11" s="1"/>
  <c r="AV36" i="11" s="1"/>
  <c r="P35" i="11"/>
  <c r="R35" i="11" s="1"/>
  <c r="Q32" i="11"/>
  <c r="AA32" i="11" s="1"/>
  <c r="AV32" i="11" s="1"/>
  <c r="Q33" i="11"/>
  <c r="AA33" i="11" s="1"/>
  <c r="AV33" i="11" s="1"/>
  <c r="R17" i="11"/>
  <c r="Q17" i="11"/>
  <c r="Q13" i="11"/>
  <c r="Q35" i="11"/>
  <c r="N26" i="11"/>
  <c r="Q26" i="11" s="1"/>
  <c r="AA26" i="11" s="1"/>
  <c r="AV26" i="11" s="1"/>
  <c r="P23" i="11"/>
  <c r="R23" i="11" s="1"/>
  <c r="N23" i="11"/>
  <c r="Q23" i="11" s="1"/>
  <c r="Q22" i="11"/>
  <c r="AA22" i="11" s="1"/>
  <c r="AV22" i="11" s="1"/>
  <c r="P21" i="11"/>
  <c r="R21" i="11" s="1"/>
  <c r="N21" i="11"/>
  <c r="Q21" i="11" s="1"/>
  <c r="P20" i="11"/>
  <c r="R20" i="11" s="1"/>
  <c r="N20" i="11"/>
  <c r="Q20" i="11" s="1"/>
  <c r="P13" i="11"/>
  <c r="R13" i="11" s="1"/>
  <c r="N12" i="11"/>
  <c r="Q12" i="11" s="1"/>
  <c r="P12" i="11"/>
  <c r="R12" i="11" s="1"/>
  <c r="P11" i="11"/>
  <c r="R11" i="11" s="1"/>
  <c r="N11" i="11"/>
  <c r="Q11" i="11" s="1"/>
  <c r="P10" i="11"/>
  <c r="R10" i="11" s="1"/>
  <c r="P9" i="11"/>
  <c r="R9" i="11" s="1"/>
  <c r="N10" i="11"/>
  <c r="Q10" i="11" s="1"/>
  <c r="N9" i="11"/>
  <c r="Q9" i="11" s="1"/>
  <c r="J10" i="11"/>
  <c r="H10" i="11"/>
  <c r="J9" i="11"/>
  <c r="H9" i="11"/>
  <c r="AL60" i="11" l="1"/>
  <c r="AL58" i="11"/>
  <c r="AL56" i="11"/>
  <c r="BE83" i="11"/>
  <c r="AL47" i="11"/>
  <c r="BA47" i="11"/>
  <c r="AL64" i="11"/>
  <c r="BA64" i="11"/>
  <c r="AL45" i="11"/>
  <c r="BA45" i="11"/>
  <c r="AL51" i="11"/>
  <c r="BA51" i="11"/>
  <c r="AL26" i="11"/>
  <c r="BA26" i="11"/>
  <c r="AL36" i="11"/>
  <c r="BA36" i="11"/>
  <c r="AL72" i="11"/>
  <c r="BA72" i="11"/>
  <c r="AL50" i="11"/>
  <c r="BA50" i="11"/>
  <c r="AL62" i="11"/>
  <c r="BA62" i="11"/>
  <c r="AL59" i="11"/>
  <c r="BA59" i="11"/>
  <c r="AL46" i="11"/>
  <c r="BA46" i="11"/>
  <c r="AL22" i="11"/>
  <c r="BA22" i="11"/>
  <c r="AL33" i="11"/>
  <c r="BA33" i="11"/>
  <c r="AL65" i="11"/>
  <c r="BA65" i="11"/>
  <c r="AL54" i="11"/>
  <c r="BA54" i="11"/>
  <c r="AL49" i="11"/>
  <c r="BA49" i="11"/>
  <c r="AL53" i="11"/>
  <c r="BA53" i="11"/>
  <c r="AL42" i="11"/>
  <c r="BA42" i="11"/>
  <c r="AA23" i="11"/>
  <c r="AV23" i="11" s="1"/>
  <c r="AL32" i="11"/>
  <c r="BA32" i="11"/>
  <c r="AL86" i="11"/>
  <c r="BA86" i="11"/>
  <c r="AL63" i="11"/>
  <c r="BA63" i="11"/>
  <c r="AL43" i="11"/>
  <c r="BA43" i="11"/>
  <c r="AL48" i="11"/>
  <c r="BA48" i="11"/>
  <c r="AL55" i="11"/>
  <c r="BA55" i="11"/>
  <c r="AL52" i="11"/>
  <c r="BA52" i="11"/>
  <c r="AA13" i="11"/>
  <c r="AV13" i="11" s="1"/>
  <c r="AA21" i="11"/>
  <c r="AV21" i="11" s="1"/>
  <c r="AA17" i="11"/>
  <c r="AV17" i="11" s="1"/>
  <c r="AA11" i="11"/>
  <c r="AV11" i="11" s="1"/>
  <c r="AA10" i="11"/>
  <c r="AV10" i="11" s="1"/>
  <c r="AA12" i="11"/>
  <c r="AV12" i="11" s="1"/>
  <c r="AA20" i="11"/>
  <c r="AV20" i="11" s="1"/>
  <c r="AA35" i="11"/>
  <c r="AV35" i="11" s="1"/>
  <c r="AA9" i="11"/>
  <c r="J13" i="4"/>
  <c r="J14" i="4"/>
  <c r="J15" i="4"/>
  <c r="J16" i="4"/>
  <c r="J17" i="4"/>
  <c r="J18" i="4"/>
  <c r="J19" i="4"/>
  <c r="J20" i="4"/>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J70" i="4"/>
  <c r="J71" i="4"/>
  <c r="J72" i="4"/>
  <c r="J73" i="4"/>
  <c r="J74" i="4"/>
  <c r="J75" i="4"/>
  <c r="J76" i="4"/>
  <c r="J77" i="4"/>
  <c r="J78" i="4"/>
  <c r="J79" i="4"/>
  <c r="J80" i="4"/>
  <c r="J81" i="4"/>
  <c r="J82" i="4"/>
  <c r="J83" i="4"/>
  <c r="J84" i="4"/>
  <c r="J85" i="4"/>
  <c r="J86" i="4"/>
  <c r="J87" i="4"/>
  <c r="J88" i="4"/>
  <c r="J89" i="4"/>
  <c r="J90" i="4"/>
  <c r="J91" i="4"/>
  <c r="J92" i="4"/>
  <c r="J93" i="4"/>
  <c r="J94" i="4"/>
  <c r="J95" i="4"/>
  <c r="J96" i="4"/>
  <c r="J97" i="4"/>
  <c r="J98" i="4"/>
  <c r="J99" i="4"/>
  <c r="J100" i="4"/>
  <c r="J101" i="4"/>
  <c r="J102" i="4"/>
  <c r="J103" i="4"/>
  <c r="J104" i="4"/>
  <c r="J105" i="4"/>
  <c r="J106" i="4"/>
  <c r="J107" i="4"/>
  <c r="J108" i="4"/>
  <c r="J109" i="4"/>
  <c r="J110" i="4"/>
  <c r="J111" i="4"/>
  <c r="J112" i="4"/>
  <c r="J113" i="4"/>
  <c r="J114" i="4"/>
  <c r="J115" i="4"/>
  <c r="J116" i="4"/>
  <c r="J117" i="4"/>
  <c r="J118" i="4"/>
  <c r="J119" i="4"/>
  <c r="J120" i="4"/>
  <c r="J121" i="4"/>
  <c r="J122" i="4"/>
  <c r="J123" i="4"/>
  <c r="J124" i="4"/>
  <c r="J125" i="4"/>
  <c r="J126" i="4"/>
  <c r="J127" i="4"/>
  <c r="J128" i="4"/>
  <c r="J129" i="4"/>
  <c r="J130" i="4"/>
  <c r="J131" i="4"/>
  <c r="J132" i="4"/>
  <c r="J133" i="4"/>
  <c r="J134" i="4"/>
  <c r="J135" i="4"/>
  <c r="J136" i="4"/>
  <c r="J137" i="4"/>
  <c r="J138" i="4"/>
  <c r="J139" i="4"/>
  <c r="J140" i="4"/>
  <c r="J141" i="4"/>
  <c r="J142" i="4"/>
  <c r="J143" i="4"/>
  <c r="J144" i="4"/>
  <c r="J145" i="4"/>
  <c r="J146" i="4"/>
  <c r="J147" i="4"/>
  <c r="J148" i="4"/>
  <c r="J149" i="4"/>
  <c r="J150" i="4"/>
  <c r="J151" i="4"/>
  <c r="J152" i="4"/>
  <c r="J153" i="4"/>
  <c r="J154" i="4"/>
  <c r="J155" i="4"/>
  <c r="J156" i="4"/>
  <c r="J157" i="4"/>
  <c r="J158" i="4"/>
  <c r="J159" i="4"/>
  <c r="J160" i="4"/>
  <c r="J161" i="4"/>
  <c r="J162" i="4"/>
  <c r="J163" i="4"/>
  <c r="J164" i="4"/>
  <c r="J165" i="4"/>
  <c r="J166" i="4"/>
  <c r="J167" i="4"/>
  <c r="J168" i="4"/>
  <c r="J169" i="4"/>
  <c r="J170" i="4"/>
  <c r="J171" i="4"/>
  <c r="J172" i="4"/>
  <c r="J173" i="4"/>
  <c r="J174" i="4"/>
  <c r="J175" i="4"/>
  <c r="J176" i="4"/>
  <c r="J177" i="4"/>
  <c r="J178" i="4"/>
  <c r="J179" i="4"/>
  <c r="J180" i="4"/>
  <c r="J181" i="4"/>
  <c r="J182" i="4"/>
  <c r="J12" i="4"/>
  <c r="AC17" i="4"/>
  <c r="AC18" i="4"/>
  <c r="AC19" i="4"/>
  <c r="AC20" i="4"/>
  <c r="AC21" i="4"/>
  <c r="AC22" i="4"/>
  <c r="AC23" i="4"/>
  <c r="AC24" i="4"/>
  <c r="AC25" i="4"/>
  <c r="AC26" i="4"/>
  <c r="AC27" i="4"/>
  <c r="AC28" i="4"/>
  <c r="AC29" i="4"/>
  <c r="AC30" i="4"/>
  <c r="AC31" i="4"/>
  <c r="AC32" i="4"/>
  <c r="AC33" i="4"/>
  <c r="AC34" i="4"/>
  <c r="AC35" i="4"/>
  <c r="AC36" i="4"/>
  <c r="AC37" i="4"/>
  <c r="AC38" i="4"/>
  <c r="AC39" i="4"/>
  <c r="AC40" i="4"/>
  <c r="AC41" i="4"/>
  <c r="AC42" i="4"/>
  <c r="AC43" i="4"/>
  <c r="AC44" i="4"/>
  <c r="AC45" i="4"/>
  <c r="AC46" i="4"/>
  <c r="AC47" i="4"/>
  <c r="AC48" i="4"/>
  <c r="AC49" i="4"/>
  <c r="AC50" i="4"/>
  <c r="AC51" i="4"/>
  <c r="AC52" i="4"/>
  <c r="AC53" i="4"/>
  <c r="AC54" i="4"/>
  <c r="AC55" i="4"/>
  <c r="AC56" i="4"/>
  <c r="AC57" i="4"/>
  <c r="AC58" i="4"/>
  <c r="AC59" i="4"/>
  <c r="AC60" i="4"/>
  <c r="AC61" i="4"/>
  <c r="AC62" i="4"/>
  <c r="AC63" i="4"/>
  <c r="AC64" i="4"/>
  <c r="AC65" i="4"/>
  <c r="AC66" i="4"/>
  <c r="AC67" i="4"/>
  <c r="AC68" i="4"/>
  <c r="AC69" i="4"/>
  <c r="AC70" i="4"/>
  <c r="AC71" i="4"/>
  <c r="AC72" i="4"/>
  <c r="AC73" i="4"/>
  <c r="AC74" i="4"/>
  <c r="AC75" i="4"/>
  <c r="AC76" i="4"/>
  <c r="AC77" i="4"/>
  <c r="AC78" i="4"/>
  <c r="AC79" i="4"/>
  <c r="AC80" i="4"/>
  <c r="AC81" i="4"/>
  <c r="AC82" i="4"/>
  <c r="AC83" i="4"/>
  <c r="AC84" i="4"/>
  <c r="AC85" i="4"/>
  <c r="AC86" i="4"/>
  <c r="AC87" i="4"/>
  <c r="AC88" i="4"/>
  <c r="AC89" i="4"/>
  <c r="AC90" i="4"/>
  <c r="AC91" i="4"/>
  <c r="AC92" i="4"/>
  <c r="AC93" i="4"/>
  <c r="AC94" i="4"/>
  <c r="AC95"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19" i="4"/>
  <c r="AC120" i="4"/>
  <c r="AC121" i="4"/>
  <c r="AC122" i="4"/>
  <c r="AC123" i="4"/>
  <c r="AC124" i="4"/>
  <c r="AC125" i="4"/>
  <c r="AC126" i="4"/>
  <c r="AC127" i="4"/>
  <c r="AC128" i="4"/>
  <c r="AC129" i="4"/>
  <c r="AC130" i="4"/>
  <c r="AC131" i="4"/>
  <c r="AC132" i="4"/>
  <c r="AC133" i="4"/>
  <c r="AC134" i="4"/>
  <c r="AC135" i="4"/>
  <c r="AC136" i="4"/>
  <c r="AC137" i="4"/>
  <c r="AC138" i="4"/>
  <c r="AC139" i="4"/>
  <c r="AC140" i="4"/>
  <c r="AC141" i="4"/>
  <c r="AC142" i="4"/>
  <c r="AC143" i="4"/>
  <c r="AC144" i="4"/>
  <c r="AC145" i="4"/>
  <c r="AC146" i="4"/>
  <c r="AC147" i="4"/>
  <c r="AC148" i="4"/>
  <c r="AC149" i="4"/>
  <c r="AC150" i="4"/>
  <c r="AC151" i="4"/>
  <c r="AC152" i="4"/>
  <c r="AC153" i="4"/>
  <c r="AC154" i="4"/>
  <c r="AC155" i="4"/>
  <c r="AC156" i="4"/>
  <c r="AC157" i="4"/>
  <c r="AC158" i="4"/>
  <c r="AC159" i="4"/>
  <c r="AC160" i="4"/>
  <c r="AC161" i="4"/>
  <c r="AC162" i="4"/>
  <c r="AC163" i="4"/>
  <c r="AC164" i="4"/>
  <c r="AC165" i="4"/>
  <c r="AC166" i="4"/>
  <c r="AC167" i="4"/>
  <c r="AC168" i="4"/>
  <c r="AC169" i="4"/>
  <c r="AC170" i="4"/>
  <c r="AC171" i="4"/>
  <c r="AC172" i="4"/>
  <c r="AC173" i="4"/>
  <c r="AC174" i="4"/>
  <c r="AC175" i="4"/>
  <c r="AC176" i="4"/>
  <c r="AC177" i="4"/>
  <c r="AC178" i="4"/>
  <c r="AC179" i="4"/>
  <c r="AC180" i="4"/>
  <c r="AC181" i="4"/>
  <c r="AC182" i="4"/>
  <c r="AC13" i="4"/>
  <c r="AC14" i="4"/>
  <c r="AC15" i="4"/>
  <c r="AC16" i="4"/>
  <c r="AC12" i="4"/>
  <c r="AD13" i="4"/>
  <c r="AE13" i="4"/>
  <c r="AF13" i="4"/>
  <c r="AD14" i="4"/>
  <c r="AE14" i="4"/>
  <c r="AF14" i="4"/>
  <c r="AD15" i="4"/>
  <c r="AE15" i="4"/>
  <c r="AF15" i="4"/>
  <c r="AD16" i="4"/>
  <c r="AE16" i="4"/>
  <c r="AF16" i="4"/>
  <c r="AD17" i="4"/>
  <c r="AE17" i="4"/>
  <c r="AF17" i="4"/>
  <c r="AD18" i="4"/>
  <c r="AE18" i="4"/>
  <c r="AF18" i="4"/>
  <c r="AD19" i="4"/>
  <c r="AE19" i="4"/>
  <c r="AF19" i="4"/>
  <c r="AD20" i="4"/>
  <c r="AE20" i="4"/>
  <c r="AF20" i="4"/>
  <c r="AD21" i="4"/>
  <c r="AE21" i="4"/>
  <c r="AF21" i="4"/>
  <c r="AD22" i="4"/>
  <c r="AE22" i="4"/>
  <c r="AF22" i="4"/>
  <c r="AD23" i="4"/>
  <c r="AE23" i="4"/>
  <c r="AF23" i="4"/>
  <c r="AD24" i="4"/>
  <c r="AE24" i="4"/>
  <c r="AF24" i="4"/>
  <c r="AD25" i="4"/>
  <c r="AE25" i="4"/>
  <c r="AF25" i="4"/>
  <c r="AD26" i="4"/>
  <c r="AE26" i="4"/>
  <c r="AF26" i="4"/>
  <c r="AD27" i="4"/>
  <c r="AE27" i="4"/>
  <c r="AF27" i="4"/>
  <c r="AD28" i="4"/>
  <c r="AE28" i="4"/>
  <c r="AF28" i="4"/>
  <c r="AD29" i="4"/>
  <c r="AE29" i="4"/>
  <c r="AF29" i="4"/>
  <c r="AD30" i="4"/>
  <c r="AE30" i="4"/>
  <c r="AF30" i="4"/>
  <c r="AD31" i="4"/>
  <c r="AE31" i="4"/>
  <c r="AF31" i="4"/>
  <c r="AD32" i="4"/>
  <c r="AE32" i="4"/>
  <c r="AF32" i="4"/>
  <c r="AD33" i="4"/>
  <c r="AE33" i="4"/>
  <c r="AF33" i="4"/>
  <c r="AD34" i="4"/>
  <c r="AE34" i="4"/>
  <c r="AF34" i="4"/>
  <c r="AD35" i="4"/>
  <c r="AE35" i="4"/>
  <c r="AF35" i="4"/>
  <c r="AD36" i="4"/>
  <c r="AE36" i="4"/>
  <c r="AF36" i="4"/>
  <c r="AD37" i="4"/>
  <c r="AE37" i="4"/>
  <c r="AF37" i="4"/>
  <c r="AD38" i="4"/>
  <c r="AE38" i="4"/>
  <c r="AF38" i="4"/>
  <c r="AD39" i="4"/>
  <c r="AE39" i="4"/>
  <c r="AF39" i="4"/>
  <c r="AD40" i="4"/>
  <c r="AE40" i="4"/>
  <c r="AF40" i="4"/>
  <c r="AD41" i="4"/>
  <c r="AE41" i="4"/>
  <c r="AF41" i="4"/>
  <c r="AD42" i="4"/>
  <c r="AE42" i="4"/>
  <c r="AF42" i="4"/>
  <c r="AD43" i="4"/>
  <c r="AE43" i="4"/>
  <c r="AF43" i="4"/>
  <c r="AD44" i="4"/>
  <c r="AE44" i="4"/>
  <c r="AF44" i="4"/>
  <c r="AD45" i="4"/>
  <c r="AE45" i="4"/>
  <c r="AF45" i="4"/>
  <c r="AD46" i="4"/>
  <c r="AE46" i="4"/>
  <c r="AF46" i="4"/>
  <c r="AD47" i="4"/>
  <c r="AE47" i="4"/>
  <c r="AF47" i="4"/>
  <c r="AD48" i="4"/>
  <c r="AE48" i="4"/>
  <c r="AF48" i="4"/>
  <c r="AD49" i="4"/>
  <c r="AE49" i="4"/>
  <c r="AF49" i="4"/>
  <c r="AD50" i="4"/>
  <c r="AE50" i="4"/>
  <c r="AF50" i="4"/>
  <c r="AD51" i="4"/>
  <c r="AE51" i="4"/>
  <c r="AF51" i="4"/>
  <c r="AD52" i="4"/>
  <c r="AE52" i="4"/>
  <c r="AF52" i="4"/>
  <c r="AD53" i="4"/>
  <c r="AE53" i="4"/>
  <c r="AF53" i="4"/>
  <c r="AD54" i="4"/>
  <c r="AE54" i="4"/>
  <c r="AF54" i="4"/>
  <c r="AD55" i="4"/>
  <c r="AE55" i="4"/>
  <c r="AF55" i="4"/>
  <c r="AD56" i="4"/>
  <c r="AE56" i="4"/>
  <c r="AF56" i="4"/>
  <c r="AD57" i="4"/>
  <c r="AE57" i="4"/>
  <c r="AF57" i="4"/>
  <c r="AD58" i="4"/>
  <c r="AE58" i="4"/>
  <c r="AF58" i="4"/>
  <c r="AD59" i="4"/>
  <c r="AE59" i="4"/>
  <c r="AF59" i="4"/>
  <c r="AD60" i="4"/>
  <c r="AE60" i="4"/>
  <c r="AF60" i="4"/>
  <c r="AD61" i="4"/>
  <c r="AE61" i="4"/>
  <c r="AF61" i="4"/>
  <c r="AD62" i="4"/>
  <c r="AE62" i="4"/>
  <c r="AF62" i="4"/>
  <c r="AD63" i="4"/>
  <c r="AE63" i="4"/>
  <c r="AF63" i="4"/>
  <c r="AD64" i="4"/>
  <c r="AE64" i="4"/>
  <c r="AF64" i="4"/>
  <c r="AD65" i="4"/>
  <c r="AE65" i="4"/>
  <c r="AF65" i="4"/>
  <c r="AD66" i="4"/>
  <c r="AE66" i="4"/>
  <c r="AF66" i="4"/>
  <c r="AD67" i="4"/>
  <c r="AE67" i="4"/>
  <c r="AF67" i="4"/>
  <c r="AD68" i="4"/>
  <c r="AE68" i="4"/>
  <c r="AF68" i="4"/>
  <c r="AD69" i="4"/>
  <c r="AE69" i="4"/>
  <c r="AF69" i="4"/>
  <c r="AD70" i="4"/>
  <c r="AE70" i="4"/>
  <c r="AF70" i="4"/>
  <c r="AD71" i="4"/>
  <c r="AE71" i="4"/>
  <c r="AF71" i="4"/>
  <c r="AD72" i="4"/>
  <c r="AE72" i="4"/>
  <c r="AF72" i="4"/>
  <c r="AD73" i="4"/>
  <c r="AE73" i="4"/>
  <c r="AF73" i="4"/>
  <c r="AD74" i="4"/>
  <c r="AE74" i="4"/>
  <c r="AF74" i="4"/>
  <c r="AD75" i="4"/>
  <c r="AE75" i="4"/>
  <c r="AF75" i="4"/>
  <c r="AD76" i="4"/>
  <c r="AE76" i="4"/>
  <c r="AF76" i="4"/>
  <c r="AD77" i="4"/>
  <c r="AE77" i="4"/>
  <c r="AF77" i="4"/>
  <c r="AD78" i="4"/>
  <c r="AE78" i="4"/>
  <c r="AF78" i="4"/>
  <c r="AD79" i="4"/>
  <c r="AE79" i="4"/>
  <c r="AF79" i="4"/>
  <c r="AD80" i="4"/>
  <c r="AE80" i="4"/>
  <c r="AF80" i="4"/>
  <c r="AD81" i="4"/>
  <c r="AE81" i="4"/>
  <c r="AF81" i="4"/>
  <c r="AD82" i="4"/>
  <c r="AE82" i="4"/>
  <c r="AF82" i="4"/>
  <c r="AD83" i="4"/>
  <c r="AE83" i="4"/>
  <c r="AF83" i="4"/>
  <c r="AD84" i="4"/>
  <c r="AE84" i="4"/>
  <c r="AF84" i="4"/>
  <c r="AD85" i="4"/>
  <c r="AE85" i="4"/>
  <c r="AF85" i="4"/>
  <c r="AD86" i="4"/>
  <c r="AE86" i="4"/>
  <c r="AF86" i="4"/>
  <c r="AD87" i="4"/>
  <c r="AE87" i="4"/>
  <c r="AF87" i="4"/>
  <c r="AD88" i="4"/>
  <c r="AE88" i="4"/>
  <c r="AF88" i="4"/>
  <c r="AD89" i="4"/>
  <c r="AE89" i="4"/>
  <c r="AF89" i="4"/>
  <c r="AD90" i="4"/>
  <c r="AE90" i="4"/>
  <c r="AF90" i="4"/>
  <c r="AD91" i="4"/>
  <c r="AE91" i="4"/>
  <c r="AF91" i="4"/>
  <c r="AD92" i="4"/>
  <c r="AE92" i="4"/>
  <c r="AF92" i="4"/>
  <c r="AD93" i="4"/>
  <c r="AE93" i="4"/>
  <c r="AF93" i="4"/>
  <c r="AD94" i="4"/>
  <c r="AE94" i="4"/>
  <c r="AF94" i="4"/>
  <c r="AD95" i="4"/>
  <c r="AE95" i="4"/>
  <c r="AF95" i="4"/>
  <c r="AD96" i="4"/>
  <c r="AE96" i="4"/>
  <c r="AF96" i="4"/>
  <c r="AD97" i="4"/>
  <c r="AE97" i="4"/>
  <c r="AF97" i="4"/>
  <c r="AD98" i="4"/>
  <c r="AE98" i="4"/>
  <c r="AF98" i="4"/>
  <c r="AD99" i="4"/>
  <c r="AE99" i="4"/>
  <c r="AF99" i="4"/>
  <c r="AD100" i="4"/>
  <c r="AE100" i="4"/>
  <c r="AF100" i="4"/>
  <c r="AD101" i="4"/>
  <c r="AE101" i="4"/>
  <c r="AF101" i="4"/>
  <c r="AD102" i="4"/>
  <c r="AE102" i="4"/>
  <c r="AF102" i="4"/>
  <c r="AD103" i="4"/>
  <c r="AE103" i="4"/>
  <c r="AF103" i="4"/>
  <c r="AD104" i="4"/>
  <c r="AE104" i="4"/>
  <c r="AF104" i="4"/>
  <c r="AD105" i="4"/>
  <c r="AE105" i="4"/>
  <c r="AF105" i="4"/>
  <c r="AD106" i="4"/>
  <c r="AE106" i="4"/>
  <c r="AF106" i="4"/>
  <c r="AD107" i="4"/>
  <c r="AE107" i="4"/>
  <c r="AF107" i="4"/>
  <c r="AD108" i="4"/>
  <c r="AE108" i="4"/>
  <c r="AF108" i="4"/>
  <c r="AD109" i="4"/>
  <c r="AE109" i="4"/>
  <c r="AF109" i="4"/>
  <c r="AD110" i="4"/>
  <c r="AE110" i="4"/>
  <c r="AF110" i="4"/>
  <c r="AD111" i="4"/>
  <c r="AE111" i="4"/>
  <c r="AF111" i="4"/>
  <c r="AD112" i="4"/>
  <c r="AE112" i="4"/>
  <c r="AF112" i="4"/>
  <c r="AD113" i="4"/>
  <c r="AE113" i="4"/>
  <c r="AF113" i="4"/>
  <c r="AD114" i="4"/>
  <c r="AE114" i="4"/>
  <c r="AF114" i="4"/>
  <c r="AD115" i="4"/>
  <c r="AE115" i="4"/>
  <c r="AF115" i="4"/>
  <c r="AD116" i="4"/>
  <c r="AE116" i="4"/>
  <c r="AF116" i="4"/>
  <c r="AD117" i="4"/>
  <c r="AE117" i="4"/>
  <c r="AF117" i="4"/>
  <c r="AD118" i="4"/>
  <c r="AE118" i="4"/>
  <c r="AF118" i="4"/>
  <c r="AD119" i="4"/>
  <c r="AE119" i="4"/>
  <c r="AF119" i="4"/>
  <c r="AD120" i="4"/>
  <c r="AE120" i="4"/>
  <c r="AF120" i="4"/>
  <c r="AD121" i="4"/>
  <c r="AE121" i="4"/>
  <c r="AF121" i="4"/>
  <c r="AD122" i="4"/>
  <c r="AE122" i="4"/>
  <c r="AF122" i="4"/>
  <c r="AD123" i="4"/>
  <c r="AE123" i="4"/>
  <c r="AF123" i="4"/>
  <c r="AD124" i="4"/>
  <c r="AE124" i="4"/>
  <c r="AF124" i="4"/>
  <c r="AD125" i="4"/>
  <c r="AE125" i="4"/>
  <c r="AF125" i="4"/>
  <c r="AD126" i="4"/>
  <c r="AE126" i="4"/>
  <c r="AF126" i="4"/>
  <c r="AD127" i="4"/>
  <c r="AE127" i="4"/>
  <c r="AF127" i="4"/>
  <c r="AD128" i="4"/>
  <c r="AE128" i="4"/>
  <c r="AF128" i="4"/>
  <c r="AD129" i="4"/>
  <c r="AE129" i="4"/>
  <c r="AF129" i="4"/>
  <c r="AD130" i="4"/>
  <c r="AE130" i="4"/>
  <c r="AF130" i="4"/>
  <c r="AD131" i="4"/>
  <c r="AE131" i="4"/>
  <c r="AF131" i="4"/>
  <c r="AD132" i="4"/>
  <c r="AE132" i="4"/>
  <c r="AF132" i="4"/>
  <c r="AD133" i="4"/>
  <c r="AE133" i="4"/>
  <c r="AF133" i="4"/>
  <c r="AD134" i="4"/>
  <c r="AE134" i="4"/>
  <c r="AF134" i="4"/>
  <c r="AD135" i="4"/>
  <c r="AE135" i="4"/>
  <c r="AF135" i="4"/>
  <c r="AD136" i="4"/>
  <c r="AE136" i="4"/>
  <c r="AF136" i="4"/>
  <c r="AD137" i="4"/>
  <c r="AE137" i="4"/>
  <c r="AF137" i="4"/>
  <c r="AD138" i="4"/>
  <c r="AE138" i="4"/>
  <c r="AF138" i="4"/>
  <c r="AD139" i="4"/>
  <c r="AE139" i="4"/>
  <c r="AF139" i="4"/>
  <c r="AD140" i="4"/>
  <c r="AE140" i="4"/>
  <c r="AF140" i="4"/>
  <c r="AD141" i="4"/>
  <c r="AE141" i="4"/>
  <c r="AF141" i="4"/>
  <c r="AD142" i="4"/>
  <c r="AE142" i="4"/>
  <c r="AF142" i="4"/>
  <c r="AD143" i="4"/>
  <c r="AE143" i="4"/>
  <c r="AF143" i="4"/>
  <c r="AD144" i="4"/>
  <c r="AE144" i="4"/>
  <c r="AF144" i="4"/>
  <c r="AD145" i="4"/>
  <c r="AE145" i="4"/>
  <c r="AF145" i="4"/>
  <c r="AD146" i="4"/>
  <c r="AE146" i="4"/>
  <c r="AF146" i="4"/>
  <c r="AD147" i="4"/>
  <c r="AE147" i="4"/>
  <c r="AF147" i="4"/>
  <c r="AD148" i="4"/>
  <c r="AE148" i="4"/>
  <c r="AF148" i="4"/>
  <c r="AD149" i="4"/>
  <c r="AE149" i="4"/>
  <c r="AF149" i="4"/>
  <c r="AD150" i="4"/>
  <c r="AE150" i="4"/>
  <c r="AF150" i="4"/>
  <c r="AD151" i="4"/>
  <c r="AE151" i="4"/>
  <c r="AF151" i="4"/>
  <c r="AD152" i="4"/>
  <c r="AE152" i="4"/>
  <c r="AF152" i="4"/>
  <c r="AD153" i="4"/>
  <c r="AE153" i="4"/>
  <c r="AF153" i="4"/>
  <c r="AD154" i="4"/>
  <c r="AE154" i="4"/>
  <c r="AF154" i="4"/>
  <c r="AD155" i="4"/>
  <c r="AE155" i="4"/>
  <c r="AF155" i="4"/>
  <c r="AD156" i="4"/>
  <c r="AE156" i="4"/>
  <c r="AF156" i="4"/>
  <c r="AD157" i="4"/>
  <c r="AE157" i="4"/>
  <c r="AF157" i="4"/>
  <c r="AD158" i="4"/>
  <c r="AE158" i="4"/>
  <c r="AF158" i="4"/>
  <c r="AD159" i="4"/>
  <c r="AE159" i="4"/>
  <c r="AF159" i="4"/>
  <c r="AD160" i="4"/>
  <c r="AE160" i="4"/>
  <c r="AF160" i="4"/>
  <c r="AD161" i="4"/>
  <c r="AE161" i="4"/>
  <c r="AF161" i="4"/>
  <c r="AD162" i="4"/>
  <c r="AE162" i="4"/>
  <c r="AF162" i="4"/>
  <c r="AD163" i="4"/>
  <c r="AE163" i="4"/>
  <c r="AF163" i="4"/>
  <c r="AD164" i="4"/>
  <c r="AE164" i="4"/>
  <c r="AF164" i="4"/>
  <c r="AD165" i="4"/>
  <c r="AE165" i="4"/>
  <c r="AF165" i="4"/>
  <c r="AD166" i="4"/>
  <c r="AE166" i="4"/>
  <c r="AF166" i="4"/>
  <c r="AD167" i="4"/>
  <c r="AE167" i="4"/>
  <c r="AF167" i="4"/>
  <c r="AD168" i="4"/>
  <c r="AE168" i="4"/>
  <c r="AF168" i="4"/>
  <c r="AD169" i="4"/>
  <c r="AE169" i="4"/>
  <c r="AF169" i="4"/>
  <c r="AD170" i="4"/>
  <c r="AE170" i="4"/>
  <c r="AF170" i="4"/>
  <c r="AD171" i="4"/>
  <c r="AE171" i="4"/>
  <c r="AF171" i="4"/>
  <c r="AD172" i="4"/>
  <c r="AE172" i="4"/>
  <c r="AF172" i="4"/>
  <c r="AD173" i="4"/>
  <c r="AE173" i="4"/>
  <c r="AF173" i="4"/>
  <c r="AD174" i="4"/>
  <c r="AE174" i="4"/>
  <c r="AF174" i="4"/>
  <c r="AD175" i="4"/>
  <c r="AE175" i="4"/>
  <c r="AF175" i="4"/>
  <c r="AD176" i="4"/>
  <c r="AE176" i="4"/>
  <c r="AF176" i="4"/>
  <c r="AD177" i="4"/>
  <c r="AE177" i="4"/>
  <c r="AF177" i="4"/>
  <c r="AD178" i="4"/>
  <c r="AE178" i="4"/>
  <c r="AF178" i="4"/>
  <c r="AD179" i="4"/>
  <c r="AE179" i="4"/>
  <c r="AF179" i="4"/>
  <c r="AD180" i="4"/>
  <c r="AE180" i="4"/>
  <c r="AF180" i="4"/>
  <c r="AD181" i="4"/>
  <c r="AE181" i="4"/>
  <c r="AF181" i="4"/>
  <c r="AD182" i="4"/>
  <c r="AE182" i="4"/>
  <c r="AF182" i="4"/>
  <c r="AF12" i="4"/>
  <c r="AE12" i="4"/>
  <c r="AD12" i="4"/>
  <c r="AB13" i="4"/>
  <c r="AB14" i="4"/>
  <c r="AB15" i="4"/>
  <c r="AB16" i="4"/>
  <c r="AB17" i="4"/>
  <c r="AB18" i="4"/>
  <c r="AB19" i="4"/>
  <c r="AB20" i="4"/>
  <c r="AB21" i="4"/>
  <c r="AB22" i="4"/>
  <c r="AB23" i="4"/>
  <c r="AB24" i="4"/>
  <c r="AB25" i="4"/>
  <c r="AB26" i="4"/>
  <c r="AB27" i="4"/>
  <c r="AB28" i="4"/>
  <c r="AB29" i="4"/>
  <c r="AB30" i="4"/>
  <c r="AB31" i="4"/>
  <c r="AB32" i="4"/>
  <c r="AB33" i="4"/>
  <c r="AB34" i="4"/>
  <c r="AB35" i="4"/>
  <c r="AB36" i="4"/>
  <c r="AB37" i="4"/>
  <c r="AB38" i="4"/>
  <c r="AB39" i="4"/>
  <c r="AB40" i="4"/>
  <c r="AB41" i="4"/>
  <c r="AB42" i="4"/>
  <c r="AB43" i="4"/>
  <c r="AB44" i="4"/>
  <c r="AB45" i="4"/>
  <c r="AB46" i="4"/>
  <c r="AB47" i="4"/>
  <c r="AB48" i="4"/>
  <c r="AB49" i="4"/>
  <c r="AB50" i="4"/>
  <c r="AB51" i="4"/>
  <c r="AB52" i="4"/>
  <c r="AB53" i="4"/>
  <c r="AB54" i="4"/>
  <c r="AB55" i="4"/>
  <c r="AB56" i="4"/>
  <c r="AB57" i="4"/>
  <c r="AB58" i="4"/>
  <c r="AB59" i="4"/>
  <c r="AB60" i="4"/>
  <c r="AB61" i="4"/>
  <c r="AB62" i="4"/>
  <c r="AB63" i="4"/>
  <c r="AB64" i="4"/>
  <c r="AB65" i="4"/>
  <c r="AB66" i="4"/>
  <c r="AB67" i="4"/>
  <c r="AB68" i="4"/>
  <c r="AB69" i="4"/>
  <c r="AB70" i="4"/>
  <c r="AB71" i="4"/>
  <c r="AB72" i="4"/>
  <c r="AB73" i="4"/>
  <c r="AB74" i="4"/>
  <c r="AB75" i="4"/>
  <c r="AB76" i="4"/>
  <c r="AB77" i="4"/>
  <c r="AB78" i="4"/>
  <c r="AB79" i="4"/>
  <c r="AB80" i="4"/>
  <c r="AB81" i="4"/>
  <c r="AB82" i="4"/>
  <c r="AB83" i="4"/>
  <c r="AB84" i="4"/>
  <c r="AB85" i="4"/>
  <c r="AB86" i="4"/>
  <c r="AB87" i="4"/>
  <c r="AB88" i="4"/>
  <c r="AB89" i="4"/>
  <c r="AB90" i="4"/>
  <c r="AB91" i="4"/>
  <c r="AB92" i="4"/>
  <c r="AB93" i="4"/>
  <c r="AB94" i="4"/>
  <c r="AB95" i="4"/>
  <c r="AB96" i="4"/>
  <c r="AB97" i="4"/>
  <c r="AB98" i="4"/>
  <c r="AB99" i="4"/>
  <c r="AB100" i="4"/>
  <c r="AB101" i="4"/>
  <c r="AB102" i="4"/>
  <c r="AB103" i="4"/>
  <c r="AB104" i="4"/>
  <c r="AB105" i="4"/>
  <c r="AB106" i="4"/>
  <c r="AB107" i="4"/>
  <c r="AB108" i="4"/>
  <c r="AB109" i="4"/>
  <c r="AB110" i="4"/>
  <c r="AB111" i="4"/>
  <c r="AB112" i="4"/>
  <c r="AB113" i="4"/>
  <c r="AB114" i="4"/>
  <c r="AB115" i="4"/>
  <c r="AB116" i="4"/>
  <c r="AB117" i="4"/>
  <c r="AB118" i="4"/>
  <c r="AB119" i="4"/>
  <c r="AB120" i="4"/>
  <c r="AB121" i="4"/>
  <c r="AB122" i="4"/>
  <c r="AB123" i="4"/>
  <c r="AB124" i="4"/>
  <c r="AB125" i="4"/>
  <c r="AB126" i="4"/>
  <c r="AB127" i="4"/>
  <c r="AB128" i="4"/>
  <c r="AB129" i="4"/>
  <c r="AB130" i="4"/>
  <c r="AB131" i="4"/>
  <c r="AB132" i="4"/>
  <c r="AB133" i="4"/>
  <c r="AB134" i="4"/>
  <c r="AB135" i="4"/>
  <c r="AB136" i="4"/>
  <c r="AB137" i="4"/>
  <c r="AB138" i="4"/>
  <c r="AB139" i="4"/>
  <c r="AB140" i="4"/>
  <c r="AB141" i="4"/>
  <c r="AB142" i="4"/>
  <c r="AB143" i="4"/>
  <c r="AB144" i="4"/>
  <c r="AB145" i="4"/>
  <c r="AB146" i="4"/>
  <c r="AB147" i="4"/>
  <c r="AB148" i="4"/>
  <c r="AB149" i="4"/>
  <c r="AB150" i="4"/>
  <c r="AB151" i="4"/>
  <c r="AB152" i="4"/>
  <c r="AB153" i="4"/>
  <c r="AB154" i="4"/>
  <c r="AB155" i="4"/>
  <c r="AB156" i="4"/>
  <c r="AB157" i="4"/>
  <c r="AB158" i="4"/>
  <c r="AB159" i="4"/>
  <c r="AB160" i="4"/>
  <c r="AB161" i="4"/>
  <c r="AB162" i="4"/>
  <c r="AB163" i="4"/>
  <c r="AB164" i="4"/>
  <c r="AB165" i="4"/>
  <c r="AB166" i="4"/>
  <c r="AB167" i="4"/>
  <c r="AB168" i="4"/>
  <c r="AB169" i="4"/>
  <c r="AB170" i="4"/>
  <c r="AB171" i="4"/>
  <c r="AB172" i="4"/>
  <c r="AB173" i="4"/>
  <c r="AB174" i="4"/>
  <c r="AB175" i="4"/>
  <c r="AB176" i="4"/>
  <c r="AB177" i="4"/>
  <c r="AB178" i="4"/>
  <c r="AB179" i="4"/>
  <c r="AB180" i="4"/>
  <c r="AB181" i="4"/>
  <c r="AB182" i="4"/>
  <c r="AB12" i="4"/>
  <c r="Y31" i="4"/>
  <c r="Z31" i="4"/>
  <c r="AA31" i="4"/>
  <c r="Y32" i="4"/>
  <c r="Z32" i="4"/>
  <c r="AA32" i="4"/>
  <c r="Y33" i="4"/>
  <c r="Z33" i="4"/>
  <c r="AA33" i="4"/>
  <c r="Y34" i="4"/>
  <c r="Z34" i="4"/>
  <c r="AA34" i="4"/>
  <c r="Y35" i="4"/>
  <c r="Z35" i="4"/>
  <c r="AA35" i="4"/>
  <c r="Y36" i="4"/>
  <c r="Z36" i="4"/>
  <c r="AA36" i="4"/>
  <c r="Y37" i="4"/>
  <c r="Z37" i="4"/>
  <c r="AA37" i="4"/>
  <c r="Y38" i="4"/>
  <c r="Z38" i="4"/>
  <c r="AA38" i="4"/>
  <c r="Y39" i="4"/>
  <c r="Z39" i="4"/>
  <c r="AA39" i="4"/>
  <c r="Y40" i="4"/>
  <c r="Z40" i="4"/>
  <c r="AA40" i="4"/>
  <c r="Y41" i="4"/>
  <c r="Z41" i="4"/>
  <c r="AA41" i="4"/>
  <c r="Y42" i="4"/>
  <c r="Z42" i="4"/>
  <c r="AA42" i="4"/>
  <c r="Y43" i="4"/>
  <c r="Z43" i="4"/>
  <c r="AA43" i="4"/>
  <c r="Y44" i="4"/>
  <c r="Z44" i="4"/>
  <c r="AA44" i="4"/>
  <c r="Y45" i="4"/>
  <c r="Z45" i="4"/>
  <c r="AA45" i="4"/>
  <c r="Y46" i="4"/>
  <c r="Z46" i="4"/>
  <c r="AA46" i="4"/>
  <c r="Y47" i="4"/>
  <c r="Z47" i="4"/>
  <c r="AA47" i="4"/>
  <c r="Y48" i="4"/>
  <c r="Z48" i="4"/>
  <c r="AA48" i="4"/>
  <c r="Y49" i="4"/>
  <c r="Z49" i="4"/>
  <c r="AA49" i="4"/>
  <c r="Y50" i="4"/>
  <c r="Z50" i="4"/>
  <c r="AA50" i="4"/>
  <c r="Y51" i="4"/>
  <c r="Z51" i="4"/>
  <c r="AA51" i="4"/>
  <c r="Y52" i="4"/>
  <c r="Z52" i="4"/>
  <c r="AA52" i="4"/>
  <c r="Y53" i="4"/>
  <c r="Z53" i="4"/>
  <c r="AA53" i="4"/>
  <c r="Y54" i="4"/>
  <c r="Z54" i="4"/>
  <c r="AA54" i="4"/>
  <c r="Y55" i="4"/>
  <c r="Z55" i="4"/>
  <c r="AA55" i="4"/>
  <c r="Y56" i="4"/>
  <c r="Z56" i="4"/>
  <c r="AA56" i="4"/>
  <c r="Y57" i="4"/>
  <c r="Z57" i="4"/>
  <c r="AA57" i="4"/>
  <c r="Y58" i="4"/>
  <c r="Z58" i="4"/>
  <c r="AA58" i="4"/>
  <c r="Y59" i="4"/>
  <c r="Z59" i="4"/>
  <c r="AA59" i="4"/>
  <c r="Y60" i="4"/>
  <c r="Z60" i="4"/>
  <c r="AA60" i="4"/>
  <c r="Y61" i="4"/>
  <c r="Z61" i="4"/>
  <c r="AA61" i="4"/>
  <c r="Y62" i="4"/>
  <c r="Z62" i="4"/>
  <c r="AA62" i="4"/>
  <c r="Y63" i="4"/>
  <c r="Z63" i="4"/>
  <c r="AA63" i="4"/>
  <c r="Y64" i="4"/>
  <c r="Z64" i="4"/>
  <c r="AA64" i="4"/>
  <c r="Y65" i="4"/>
  <c r="Z65" i="4"/>
  <c r="AA65" i="4"/>
  <c r="Y66" i="4"/>
  <c r="Z66" i="4"/>
  <c r="AA66" i="4"/>
  <c r="Y67" i="4"/>
  <c r="Z67" i="4"/>
  <c r="AA67" i="4"/>
  <c r="Y68" i="4"/>
  <c r="Z68" i="4"/>
  <c r="AA68" i="4"/>
  <c r="Y69" i="4"/>
  <c r="Z69" i="4"/>
  <c r="AA69" i="4"/>
  <c r="Y70" i="4"/>
  <c r="Z70" i="4"/>
  <c r="AA70" i="4"/>
  <c r="Y71" i="4"/>
  <c r="Z71" i="4"/>
  <c r="AA71" i="4"/>
  <c r="Y72" i="4"/>
  <c r="Z72" i="4"/>
  <c r="AA72" i="4"/>
  <c r="Y73" i="4"/>
  <c r="Z73" i="4"/>
  <c r="AA73" i="4"/>
  <c r="Y74" i="4"/>
  <c r="Z74" i="4"/>
  <c r="AA74" i="4"/>
  <c r="Y75" i="4"/>
  <c r="Z75" i="4"/>
  <c r="AA75" i="4"/>
  <c r="Y76" i="4"/>
  <c r="Z76" i="4"/>
  <c r="AA76" i="4"/>
  <c r="Y77" i="4"/>
  <c r="Z77" i="4"/>
  <c r="AA77" i="4"/>
  <c r="Y78" i="4"/>
  <c r="Z78" i="4"/>
  <c r="AA78" i="4"/>
  <c r="Y79" i="4"/>
  <c r="Z79" i="4"/>
  <c r="AA79" i="4"/>
  <c r="Y80" i="4"/>
  <c r="Z80" i="4"/>
  <c r="AA80" i="4"/>
  <c r="Y81" i="4"/>
  <c r="Z81" i="4"/>
  <c r="AA81" i="4"/>
  <c r="Y82" i="4"/>
  <c r="Z82" i="4"/>
  <c r="AA82" i="4"/>
  <c r="Y83" i="4"/>
  <c r="Z83" i="4"/>
  <c r="AA83" i="4"/>
  <c r="Y84" i="4"/>
  <c r="Z84" i="4"/>
  <c r="AA84" i="4"/>
  <c r="Y85" i="4"/>
  <c r="Z85" i="4"/>
  <c r="AA85" i="4"/>
  <c r="Y86" i="4"/>
  <c r="Z86" i="4"/>
  <c r="AA86" i="4"/>
  <c r="Y87" i="4"/>
  <c r="Z87" i="4"/>
  <c r="AA87" i="4"/>
  <c r="Y88" i="4"/>
  <c r="Z88" i="4"/>
  <c r="AA88" i="4"/>
  <c r="Y89" i="4"/>
  <c r="Z89" i="4"/>
  <c r="AA89" i="4"/>
  <c r="Y90" i="4"/>
  <c r="Z90" i="4"/>
  <c r="AA90" i="4"/>
  <c r="Y91" i="4"/>
  <c r="Z91" i="4"/>
  <c r="AA91" i="4"/>
  <c r="Y92" i="4"/>
  <c r="Z92" i="4"/>
  <c r="AA92" i="4"/>
  <c r="Y93" i="4"/>
  <c r="Z93" i="4"/>
  <c r="AA93" i="4"/>
  <c r="Y94" i="4"/>
  <c r="Z94" i="4"/>
  <c r="AA94" i="4"/>
  <c r="Y95" i="4"/>
  <c r="Z95" i="4"/>
  <c r="AA95" i="4"/>
  <c r="Y96" i="4"/>
  <c r="Z96" i="4"/>
  <c r="AA96" i="4"/>
  <c r="Y97" i="4"/>
  <c r="Z97" i="4"/>
  <c r="AA97" i="4"/>
  <c r="Y98" i="4"/>
  <c r="Z98" i="4"/>
  <c r="AA98" i="4"/>
  <c r="Y99" i="4"/>
  <c r="Z99" i="4"/>
  <c r="AA99" i="4"/>
  <c r="Y100" i="4"/>
  <c r="Z100" i="4"/>
  <c r="AA100" i="4"/>
  <c r="Y101" i="4"/>
  <c r="Z101" i="4"/>
  <c r="AA101" i="4"/>
  <c r="Y102" i="4"/>
  <c r="Z102" i="4"/>
  <c r="AA102" i="4"/>
  <c r="Y103" i="4"/>
  <c r="Z103" i="4"/>
  <c r="AA103" i="4"/>
  <c r="Y104" i="4"/>
  <c r="Z104" i="4"/>
  <c r="AA104" i="4"/>
  <c r="Y105" i="4"/>
  <c r="Z105" i="4"/>
  <c r="AA105" i="4"/>
  <c r="Y106" i="4"/>
  <c r="Z106" i="4"/>
  <c r="AA106" i="4"/>
  <c r="Y107" i="4"/>
  <c r="Z107" i="4"/>
  <c r="AA107" i="4"/>
  <c r="Y108" i="4"/>
  <c r="Z108" i="4"/>
  <c r="AA108" i="4"/>
  <c r="Y109" i="4"/>
  <c r="Z109" i="4"/>
  <c r="AA109" i="4"/>
  <c r="Y110" i="4"/>
  <c r="Z110" i="4"/>
  <c r="AA110" i="4"/>
  <c r="Y111" i="4"/>
  <c r="Z111" i="4"/>
  <c r="AA111" i="4"/>
  <c r="Y112" i="4"/>
  <c r="Z112" i="4"/>
  <c r="AA112" i="4"/>
  <c r="Y113" i="4"/>
  <c r="Z113" i="4"/>
  <c r="AA113" i="4"/>
  <c r="Y114" i="4"/>
  <c r="Z114" i="4"/>
  <c r="AA114" i="4"/>
  <c r="Y115" i="4"/>
  <c r="Z115" i="4"/>
  <c r="AA115" i="4"/>
  <c r="Y116" i="4"/>
  <c r="Z116" i="4"/>
  <c r="AA116" i="4"/>
  <c r="Y117" i="4"/>
  <c r="Z117" i="4"/>
  <c r="AA117" i="4"/>
  <c r="Y118" i="4"/>
  <c r="Z118" i="4"/>
  <c r="AA118" i="4"/>
  <c r="Y119" i="4"/>
  <c r="Z119" i="4"/>
  <c r="AA119" i="4"/>
  <c r="Y120" i="4"/>
  <c r="Z120" i="4"/>
  <c r="AA120" i="4"/>
  <c r="Y121" i="4"/>
  <c r="Z121" i="4"/>
  <c r="AA121" i="4"/>
  <c r="Y122" i="4"/>
  <c r="Z122" i="4"/>
  <c r="AA122" i="4"/>
  <c r="Y123" i="4"/>
  <c r="Z123" i="4"/>
  <c r="AA123" i="4"/>
  <c r="Y124" i="4"/>
  <c r="Z124" i="4"/>
  <c r="AA124" i="4"/>
  <c r="Y125" i="4"/>
  <c r="Z125" i="4"/>
  <c r="AA125" i="4"/>
  <c r="Y126" i="4"/>
  <c r="Z126" i="4"/>
  <c r="AA126" i="4"/>
  <c r="Y127" i="4"/>
  <c r="Z127" i="4"/>
  <c r="AA127" i="4"/>
  <c r="Y128" i="4"/>
  <c r="Z128" i="4"/>
  <c r="AA128" i="4"/>
  <c r="Y129" i="4"/>
  <c r="Z129" i="4"/>
  <c r="AA129" i="4"/>
  <c r="Y130" i="4"/>
  <c r="Z130" i="4"/>
  <c r="AA130" i="4"/>
  <c r="Y131" i="4"/>
  <c r="Z131" i="4"/>
  <c r="AA131" i="4"/>
  <c r="Y132" i="4"/>
  <c r="Z132" i="4"/>
  <c r="AA132" i="4"/>
  <c r="Y133" i="4"/>
  <c r="Z133" i="4"/>
  <c r="AA133" i="4"/>
  <c r="Y134" i="4"/>
  <c r="Z134" i="4"/>
  <c r="AA134" i="4"/>
  <c r="Y135" i="4"/>
  <c r="Z135" i="4"/>
  <c r="AA135" i="4"/>
  <c r="Y136" i="4"/>
  <c r="Z136" i="4"/>
  <c r="AA136" i="4"/>
  <c r="Y137" i="4"/>
  <c r="Z137" i="4"/>
  <c r="AA137" i="4"/>
  <c r="Y138" i="4"/>
  <c r="Z138" i="4"/>
  <c r="AA138" i="4"/>
  <c r="Y139" i="4"/>
  <c r="Z139" i="4"/>
  <c r="AA139" i="4"/>
  <c r="Y140" i="4"/>
  <c r="Z140" i="4"/>
  <c r="AA140" i="4"/>
  <c r="Y141" i="4"/>
  <c r="Z141" i="4"/>
  <c r="AA141" i="4"/>
  <c r="Y142" i="4"/>
  <c r="Z142" i="4"/>
  <c r="AA142" i="4"/>
  <c r="Y143" i="4"/>
  <c r="Z143" i="4"/>
  <c r="AA143" i="4"/>
  <c r="Y144" i="4"/>
  <c r="Z144" i="4"/>
  <c r="AA144" i="4"/>
  <c r="Y145" i="4"/>
  <c r="Z145" i="4"/>
  <c r="AA145" i="4"/>
  <c r="Y146" i="4"/>
  <c r="Z146" i="4"/>
  <c r="AA146" i="4"/>
  <c r="Y147" i="4"/>
  <c r="Z147" i="4"/>
  <c r="AA147" i="4"/>
  <c r="Y148" i="4"/>
  <c r="Z148" i="4"/>
  <c r="AA148" i="4"/>
  <c r="Y149" i="4"/>
  <c r="Z149" i="4"/>
  <c r="AA149" i="4"/>
  <c r="Y150" i="4"/>
  <c r="Z150" i="4"/>
  <c r="AA150" i="4"/>
  <c r="Y151" i="4"/>
  <c r="Z151" i="4"/>
  <c r="AA151" i="4"/>
  <c r="Y152" i="4"/>
  <c r="Z152" i="4"/>
  <c r="AA152" i="4"/>
  <c r="Y153" i="4"/>
  <c r="Z153" i="4"/>
  <c r="AA153" i="4"/>
  <c r="Y154" i="4"/>
  <c r="Z154" i="4"/>
  <c r="AA154" i="4"/>
  <c r="Y155" i="4"/>
  <c r="Z155" i="4"/>
  <c r="AA155" i="4"/>
  <c r="Y156" i="4"/>
  <c r="Z156" i="4"/>
  <c r="AA156" i="4"/>
  <c r="Y157" i="4"/>
  <c r="Z157" i="4"/>
  <c r="AA157" i="4"/>
  <c r="Y158" i="4"/>
  <c r="Z158" i="4"/>
  <c r="AA158" i="4"/>
  <c r="Y159" i="4"/>
  <c r="Z159" i="4"/>
  <c r="AA159" i="4"/>
  <c r="Y160" i="4"/>
  <c r="Z160" i="4"/>
  <c r="AA160" i="4"/>
  <c r="Y161" i="4"/>
  <c r="Z161" i="4"/>
  <c r="AA161" i="4"/>
  <c r="Y162" i="4"/>
  <c r="Z162" i="4"/>
  <c r="AA162" i="4"/>
  <c r="Y163" i="4"/>
  <c r="Z163" i="4"/>
  <c r="AA163" i="4"/>
  <c r="Y164" i="4"/>
  <c r="Z164" i="4"/>
  <c r="AA164" i="4"/>
  <c r="Y165" i="4"/>
  <c r="Z165" i="4"/>
  <c r="AA165" i="4"/>
  <c r="Y166" i="4"/>
  <c r="Z166" i="4"/>
  <c r="AA166" i="4"/>
  <c r="Y167" i="4"/>
  <c r="Z167" i="4"/>
  <c r="AA167" i="4"/>
  <c r="Y168" i="4"/>
  <c r="Z168" i="4"/>
  <c r="AA168" i="4"/>
  <c r="Y169" i="4"/>
  <c r="Z169" i="4"/>
  <c r="AA169" i="4"/>
  <c r="Y170" i="4"/>
  <c r="Z170" i="4"/>
  <c r="AA170" i="4"/>
  <c r="Y171" i="4"/>
  <c r="Z171" i="4"/>
  <c r="AA171" i="4"/>
  <c r="Y172" i="4"/>
  <c r="Z172" i="4"/>
  <c r="AA172" i="4"/>
  <c r="Y173" i="4"/>
  <c r="Z173" i="4"/>
  <c r="AA173" i="4"/>
  <c r="Y174" i="4"/>
  <c r="Z174" i="4"/>
  <c r="AA174" i="4"/>
  <c r="Y175" i="4"/>
  <c r="Z175" i="4"/>
  <c r="AA175" i="4"/>
  <c r="Y176" i="4"/>
  <c r="Z176" i="4"/>
  <c r="AA176" i="4"/>
  <c r="Y177" i="4"/>
  <c r="Z177" i="4"/>
  <c r="AA177" i="4"/>
  <c r="Y178" i="4"/>
  <c r="Z178" i="4"/>
  <c r="AA178" i="4"/>
  <c r="Y179" i="4"/>
  <c r="Z179" i="4"/>
  <c r="AA179" i="4"/>
  <c r="Y180" i="4"/>
  <c r="Z180" i="4"/>
  <c r="AA180" i="4"/>
  <c r="Y181" i="4"/>
  <c r="Z181" i="4"/>
  <c r="AA181" i="4"/>
  <c r="Y182" i="4"/>
  <c r="Z182" i="4"/>
  <c r="AA182" i="4"/>
  <c r="Y26" i="4"/>
  <c r="Z26" i="4"/>
  <c r="AA26" i="4"/>
  <c r="Y27" i="4"/>
  <c r="Z27" i="4"/>
  <c r="AA27" i="4"/>
  <c r="Y28" i="4"/>
  <c r="Z28" i="4"/>
  <c r="AA28" i="4"/>
  <c r="Y29" i="4"/>
  <c r="Z29" i="4"/>
  <c r="AA29" i="4"/>
  <c r="Y30" i="4"/>
  <c r="Z30" i="4"/>
  <c r="AA30" i="4"/>
  <c r="Y21" i="4"/>
  <c r="Z21" i="4"/>
  <c r="AA21" i="4"/>
  <c r="Y22" i="4"/>
  <c r="Z22" i="4"/>
  <c r="AA22" i="4"/>
  <c r="Y23" i="4"/>
  <c r="Z23" i="4"/>
  <c r="AA23" i="4"/>
  <c r="Y24" i="4"/>
  <c r="Z24" i="4"/>
  <c r="AA24" i="4"/>
  <c r="Y25" i="4"/>
  <c r="Z25" i="4"/>
  <c r="AA25" i="4"/>
  <c r="AA13" i="4"/>
  <c r="AA14" i="4"/>
  <c r="AA15" i="4"/>
  <c r="AA16" i="4"/>
  <c r="AA17" i="4"/>
  <c r="AA18" i="4"/>
  <c r="AA19" i="4"/>
  <c r="AA20" i="4"/>
  <c r="AA12" i="4"/>
  <c r="Z20" i="4"/>
  <c r="Y20" i="4"/>
  <c r="Y13" i="4"/>
  <c r="Z13" i="4"/>
  <c r="Y14" i="4"/>
  <c r="Z14" i="4"/>
  <c r="Y15" i="4"/>
  <c r="Z15" i="4"/>
  <c r="Y16" i="4"/>
  <c r="Z16" i="4"/>
  <c r="Y17" i="4"/>
  <c r="Z17" i="4"/>
  <c r="Y18" i="4"/>
  <c r="Z18" i="4"/>
  <c r="Y19" i="4"/>
  <c r="Z19" i="4"/>
  <c r="Z12" i="4"/>
  <c r="Y12" i="4"/>
  <c r="M13" i="4"/>
  <c r="N13" i="4"/>
  <c r="O13" i="4"/>
  <c r="M14" i="4"/>
  <c r="N14" i="4"/>
  <c r="O14" i="4"/>
  <c r="M15" i="4"/>
  <c r="N15" i="4"/>
  <c r="O15" i="4"/>
  <c r="M16" i="4"/>
  <c r="N16" i="4"/>
  <c r="O16" i="4"/>
  <c r="M17" i="4"/>
  <c r="N17" i="4"/>
  <c r="O17" i="4"/>
  <c r="M18" i="4"/>
  <c r="N18" i="4"/>
  <c r="O18" i="4"/>
  <c r="M19" i="4"/>
  <c r="N19" i="4"/>
  <c r="O19" i="4"/>
  <c r="M20" i="4"/>
  <c r="N20" i="4"/>
  <c r="O20" i="4"/>
  <c r="M21" i="4"/>
  <c r="N21" i="4"/>
  <c r="O21" i="4"/>
  <c r="M22" i="4"/>
  <c r="N22" i="4"/>
  <c r="O22" i="4"/>
  <c r="M23" i="4"/>
  <c r="N23" i="4"/>
  <c r="O23" i="4"/>
  <c r="M24" i="4"/>
  <c r="N24" i="4"/>
  <c r="O24" i="4"/>
  <c r="M25" i="4"/>
  <c r="N25" i="4"/>
  <c r="O25" i="4"/>
  <c r="M26" i="4"/>
  <c r="N26" i="4"/>
  <c r="O26" i="4"/>
  <c r="M27" i="4"/>
  <c r="N27" i="4"/>
  <c r="O27" i="4"/>
  <c r="M28" i="4"/>
  <c r="N28" i="4"/>
  <c r="O28" i="4"/>
  <c r="M29" i="4"/>
  <c r="N29" i="4"/>
  <c r="O29" i="4"/>
  <c r="M30" i="4"/>
  <c r="N30" i="4"/>
  <c r="O30" i="4"/>
  <c r="M31" i="4"/>
  <c r="N31" i="4"/>
  <c r="O31" i="4"/>
  <c r="M32" i="4"/>
  <c r="N32" i="4"/>
  <c r="O32" i="4"/>
  <c r="M33" i="4"/>
  <c r="N33" i="4"/>
  <c r="O33" i="4"/>
  <c r="M34" i="4"/>
  <c r="N34" i="4"/>
  <c r="O34" i="4"/>
  <c r="M35" i="4"/>
  <c r="N35" i="4"/>
  <c r="O35" i="4"/>
  <c r="M36" i="4"/>
  <c r="N36" i="4"/>
  <c r="O36" i="4"/>
  <c r="M37" i="4"/>
  <c r="N37" i="4"/>
  <c r="O37" i="4"/>
  <c r="M38" i="4"/>
  <c r="N38" i="4"/>
  <c r="O38" i="4"/>
  <c r="M39" i="4"/>
  <c r="N39" i="4"/>
  <c r="O39" i="4"/>
  <c r="M40" i="4"/>
  <c r="N40" i="4"/>
  <c r="O40" i="4"/>
  <c r="M41" i="4"/>
  <c r="N41" i="4"/>
  <c r="O41" i="4"/>
  <c r="M42" i="4"/>
  <c r="N42" i="4"/>
  <c r="O42" i="4"/>
  <c r="M43" i="4"/>
  <c r="N43" i="4"/>
  <c r="O43" i="4"/>
  <c r="M44" i="4"/>
  <c r="N44" i="4"/>
  <c r="O44" i="4"/>
  <c r="M45" i="4"/>
  <c r="N45" i="4"/>
  <c r="O45" i="4"/>
  <c r="M46" i="4"/>
  <c r="N46" i="4"/>
  <c r="O46" i="4"/>
  <c r="M47" i="4"/>
  <c r="N47" i="4"/>
  <c r="O47" i="4"/>
  <c r="M48" i="4"/>
  <c r="N48" i="4"/>
  <c r="O48" i="4"/>
  <c r="M49" i="4"/>
  <c r="N49" i="4"/>
  <c r="O49" i="4"/>
  <c r="M50" i="4"/>
  <c r="N50" i="4"/>
  <c r="O50" i="4"/>
  <c r="M51" i="4"/>
  <c r="N51" i="4"/>
  <c r="O51" i="4"/>
  <c r="M52" i="4"/>
  <c r="N52" i="4"/>
  <c r="O52" i="4"/>
  <c r="M53" i="4"/>
  <c r="N53" i="4"/>
  <c r="O53" i="4"/>
  <c r="M54" i="4"/>
  <c r="N54" i="4"/>
  <c r="O54" i="4"/>
  <c r="M55" i="4"/>
  <c r="N55" i="4"/>
  <c r="O55" i="4"/>
  <c r="M56" i="4"/>
  <c r="N56" i="4"/>
  <c r="O56" i="4"/>
  <c r="M57" i="4"/>
  <c r="N57" i="4"/>
  <c r="O57" i="4"/>
  <c r="M58" i="4"/>
  <c r="N58" i="4"/>
  <c r="O58" i="4"/>
  <c r="M59" i="4"/>
  <c r="N59" i="4"/>
  <c r="O59" i="4"/>
  <c r="M60" i="4"/>
  <c r="N60" i="4"/>
  <c r="O60" i="4"/>
  <c r="M61" i="4"/>
  <c r="N61" i="4"/>
  <c r="O61" i="4"/>
  <c r="M62" i="4"/>
  <c r="N62" i="4"/>
  <c r="O62" i="4"/>
  <c r="M63" i="4"/>
  <c r="N63" i="4"/>
  <c r="O63" i="4"/>
  <c r="M64" i="4"/>
  <c r="N64" i="4"/>
  <c r="O64" i="4"/>
  <c r="M65" i="4"/>
  <c r="N65" i="4"/>
  <c r="O65" i="4"/>
  <c r="M66" i="4"/>
  <c r="N66" i="4"/>
  <c r="O66" i="4"/>
  <c r="M67" i="4"/>
  <c r="N67" i="4"/>
  <c r="O67" i="4"/>
  <c r="M68" i="4"/>
  <c r="N68" i="4"/>
  <c r="O68" i="4"/>
  <c r="M69" i="4"/>
  <c r="N69" i="4"/>
  <c r="O69" i="4"/>
  <c r="M70" i="4"/>
  <c r="N70" i="4"/>
  <c r="O70" i="4"/>
  <c r="M71" i="4"/>
  <c r="N71" i="4"/>
  <c r="O71" i="4"/>
  <c r="M72" i="4"/>
  <c r="N72" i="4"/>
  <c r="O72" i="4"/>
  <c r="M73" i="4"/>
  <c r="N73" i="4"/>
  <c r="O73" i="4"/>
  <c r="M74" i="4"/>
  <c r="N74" i="4"/>
  <c r="O74" i="4"/>
  <c r="M75" i="4"/>
  <c r="N75" i="4"/>
  <c r="O75" i="4"/>
  <c r="M76" i="4"/>
  <c r="N76" i="4"/>
  <c r="O76" i="4"/>
  <c r="M77" i="4"/>
  <c r="N77" i="4"/>
  <c r="O77" i="4"/>
  <c r="M78" i="4"/>
  <c r="N78" i="4"/>
  <c r="O78" i="4"/>
  <c r="M79" i="4"/>
  <c r="N79" i="4"/>
  <c r="O79" i="4"/>
  <c r="M80" i="4"/>
  <c r="N80" i="4"/>
  <c r="O80" i="4"/>
  <c r="M81" i="4"/>
  <c r="N81" i="4"/>
  <c r="O81" i="4"/>
  <c r="M82" i="4"/>
  <c r="N82" i="4"/>
  <c r="O82" i="4"/>
  <c r="M83" i="4"/>
  <c r="N83" i="4"/>
  <c r="O83" i="4"/>
  <c r="M84" i="4"/>
  <c r="N84" i="4"/>
  <c r="O84" i="4"/>
  <c r="M85" i="4"/>
  <c r="N85" i="4"/>
  <c r="O85" i="4"/>
  <c r="M86" i="4"/>
  <c r="N86" i="4"/>
  <c r="O86" i="4"/>
  <c r="M87" i="4"/>
  <c r="N87" i="4"/>
  <c r="O87" i="4"/>
  <c r="M88" i="4"/>
  <c r="N88" i="4"/>
  <c r="O88" i="4"/>
  <c r="M89" i="4"/>
  <c r="N89" i="4"/>
  <c r="O89" i="4"/>
  <c r="M90" i="4"/>
  <c r="N90" i="4"/>
  <c r="O90" i="4"/>
  <c r="M91" i="4"/>
  <c r="N91" i="4"/>
  <c r="O91" i="4"/>
  <c r="M92" i="4"/>
  <c r="N92" i="4"/>
  <c r="O92" i="4"/>
  <c r="M93" i="4"/>
  <c r="N93" i="4"/>
  <c r="O93" i="4"/>
  <c r="M94" i="4"/>
  <c r="N94" i="4"/>
  <c r="O94" i="4"/>
  <c r="M95" i="4"/>
  <c r="N95" i="4"/>
  <c r="O95" i="4"/>
  <c r="M96" i="4"/>
  <c r="N96" i="4"/>
  <c r="O96" i="4"/>
  <c r="M97" i="4"/>
  <c r="N97" i="4"/>
  <c r="O97" i="4"/>
  <c r="M98" i="4"/>
  <c r="N98" i="4"/>
  <c r="O98" i="4"/>
  <c r="M99" i="4"/>
  <c r="N99" i="4"/>
  <c r="O99" i="4"/>
  <c r="M100" i="4"/>
  <c r="N100" i="4"/>
  <c r="O100" i="4"/>
  <c r="M101" i="4"/>
  <c r="N101" i="4"/>
  <c r="O101" i="4"/>
  <c r="M102" i="4"/>
  <c r="N102" i="4"/>
  <c r="O102" i="4"/>
  <c r="M103" i="4"/>
  <c r="N103" i="4"/>
  <c r="O103" i="4"/>
  <c r="M104" i="4"/>
  <c r="N104" i="4"/>
  <c r="O104" i="4"/>
  <c r="M105" i="4"/>
  <c r="N105" i="4"/>
  <c r="O105" i="4"/>
  <c r="M106" i="4"/>
  <c r="N106" i="4"/>
  <c r="O106" i="4"/>
  <c r="M107" i="4"/>
  <c r="N107" i="4"/>
  <c r="O107" i="4"/>
  <c r="M108" i="4"/>
  <c r="N108" i="4"/>
  <c r="O108" i="4"/>
  <c r="M109" i="4"/>
  <c r="N109" i="4"/>
  <c r="O109" i="4"/>
  <c r="M110" i="4"/>
  <c r="N110" i="4"/>
  <c r="O110" i="4"/>
  <c r="M111" i="4"/>
  <c r="N111" i="4"/>
  <c r="O111" i="4"/>
  <c r="M112" i="4"/>
  <c r="N112" i="4"/>
  <c r="O112" i="4"/>
  <c r="M113" i="4"/>
  <c r="N113" i="4"/>
  <c r="O113" i="4"/>
  <c r="M114" i="4"/>
  <c r="N114" i="4"/>
  <c r="O114" i="4"/>
  <c r="M115" i="4"/>
  <c r="N115" i="4"/>
  <c r="O115" i="4"/>
  <c r="M116" i="4"/>
  <c r="N116" i="4"/>
  <c r="O116" i="4"/>
  <c r="M117" i="4"/>
  <c r="N117" i="4"/>
  <c r="O117" i="4"/>
  <c r="M118" i="4"/>
  <c r="N118" i="4"/>
  <c r="O118" i="4"/>
  <c r="M119" i="4"/>
  <c r="N119" i="4"/>
  <c r="O119" i="4"/>
  <c r="M120" i="4"/>
  <c r="N120" i="4"/>
  <c r="O120" i="4"/>
  <c r="M121" i="4"/>
  <c r="N121" i="4"/>
  <c r="O121" i="4"/>
  <c r="M122" i="4"/>
  <c r="N122" i="4"/>
  <c r="O122" i="4"/>
  <c r="M123" i="4"/>
  <c r="N123" i="4"/>
  <c r="O123" i="4"/>
  <c r="M124" i="4"/>
  <c r="N124" i="4"/>
  <c r="O124" i="4"/>
  <c r="M125" i="4"/>
  <c r="N125" i="4"/>
  <c r="O125" i="4"/>
  <c r="M126" i="4"/>
  <c r="N126" i="4"/>
  <c r="O126" i="4"/>
  <c r="M127" i="4"/>
  <c r="N127" i="4"/>
  <c r="O127" i="4"/>
  <c r="M128" i="4"/>
  <c r="N128" i="4"/>
  <c r="O128" i="4"/>
  <c r="M129" i="4"/>
  <c r="N129" i="4"/>
  <c r="O129" i="4"/>
  <c r="M130" i="4"/>
  <c r="N130" i="4"/>
  <c r="O130" i="4"/>
  <c r="M131" i="4"/>
  <c r="N131" i="4"/>
  <c r="O131" i="4"/>
  <c r="M132" i="4"/>
  <c r="N132" i="4"/>
  <c r="O132" i="4"/>
  <c r="M133" i="4"/>
  <c r="N133" i="4"/>
  <c r="O133" i="4"/>
  <c r="M134" i="4"/>
  <c r="N134" i="4"/>
  <c r="O134" i="4"/>
  <c r="M135" i="4"/>
  <c r="N135" i="4"/>
  <c r="O135" i="4"/>
  <c r="M136" i="4"/>
  <c r="N136" i="4"/>
  <c r="O136" i="4"/>
  <c r="M137" i="4"/>
  <c r="N137" i="4"/>
  <c r="O137" i="4"/>
  <c r="M138" i="4"/>
  <c r="N138" i="4"/>
  <c r="O138" i="4"/>
  <c r="M139" i="4"/>
  <c r="N139" i="4"/>
  <c r="O139" i="4"/>
  <c r="M140" i="4"/>
  <c r="N140" i="4"/>
  <c r="O140" i="4"/>
  <c r="M141" i="4"/>
  <c r="N141" i="4"/>
  <c r="O141" i="4"/>
  <c r="M142" i="4"/>
  <c r="N142" i="4"/>
  <c r="O142" i="4"/>
  <c r="M143" i="4"/>
  <c r="N143" i="4"/>
  <c r="O143" i="4"/>
  <c r="M144" i="4"/>
  <c r="N144" i="4"/>
  <c r="O144" i="4"/>
  <c r="M145" i="4"/>
  <c r="N145" i="4"/>
  <c r="O145" i="4"/>
  <c r="M146" i="4"/>
  <c r="N146" i="4"/>
  <c r="O146" i="4"/>
  <c r="M147" i="4"/>
  <c r="N147" i="4"/>
  <c r="O147" i="4"/>
  <c r="M148" i="4"/>
  <c r="N148" i="4"/>
  <c r="O148" i="4"/>
  <c r="M149" i="4"/>
  <c r="N149" i="4"/>
  <c r="O149" i="4"/>
  <c r="M150" i="4"/>
  <c r="N150" i="4"/>
  <c r="O150" i="4"/>
  <c r="M151" i="4"/>
  <c r="N151" i="4"/>
  <c r="O151" i="4"/>
  <c r="M152" i="4"/>
  <c r="N152" i="4"/>
  <c r="O152" i="4"/>
  <c r="M153" i="4"/>
  <c r="N153" i="4"/>
  <c r="O153" i="4"/>
  <c r="M154" i="4"/>
  <c r="N154" i="4"/>
  <c r="O154" i="4"/>
  <c r="M155" i="4"/>
  <c r="N155" i="4"/>
  <c r="O155" i="4"/>
  <c r="M156" i="4"/>
  <c r="N156" i="4"/>
  <c r="O156" i="4"/>
  <c r="M157" i="4"/>
  <c r="N157" i="4"/>
  <c r="O157" i="4"/>
  <c r="M158" i="4"/>
  <c r="N158" i="4"/>
  <c r="O158" i="4"/>
  <c r="M159" i="4"/>
  <c r="N159" i="4"/>
  <c r="O159" i="4"/>
  <c r="M160" i="4"/>
  <c r="N160" i="4"/>
  <c r="O160" i="4"/>
  <c r="M161" i="4"/>
  <c r="N161" i="4"/>
  <c r="O161" i="4"/>
  <c r="M162" i="4"/>
  <c r="N162" i="4"/>
  <c r="O162" i="4"/>
  <c r="M163" i="4"/>
  <c r="N163" i="4"/>
  <c r="O163" i="4"/>
  <c r="M164" i="4"/>
  <c r="N164" i="4"/>
  <c r="O164" i="4"/>
  <c r="M165" i="4"/>
  <c r="N165" i="4"/>
  <c r="O165" i="4"/>
  <c r="M166" i="4"/>
  <c r="N166" i="4"/>
  <c r="O166" i="4"/>
  <c r="M167" i="4"/>
  <c r="N167" i="4"/>
  <c r="O167" i="4"/>
  <c r="M168" i="4"/>
  <c r="N168" i="4"/>
  <c r="O168" i="4"/>
  <c r="M169" i="4"/>
  <c r="N169" i="4"/>
  <c r="O169" i="4"/>
  <c r="M170" i="4"/>
  <c r="N170" i="4"/>
  <c r="O170" i="4"/>
  <c r="M171" i="4"/>
  <c r="N171" i="4"/>
  <c r="O171" i="4"/>
  <c r="M172" i="4"/>
  <c r="N172" i="4"/>
  <c r="O172" i="4"/>
  <c r="M173" i="4"/>
  <c r="N173" i="4"/>
  <c r="O173" i="4"/>
  <c r="M174" i="4"/>
  <c r="N174" i="4"/>
  <c r="O174" i="4"/>
  <c r="M175" i="4"/>
  <c r="N175" i="4"/>
  <c r="O175" i="4"/>
  <c r="M176" i="4"/>
  <c r="N176" i="4"/>
  <c r="O176" i="4"/>
  <c r="M177" i="4"/>
  <c r="N177" i="4"/>
  <c r="O177" i="4"/>
  <c r="M178" i="4"/>
  <c r="N178" i="4"/>
  <c r="O178" i="4"/>
  <c r="M179" i="4"/>
  <c r="N179" i="4"/>
  <c r="O179" i="4"/>
  <c r="M180" i="4"/>
  <c r="N180" i="4"/>
  <c r="O180" i="4"/>
  <c r="M181" i="4"/>
  <c r="N181" i="4"/>
  <c r="O181" i="4"/>
  <c r="M182" i="4"/>
  <c r="N182" i="4"/>
  <c r="O182" i="4"/>
  <c r="O12" i="4"/>
  <c r="N12" i="4"/>
  <c r="M12" i="4"/>
  <c r="B15" i="4"/>
  <c r="C15" i="4" s="1"/>
  <c r="B16" i="4"/>
  <c r="C16" i="4" s="1"/>
  <c r="B17" i="4"/>
  <c r="C17" i="4" s="1"/>
  <c r="B18" i="4"/>
  <c r="C18" i="4" s="1"/>
  <c r="B19" i="4"/>
  <c r="C19" i="4" s="1"/>
  <c r="B20" i="4"/>
  <c r="C20" i="4" s="1"/>
  <c r="B21" i="4"/>
  <c r="C21" i="4" s="1"/>
  <c r="B22" i="4"/>
  <c r="C22" i="4" s="1"/>
  <c r="B23" i="4"/>
  <c r="C23" i="4" s="1"/>
  <c r="B24" i="4"/>
  <c r="C24" i="4" s="1"/>
  <c r="B25" i="4"/>
  <c r="C25" i="4" s="1"/>
  <c r="B26" i="4"/>
  <c r="C26" i="4" s="1"/>
  <c r="B27" i="4"/>
  <c r="C27" i="4" s="1"/>
  <c r="B28" i="4"/>
  <c r="C28" i="4" s="1"/>
  <c r="B29" i="4"/>
  <c r="C29" i="4" s="1"/>
  <c r="B30" i="4"/>
  <c r="C30" i="4" s="1"/>
  <c r="B31" i="4"/>
  <c r="C31" i="4" s="1"/>
  <c r="B32" i="4"/>
  <c r="C32" i="4" s="1"/>
  <c r="B33" i="4"/>
  <c r="C33" i="4" s="1"/>
  <c r="B34" i="4"/>
  <c r="C34" i="4" s="1"/>
  <c r="B35" i="4"/>
  <c r="C35" i="4" s="1"/>
  <c r="B36" i="4"/>
  <c r="C36" i="4" s="1"/>
  <c r="B37" i="4"/>
  <c r="C37" i="4" s="1"/>
  <c r="B38" i="4"/>
  <c r="C38" i="4" s="1"/>
  <c r="B39" i="4"/>
  <c r="C39" i="4" s="1"/>
  <c r="B40" i="4"/>
  <c r="C40" i="4" s="1"/>
  <c r="B41" i="4"/>
  <c r="C41" i="4" s="1"/>
  <c r="B42" i="4"/>
  <c r="C42" i="4" s="1"/>
  <c r="B43" i="4"/>
  <c r="C43" i="4" s="1"/>
  <c r="B44" i="4"/>
  <c r="C44" i="4" s="1"/>
  <c r="B45" i="4"/>
  <c r="C45" i="4" s="1"/>
  <c r="B46" i="4"/>
  <c r="C46" i="4" s="1"/>
  <c r="B47" i="4"/>
  <c r="C47" i="4" s="1"/>
  <c r="B48" i="4"/>
  <c r="C48" i="4" s="1"/>
  <c r="B49" i="4"/>
  <c r="C49" i="4" s="1"/>
  <c r="B50" i="4"/>
  <c r="C50" i="4" s="1"/>
  <c r="B51" i="4"/>
  <c r="C51" i="4" s="1"/>
  <c r="B52" i="4"/>
  <c r="C52" i="4" s="1"/>
  <c r="B53" i="4"/>
  <c r="C53" i="4" s="1"/>
  <c r="B54" i="4"/>
  <c r="C54" i="4" s="1"/>
  <c r="B55" i="4"/>
  <c r="C55" i="4" s="1"/>
  <c r="B56" i="4"/>
  <c r="C56" i="4" s="1"/>
  <c r="B57" i="4"/>
  <c r="C57" i="4" s="1"/>
  <c r="B58" i="4"/>
  <c r="C58" i="4" s="1"/>
  <c r="B59" i="4"/>
  <c r="C59" i="4" s="1"/>
  <c r="B60" i="4"/>
  <c r="C60" i="4" s="1"/>
  <c r="B61" i="4"/>
  <c r="C61" i="4" s="1"/>
  <c r="B62" i="4"/>
  <c r="C62" i="4" s="1"/>
  <c r="B63" i="4"/>
  <c r="C63" i="4" s="1"/>
  <c r="B64" i="4"/>
  <c r="C64" i="4" s="1"/>
  <c r="B65" i="4"/>
  <c r="C65" i="4" s="1"/>
  <c r="B66" i="4"/>
  <c r="C66" i="4" s="1"/>
  <c r="B67" i="4"/>
  <c r="C67" i="4" s="1"/>
  <c r="B68" i="4"/>
  <c r="C68" i="4" s="1"/>
  <c r="B69" i="4"/>
  <c r="C69" i="4" s="1"/>
  <c r="B70" i="4"/>
  <c r="C70" i="4" s="1"/>
  <c r="B71" i="4"/>
  <c r="C71" i="4" s="1"/>
  <c r="B72" i="4"/>
  <c r="C72" i="4" s="1"/>
  <c r="B73" i="4"/>
  <c r="C73" i="4" s="1"/>
  <c r="B74" i="4"/>
  <c r="C74" i="4" s="1"/>
  <c r="B75" i="4"/>
  <c r="C75" i="4" s="1"/>
  <c r="B76" i="4"/>
  <c r="C76" i="4" s="1"/>
  <c r="B77" i="4"/>
  <c r="C77" i="4" s="1"/>
  <c r="B78" i="4"/>
  <c r="C78" i="4" s="1"/>
  <c r="B79" i="4"/>
  <c r="C79" i="4" s="1"/>
  <c r="B80" i="4"/>
  <c r="C80" i="4" s="1"/>
  <c r="B81" i="4"/>
  <c r="C81" i="4" s="1"/>
  <c r="B82" i="4"/>
  <c r="C82" i="4" s="1"/>
  <c r="B83" i="4"/>
  <c r="C83" i="4" s="1"/>
  <c r="B84" i="4"/>
  <c r="C84" i="4" s="1"/>
  <c r="B85" i="4"/>
  <c r="C85" i="4" s="1"/>
  <c r="B86" i="4"/>
  <c r="C86" i="4" s="1"/>
  <c r="B87" i="4"/>
  <c r="C87" i="4" s="1"/>
  <c r="B88" i="4"/>
  <c r="C88" i="4" s="1"/>
  <c r="B89" i="4"/>
  <c r="C89" i="4" s="1"/>
  <c r="B90" i="4"/>
  <c r="C90" i="4" s="1"/>
  <c r="B91" i="4"/>
  <c r="C91" i="4" s="1"/>
  <c r="B92" i="4"/>
  <c r="C92" i="4" s="1"/>
  <c r="B93" i="4"/>
  <c r="C93" i="4" s="1"/>
  <c r="B94" i="4"/>
  <c r="C94" i="4" s="1"/>
  <c r="B95" i="4"/>
  <c r="C95" i="4" s="1"/>
  <c r="B96" i="4"/>
  <c r="C96" i="4" s="1"/>
  <c r="B97" i="4"/>
  <c r="C97" i="4" s="1"/>
  <c r="B98" i="4"/>
  <c r="C98" i="4" s="1"/>
  <c r="B99" i="4"/>
  <c r="C99" i="4" s="1"/>
  <c r="B100" i="4"/>
  <c r="C100" i="4" s="1"/>
  <c r="B101" i="4"/>
  <c r="C101" i="4" s="1"/>
  <c r="B102" i="4"/>
  <c r="C102" i="4" s="1"/>
  <c r="B103" i="4"/>
  <c r="C103" i="4" s="1"/>
  <c r="B104" i="4"/>
  <c r="C104" i="4" s="1"/>
  <c r="B105" i="4"/>
  <c r="C105" i="4" s="1"/>
  <c r="B106" i="4"/>
  <c r="C106" i="4" s="1"/>
  <c r="B107" i="4"/>
  <c r="C107" i="4" s="1"/>
  <c r="B108" i="4"/>
  <c r="C108" i="4" s="1"/>
  <c r="B109" i="4"/>
  <c r="C109" i="4" s="1"/>
  <c r="B110" i="4"/>
  <c r="C110" i="4" s="1"/>
  <c r="B111" i="4"/>
  <c r="C111" i="4" s="1"/>
  <c r="B112" i="4"/>
  <c r="C112" i="4" s="1"/>
  <c r="B113" i="4"/>
  <c r="C113" i="4" s="1"/>
  <c r="B114" i="4"/>
  <c r="C114" i="4" s="1"/>
  <c r="B115" i="4"/>
  <c r="C115" i="4" s="1"/>
  <c r="B116" i="4"/>
  <c r="C116" i="4" s="1"/>
  <c r="B117" i="4"/>
  <c r="C117" i="4" s="1"/>
  <c r="B118" i="4"/>
  <c r="C118" i="4" s="1"/>
  <c r="B119" i="4"/>
  <c r="C119" i="4" s="1"/>
  <c r="B120" i="4"/>
  <c r="C120" i="4" s="1"/>
  <c r="B121" i="4"/>
  <c r="C121" i="4" s="1"/>
  <c r="B122" i="4"/>
  <c r="C122" i="4" s="1"/>
  <c r="B123" i="4"/>
  <c r="C123" i="4" s="1"/>
  <c r="B124" i="4"/>
  <c r="C124" i="4" s="1"/>
  <c r="B125" i="4"/>
  <c r="C125" i="4" s="1"/>
  <c r="B126" i="4"/>
  <c r="C126" i="4" s="1"/>
  <c r="B127" i="4"/>
  <c r="C127" i="4" s="1"/>
  <c r="B128" i="4"/>
  <c r="C128" i="4" s="1"/>
  <c r="B129" i="4"/>
  <c r="C129" i="4" s="1"/>
  <c r="B130" i="4"/>
  <c r="C130" i="4" s="1"/>
  <c r="B131" i="4"/>
  <c r="C131" i="4" s="1"/>
  <c r="B132" i="4"/>
  <c r="C132" i="4" s="1"/>
  <c r="B133" i="4"/>
  <c r="C133" i="4" s="1"/>
  <c r="B134" i="4"/>
  <c r="C134" i="4" s="1"/>
  <c r="B135" i="4"/>
  <c r="C135" i="4" s="1"/>
  <c r="B136" i="4"/>
  <c r="C136" i="4" s="1"/>
  <c r="B137" i="4"/>
  <c r="C137" i="4" s="1"/>
  <c r="B138" i="4"/>
  <c r="C138" i="4" s="1"/>
  <c r="B139" i="4"/>
  <c r="C139" i="4" s="1"/>
  <c r="B140" i="4"/>
  <c r="C140" i="4" s="1"/>
  <c r="B141" i="4"/>
  <c r="C141" i="4" s="1"/>
  <c r="B142" i="4"/>
  <c r="C142" i="4" s="1"/>
  <c r="B143" i="4"/>
  <c r="C143" i="4" s="1"/>
  <c r="B144" i="4"/>
  <c r="C144" i="4" s="1"/>
  <c r="B145" i="4"/>
  <c r="C145" i="4" s="1"/>
  <c r="B146" i="4"/>
  <c r="C146" i="4" s="1"/>
  <c r="B147" i="4"/>
  <c r="C147" i="4" s="1"/>
  <c r="B148" i="4"/>
  <c r="C148" i="4" s="1"/>
  <c r="B149" i="4"/>
  <c r="C149" i="4" s="1"/>
  <c r="B150" i="4"/>
  <c r="C150" i="4" s="1"/>
  <c r="B151" i="4"/>
  <c r="C151" i="4" s="1"/>
  <c r="B152" i="4"/>
  <c r="C152" i="4" s="1"/>
  <c r="B153" i="4"/>
  <c r="C153" i="4" s="1"/>
  <c r="B154" i="4"/>
  <c r="C154" i="4" s="1"/>
  <c r="B155" i="4"/>
  <c r="C155" i="4" s="1"/>
  <c r="B156" i="4"/>
  <c r="C156" i="4" s="1"/>
  <c r="B157" i="4"/>
  <c r="C157" i="4" s="1"/>
  <c r="B158" i="4"/>
  <c r="C158" i="4" s="1"/>
  <c r="B159" i="4"/>
  <c r="C159" i="4" s="1"/>
  <c r="B160" i="4"/>
  <c r="C160" i="4" s="1"/>
  <c r="B161" i="4"/>
  <c r="C161" i="4" s="1"/>
  <c r="B162" i="4"/>
  <c r="C162" i="4" s="1"/>
  <c r="B163" i="4"/>
  <c r="C163" i="4" s="1"/>
  <c r="B164" i="4"/>
  <c r="C164" i="4" s="1"/>
  <c r="B165" i="4"/>
  <c r="C165" i="4" s="1"/>
  <c r="B166" i="4"/>
  <c r="C166" i="4" s="1"/>
  <c r="B167" i="4"/>
  <c r="C167" i="4" s="1"/>
  <c r="B168" i="4"/>
  <c r="C168" i="4" s="1"/>
  <c r="B169" i="4"/>
  <c r="C169" i="4" s="1"/>
  <c r="B170" i="4"/>
  <c r="C170" i="4" s="1"/>
  <c r="B171" i="4"/>
  <c r="C171" i="4" s="1"/>
  <c r="B172" i="4"/>
  <c r="C172" i="4" s="1"/>
  <c r="B173" i="4"/>
  <c r="C173" i="4" s="1"/>
  <c r="B174" i="4"/>
  <c r="C174" i="4" s="1"/>
  <c r="B175" i="4"/>
  <c r="C175" i="4" s="1"/>
  <c r="B176" i="4"/>
  <c r="C176" i="4" s="1"/>
  <c r="B177" i="4"/>
  <c r="C177" i="4" s="1"/>
  <c r="B178" i="4"/>
  <c r="C178" i="4" s="1"/>
  <c r="B179" i="4"/>
  <c r="C179" i="4" s="1"/>
  <c r="B180" i="4"/>
  <c r="C180" i="4" s="1"/>
  <c r="B181" i="4"/>
  <c r="C181" i="4" s="1"/>
  <c r="B182" i="4"/>
  <c r="C182" i="4" s="1"/>
  <c r="B14" i="4"/>
  <c r="C14" i="4" s="1"/>
  <c r="B13" i="4"/>
  <c r="C13" i="4" s="1"/>
  <c r="B12" i="4"/>
  <c r="C12" i="4" s="1"/>
  <c r="AL9" i="11" l="1"/>
  <c r="AM9" i="11" s="1"/>
  <c r="BE9" i="11" s="1"/>
  <c r="BE90" i="11" s="1"/>
  <c r="BE92" i="11" s="1"/>
  <c r="BE93" i="11" s="1"/>
  <c r="AV9" i="11"/>
  <c r="AL20" i="11"/>
  <c r="BA20" i="11"/>
  <c r="AL12" i="11"/>
  <c r="BA12" i="11"/>
  <c r="AL21" i="11"/>
  <c r="BA21" i="11"/>
  <c r="BB9" i="11"/>
  <c r="BA9" i="11"/>
  <c r="AW9" i="11"/>
  <c r="AL10" i="11"/>
  <c r="BA10" i="11"/>
  <c r="AL13" i="11"/>
  <c r="BA13" i="11"/>
  <c r="AL23" i="11"/>
  <c r="BA23" i="11"/>
  <c r="AL17" i="11"/>
  <c r="BA17" i="11"/>
  <c r="AL35" i="11"/>
  <c r="BA35" i="11"/>
  <c r="AL11" i="11"/>
  <c r="BA11" i="11"/>
  <c r="BC9" i="11" l="1"/>
  <c r="BC90" i="11" s="1"/>
  <c r="AM90" i="11"/>
  <c r="AM92" i="11" s="1"/>
  <c r="AM93" i="11" s="1"/>
  <c r="BC92" i="11" l="1"/>
  <c r="BC93"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Enrico Cinalli</author>
  </authors>
  <commentList>
    <comment ref="H10" authorId="0" shapeId="0" xr:uid="{00000000-0006-0000-0000-000001000000}">
      <text>
        <r>
          <rPr>
            <b/>
            <sz val="8"/>
            <color indexed="81"/>
            <rFont val="Tahoma"/>
            <family val="2"/>
          </rPr>
          <t xml:space="preserve"> NOTA VV.F.:</t>
        </r>
        <r>
          <rPr>
            <sz val="8"/>
            <color indexed="81"/>
            <rFont val="Tahoma"/>
            <family val="2"/>
          </rPr>
          <t xml:space="preserve">
</t>
        </r>
        <r>
          <rPr>
            <u/>
            <sz val="9"/>
            <color indexed="81"/>
            <rFont val="Tahoma"/>
            <family val="2"/>
          </rPr>
          <t xml:space="preserve">Attività non soggette
</t>
        </r>
        <r>
          <rPr>
            <sz val="9"/>
            <color indexed="81"/>
            <rFont val="Tahoma"/>
            <family val="2"/>
          </rPr>
          <t xml:space="preserve">
</t>
        </r>
        <r>
          <rPr>
            <i/>
            <sz val="9"/>
            <color indexed="81"/>
            <rFont val="Tahoma"/>
            <family val="2"/>
          </rPr>
          <t>I compressori e gli impianti per la produzione e distribuzione di aria compressa a servizio di attività artigianali e industriali</t>
        </r>
        <r>
          <rPr>
            <sz val="9"/>
            <color indexed="81"/>
            <rFont val="Tahoma"/>
            <family val="2"/>
          </rPr>
          <t xml:space="preserve"> di varia tipologia non sono soggetti ai controlli dei Vigili del Fuoco ai sensi del d.P.R. 151/2011.
</t>
        </r>
        <r>
          <rPr>
            <i/>
            <sz val="9"/>
            <color indexed="81"/>
            <rFont val="Tahoma"/>
            <family val="2"/>
          </rPr>
          <t>I vani corsa di ascensori e montacarichi di cui al punto 95 del d.m. 16 febbraio 1982</t>
        </r>
        <r>
          <rPr>
            <sz val="9"/>
            <color indexed="81"/>
            <rFont val="Tahoma"/>
            <family val="2"/>
          </rPr>
          <t xml:space="preserve"> non sono più compresi fra le attività sottoposte ai controlli i prevenzione incendi. Se gli stessi sono inseriti in una attività soggetta ai controlli di prevenzione incendi devono essere rispettate le disposizioni di cui al d.m. 15 settembre 2005.
I titolari di una attività che, in virtù della nuova normativa, non sono soggette ai controlli di prevenzione incendi, non hanno alcun adempimento da effettuare nei confronti del Comando provinciale,che per le pratiche con istruttoria in corso, comunicherà ai titolari delle attività interessate che, a seguito dell'entrata in vigore del nuovo regolamento, non risultano più soggette ai controlli di prevenzione incendi e pertanto per dette attività non
esprimerà pareri di merito, rimandando comunque al rispetto della normativa tecnica di riferimento o ai criteri generali di prevenzione incendi.</t>
        </r>
        <r>
          <rPr>
            <sz val="8"/>
            <color indexed="81"/>
            <rFont val="Tahoma"/>
            <family val="2"/>
          </rPr>
          <t xml:space="preserve">
</t>
        </r>
      </text>
    </comment>
    <comment ref="A11" authorId="1" shapeId="0" xr:uid="{00000000-0006-0000-0000-000002000000}">
      <text>
        <r>
          <rPr>
            <b/>
            <sz val="9"/>
            <color indexed="81"/>
            <rFont val="Tahoma"/>
            <family val="2"/>
          </rPr>
          <t>Attività NON rientranti nel Codice (0) - Rientranti (1) - Rientranti con limitazioni e doppio binario (2)</t>
        </r>
      </text>
    </comment>
    <comment ref="P11" authorId="0" shapeId="0" xr:uid="{00000000-0006-0000-0000-000003000000}">
      <text>
        <r>
          <rPr>
            <b/>
            <sz val="10"/>
            <color indexed="81"/>
            <rFont val="Tahoma"/>
            <family val="2"/>
          </rPr>
          <t>V</t>
        </r>
        <r>
          <rPr>
            <sz val="10"/>
            <color indexed="81"/>
            <rFont val="Tahoma"/>
            <family val="2"/>
          </rPr>
          <t xml:space="preserve">alutazione </t>
        </r>
        <r>
          <rPr>
            <b/>
            <sz val="10"/>
            <color indexed="81"/>
            <rFont val="Tahoma"/>
            <family val="2"/>
          </rPr>
          <t>P</t>
        </r>
        <r>
          <rPr>
            <sz val="10"/>
            <color indexed="81"/>
            <rFont val="Tahoma"/>
            <family val="2"/>
          </rPr>
          <t>rogetto</t>
        </r>
      </text>
    </comment>
    <comment ref="Q11" authorId="0" shapeId="0" xr:uid="{00000000-0006-0000-0000-000004000000}">
      <text>
        <r>
          <rPr>
            <b/>
            <sz val="10"/>
            <color indexed="81"/>
            <rFont val="Tahoma"/>
            <family val="2"/>
          </rPr>
          <t>S</t>
        </r>
        <r>
          <rPr>
            <sz val="10"/>
            <color indexed="81"/>
            <rFont val="Tahoma"/>
            <family val="2"/>
          </rPr>
          <t xml:space="preserve">egnalazione </t>
        </r>
        <r>
          <rPr>
            <b/>
            <sz val="10"/>
            <color indexed="81"/>
            <rFont val="Tahoma"/>
            <family val="2"/>
          </rPr>
          <t>C</t>
        </r>
        <r>
          <rPr>
            <sz val="10"/>
            <color indexed="81"/>
            <rFont val="Tahoma"/>
            <family val="2"/>
          </rPr>
          <t xml:space="preserve">ertificata </t>
        </r>
        <r>
          <rPr>
            <b/>
            <sz val="10"/>
            <color indexed="81"/>
            <rFont val="Tahoma"/>
            <family val="2"/>
          </rPr>
          <t>I</t>
        </r>
        <r>
          <rPr>
            <sz val="10"/>
            <color indexed="81"/>
            <rFont val="Tahoma"/>
            <family val="2"/>
          </rPr>
          <t xml:space="preserve">nizio o </t>
        </r>
        <r>
          <rPr>
            <b/>
            <sz val="10"/>
            <color indexed="81"/>
            <rFont val="Tahoma"/>
            <family val="2"/>
          </rPr>
          <t>A</t>
        </r>
        <r>
          <rPr>
            <sz val="10"/>
            <color indexed="81"/>
            <rFont val="Tahoma"/>
            <family val="2"/>
          </rPr>
          <t>ttività</t>
        </r>
      </text>
    </comment>
    <comment ref="R11" authorId="0" shapeId="0" xr:uid="{00000000-0006-0000-0000-000005000000}">
      <text>
        <r>
          <rPr>
            <b/>
            <sz val="10"/>
            <color indexed="81"/>
            <rFont val="Tahoma"/>
            <family val="2"/>
          </rPr>
          <t>R</t>
        </r>
        <r>
          <rPr>
            <sz val="10"/>
            <color indexed="81"/>
            <rFont val="Tahoma"/>
            <family val="2"/>
          </rPr>
          <t xml:space="preserve">innovo </t>
        </r>
        <r>
          <rPr>
            <b/>
            <sz val="10"/>
            <color indexed="81"/>
            <rFont val="Tahoma"/>
            <family val="2"/>
          </rPr>
          <t>P</t>
        </r>
        <r>
          <rPr>
            <sz val="10"/>
            <color indexed="81"/>
            <rFont val="Tahoma"/>
            <family val="2"/>
          </rPr>
          <t xml:space="preserve">eriodico
</t>
        </r>
        <r>
          <rPr>
            <b/>
            <sz val="10"/>
            <color indexed="81"/>
            <rFont val="Tahoma"/>
            <family val="2"/>
          </rPr>
          <t>C</t>
        </r>
        <r>
          <rPr>
            <sz val="10"/>
            <color indexed="81"/>
            <rFont val="Tahoma"/>
            <family val="2"/>
          </rPr>
          <t xml:space="preserve">onformità </t>
        </r>
        <r>
          <rPr>
            <b/>
            <sz val="10"/>
            <color indexed="81"/>
            <rFont val="Tahoma"/>
            <family val="2"/>
          </rPr>
          <t>A</t>
        </r>
        <r>
          <rPr>
            <sz val="10"/>
            <color indexed="81"/>
            <rFont val="Tahoma"/>
            <family val="2"/>
          </rPr>
          <t>ntincendio</t>
        </r>
      </text>
    </comment>
    <comment ref="S11" authorId="0" shapeId="0" xr:uid="{00000000-0006-0000-0000-000006000000}">
      <text>
        <r>
          <rPr>
            <b/>
            <sz val="10"/>
            <color indexed="81"/>
            <rFont val="Tahoma"/>
            <family val="2"/>
          </rPr>
          <t>D</t>
        </r>
        <r>
          <rPr>
            <sz val="10"/>
            <color indexed="81"/>
            <rFont val="Tahoma"/>
            <family val="2"/>
          </rPr>
          <t>eroga</t>
        </r>
      </text>
    </comment>
    <comment ref="T11" authorId="0" shapeId="0" xr:uid="{00000000-0006-0000-0000-000007000000}">
      <text>
        <r>
          <rPr>
            <b/>
            <sz val="10"/>
            <color indexed="81"/>
            <rFont val="Tahoma"/>
            <family val="2"/>
          </rPr>
          <t>N</t>
        </r>
        <r>
          <rPr>
            <sz val="10"/>
            <color indexed="81"/>
            <rFont val="Tahoma"/>
            <family val="2"/>
          </rPr>
          <t xml:space="preserve">ulla </t>
        </r>
        <r>
          <rPr>
            <b/>
            <sz val="10"/>
            <color indexed="81"/>
            <rFont val="Tahoma"/>
            <family val="2"/>
          </rPr>
          <t>O</t>
        </r>
        <r>
          <rPr>
            <sz val="10"/>
            <color indexed="81"/>
            <rFont val="Tahoma"/>
            <family val="2"/>
          </rPr>
          <t xml:space="preserve">sta di </t>
        </r>
        <r>
          <rPr>
            <b/>
            <sz val="10"/>
            <color indexed="81"/>
            <rFont val="Tahoma"/>
            <family val="2"/>
          </rPr>
          <t>F</t>
        </r>
        <r>
          <rPr>
            <sz val="10"/>
            <color indexed="81"/>
            <rFont val="Tahoma"/>
            <family val="2"/>
          </rPr>
          <t>attibilità</t>
        </r>
      </text>
    </comment>
    <comment ref="U11" authorId="0" shapeId="0" xr:uid="{00000000-0006-0000-0000-000008000000}">
      <text>
        <r>
          <rPr>
            <b/>
            <sz val="10"/>
            <color indexed="81"/>
            <rFont val="Tahoma"/>
            <family val="2"/>
          </rPr>
          <t>V</t>
        </r>
        <r>
          <rPr>
            <sz val="10"/>
            <color indexed="81"/>
            <rFont val="Tahoma"/>
            <family val="2"/>
          </rPr>
          <t xml:space="preserve">erifica in </t>
        </r>
        <r>
          <rPr>
            <b/>
            <sz val="10"/>
            <color indexed="81"/>
            <rFont val="Tahoma"/>
            <family val="2"/>
          </rPr>
          <t>C</t>
        </r>
        <r>
          <rPr>
            <sz val="10"/>
            <color indexed="81"/>
            <rFont val="Tahoma"/>
            <family val="2"/>
          </rPr>
          <t>orso d'</t>
        </r>
        <r>
          <rPr>
            <b/>
            <sz val="10"/>
            <color indexed="81"/>
            <rFont val="Tahoma"/>
            <family val="2"/>
          </rPr>
          <t>O</t>
        </r>
        <r>
          <rPr>
            <sz val="10"/>
            <color indexed="81"/>
            <rFont val="Tahoma"/>
            <family val="2"/>
          </rPr>
          <t>pera</t>
        </r>
      </text>
    </comment>
    <comment ref="V11" authorId="0" shapeId="0" xr:uid="{00000000-0006-0000-0000-000009000000}">
      <text>
        <r>
          <rPr>
            <b/>
            <sz val="10"/>
            <color indexed="81"/>
            <rFont val="Tahoma"/>
            <family val="2"/>
          </rPr>
          <t>V</t>
        </r>
        <r>
          <rPr>
            <sz val="10"/>
            <color indexed="81"/>
            <rFont val="Tahoma"/>
            <family val="2"/>
          </rPr>
          <t xml:space="preserve">alutazione </t>
        </r>
        <r>
          <rPr>
            <b/>
            <sz val="10"/>
            <color indexed="81"/>
            <rFont val="Tahoma"/>
            <family val="2"/>
          </rPr>
          <t>P</t>
        </r>
        <r>
          <rPr>
            <sz val="10"/>
            <color indexed="81"/>
            <rFont val="Tahoma"/>
            <family val="2"/>
          </rPr>
          <t xml:space="preserve">rogetto in </t>
        </r>
        <r>
          <rPr>
            <b/>
            <sz val="10"/>
            <color indexed="81"/>
            <rFont val="Tahoma"/>
            <family val="2"/>
          </rPr>
          <t>F</t>
        </r>
        <r>
          <rPr>
            <sz val="10"/>
            <color indexed="81"/>
            <rFont val="Tahoma"/>
            <family val="2"/>
          </rPr>
          <t>S</t>
        </r>
        <r>
          <rPr>
            <b/>
            <sz val="10"/>
            <color indexed="81"/>
            <rFont val="Tahoma"/>
            <family val="2"/>
          </rPr>
          <t>E</t>
        </r>
      </text>
    </comment>
    <comment ref="W11" authorId="0" shapeId="0" xr:uid="{00000000-0006-0000-0000-00000A000000}">
      <text>
        <r>
          <rPr>
            <b/>
            <sz val="10"/>
            <color indexed="81"/>
            <rFont val="Tahoma"/>
            <family val="2"/>
          </rPr>
          <t>D</t>
        </r>
        <r>
          <rPr>
            <sz val="10"/>
            <color indexed="81"/>
            <rFont val="Tahoma"/>
            <family val="2"/>
          </rPr>
          <t xml:space="preserve">eroga in </t>
        </r>
        <r>
          <rPr>
            <b/>
            <sz val="10"/>
            <color indexed="81"/>
            <rFont val="Tahoma"/>
            <family val="2"/>
          </rPr>
          <t>F</t>
        </r>
        <r>
          <rPr>
            <sz val="10"/>
            <color indexed="81"/>
            <rFont val="Tahoma"/>
            <family val="2"/>
          </rPr>
          <t>S</t>
        </r>
        <r>
          <rPr>
            <b/>
            <sz val="10"/>
            <color indexed="81"/>
            <rFont val="Tahoma"/>
            <family val="2"/>
          </rPr>
          <t>E</t>
        </r>
      </text>
    </comment>
    <comment ref="X11" authorId="0" shapeId="0" xr:uid="{00000000-0006-0000-0000-00000B000000}">
      <text>
        <r>
          <rPr>
            <b/>
            <sz val="10"/>
            <color indexed="81"/>
            <rFont val="Tahoma"/>
            <family val="2"/>
          </rPr>
          <t>V</t>
        </r>
        <r>
          <rPr>
            <sz val="10"/>
            <color indexed="81"/>
            <rFont val="Tahoma"/>
            <family val="2"/>
          </rPr>
          <t xml:space="preserve">erifica in Corso d'Opera con </t>
        </r>
        <r>
          <rPr>
            <b/>
            <sz val="10"/>
            <color indexed="81"/>
            <rFont val="Tahoma"/>
            <family val="2"/>
          </rPr>
          <t>S</t>
        </r>
        <r>
          <rPr>
            <sz val="10"/>
            <color indexed="81"/>
            <rFont val="Tahoma"/>
            <family val="2"/>
          </rPr>
          <t xml:space="preserve">istema di </t>
        </r>
        <r>
          <rPr>
            <b/>
            <sz val="10"/>
            <color indexed="81"/>
            <rFont val="Tahoma"/>
            <family val="2"/>
          </rPr>
          <t>G</t>
        </r>
        <r>
          <rPr>
            <sz val="10"/>
            <color indexed="81"/>
            <rFont val="Tahoma"/>
            <family val="2"/>
          </rPr>
          <t xml:space="preserve">estione </t>
        </r>
        <r>
          <rPr>
            <b/>
            <sz val="10"/>
            <color indexed="81"/>
            <rFont val="Tahoma"/>
            <family val="2"/>
          </rPr>
          <t>S</t>
        </r>
        <r>
          <rPr>
            <sz val="10"/>
            <color indexed="81"/>
            <rFont val="Tahoma"/>
            <family val="2"/>
          </rPr>
          <t xml:space="preserve">icurezza </t>
        </r>
        <r>
          <rPr>
            <b/>
            <sz val="10"/>
            <color indexed="81"/>
            <rFont val="Tahoma"/>
            <family val="2"/>
          </rPr>
          <t>A</t>
        </r>
        <r>
          <rPr>
            <sz val="10"/>
            <color indexed="81"/>
            <rFont val="Tahoma"/>
            <family val="2"/>
          </rPr>
          <t>ntincendio in FSE</t>
        </r>
      </text>
    </comment>
    <comment ref="E12" authorId="0" shapeId="0" xr:uid="{00000000-0006-0000-0000-00000C000000}">
      <text>
        <r>
          <rPr>
            <b/>
            <sz val="8"/>
            <color indexed="81"/>
            <rFont val="Tahoma"/>
            <family val="2"/>
          </rPr>
          <t xml:space="preserve"> NOTA VV.F.:
</t>
        </r>
        <r>
          <rPr>
            <sz val="8"/>
            <color indexed="81"/>
            <rFont val="Tahoma"/>
            <family val="2"/>
          </rPr>
          <t>In fase di rinnovo del CPI di una centrale termica ex attività 91, occorre fare riferimento alla tabella dell'allegato II al d.P.R. 151/11, laddove l'attività 91 del d.m. 16 febbraio 1982 è riportata in corrispondenza dell'attività 74.
In linea generale, comunque, l'attività 1 è da intendersi riferita al settore industriale o produttivo.
I compressori e gli impianti per la produzione e distribuzione di aria compressa a servizio di attività artigianali e industriali di varia tipologia, non sono soggetti ai controlli dei Vigili del Fuoco ai sensi del d.P.R. 151/2011.
Un impianto di raffreddamento funzionante con ammoniaca potrebbe essere ricompresa al punto 1, ed eventualmente al punto 4 del d.P.R. 1 agosto 2011, n. 151, in funzione del livello di portata o di stoccaggio.</t>
        </r>
      </text>
    </comment>
    <comment ref="E38" authorId="0" shapeId="0" xr:uid="{00000000-0006-0000-0000-00000D000000}">
      <text>
        <r>
          <rPr>
            <b/>
            <sz val="8"/>
            <color indexed="81"/>
            <rFont val="Tahoma"/>
            <family val="2"/>
          </rPr>
          <t xml:space="preserve"> NOTA VV.F. :
</t>
        </r>
        <r>
          <rPr>
            <sz val="8"/>
            <color indexed="81"/>
            <rFont val="Tahoma"/>
            <family val="2"/>
          </rPr>
          <t xml:space="preserve">Le officine meccaniche di produzione e riparazione di impianti del settore alimentare e del settore estrazione
materiale costruzione da cave, con meno di 25 dipendenti, nel caso in cui nell'attività in oggetto si effettuino esclusivamente lavorazioni a freddo, non sono ricomprese nell'elenco allegato al d.P.R. 151/2011.
L'attività potrebbe rientrare ai punti 9 e/o 14 del suddetto elenco in funzione delle lavorazioni effettivamente svolte.
</t>
        </r>
      </text>
    </comment>
    <comment ref="E40" authorId="0" shapeId="0" xr:uid="{00000000-0006-0000-0000-00000E000000}">
      <text>
        <r>
          <rPr>
            <b/>
            <sz val="8"/>
            <color indexed="81"/>
            <rFont val="Tahoma"/>
            <family val="2"/>
          </rPr>
          <t xml:space="preserve"> NOTA VV.F.:</t>
        </r>
        <r>
          <rPr>
            <sz val="8"/>
            <color indexed="81"/>
            <rFont val="Tahoma"/>
            <family val="2"/>
          </rPr>
          <t xml:space="preserve">
Le attività 19 e 20 del d.m. 16 febbraio 1982, non presenti nella tabella di equiparazione (Allegato II al d.P.R. 151/2011), sono da considerare convertite, sulla base delle caratteristiche di pericolosità delle sostanze, rispettivamente, nelle attività 10 e 12, come da applicativo di conversione presente sul sito www.vigilfuoco.it.
</t>
        </r>
      </text>
    </comment>
    <comment ref="H40" authorId="0" shapeId="0" xr:uid="{00000000-0006-0000-0000-00000F000000}">
      <text>
        <r>
          <rPr>
            <b/>
            <sz val="10"/>
            <color indexed="81"/>
            <rFont val="Tahoma"/>
            <family val="2"/>
          </rPr>
          <t xml:space="preserve"> Liquidi Infiammabili: </t>
        </r>
        <r>
          <rPr>
            <sz val="10"/>
            <color indexed="81"/>
            <rFont val="Tahoma"/>
            <family val="2"/>
          </rPr>
          <t xml:space="preserve">Punto di infiammabilità &lt; 65°C
 </t>
        </r>
        <r>
          <rPr>
            <b/>
            <sz val="10"/>
            <color indexed="81"/>
            <rFont val="Tahoma"/>
            <family val="2"/>
          </rPr>
          <t>Liquidi combustibili:</t>
        </r>
        <r>
          <rPr>
            <sz val="10"/>
            <color indexed="81"/>
            <rFont val="Tahoma"/>
            <family val="2"/>
          </rPr>
          <t xml:space="preserve"> Punto di infiammabilità tra 65°C e 125 °C
</t>
        </r>
        <r>
          <rPr>
            <b/>
            <sz val="10"/>
            <color indexed="81"/>
            <rFont val="Tahoma"/>
            <family val="2"/>
          </rPr>
          <t>N.B.</t>
        </r>
        <r>
          <rPr>
            <sz val="10"/>
            <color indexed="81"/>
            <rFont val="Tahoma"/>
            <family val="2"/>
          </rPr>
          <t xml:space="preserve">
 </t>
        </r>
        <r>
          <rPr>
            <b/>
            <sz val="10"/>
            <color indexed="81"/>
            <rFont val="Tahoma"/>
            <family val="2"/>
          </rPr>
          <t>Vedi anche p.to 12 per soli Depositi</t>
        </r>
      </text>
    </comment>
    <comment ref="E44" authorId="0" shapeId="0" xr:uid="{00000000-0006-0000-0000-000010000000}">
      <text>
        <r>
          <rPr>
            <b/>
            <sz val="8"/>
            <color indexed="81"/>
            <rFont val="Tahoma"/>
            <family val="2"/>
          </rPr>
          <t xml:space="preserve"> NOTA VV.F.:</t>
        </r>
        <r>
          <rPr>
            <sz val="8"/>
            <color indexed="81"/>
            <rFont val="Tahoma"/>
            <family val="2"/>
          </rPr>
          <t xml:space="preserve">
Il deposito di olio in un frantoio oleario, per la molitura di olive e produzione olio, può essere ricompreso al punto 12 dell'allegato al d.P.R. 151/2011 in funzione della quantità depositata.
Nel processo di semplificazione avviato dal DPR 151/2011 è stata operata altresì una rielaborazione ed accorpamento delle attività soggette agli obblighi di prevenzione incendi. Pertanto nell'attestazione periodica di conformità antincendio di una attività in possesso di CPI per le attività ex 72-15-17-20-91 del D.M. 16/02/1982, le attività da inserire e per le quali deve essere effettuato il versamento sono: att. 54, 74 e 12, quest'ultima considerata una sola volta, essendo le attività 15,17 e 20 accorpate nell'attività 12. Resta inteso che, qualora i depositi e/o rivendite di cui all'attività 12, si configurano come attività distinte e separate, esse andranno conteggiate separatamente.
I depositi e/o rivendite di liquidi combustibili e/o oli lubrificanti, diatermici, di qualsiasi derivazione rientrano in categoria "A" se hanno un punto di infiammabilità superiore a 65 °C e capacità geometrica compresa tra 1 e 9 mc.
</t>
        </r>
        <r>
          <rPr>
            <u/>
            <sz val="8"/>
            <color indexed="81"/>
            <rFont val="Tahoma"/>
            <family val="2"/>
          </rPr>
          <t>Una cisterna di gasolio di capacità inferiore a 1 mc non rientra tra le attività sottoposte ai controlli di prevenzione incendi in base al d.P.R. 1 agosto 2011, n. 151.</t>
        </r>
        <r>
          <rPr>
            <b/>
            <sz val="8"/>
            <color indexed="81"/>
            <rFont val="Tahoma"/>
            <family val="2"/>
          </rPr>
          <t xml:space="preserve"> Se il gasolio è contenuto in un "contenitore-distributore mobile" per macchine in uso presso un'azienda agricola, devono essere rispettate le norme contenute nel D.M. 19 marzo 1990.</t>
        </r>
        <r>
          <rPr>
            <sz val="8"/>
            <color indexed="81"/>
            <rFont val="Tahoma"/>
            <family val="2"/>
          </rPr>
          <t xml:space="preserve">
Qualora il deposito non abbia la suddetta caratterizzazione, devono essere rispettate le norme contenute nel D.M. 31 luglio 1934.
Un'azienda agricola, in cui sia presente un deposito a tettoia aperta, con più di 50.000 kg di fieno, posto in adiacenza ad una stalla, a distanza minore di 100 m da abitazione interna all'azienda, non deve essere
considerata attività soggetta, a meno che non vi siano fabbricati esterni all'azienda in un raggio inferiore ai 100 m.
Un frantoio oleario, con annesso deposito di olio extravergine di oliva in tre silos di capacità 16 mc cadauno, si configura come attività 12B dell'allegato al d.P.R. 1 agosto 2011, n. 151, per la presenza di un deposito di liquidi combustibili in quantità fino a 50 mc.
</t>
        </r>
        <r>
          <rPr>
            <b/>
            <sz val="8"/>
            <color indexed="81"/>
            <rFont val="Tahoma"/>
            <family val="2"/>
          </rPr>
          <t>IL GASOLIO PER AUTOTRAZIONE (Tinf &gt; 55 °C) è classificato ai sensi del DM 31 luglio 1934 come liquido di categoria C e quindi equiparato ai liquidi  aventi punto di infiammabilità superiore a 65 °C.</t>
        </r>
        <r>
          <rPr>
            <sz val="8"/>
            <color indexed="81"/>
            <rFont val="Tahoma"/>
            <family val="2"/>
          </rPr>
          <t xml:space="preserve"> (Crf. Nota DCPREV N. 6178 del 08.05.2014 e DCPREV N. 17382 del 27.12.2013)</t>
        </r>
      </text>
    </comment>
    <comment ref="E47" authorId="0" shapeId="0" xr:uid="{00000000-0006-0000-0000-000011000000}">
      <text>
        <r>
          <rPr>
            <b/>
            <sz val="8"/>
            <color indexed="81"/>
            <rFont val="Tahoma"/>
            <family val="2"/>
          </rPr>
          <t xml:space="preserve"> NOTA VV.F.:</t>
        </r>
        <r>
          <rPr>
            <sz val="8"/>
            <color indexed="81"/>
            <rFont val="Tahoma"/>
            <family val="2"/>
          </rPr>
          <t xml:space="preserve">
Un'autorimessa per veicoli da lavoro (camion, escavatori) ha un deposito di gasolio di 8 mc, interrato e posizionato nel cortile di pertinenza.
Ferma restando la verifica dell'assoggettabilità dell'autorimessa, quale attività 75
dell'allegato I al d.P.R. 151/11, il deposito di gasolio destinato alla distribuzione carburanti rientra al punto 13 dello stesso allegato;
tale attività dovrà essere realizzata con riferimento alle specifiche regole tecniche.
Una cisterna di gasolio, a servizio della distribuzione ai veicoli di una ditta di autotrasporti, è assoggettata agli adempimenti di prevenzione incendi come attività ricompresa al punto 13 del d.P.R. 151/2011.
</t>
        </r>
        <r>
          <rPr>
            <u/>
            <sz val="8"/>
            <color indexed="81"/>
            <rFont val="Tahoma"/>
            <family val="2"/>
          </rPr>
          <t>Una cisterna di gasolio di capacità inferiore a 1 mc non rientra tra le attività sottoposte ai controlli di prevenzione incendi in base al d.P.R. 1 agosto 2011, n. 151</t>
        </r>
        <r>
          <rPr>
            <sz val="8"/>
            <color indexed="81"/>
            <rFont val="Tahoma"/>
            <family val="2"/>
          </rPr>
          <t xml:space="preserve">. Se il gasolio è contenuto in un "contenitore-distributore mobile" per macchine in uso presso un'azienda agricola, devono essere rispettate le norme contenute nel D.M. 19 marzo 1990.
</t>
        </r>
        <r>
          <rPr>
            <b/>
            <sz val="8"/>
            <color indexed="81"/>
            <rFont val="Tahoma"/>
            <family val="2"/>
          </rPr>
          <t>IL GASOLIO PER AUTOTRAZIONE (Tinf &gt; 55 °C) è classificato ai sensi del DM 31 luglio 1934 come liquido di categoria C e quindi equiparato ai liquidi  aventi punto di infiammabilità superiore a 65 °C. (Crf. Nota DCPREV N. 6178 del 08.05.2014 e DCPREV N. 17382 del 27.12.2013)</t>
        </r>
      </text>
    </comment>
    <comment ref="E57" authorId="1" shapeId="0" xr:uid="{00000000-0006-0000-0000-000012000000}">
      <text>
        <r>
          <rPr>
            <b/>
            <sz val="9"/>
            <color indexed="81"/>
            <rFont val="Tahoma"/>
            <family val="2"/>
          </rPr>
          <t>Enrico Cinalli:</t>
        </r>
        <r>
          <rPr>
            <sz val="9"/>
            <color indexed="81"/>
            <rFont val="Tahoma"/>
            <family val="2"/>
          </rPr>
          <t xml:space="preserve">
Enrico Cinalli:
Le riservette settimanali di esplosivi presso una cava non sono da classificarsi come tale attività. (Risposta a quesito Dir.Lombardia Prot. 4083 del 27.02.2015)</t>
        </r>
      </text>
    </comment>
    <comment ref="E68" authorId="0" shapeId="0" xr:uid="{00000000-0006-0000-0000-000013000000}">
      <text>
        <r>
          <rPr>
            <b/>
            <sz val="8"/>
            <color indexed="81"/>
            <rFont val="Tahoma"/>
            <family val="2"/>
          </rPr>
          <t>NOTA VV.F.:</t>
        </r>
        <r>
          <rPr>
            <sz val="8"/>
            <color indexed="81"/>
            <rFont val="Tahoma"/>
            <family val="2"/>
          </rPr>
          <t xml:space="preserve">
Per un deposito di farina in sacco e altri prodotti alimentari confezionati, di superficie di 1400 mq, compresi gli uffici senza lavorazioni, con stoccaggio medio di 2.000/3.000 q.li e con personale impiegato di 3 unità, si configura l'attività 27.C del d.P.R. 151/2011.
</t>
        </r>
      </text>
    </comment>
    <comment ref="E77" authorId="0" shapeId="0" xr:uid="{00000000-0006-0000-0000-000014000000}">
      <text>
        <r>
          <rPr>
            <b/>
            <sz val="8"/>
            <color indexed="81"/>
            <rFont val="Tahoma"/>
            <family val="2"/>
          </rPr>
          <t>NOTA VV.F. :</t>
        </r>
        <r>
          <rPr>
            <sz val="8"/>
            <color indexed="81"/>
            <rFont val="Tahoma"/>
            <family val="2"/>
          </rPr>
          <t xml:space="preserve">
Un centro di raccolta comunale, nel quale è previsto lo stoccaggio di carta e cartone sia all'interno di appositi cassoni che all'aperto, rientra al punto 34 del d.P.R. 151/2011 se superiore a 5.000 kg, indipendentemente dal posizionamento esterno o interno.
</t>
        </r>
      </text>
    </comment>
    <comment ref="E81" authorId="0" shapeId="0" xr:uid="{00000000-0006-0000-0000-000015000000}">
      <text>
        <r>
          <rPr>
            <b/>
            <sz val="8"/>
            <color indexed="81"/>
            <rFont val="Tahoma"/>
            <family val="2"/>
          </rPr>
          <t xml:space="preserve"> NOTA VV.F.:</t>
        </r>
        <r>
          <rPr>
            <sz val="8"/>
            <color indexed="81"/>
            <rFont val="Tahoma"/>
            <family val="2"/>
          </rPr>
          <t xml:space="preserve">
Un deposito di legname con quantitativi inferiori a 50.000 kg non costituisce attività assoggettata agli adempimenti previsti dal d.P.R. 151/2011.
L'attività di estrazione del nocciolino dalla sansa è un'attività soggetta agli adempimenti del d.P.R. 151/2011, indipendentemente dalla capacità di lavorazione del macchinario, se è presente nocciolino in deposito in quantità superiore a 50.000 kg.
Assimilando il "nocciolino" ai materiali stoccati all'aperto citati dal punto 36 dell'allegato al d.P.R. 1 agosto 2011, n. 151, un deposito di nocciolino (gusci di noci di cocco frantumate) di 6000 t, da installare in un piazzale all'aperto
(non all'interno di un capannone), risulta compresa al punto 36.C.
L'attività è quindi soggetta a rilascio del certificato di prevenzione incendi, a condizione che il deposito abbia distanze di sicurezza esterna inferiori a 100 m.
Nel caso invece in cui le suddette distanze di sicurezza siano superiori a 100 m, il deposito non ricade fra le attività soggette ai controlli di prevenzione incendi.
</t>
        </r>
      </text>
    </comment>
    <comment ref="E89" authorId="0" shapeId="0" xr:uid="{00000000-0006-0000-0000-000016000000}">
      <text>
        <r>
          <rPr>
            <b/>
            <sz val="8"/>
            <color indexed="81"/>
            <rFont val="Tahoma"/>
            <family val="2"/>
          </rPr>
          <t xml:space="preserve"> NOTA VV.F.:</t>
        </r>
        <r>
          <rPr>
            <sz val="8"/>
            <color indexed="81"/>
            <rFont val="Tahoma"/>
            <family val="2"/>
          </rPr>
          <t xml:space="preserve">
Un teatro di posa di circa 130 mq dove vengono effettuate esclusivamente riprese cinematografiche, anche senza presenza di pubblico, rientra nell'attività 41 del d.P.R. 151/2011.
L'attività è in categoria A se il numero di presenze complessive è inferiore a 25.
</t>
        </r>
      </text>
    </comment>
    <comment ref="E97" authorId="0" shapeId="0" xr:uid="{00000000-0006-0000-0000-000017000000}">
      <text>
        <r>
          <rPr>
            <b/>
            <sz val="8"/>
            <color indexed="81"/>
            <rFont val="Tahoma"/>
            <family val="2"/>
          </rPr>
          <t xml:space="preserve"> NOTA VV.F.:</t>
        </r>
        <r>
          <rPr>
            <sz val="8"/>
            <color indexed="81"/>
            <rFont val="Tahoma"/>
            <family val="2"/>
          </rPr>
          <t xml:space="preserve">
Una attività per il riciclo di apparecchiature elettriche e/o elettroniche nella quale si effettua smontaggio e recupero, senza lavorazioni con sostanze pericolose, senza lavorazioni a caldo, con superficie coperta di 2000 mq e con meno di 5.000 kg di materiali combustibili in ciclo di lavorazione e/o in deposito, non rientra fra quelle
ricomprese dall'allegato al d.P.R. 151/2011.
Un deposito di materiale plastico con quantitativi superiori a 50.000 kg provenienti da selezione di rifiuti urbani, posto su area esterna a cielo libero di pertinenza e ad uso esclusivo della ditta selezionatrice, senza alcuna soprastante copertura di protezione, con distanza di protezione esterna superiore a 100 m, costituisce deposito anche se il materiale non è contenuto all'interno di fabbricati o strutture.
Pertanto, il caso indicato rientra nel punto 44 dell'allegato I al d.P.R. 151/2011.
</t>
        </r>
      </text>
    </comment>
    <comment ref="E104" authorId="0" shapeId="0" xr:uid="{00000000-0006-0000-0000-000018000000}">
      <text>
        <r>
          <rPr>
            <b/>
            <sz val="8"/>
            <color indexed="81"/>
            <rFont val="Tahoma"/>
            <family val="2"/>
          </rPr>
          <t xml:space="preserve"> NOTA VV.F.:</t>
        </r>
        <r>
          <rPr>
            <sz val="8"/>
            <color indexed="81"/>
            <rFont val="Tahoma"/>
            <family val="2"/>
          </rPr>
          <t xml:space="preserve">
Un deposito di cavi in un luogo all'aperto con quantità complessivamente superiore a 10.000 kg, ma suddivisa in più ammassi ciascuno dei quali con massa inferiore a 10.000 kg e distanziati tra loro in maniera tale che un eventuale incendio di uno non si possa propagare ad un altro, costituisce deposito anche se il materiale non è contenuto all'interno di fabbricati o strutture.
Pertanto, il caso indicato rientra nel punto 47 dell'allegato I al d.P.R. 151/2011.
</t>
        </r>
      </text>
    </comment>
    <comment ref="E106" authorId="0" shapeId="0" xr:uid="{00000000-0006-0000-0000-000019000000}">
      <text>
        <r>
          <rPr>
            <b/>
            <sz val="8"/>
            <color indexed="81"/>
            <rFont val="Tahoma"/>
            <family val="2"/>
          </rPr>
          <t xml:space="preserve"> NOTA VV.F.:</t>
        </r>
        <r>
          <rPr>
            <sz val="8"/>
            <color indexed="81"/>
            <rFont val="Tahoma"/>
            <family val="2"/>
          </rPr>
          <t xml:space="preserve">
Con l'attività n. 48 del d.P.R. 151/2011 vengono introdotte come nuove attività (in categoria B) le macchine elettriche con liquidi isolanti combustibili in quantitativi superiori a 1 mc.
Qualora siano presenti macchine elettriche, come ad esempio trasformatori, con presenza di liquidi isolanti combustibili in quantitativo superiore ad 1 mc, si configura l'attività 48 del d.P.R. 151/2011 e, pertanto, trattandosi di nuova attività, si devono completare gli adempimenti entro il 7 ottobre 2014 (la Legge 98/2013 di conversione del Decreto Legge 69/2013 ha prorogato di un anno il termine transitorio per le aziende che non rientravano nel campo di applicazione della precedente normativa antincendi e che sono successivamente rientrate nel campo di applicazione del DPR 151/2011. Le aziende, gli enti e i privati responsabili delle nuove attività introdotte all'Allegato I, esistenti alla data di pubblicazione del DPR 151/2011, hanno tempo fino al 7 ottobre 2014 per espletare gli adempimenti derivanti dal DPR 151/2011).
La documentazione necessaria è stabilita dal d.m. 7 agosto 2012.
Ai fini della determinazione del parametro minimo di assoggettabilità ai controlli di prevenzione incendi di cui al d.P.R. 1 agosto 2011, n. 151, le macchine inserite all'interno di un'unica cabina di trasformazione costituiscono un unico centro di pericolo e, pertanto, i relativi quantitativi di olio debbono essere sommati.
</t>
        </r>
      </text>
    </comment>
    <comment ref="E108" authorId="0" shapeId="0" xr:uid="{00000000-0006-0000-0000-00001A000000}">
      <text>
        <r>
          <rPr>
            <b/>
            <sz val="8"/>
            <color indexed="81"/>
            <rFont val="Tahoma"/>
            <family val="2"/>
          </rPr>
          <t xml:space="preserve"> NOTA VV.F.:</t>
        </r>
        <r>
          <rPr>
            <sz val="8"/>
            <color indexed="81"/>
            <rFont val="Tahoma"/>
            <family val="2"/>
          </rPr>
          <t xml:space="preserve">
Con riferimento alle attività n. 49, nei casi in cui presso uno stesso sito operativo vengano installati in aree diverse più gruppi elettrogeni, si configurano distinte attività ricomprese al punto 49.del d.P.R. 151/2011.
Ad esempio: 2 gruppi della potenza rispettiva di 300 kW e 350 kW, configurano due attività 49 sottocategoria .A .
Un impianto per la produzione di energia elettrica, funzionante grazie ad una centrale a biogas, rientra tra le attività sottoposte ai controlli di prevenzione incendi, in base al d.P.R. 1 agosto 2011, n. 151, se la potenza complessiva installata è superiore a 25 kW.
Qualora non venga superato tale livello di potenza complessiva, può rientrare fra le attività soggette se la centrale di biogas produce quantità di gas in ciclo e/o in deposito superiore a 25 Nmc/h (attività 1 dell'allegato I al d.P.R. 151/2011), oppure se il deposito di gas supera una capacità geometrica di 0,75 mc. (attività 4A dell'allegato I citato).
Ai sensi del punto 49 dell'allegato al d.P.R.1 agosto 2011, n. 151, i gruppi per la produzione di energia elettrica sussidiaria con motori endotermici risultano soggetti alla presentazione della SCIA se di potenza complessiva superiore a 25 kW.
</t>
        </r>
        <r>
          <rPr>
            <u/>
            <sz val="8"/>
            <color indexed="81"/>
            <rFont val="Tahoma"/>
            <family val="2"/>
          </rPr>
          <t>CASO</t>
        </r>
        <r>
          <rPr>
            <sz val="8"/>
            <color indexed="81"/>
            <rFont val="Tahoma"/>
            <family val="2"/>
          </rPr>
          <t xml:space="preserve">: all'interno di un locale tecnico sono installati due gruppi elettrogeni di cui uno, di riserva, entrerà in azione esclusivamente al blocco dell'altro. Ai fini della assoggettabilità ai controlli di prevenzione incendi, occorrecalcolare la potenza come somma delle potenze singole dei due gruppi, oppure occorre considerare la potenza di un solo gruppo?
Nel caso in questione i gruppi sono da 255 kW cadauno pertanto, qualora si consideri la potenza di un solo gruppo, si ricade nella categoria A soggetta a SCIA; se si considera la somma delle potenze si ricade diversamente nella categoria B.
In via generale, l'installazione del secondo gruppo elettrogeno non deve aumentare il livello di rischio stabilito dalla norma tecnica di riferimento. I casi particolari vanno valutati di volta in volta con il competente Comando VV.F., facendo riferimento al predetto principio.
</t>
        </r>
      </text>
    </comment>
    <comment ref="E119" authorId="0" shapeId="0" xr:uid="{00000000-0006-0000-0000-00001B000000}">
      <text>
        <r>
          <rPr>
            <b/>
            <sz val="8"/>
            <color indexed="81"/>
            <rFont val="Tahoma"/>
            <family val="2"/>
          </rPr>
          <t xml:space="preserve"> NOTA VV.F.:</t>
        </r>
        <r>
          <rPr>
            <sz val="8"/>
            <color indexed="81"/>
            <rFont val="Tahoma"/>
            <family val="2"/>
          </rPr>
          <t xml:space="preserve">
Un'officina riparazione auto con centro revisioni, di superficie pari a 180 mq e con capacità inferiore a 9 posti auto, non è soggetta ai procedimenti di prevenzione incendi di cui al d.P.R. 151/2011. Sono fatti salvi gli adempimenti previsti dal D.Lgs. 81/2008 per la sicurezza dei luoghi di lavoro dal punto di vista del rischio di incendio.
Per un'autocarrozzeria soggetta (attività 53.1.B) occorrerà riferirsi alla valutazione del rischio ed ai generali criteri di prevenzione incendi di cui all'allegato I del d.m. 07.08.2012. Si potrà fare riferimento al d.m. 09.03.2007 per il calcolo della classe di resistenza al fuoco, in funzione del carico di incendio presente.
L'attività di carrozzeria è soggetta agli adempimenti previsti dal d.P.R. 151/11 se supera i 300 m2 di superficie coperta (attività 53) e anche all'attività 74, qualora siano presenti impianti termici di potenzialità complessiva superiore a 116 kW.
Pertanto, non si deve presentare l'attestazione di rinnovo periodico di conformità antincendio per una carrozzeria di 160 m2, con impianti termici di potenzialità complessiva non superiore a 116 kW, anche se già in possesso di CPI rilasciato secondo la previgente normativa.
Nel caso di un'attività (n. 53 nella fattispecie) riportata nell'allegato al d.P.R. 1 agosto 2011, n. 151 senza indicazione in corrispondenza della colonna relativa alla categoria A, significa che per quella attività sono previste solo le categorie B e C.
</t>
        </r>
        <r>
          <rPr>
            <u/>
            <sz val="8"/>
            <color indexed="81"/>
            <rFont val="Tahoma"/>
            <family val="2"/>
          </rPr>
          <t>CASO</t>
        </r>
        <r>
          <rPr>
            <sz val="8"/>
            <color indexed="81"/>
            <rFont val="Tahoma"/>
            <family val="2"/>
          </rPr>
          <t xml:space="preserve">: un edificio di 1.230 mq da destinare alle attività di gommista e collaudi auto, con annesso deposito di gomme, inferiore a 10.000 kg, senza possibilità di permanenza di autoveicoli all'interno durante le fasi non lavorative, non ricade nell'attività di cui al punto 69 del d.P.R. 1 agosto 2011, n. 151 (locali adibiti ad esposizione e/o vendita all'ingrosso o al dettaglio, con superficie lorda superiore a 400 mq);
l'attività sembrerebbe invece individuabile nella fattispecie di cui al punto 53 dello stesso decreto (officine per la riparazione di veicoli a motore, rimorchi per autoveicoli e carrozzerie, di superficie coperta superiore a 300 mq).
Nella attività 53 per superficie coperta è da prendere a riferimento quella totale, comprensiva dei magazzini, uffici e servizi.
Un'officina per la riparazione di veicoli a motore (nello specifico trattori), che prima della emanazione del d.P.R. 1 agosto 2011, n. 151, non era soggetta al certificato di prevenzione incendi in quanto di capienza inferiore a 9 mezzi, attualmente risulta ricompresa al punto 53 del d.P.R. 151, categoria B, avendo superficie superiore a 300 mq e inferiore a 1000 mq. Dato che per le attività esistenti alla data di entrata in vigore del d.P.R. 1 agosto 2011, n. 151 che, in virtù della previgente normativa (d.m.16 febbraio 1982) non risultavano soggette alle visite ed ai controlli da parte dei Vigili del Fuoco, devono espletare gli adempimenti previsti al citato decreto presidenziale entro il 07/10/2014. Pertanto, anche per il caso rappresentato, entro tale data, dovrà essere presentata SCIA al Comando Provinciale dei Vigili del Fuoco.
Se nell'attività di collaudo e/o revisione veicoli non è presente l'officina per la riparazione ed i veicoli rimangono unicamente per il tempo necessario al collaudo o alla revisione, l'attività non si configura tra quelle soggette ai controlli di prevenzione incendi.
</t>
        </r>
      </text>
    </comment>
    <comment ref="E130" authorId="1" shapeId="0" xr:uid="{00000000-0006-0000-0000-00001C000000}">
      <text>
        <r>
          <rPr>
            <b/>
            <sz val="9"/>
            <color indexed="81"/>
            <rFont val="Tahoma"/>
            <family val="2"/>
          </rPr>
          <t>Enrico Cinalli:</t>
        </r>
        <r>
          <rPr>
            <sz val="9"/>
            <color indexed="81"/>
            <rFont val="Tahoma"/>
            <family val="2"/>
          </rPr>
          <t xml:space="preserve">
Un apparecchio radigrafico spettrometro portatile (di tipo mobile) non rientra nell'attività  n. 58 (Rif. Dir. Lombardia Prot. 4272 del 02.03.2015)</t>
        </r>
      </text>
    </comment>
    <comment ref="E140" authorId="0" shapeId="0" xr:uid="{00000000-0006-0000-0000-00001D000000}">
      <text>
        <r>
          <rPr>
            <b/>
            <sz val="8"/>
            <color indexed="81"/>
            <rFont val="Tahoma"/>
            <family val="2"/>
          </rPr>
          <t>NOTA VV.F. :</t>
        </r>
        <r>
          <rPr>
            <sz val="8"/>
            <color indexed="81"/>
            <rFont val="Tahoma"/>
            <family val="2"/>
          </rPr>
          <t xml:space="preserve">
</t>
        </r>
        <r>
          <rPr>
            <u/>
            <sz val="8"/>
            <color indexed="81"/>
            <rFont val="Tahoma"/>
            <family val="2"/>
          </rPr>
          <t>Un circolo culturale privato</t>
        </r>
        <r>
          <rPr>
            <sz val="8"/>
            <color indexed="81"/>
            <rFont val="Tahoma"/>
            <family val="2"/>
          </rPr>
          <t xml:space="preserve">, all'interno del quale non si svolgono attività di spettacolo o di intrattenimento in genere, con una superficie complessiva di 1800 mq su due piani con 7 sale di riunioni da 60 mq cadauna, non è ricompreso al punto 65 dell'Allegato I al d.P.R. 151/2011. Restano, comunque, in capo al responsabile dell'attività, le valutazioni e i relativi adempimenti inerenti alla sicurezza antincendi e al d.lvo 9 aprile 2008, n. 81.
</t>
        </r>
        <r>
          <rPr>
            <u/>
            <sz val="8"/>
            <color indexed="81"/>
            <rFont val="Tahoma"/>
            <family val="2"/>
          </rPr>
          <t>La ludotec</t>
        </r>
        <r>
          <rPr>
            <sz val="8"/>
            <color indexed="81"/>
            <rFont val="Tahoma"/>
            <family val="2"/>
          </rPr>
          <t xml:space="preserve">a, intesa come luogo destinato al gioco e al divertimento, se di capienza superiore a 100 persone, ovvero con superficie lorda in pianta al chiuso superiore a 200 m2, rientra al punto 65 dell'allegato I al DPR 151/2011.
</t>
        </r>
        <r>
          <rPr>
            <u/>
            <sz val="8"/>
            <color indexed="81"/>
            <rFont val="Tahoma"/>
            <family val="2"/>
          </rPr>
          <t>Le palestre</t>
        </r>
        <r>
          <rPr>
            <sz val="8"/>
            <color indexed="81"/>
            <rFont val="Tahoma"/>
            <family val="2"/>
          </rPr>
          <t xml:space="preserve"> inserite in complessi scolastici, se utilizzate per attività sportive extrascolastiche e con capienza superiore a 100 persone, ovvero con superficie lorda in pianta al chiuso superiore a 200 mq, rientrano al punto 65 dell'allegato I al DPR 151/2011.
</t>
        </r>
        <r>
          <rPr>
            <u/>
            <sz val="8"/>
            <color indexed="81"/>
            <rFont val="Tahoma"/>
            <family val="2"/>
          </rPr>
          <t>Un salone pluriuso</t>
        </r>
        <r>
          <rPr>
            <sz val="8"/>
            <color indexed="81"/>
            <rFont val="Tahoma"/>
            <family val="2"/>
          </rPr>
          <t xml:space="preserve"> di proprietà di un Comune, avente superficie lorda in pianta di circa 600 mq, utilizzato ed aperto al pubblico occasionalmente (una ventina di volte l'anno) per spettacoli e trattenimenti in genere, è ricompreso al punto 65 dell'allegato I al d.P.R. 151/2011.
Sono infatti soggetti agli obblighi del citato decreto i locali di spettacolo e di trattenimento in genere, sia a carattere pubblico che privato, con capienza superiore a 100 persone, ovvero di superficie lorda in pianta al chiuso superiore a 200 mq anche se utilizzati occasionalmente.
</t>
        </r>
        <r>
          <rPr>
            <u/>
            <sz val="8"/>
            <color indexed="81"/>
            <rFont val="Tahoma"/>
            <family val="2"/>
          </rPr>
          <t>Una caffetteria</t>
        </r>
        <r>
          <rPr>
            <sz val="8"/>
            <color indexed="81"/>
            <rFont val="Tahoma"/>
            <family val="2"/>
          </rPr>
          <t xml:space="preserve"> all'interno di un locale a piano terra di superficie lorda maggiore di 200 mq, in cui alcuni ambienti sono destinate a zone gioco (tavoli da biliardo), rientra nell'attività 65 del d.P.R. 1 agosto 2011, n. 151.
Infatti, mentre i bar e i ristoranti non sono attività soggette agli adempimenti di cui al D.P.R. 151/11, </t>
        </r>
        <r>
          <rPr>
            <u/>
            <sz val="8"/>
            <color indexed="81"/>
            <rFont val="Tahoma"/>
            <family val="2"/>
          </rPr>
          <t>le sale gioch</t>
        </r>
        <r>
          <rPr>
            <sz val="8"/>
            <color indexed="81"/>
            <rFont val="Tahoma"/>
            <family val="2"/>
          </rPr>
          <t xml:space="preserve">i rientrano al punto 65 dell'allegato I al d.P.R. 151.
</t>
        </r>
        <r>
          <rPr>
            <u/>
            <sz val="8"/>
            <color indexed="81"/>
            <rFont val="Tahoma"/>
            <family val="2"/>
          </rPr>
          <t>Per una palestra superiore a 200 mq</t>
        </r>
        <r>
          <rPr>
            <sz val="8"/>
            <color indexed="81"/>
            <rFont val="Tahoma"/>
            <family val="2"/>
          </rPr>
          <t xml:space="preserve">, inserita in una scuola già classificata attività 67, ad uso esclusivo della scuola e già inserita nella autorizzazione antincendi esistente (CPI o SCIA), non si configura come nuova attività e, pertanto, non è necessario presentare una nuova SCIA.
Nel caso, invece, che la palestra sia compresa tra le nuove attività introdotte all'Allegato I, esistente alla data di pubblicazione del D.P.R. 151/2011 e non
precedentemente autorizzata gli enti e i privati responsabili, devono espletare i prescritti adempimenti entro il 7 ottobre 2014.
</t>
        </r>
        <r>
          <rPr>
            <u/>
            <sz val="8"/>
            <color indexed="81"/>
            <rFont val="Tahoma"/>
            <family val="2"/>
          </rPr>
          <t>Qualora una attività sportiva venga svolta al chius</t>
        </r>
        <r>
          <rPr>
            <sz val="8"/>
            <color indexed="81"/>
            <rFont val="Tahoma"/>
            <family val="2"/>
          </rPr>
          <t xml:space="preserve">o, all'interno di strutture pressostatiche,, all'interno delle quali si svolgono attività sportive (es. campi da tennis, piscine, campi da calcetto ecc.) e non vi siano aree di servizio annesse, la stessa non si configura né come "impianto sportivo" né come "complesso sportivo" così come definiti dal d.m. 18 marzo 1996 e pertanto non risulta ricompresa, indipendentemente dalla superficie, al punto 65 dell'allegato I al d.P.R. 151/2011). Nel caso in cui sia prevista la presenza di pubblico, l'attività sopra descritta risulterà soggetta ai controlli dei vigili del fuoco se la capienza è superiore a 100 persone.
</t>
        </r>
        <r>
          <rPr>
            <u/>
            <sz val="8"/>
            <color indexed="81"/>
            <rFont val="Tahoma"/>
            <family val="2"/>
          </rPr>
          <t>Nel caso di centri sportivi di superficie maggiore di 200 mq</t>
        </r>
        <r>
          <rPr>
            <sz val="8"/>
            <color indexed="81"/>
            <rFont val="Tahoma"/>
            <family val="2"/>
          </rPr>
          <t xml:space="preserve">, con affollamento inferiore a 100 persone, l'attività rientra al punto 65, categoria B, del d.P.R. 1 agosto 2011, n. 151. Gli spazi esclusivamente dedicati all'attività sportiva, così come definiti dal D.M. 18 marzo 1996 ( campi da tennis, piscine, etc.), anche se al chiuso e con superficie lorda in pianta superiore a 200 mq, sono esenti dagli adempimenti stabiliti dal predetto d.P.R.
Dette attività dovranno comunque osservare, sotto la propria responsabilità, la normativa di prevenzione incendi applicabile.
</t>
        </r>
        <r>
          <rPr>
            <u/>
            <sz val="8"/>
            <color indexed="81"/>
            <rFont val="Tahoma"/>
            <family val="2"/>
          </rPr>
          <t>Le sale giochi</t>
        </r>
        <r>
          <rPr>
            <sz val="8"/>
            <color indexed="81"/>
            <rFont val="Tahoma"/>
            <family val="2"/>
          </rPr>
          <t xml:space="preserve"> di superficie superiore a 200 mq sono inquadrate nel punto 65 dell'allegato al d.P.R. 1 agosto 2011, n. 151, e quindi sono soggette ai controlli di prevenzione incendi.
</t>
        </r>
        <r>
          <rPr>
            <u/>
            <sz val="8"/>
            <color indexed="81"/>
            <rFont val="Tahoma"/>
            <family val="2"/>
          </rPr>
          <t>I ristoranti</t>
        </r>
        <r>
          <rPr>
            <sz val="8"/>
            <color indexed="81"/>
            <rFont val="Tahoma"/>
            <family val="2"/>
          </rPr>
          <t xml:space="preserve"> non rientrano tra le attività assoggettate ai controlli di prevenzione incendi ai sensi del d.P.R. 1 agosto 2011, n. 151. Qualora la cucina a servizio del ristorante, sia alimentata a combustibile solido, liquido o gassoso ed abbia la potenzialità superiore a 116 kW, la stessa è inquadrabile nel punto 74 dell'allegato I al suddetto d.P.R.
Gli edifici destinati al culto non sono locali di spettacolo e trattenimento e, pertanto, non sono compresi dal punto
65 del d.P.R. 1 agosto 2011, n. 151.
</t>
        </r>
        <r>
          <rPr>
            <u/>
            <sz val="8"/>
            <color indexed="81"/>
            <rFont val="Tahoma"/>
            <family val="2"/>
          </rPr>
          <t>Un night club</t>
        </r>
        <r>
          <rPr>
            <sz val="8"/>
            <color indexed="81"/>
            <rFont val="Tahoma"/>
            <family val="2"/>
          </rPr>
          <t xml:space="preserve"> ricade nell'attività compresa al punto 65 dell'allegato al d.P.R. 1 agosto 2011, n. 151, ed è classificato sulla base dei valori di superficie e affollamento previsti.
</t>
        </r>
        <r>
          <rPr>
            <u/>
            <sz val="8"/>
            <color indexed="81"/>
            <rFont val="Tahoma"/>
            <family val="2"/>
          </rPr>
          <t>I locali di spettacolo, trattenimento, impianti sportivi ecc</t>
        </r>
        <r>
          <rPr>
            <sz val="8"/>
            <color indexed="81"/>
            <rFont val="Tahoma"/>
            <family val="2"/>
          </rPr>
          <t xml:space="preserve">., individuati al punto 65 dell'allegato al d.P.R. 1 agosto 2011, n. 151 sono assoggettati ai controlli di prevenzione incendi se la capienza supera le 100 persone, ovvero se la superficie supera i 200 mq. Nel caso un locale di trattenimento abbia capienza inferiore a 100 persone ma superficie superiore a 200 mq, l'attività risulta soggetta ai controlli di prevenzione incendi, ricadendo in particolare in categoria B.
Ai fini antincendio i </t>
        </r>
        <r>
          <rPr>
            <u/>
            <sz val="8"/>
            <color indexed="81"/>
            <rFont val="Tahoma"/>
            <family val="2"/>
          </rPr>
          <t>centri fitness con relative pertinenze</t>
        </r>
        <r>
          <rPr>
            <sz val="8"/>
            <color indexed="81"/>
            <rFont val="Tahoma"/>
            <family val="2"/>
          </rPr>
          <t xml:space="preserve"> (saune, piscina, spogliatoi, ecc.) e le palestre sono da considerarsi attività analoghe e ricomprese sulla base delle proprie caratteristiche, al punto 65 del d.P.R. 1 agosto 2011, n. 151.
</t>
        </r>
      </text>
    </comment>
    <comment ref="C142" authorId="1" shapeId="0" xr:uid="{00000000-0006-0000-0000-00001E000000}">
      <text>
        <r>
          <rPr>
            <b/>
            <sz val="9"/>
            <color indexed="81"/>
            <rFont val="Tahoma"/>
            <family val="2"/>
          </rPr>
          <t>Enrico Cinalli:</t>
        </r>
        <r>
          <rPr>
            <sz val="9"/>
            <color indexed="81"/>
            <rFont val="Tahoma"/>
            <family val="2"/>
          </rPr>
          <t xml:space="preserve">
Sono esclusi dalla possibilità di utilizzo del CO.PI. (DM 3/8/15) le STRUTTURE ALL'ARIA APERTA E I RIFUGI ALPINI</t>
        </r>
      </text>
    </comment>
    <comment ref="E142" authorId="0" shapeId="0" xr:uid="{00000000-0006-0000-0000-00001F000000}">
      <text>
        <r>
          <rPr>
            <b/>
            <sz val="8"/>
            <color indexed="81"/>
            <rFont val="Tahoma"/>
            <family val="2"/>
          </rPr>
          <t>NOTA VV.F.:</t>
        </r>
        <r>
          <rPr>
            <sz val="8"/>
            <color indexed="81"/>
            <rFont val="Tahoma"/>
            <family val="2"/>
          </rPr>
          <t xml:space="preserve">
</t>
        </r>
        <r>
          <rPr>
            <u/>
            <sz val="8"/>
            <color indexed="81"/>
            <rFont val="Tahoma"/>
            <family val="2"/>
          </rPr>
          <t>Nel caso di un edificio composto da 10 appartamenti destinati a locazione a scopo turistico con n. 28 posti letto total</t>
        </r>
        <r>
          <rPr>
            <sz val="8"/>
            <color indexed="81"/>
            <rFont val="Tahoma"/>
            <family val="2"/>
          </rPr>
          <t xml:space="preserve">i, "assimilabile a residenza turistico alberghiera (RTA)" , prima di esercire l'attività occorre presentare la SCIA ai sensi dell'art. 4 del d.P.R. 151/2011,con modalità di presentazione della segnalazione e la documentazione necessaria indicata nel d.m. 7 agosto 2012.
</t>
        </r>
        <r>
          <rPr>
            <u/>
            <sz val="8"/>
            <color indexed="81"/>
            <rFont val="Tahoma"/>
            <family val="2"/>
          </rPr>
          <t>Qualora l'albergo abbia una capienza superiore a 25 posti-letto</t>
        </r>
        <r>
          <rPr>
            <sz val="8"/>
            <color indexed="81"/>
            <rFont val="Tahoma"/>
            <family val="2"/>
          </rPr>
          <t xml:space="preserve">, anche se gli stessi sono suddivisi in strutture separate di capienza singola inferiore ai 25 posti letto, rientra al punto 66 del d.P.R. 151/2011.
In questo caso le disposizioni di prevenzione incendi applicabili alle attività nelle singole strutture edilizie, sono quelle indicate al Titolo III dell'allegato al D.M. 9 aprile 1994.
</t>
        </r>
        <r>
          <rPr>
            <u/>
            <sz val="8"/>
            <color indexed="81"/>
            <rFont val="Tahoma"/>
            <family val="2"/>
          </rPr>
          <t>Un'attività di campeggio con più di 400 persone</t>
        </r>
        <r>
          <rPr>
            <sz val="8"/>
            <color indexed="81"/>
            <rFont val="Tahoma"/>
            <family val="2"/>
          </rPr>
          <t xml:space="preserve"> ricade in categoria B con valutazione preventiva del progetto da parte del Comando VV.F. competente. In attesa dell'emanazione della specifica regola tecnica, si applicano i criteri generali di prevenzione incendi di cui all'allegato I del D.M. 7 agosto 2012.
</t>
        </r>
        <r>
          <rPr>
            <u/>
            <sz val="8"/>
            <color indexed="81"/>
            <rFont val="Tahoma"/>
            <family val="2"/>
          </rPr>
          <t>Caso di un piccolo albergo con meno di 25 posti letto ed annesso ristorante con 100 posti a sedere</t>
        </r>
        <r>
          <rPr>
            <sz val="8"/>
            <color indexed="81"/>
            <rFont val="Tahoma"/>
            <family val="2"/>
          </rPr>
          <t xml:space="preserve">: gli alberghi fino a 25 posti letto ed i ristoranti non sono attività soggette agli adempimenti procedurali stabiliti dal d.P.R. 1 agosto 2011, n. 151. Resta fermo comunque l'obbligo del rispetto delle specifiche norme tecniche di prevenzione incendi per le attività alberghiere da parte del titolare.
L'impianto di produzione calore e la cucina alimentati a combustibile solido, liquido o gassoso, qualora superino la di potenzialità di 116 kW, sono soggetti ai controlli di prevenzione incendi.
</t>
        </r>
        <r>
          <rPr>
            <u/>
            <sz val="8"/>
            <color indexed="81"/>
            <rFont val="Tahoma"/>
            <family val="2"/>
          </rPr>
          <t>L'attività extra alberghiera di affittacamere, con capacità inferiore a 25 posti letto</t>
        </r>
        <r>
          <rPr>
            <sz val="8"/>
            <color indexed="81"/>
            <rFont val="Tahoma"/>
            <family val="2"/>
          </rPr>
          <t>, non è soggetta ai controlli di prevenzione incendi di cui al d.P.R. 1 agosto 2011, n. 151. Per tale attività devono comunque essere rispettati, sotto la responsabilità del titolare, la norma tecnica di riferimento (d.m. 9 aprile 1994, titolo III - disposizioni relative alle attività ricettive con capacità non superiore a venticinque posti letto) e gli obblighi gestionali.</t>
        </r>
      </text>
    </comment>
    <comment ref="F142" authorId="1" shapeId="0" xr:uid="{00000000-0006-0000-0000-000020000000}">
      <text>
        <r>
          <rPr>
            <b/>
            <sz val="9"/>
            <color indexed="81"/>
            <rFont val="Tahoma"/>
            <family val="2"/>
          </rPr>
          <t>Enrico Cinalli:</t>
        </r>
        <r>
          <rPr>
            <sz val="9"/>
            <color indexed="81"/>
            <rFont val="Tahoma"/>
            <family val="2"/>
          </rPr>
          <t xml:space="preserve">
E' valido l'utilizzo delle "vecchie" RTV (DM 9 aprile 1994 + DM 6 ottobre 2003 + DM 14 luglio 2015).
</t>
        </r>
      </text>
    </comment>
    <comment ref="C143" authorId="1" shapeId="0" xr:uid="{00000000-0006-0000-0000-000021000000}">
      <text>
        <r>
          <rPr>
            <b/>
            <sz val="9"/>
            <color indexed="81"/>
            <rFont val="Tahoma"/>
            <family val="2"/>
          </rPr>
          <t>Enrico Cinalli:</t>
        </r>
        <r>
          <rPr>
            <sz val="9"/>
            <color indexed="81"/>
            <rFont val="Tahoma"/>
            <family val="2"/>
          </rPr>
          <t xml:space="preserve">
Sono esclusi dalla possibilità di utilizzo del CO.PI. (DM 3/8/15) le STRUTTURE ALL'ARIA APERTA E I RIFUGI ALPINI</t>
        </r>
      </text>
    </comment>
    <comment ref="F143" authorId="1" shapeId="0" xr:uid="{00000000-0006-0000-0000-000022000000}">
      <text>
        <r>
          <rPr>
            <b/>
            <sz val="9"/>
            <color indexed="81"/>
            <rFont val="Tahoma"/>
            <family val="2"/>
          </rPr>
          <t>Enrico Cinalli:</t>
        </r>
        <r>
          <rPr>
            <sz val="9"/>
            <color indexed="81"/>
            <rFont val="Tahoma"/>
            <family val="2"/>
          </rPr>
          <t xml:space="preserve">
E' valido l'utilizzo delle "vecchie" RTV (DM 9 aprile 1994 + DM 6 ottobre 2003 + DM 14 luglio 2015).
</t>
        </r>
      </text>
    </comment>
    <comment ref="C144" authorId="1" shapeId="0" xr:uid="{00000000-0006-0000-0000-000023000000}">
      <text>
        <r>
          <rPr>
            <b/>
            <sz val="9"/>
            <color indexed="81"/>
            <rFont val="Tahoma"/>
            <family val="2"/>
          </rPr>
          <t>Enrico Cinalli:</t>
        </r>
        <r>
          <rPr>
            <sz val="9"/>
            <color indexed="81"/>
            <rFont val="Tahoma"/>
            <family val="2"/>
          </rPr>
          <t xml:space="preserve">
Sono esclusi dalla possibilità di utilizzo del CO.PI. (DM 3/8/15) le STRUTTURE ALL'ARIA APERTA E I RIFUGI ALPINI</t>
        </r>
      </text>
    </comment>
    <comment ref="F144" authorId="1" shapeId="0" xr:uid="{00000000-0006-0000-0000-000024000000}">
      <text>
        <r>
          <rPr>
            <b/>
            <sz val="9"/>
            <color indexed="81"/>
            <rFont val="Tahoma"/>
            <family val="2"/>
          </rPr>
          <t>Enrico Cinalli:</t>
        </r>
        <r>
          <rPr>
            <sz val="9"/>
            <color indexed="81"/>
            <rFont val="Tahoma"/>
            <family val="2"/>
          </rPr>
          <t xml:space="preserve">
E' valido l'utilizzo delle "vecchie" RTV (DM 9 aprile 1994 + DM 6 ottobre 2003 + DM 14 luglio 2015).
</t>
        </r>
      </text>
    </comment>
    <comment ref="C145" authorId="1" shapeId="0" xr:uid="{00000000-0006-0000-0000-000025000000}">
      <text>
        <r>
          <rPr>
            <b/>
            <sz val="9"/>
            <color indexed="81"/>
            <rFont val="Tahoma"/>
            <family val="2"/>
          </rPr>
          <t>Enrico Cinalli:</t>
        </r>
        <r>
          <rPr>
            <sz val="9"/>
            <color indexed="81"/>
            <rFont val="Tahoma"/>
            <family val="2"/>
          </rPr>
          <t xml:space="preserve">
Sono esclusi dalla possibilità di utilizzo del CO.PI. (DM 3/8/15) le STRUTTURE ALL'ARIA APERTA E I RIFUGI ALPINI</t>
        </r>
      </text>
    </comment>
    <comment ref="F145" authorId="1" shapeId="0" xr:uid="{00000000-0006-0000-0000-000026000000}">
      <text>
        <r>
          <rPr>
            <b/>
            <sz val="9"/>
            <color indexed="81"/>
            <rFont val="Tahoma"/>
            <family val="2"/>
          </rPr>
          <t>Enrico Cinalli:</t>
        </r>
        <r>
          <rPr>
            <sz val="9"/>
            <color indexed="81"/>
            <rFont val="Tahoma"/>
            <family val="2"/>
          </rPr>
          <t xml:space="preserve">
E' valido l'utilizzo delle "vecchie" RTV (DM 9 aprile 1994 + DM 6 ottobre 2003 + DM 14 luglio 2015).
</t>
        </r>
      </text>
    </comment>
    <comment ref="E146" authorId="0" shapeId="0" xr:uid="{00000000-0006-0000-0000-000028000000}">
      <text>
        <r>
          <rPr>
            <b/>
            <sz val="8"/>
            <color indexed="81"/>
            <rFont val="Tahoma"/>
            <family val="2"/>
          </rPr>
          <t xml:space="preserve"> NOTA VV.F.:</t>
        </r>
        <r>
          <rPr>
            <sz val="8"/>
            <color indexed="81"/>
            <rFont val="Tahoma"/>
            <family val="2"/>
          </rPr>
          <t xml:space="preserve">
Un asilo nido con meno di 30 persone presenti, non si configura al punto 67 del d.P.R. 151/2011. Restano,
comunque, in capo al responsabile dell'attività le valutazioni e i relativi adempimenti inerenti alla sicurezza antincendi e al d.lvo 9 aprile 2008, n. 81.
</t>
        </r>
        <r>
          <rPr>
            <u/>
            <sz val="8"/>
            <color indexed="81"/>
            <rFont val="Tahoma"/>
            <family val="2"/>
          </rPr>
          <t>CASO</t>
        </r>
        <r>
          <rPr>
            <sz val="8"/>
            <color indexed="81"/>
            <rFont val="Tahoma"/>
            <family val="2"/>
          </rPr>
          <t xml:space="preserve">: nello stesso fabbricato è presente una scuola elementare da 110 alunni e un asilo nido con 40 persone, aventi in comune locali accessori quali mensa, refettorio, ecc.. Nel caso dovranno essere rispettati, in attesa della specifica regola tecnica per gli asili, i criteri generali di prevenzione incendi riportati nell'allegato I al d.m. 7 agosto 2012. Il d.m. 26/08/1992, non essendo cogente per gli asili nido, potrà costituire unicamente un riferimento.
Per le attività a rischio specifico, eventualmente presenti, dovranno essere osservate le relative regole tecniche.
Ai sensi del d.P.R. 1 agosto 2011, n. 151, le scuole di ogni ordine, grado e tipo, collegi, accademie con oltre 100 persone presenti sono classificate nell'attività 67, categorie A, B, C in base al numero di persone presenti.
Quindi, un liceo con 20/25 persone presenti non ricade nell'attività di cui al punto 67 e non dovrà essere presentata SCIA al Comando, in quanto non costituente attività soggetta ai procedimenti stabiliti con il d.P.R. 1 agosto 2011, n. 151
In ogni caso per l'attività scolastica si dovranno seguire le prescrizioni indicate nel d.m. 26 agosto 1992 (G.U. n. 218 del 16 settembre 1992). Al punto 1.2 il d.m. suddivide le scuole, in relazione alle presenze effettive contemporanee in esse prevedibili, di alunni e di personale docente e non docente, in sei tipi tra i quali il tipo 0: scuole con numero di presenze contemporanee fino a 100 persone. Alle scuole di tipo 0 si applicano le norme di sicurezza di cui al punto 11 del d.m. citato
Nel punto 67 del d.P.R. 1 agosto 2011, n. 151 sono comprese le scuole di ogni ordine, grado e tipo, pertanto anche le scuole materne.
Nel caso in cui il numero di persone presenti superi le 100 unità, la scuola è soggetta ai controlli di prevenzione incendi di cui al d.P.R. 1 agosto 2011, n. 151. La regola tecnica di riferimento è il decreto ministeriale 26 agosto 1992 "Norme di prevenzione incendi per l'edilizia scolastica".
Un nido d'infanzia con oltre 30 persone precedentemente non soggetto a certificato di prevenzione incendi, con l'entrata in vigore del d.P.R. 1 agosto 2011, n. 151 rientra in categoria B: ai sensi dell'art. 11, co. 4, del d.P.R. 1 agosto 2011, n. 151, le nuove attività inserite nell'allegato I, esistenti alla data di pubblicazione del nuovo regolamento, devono presentare al Comando Provinciale dei Vigili del Fuoco competente per territorio la SCIA secondo le procedure previste dagli artt. 3 e 4, entro il 7 ottobre 2014 ( Legge 98/2013 di conversione del Decreto Legge 69/2013).
</t>
        </r>
      </text>
    </comment>
    <comment ref="F146" authorId="1" shapeId="0" xr:uid="{00000000-0006-0000-0000-000029000000}">
      <text>
        <r>
          <rPr>
            <b/>
            <sz val="9"/>
            <color indexed="81"/>
            <rFont val="Tahoma"/>
            <family val="2"/>
          </rPr>
          <t>Enrico Cinalli:</t>
        </r>
        <r>
          <rPr>
            <sz val="9"/>
            <color indexed="81"/>
            <rFont val="Tahoma"/>
            <family val="2"/>
          </rPr>
          <t xml:space="preserve">
E' valido l'utilizzo della "vecchia" RTV (DM 26 agosto 1992).
</t>
        </r>
      </text>
    </comment>
    <comment ref="F147" authorId="1" shapeId="0" xr:uid="{00000000-0006-0000-0000-00002B000000}">
      <text>
        <r>
          <rPr>
            <b/>
            <sz val="9"/>
            <color indexed="81"/>
            <rFont val="Tahoma"/>
            <family val="2"/>
          </rPr>
          <t>Enrico Cinalli:</t>
        </r>
        <r>
          <rPr>
            <sz val="9"/>
            <color indexed="81"/>
            <rFont val="Tahoma"/>
            <family val="2"/>
          </rPr>
          <t xml:space="preserve">
E' valido l'utilizzo della "vecchia" RTV (DM 26 agosto 1992).</t>
        </r>
      </text>
    </comment>
    <comment ref="F148" authorId="1" shapeId="0" xr:uid="{00000000-0006-0000-0000-00002C000000}">
      <text>
        <r>
          <rPr>
            <b/>
            <sz val="9"/>
            <color indexed="81"/>
            <rFont val="Tahoma"/>
            <family val="2"/>
          </rPr>
          <t>Enrico Cinalli:</t>
        </r>
        <r>
          <rPr>
            <sz val="9"/>
            <color indexed="81"/>
            <rFont val="Tahoma"/>
            <family val="2"/>
          </rPr>
          <t xml:space="preserve">
E' valido l'utilizzo della "vecchia" RTV (DM 26 agosto 1992 per le scuole)
E' valido l'utilizzo della "vecchia" RTV (DM 16 luglio 2014 per gli asili nido)</t>
        </r>
      </text>
    </comment>
    <comment ref="F149" authorId="1" shapeId="0" xr:uid="{00000000-0006-0000-0000-00002D000000}">
      <text>
        <r>
          <rPr>
            <b/>
            <sz val="9"/>
            <color indexed="81"/>
            <rFont val="Tahoma"/>
            <family val="2"/>
          </rPr>
          <t xml:space="preserve">Enrico Cinalli:
</t>
        </r>
        <r>
          <rPr>
            <sz val="9"/>
            <color indexed="81"/>
            <rFont val="Tahoma"/>
            <family val="2"/>
          </rPr>
          <t>E' valido l'utilizzo della "vecchia" RTV (DM 26 agosto 1992 per le scuole)
E' valido l'utilizzo della "vecchia" RTV (DM 16 luglio 2014 per gli asili nido)</t>
        </r>
      </text>
    </comment>
    <comment ref="E150" authorId="0" shapeId="0" xr:uid="{00000000-0006-0000-0000-00002E000000}">
      <text>
        <r>
          <rPr>
            <b/>
            <sz val="8"/>
            <color indexed="81"/>
            <rFont val="Tahoma"/>
            <family val="2"/>
          </rPr>
          <t>NOTA VV.F.:</t>
        </r>
        <r>
          <rPr>
            <sz val="8"/>
            <color indexed="81"/>
            <rFont val="Tahoma"/>
            <family val="2"/>
          </rPr>
          <t xml:space="preserve">
Ai fini dell'assoggettabilità agli obblighi di cui al D.P.R. 151/2011, è l'attività di "struttura sanitaria" che deve possedere superficie maggiore di 500 mq e, pertanto, un immobile da 600 mq con un unico proprietario (adibito per 200 mq ad ambulatori per assistenza specialistica e per i restanti 400 mq ad uffici non pertinenti) non è da considerarsi come attività 68.2.A.
Relativamente all'applicazione del DPR 151/2011, riguardo le strutture sanitarie che erogano prestazioni di assistenza specialistica in regime ambulatoriale, la superficie da considerarsi è quella lorda. Qualora, quindi, uno studio medico abbia superficie complessiva superiore a 500 mq, lo stesso è ricompreso al punto 68 dell'allegato al d.P.R. 1 agosto 2011, n. 151.
Le strutture sanitarie che erogano prestazioni in regime di ricovero ospedaliero e/o residenziale a ciclo continuativo e/o diurno sono soggette alla disciplina del d.P.R. 1 agosto 2011, n. 151 solo se contengono oltre 25 posti letto</t>
        </r>
      </text>
    </comment>
    <comment ref="C155" authorId="1" shapeId="0" xr:uid="{00000000-0006-0000-0000-00002F000000}">
      <text>
        <r>
          <rPr>
            <b/>
            <sz val="9"/>
            <color indexed="81"/>
            <rFont val="Tahoma"/>
            <family val="2"/>
          </rPr>
          <t>Enrico Cinalli:</t>
        </r>
        <r>
          <rPr>
            <sz val="9"/>
            <color indexed="81"/>
            <rFont val="Tahoma"/>
            <family val="2"/>
          </rPr>
          <t xml:space="preserve">
</t>
        </r>
        <r>
          <rPr>
            <sz val="10"/>
            <color indexed="81"/>
            <rFont val="Tahoma"/>
            <family val="2"/>
          </rPr>
          <t>L'utilizzo della "vecchia" RTV (DM 27 luglio 2010) è valida solo per le attività ove è prevista sia la vendita che l'esposizione.</t>
        </r>
      </text>
    </comment>
    <comment ref="E155" authorId="0" shapeId="0" xr:uid="{00000000-0006-0000-0000-000030000000}">
      <text>
        <r>
          <rPr>
            <b/>
            <sz val="8"/>
            <color indexed="81"/>
            <rFont val="Tahoma"/>
            <family val="2"/>
          </rPr>
          <t xml:space="preserve"> NOTA VV.F.:</t>
        </r>
        <r>
          <rPr>
            <sz val="8"/>
            <color indexed="81"/>
            <rFont val="Tahoma"/>
            <family val="2"/>
          </rPr>
          <t xml:space="preserve">
La superficie da considerare per la definizione della categoria (A, B, C), è quella lorda comprensiva dei servizi e depositi pertinenti le cui caratteristiche devono essere conformi a quanto stabilito dal d.m. 27 luglio 2010.
Tale decreto individua anche i requisiti delle aree destinate a deposito e degli impianti a rischio specifico eventualmente presenti nell'attività stessa. Per altre eventuali attività, a servizio di quella commerciale ed incluse nell'elenco di cui all'allegato I al d.p.r. 151/11 (quali, ad esempio, le autorimesse), si applicano le specifiche disposizioni di prevenzione incendi o, in mancanza di esse, i criteri tecnici generali di prevenzione incendi riportati all'art. 15 del d.lgs. n. 139/2006, con i contenuti della sezione a dell'allegato I al d.m. 7 agosto 2012.
</t>
        </r>
        <r>
          <rPr>
            <u/>
            <sz val="8"/>
            <color indexed="81"/>
            <rFont val="Tahoma"/>
            <family val="2"/>
          </rPr>
          <t>CASO 1</t>
        </r>
        <r>
          <rPr>
            <sz val="8"/>
            <color indexed="81"/>
            <rFont val="Tahoma"/>
            <family val="2"/>
          </rPr>
          <t xml:space="preserve">: locali commerciali di limitate dimensioni, comunicano con l'atrio di una stazione ferroviaria. Alcuni locali dispongono di vie di esodo indipendenti, altri invece hanno disponibili solo gli accessi-uscite dell'atrio. Se si considerano le singole superfici, non si è in presenza di attività soggetta in quanto minore di 400 mq, ma se si prende in esame la superficie complessiva dei locali e dell'atrio che funge da cordone ombelicale, i 400 mq vengono superati: le stazioni ferroviarie rientrano nel punto 78 dell'Allegato I al DPR 151/11 qualora presentino nel
complesso una superficie coperta accessibile al pubblico superiore a 5000 m2, da intendersi pertanto comprensiva dell'atrio, della zona viaggiatori ed anche delle attività commerciali eventualmente presenti all'interno delle stazioni stesse.
Qualora la stazione non raggiunga la superficie sopra indicata, il complesso dei locali commerciali sarà ascrivibile al punto 69 del D.P.R. 151/11 se facenti parte di un unico centro commerciale di superficie superiore a 400 mq.
</t>
        </r>
        <r>
          <rPr>
            <u/>
            <sz val="8"/>
            <color indexed="81"/>
            <rFont val="Tahoma"/>
            <family val="2"/>
          </rPr>
          <t>CASO 2</t>
        </r>
        <r>
          <rPr>
            <sz val="8"/>
            <color indexed="81"/>
            <rFont val="Tahoma"/>
            <family val="2"/>
          </rPr>
          <t xml:space="preserve">: all'interno di un edificio in un'area di sosta autostradale sono collocate, oltre alle attività tipiche (servizi igienici, punto informativo della società autostrade, bar e ristorante self service), alcune attività commerciali: le superfici da prendere in considerazione per configurare l'attività 69 dell'allegato I al DPR 151/2011 sono quelle relative alle attività commerciali comprensive anche di servizi e depositi (inclusi anche i bar e i punti di ristoro) qualora siano all'interno delle stesse
</t>
        </r>
        <r>
          <rPr>
            <u/>
            <sz val="8"/>
            <color indexed="81"/>
            <rFont val="Tahoma"/>
            <family val="2"/>
          </rPr>
          <t>CASO 3</t>
        </r>
        <r>
          <rPr>
            <sz val="8"/>
            <color indexed="81"/>
            <rFont val="Tahoma"/>
            <family val="2"/>
          </rPr>
          <t xml:space="preserve">: l'atrio di una stazione di pullman turistici comunica con attività commerciali generiche. L'insieme delle superfici (locali commerciali, atrio, biglietteria e servizi) supera i 600 mq: le superfici da considerare per la sussistenza dell'attività 69 sono quelle relative alle attività commerciali e alle relative pertinenze, con esclusione della biglietteria e dell'atrio della stazione degli autobus, in analogia a quanto riportato nella regola tecnica delle attività commerciali, al punto 2.3.
Nel caso di progetto di impianto fotovoltaico da realizzare sulla copertura di un centro commerciale soggetto ai controlli di prevenzione incendi in base al d.P.R. 1 agosto 2011, n. 151, deve essere presentata la SCIA per l'attività soggetta in quanto l'installazione dell'impianto fotovoltaico va considerata una modifica dell'attività ai sensi dell'art. 4, comma 6, del d.P.R. 1 agosto 2011, n. 151. I dettagli progettuali tecnici devono essere richiesti al locale Comando provinciale VV.F..
</t>
        </r>
      </text>
    </comment>
    <comment ref="F155" authorId="1" shapeId="0" xr:uid="{00000000-0006-0000-0000-000031000000}">
      <text>
        <r>
          <rPr>
            <b/>
            <sz val="9"/>
            <color indexed="81"/>
            <rFont val="Tahoma"/>
            <family val="2"/>
          </rPr>
          <t>Enrico Cinalli:</t>
        </r>
        <r>
          <rPr>
            <sz val="9"/>
            <color indexed="81"/>
            <rFont val="Tahoma"/>
            <family val="2"/>
          </rPr>
          <t xml:space="preserve">
L'utilizzo della "vecchia" RTV (DM 27 luglio 2010) è valida solo per le attività ove è prevista sia la vendita che l'esposizione.</t>
        </r>
      </text>
    </comment>
    <comment ref="C156" authorId="1" shapeId="0" xr:uid="{00000000-0006-0000-0000-000032000000}">
      <text>
        <r>
          <rPr>
            <b/>
            <sz val="9"/>
            <color indexed="81"/>
            <rFont val="Tahoma"/>
            <family val="2"/>
          </rPr>
          <t xml:space="preserve">Enrico Cinalli:
</t>
        </r>
        <r>
          <rPr>
            <sz val="9"/>
            <color indexed="81"/>
            <rFont val="Tahoma"/>
            <family val="2"/>
          </rPr>
          <t xml:space="preserve">L'utilizzo della "vecchia" RTV (DM 27 luglio 2010) è valida solo per le attività ove è prevista sia la vendita che l'esposizione.
</t>
        </r>
      </text>
    </comment>
    <comment ref="F156" authorId="1" shapeId="0" xr:uid="{00000000-0006-0000-0000-000033000000}">
      <text>
        <r>
          <rPr>
            <b/>
            <sz val="9"/>
            <color indexed="81"/>
            <rFont val="Tahoma"/>
            <family val="2"/>
          </rPr>
          <t>Enrico Cinalli:</t>
        </r>
        <r>
          <rPr>
            <sz val="9"/>
            <color indexed="81"/>
            <rFont val="Tahoma"/>
            <family val="2"/>
          </rPr>
          <t xml:space="preserve">
L'utilizzo della "vecchia" RTV (DM 27 luglio 2010) è valida solo per le attività ove è prevista sia la vendita che l'esposizione.</t>
        </r>
      </text>
    </comment>
    <comment ref="C157" authorId="1" shapeId="0" xr:uid="{00000000-0006-0000-0000-000034000000}">
      <text>
        <r>
          <rPr>
            <b/>
            <sz val="9"/>
            <color indexed="81"/>
            <rFont val="Tahoma"/>
            <family val="2"/>
          </rPr>
          <t xml:space="preserve">Enrico Cinalli:
</t>
        </r>
        <r>
          <rPr>
            <sz val="9"/>
            <color indexed="81"/>
            <rFont val="Tahoma"/>
            <family val="2"/>
          </rPr>
          <t xml:space="preserve">L'utilizzo della "vecchia" RTV (DM 27 luglio 2010) è valida solo per le attività ove è prevista sia la vendita che l'esposizione.
</t>
        </r>
      </text>
    </comment>
    <comment ref="F157" authorId="1" shapeId="0" xr:uid="{00000000-0006-0000-0000-000035000000}">
      <text>
        <r>
          <rPr>
            <b/>
            <sz val="9"/>
            <color indexed="81"/>
            <rFont val="Tahoma"/>
            <family val="2"/>
          </rPr>
          <t>Enrico Cinalli:</t>
        </r>
        <r>
          <rPr>
            <sz val="9"/>
            <color indexed="81"/>
            <rFont val="Tahoma"/>
            <family val="2"/>
          </rPr>
          <t xml:space="preserve">
L'utilizzo della "vecchia" RTV (DM 27 luglio 2010) è valida solo per le attività ove è prevista sia la vendita che l'esposizione.</t>
        </r>
      </text>
    </comment>
    <comment ref="E158" authorId="0" shapeId="0" xr:uid="{00000000-0006-0000-0000-000036000000}">
      <text>
        <r>
          <rPr>
            <b/>
            <sz val="8"/>
            <color indexed="81"/>
            <rFont val="Tahoma"/>
            <family val="2"/>
          </rPr>
          <t>NOTA VV.F. :</t>
        </r>
        <r>
          <rPr>
            <sz val="8"/>
            <color indexed="81"/>
            <rFont val="Tahoma"/>
            <family val="2"/>
          </rPr>
          <t xml:space="preserve">
I locali per il ricovero o l'allevamento di animali non sono da considerare locali adibiti a deposito così come definiti al punto 70 dell'allegato I al d.P.R. 151/11. Ai fini dell'assoggettabilità ai controlli di prevenzione incendi, occorrerà, in ogni caso, valutare l'eventuale presenza di impianti per la produzione di calore a servizio di detti locali così come descritti al punto 74, nonché di altre eventuali attività elencate nello stesso allegato.
Un deposito ricade nel punto 70 dell'allegato I al d.P.R. 151/11 se la sua superficie lorda supera i 1000 mq e se le merci e i materiali detenuti sono combustibili e in quantitativi superiori complessivamente a 5.000 kg.
In linea generale, i locali possono considerarsi indipendenti se non sono presenti comunicazioni e se sono separati con strutture di adeguata resistenza al fuoco. Pertanto un capannone con superficie 1500 mq , suddiviso con strutture REI 120 in due locali comunicanti, con quantitativi di merci e materiali combustibili superiori complessivamente a 5000 kg, si configura 70.1.B.
Un deposito di una ditta di trasporti, principalmente destinato allo stoccaggio di materiale elettromedicale e d'informatica (stampanti, tac, router, server, etc.) di 4000 mq (e 500 mq di uffici), rientra nelle attività soggette a prevenzione incendi se la sua superficie lorda supera i 1000 mq e se le merci e i materiali detenuti sono combustibili e in quantitativi superiori complessivamente a 5.000 kg.
Con riferimento all'attività indicata al punto 70 dell'allegato I al d.P.R. 151/11, ai fini dell'individuazione della combustibilità delle merci e materiali detenuti, funzione delle caratteristiche fisico-chimiche del materiale, occorre fare riferimento alle schede tecniche e merceologiche ovvero ai dati desumibili da letteratura tecnica.
Con il d.P.R. 1 agosto 2011, n. 151 è stato introdotto per attività 70 l'ulteriore parametro di 5.000 kg al fine della valutazione dell'assoggettabilità ai controlli di prevenzione incendi. Pertanto, un'attività in precedenza inquadrata al punto 88 del d.m. 16 febbraio 1982, in quanto locale adibito al deposito di materiale vario con superficie superiore a 1000 mq, in possesso di regolare CPI in corso di validità, che ha diminuito ad oggi i quantitativi in deposito ad una quantità inferiore a 5000 kg, fermi restando gli obblighi in materia di sicurezza antincendio, non è più soggetta ai controlli di prevenzione incendi cui al d.P.R. 1 agosto 2011, n. 151, salvo che non venga superatala suddetta soglia di materiale combustibile.
</t>
        </r>
      </text>
    </comment>
    <comment ref="E160" authorId="0" shapeId="0" xr:uid="{00000000-0006-0000-0000-000037000000}">
      <text>
        <r>
          <rPr>
            <b/>
            <sz val="8"/>
            <color indexed="81"/>
            <rFont val="Tahoma"/>
            <family val="2"/>
          </rPr>
          <t xml:space="preserve"> NOTA VV.F.:</t>
        </r>
        <r>
          <rPr>
            <sz val="8"/>
            <color indexed="81"/>
            <rFont val="Tahoma"/>
            <family val="2"/>
          </rPr>
          <t xml:space="preserve">
Un edificio destinato ad ospitare uffici, ciascuno facente capo a titolarità diverse, costituisce nel complesso un'attività soggetta ai controlli dei Vigili del Fuoco ai sensi del d.P.R. 1 agosto 2011, n. 151, se nell'edificio il numero complessivo di persone presenti sia superiore a 300 unità.
</t>
        </r>
        <r>
          <rPr>
            <u/>
            <sz val="8"/>
            <color indexed="81"/>
            <rFont val="Tahoma"/>
            <family val="2"/>
          </rPr>
          <t xml:space="preserve">
CASO</t>
        </r>
        <r>
          <rPr>
            <sz val="8"/>
            <color indexed="81"/>
            <rFont val="Tahoma"/>
            <family val="2"/>
          </rPr>
          <t xml:space="preserve">: con il d.P.R. 1 agosto 2011, n. 151 è stato modificato l'elenco delle attività soggette ai controlli di prevenzione incendi. Il punto 71 dell'allegato al d.P.R. suddetto relativo ad "Aziende ed uffici con oltre 300 persone presenti" ha sostituito il punto 89 dell'elenco allegato al d.m. 16 febbraio1982, "Aziende ed uffici nei quali siano occupati oltre 500 addetti", ora abrogato. L'articolo 1, punto 3, ultimo comma, del d.m. 22 febbraio 2006 dispone che «Agli uffici esistenti, soggetti ai controlli di prevenzione incendi, non è richiesto alcun adeguamento qualora siano in possesso di CPI e siano stati pianificati, o siano in corso, lavori di modifica, adeguamento, ristrutturazione o ampliamento sulla base di un progetto approvato dal competente Comando Provinciale dei Vigili del Fuoco: per gli uffici esistenti, soggetti ai controlli di prevenzione incendi, in possesso di CPI o per i quali siano stati pianificati, o siano in corso, lavori di modifica, adeguamento ristrutturazione o ampliamento sulla base di un progetto approvato dal competente Comando Provinciale, non è previsto l'obbligo dell'adeguamento al Titolo IV dell'allegato al d.m. 22 febbraio 2006.
</t>
        </r>
      </text>
    </comment>
    <comment ref="C163" authorId="1" shapeId="0" xr:uid="{C4E99FE1-293F-48AA-BFC7-7686D7299516}">
      <text>
        <r>
          <rPr>
            <b/>
            <sz val="9"/>
            <color indexed="81"/>
            <rFont val="Tahoma"/>
            <family val="2"/>
          </rPr>
          <t>Enrico Cinalli:</t>
        </r>
        <r>
          <rPr>
            <sz val="9"/>
            <color indexed="81"/>
            <rFont val="Tahoma"/>
            <family val="2"/>
          </rPr>
          <t xml:space="preserve">
Rientranti nel Codice solo gli edifici sottoposti a tutela ai sensi del D.l.vo 22 gennaio 2004 n. 42, aperti al pubblico, destinati a contenere archivi, biblioteche, musei, gallerie, esposizioni e mostre o altra attività.</t>
        </r>
      </text>
    </comment>
    <comment ref="E163" authorId="0" shapeId="0" xr:uid="{00000000-0006-0000-0000-000038000000}">
      <text>
        <r>
          <rPr>
            <b/>
            <sz val="8"/>
            <color indexed="81"/>
            <rFont val="Tahoma"/>
            <family val="2"/>
          </rPr>
          <t xml:space="preserve"> NOTA VV.F.:</t>
        </r>
        <r>
          <rPr>
            <sz val="8"/>
            <color indexed="81"/>
            <rFont val="Tahoma"/>
            <family val="2"/>
          </rPr>
          <t xml:space="preserve">
Sono soggetti ai controlli di prevenzione incendi gli edifici sottoposti a tutela ai sensi del d.lgs. 22 gennaio 2004, n. 42, aperti al pubblico, destinati a contenere biblioteche a prescindere dal quantitativo di carta
</t>
        </r>
        <r>
          <rPr>
            <u/>
            <sz val="8"/>
            <color indexed="81"/>
            <rFont val="Tahoma"/>
            <family val="2"/>
          </rPr>
          <t>CASO</t>
        </r>
        <r>
          <rPr>
            <sz val="8"/>
            <color indexed="81"/>
            <rFont val="Tahoma"/>
            <family val="2"/>
          </rPr>
          <t xml:space="preserve">: Si fa riferimento all'attività 72 del d.P.R. 1 agosto 2011, n. 151, e nel caso specifico, ad un edificio sottoposto a tutela ai sensi del d.lgs. 42 del 22 gennaio 2004, aperto al pubblico in quanto sede di uffici comunali.
Nell'edificio non sono presenti attività di cui all'allegato al d.P.R. 1 agosto 2011, n. 151, non contiene biblioteca, archivio, museo, galleria ecc.: se l'edificio, aperto al pubblico, è sottoposto a tutela ai sensi del d.lgs. 22 gennaio 2004, n. 42, ma nel suo ambito non sono presenti attività di cui allegato 1 del d.P.R. 1 agosto 2011, n. 151 e non contiene una biblioteca, archivio, museo, esposizioni e mostre, non è soggetto ai controlli di prevenzione incendi.
</t>
        </r>
      </text>
    </comment>
    <comment ref="E164" authorId="0" shapeId="0" xr:uid="{00000000-0006-0000-0000-000039000000}">
      <text>
        <r>
          <rPr>
            <b/>
            <sz val="8"/>
            <color indexed="81"/>
            <rFont val="Tahoma"/>
            <family val="2"/>
          </rPr>
          <t>NOTA VV.F. :</t>
        </r>
        <r>
          <rPr>
            <sz val="8"/>
            <color indexed="81"/>
            <rFont val="Tahoma"/>
            <family val="2"/>
          </rPr>
          <t xml:space="preserve">
La titolarità per tali complessi deve essere ascritta ad un'unica figura, che avrà la responsabilità delle aree ed impianti comuni nonché degli aspetti gestionali che coinvolgono più sub attività costituenti il complesso stesso.
Si considera promiscua una struttura che, sottoposta all'azione del fuoco, induce sollecitazioni non dovute alle strutture limitrofe mettendo a repentaglio il relativo requisito di stabilità. La promiscuità impiantistica diventa rilevante nel momento in cui l'impianto, considerato come fonte di innesco, può determinare la propagazione dell'incendio agli ambienti limitrofi (impianti elettrici, impianti di distribuzione di fluidi infiammabili/combustibili/comburenti ecc.).
Se invece l'impianto è di protezione attiva, una eventuale promiscuità potrebbe determinare un cattivo funzionamento o un non funzionamento.
Le 300 unità si riferiscono all'intero complesso edilizio, quale somma del numero di persone presenti in ogni edificio o sub ambiente, caratterizzato da promiscuità strutturale e impiantistica.
</t>
        </r>
      </text>
    </comment>
    <comment ref="E166" authorId="0" shapeId="0" xr:uid="{00000000-0006-0000-0000-00003A000000}">
      <text>
        <r>
          <rPr>
            <b/>
            <sz val="8"/>
            <color indexed="81"/>
            <rFont val="Tahoma"/>
            <family val="2"/>
          </rPr>
          <t>NOTA VV.F.:</t>
        </r>
        <r>
          <rPr>
            <sz val="8"/>
            <color indexed="81"/>
            <rFont val="Tahoma"/>
            <family val="2"/>
          </rPr>
          <t xml:space="preserve">
La soglia di assoggettabilità ai controlli di prevenzione incendi è 116 kW. Per impianti termici di portata superiore a 35 kW deve essere assicurato il rispetto della regola tecnica stabilita dal d.m. 12 aprile 1996. Il decreto precisa inoltre che "all'interno di una singola unità immobiliare adibita ad uso abitativo, ai fini del calcolo della portata termica complessiva, non concorrono gli apparecchi domestici di portata termica singola non superiore a 35 kW quali gli apparecchi di cottura alimenti, le stufe, i caminetti, i radiatori individuali, gli scaldacqua unifamiliari, gli scaldabagno ed i lavabiancheria".
Ai fini dell’assoggettabilità di un generatore di calore occorre fare riferimento alla potenza termica al focolare del generatore e non alla con potenza termica nominale.
Nel caso di due centrali termiche di potenzialità rispettivamente di 115 kW e 280 kW, ciascuna in locale indipendente e con accesso dall'esterno, ma ubicate nello stesso immobile, si deve procedere agli adempimenti di prevenzione incendi unicamente per l'impianto da 280 kW, classificabile nella categoria 74.A. dell'allegato I al d.P.R. 151.
Nel caso specifico di più generatori di aria calda posti all'esterno sulla parete dello stabilimento, ciascuno della potenzialità superiore a 116 kW e inferiore a 350 kW, i generatori sono da considerarsi singolarmente e pertanto ciascuno di essi ricade nella voce 74 categoria A.
Per il rinnovo del certificato di prevenzione incendi per l'intero stabilimento si applicano le disposizioni di cui all'articolo 11 comma 5 del d.P.R. 151/ 2011.
Un impianto di riscaldamento a gasolio di potenzialità inferiore a 116 kW, con serbatoio annesso con capacità di 5 mc, non rientra nel campo di applicazione del d.P.R. 151/11, in quanto il serbatoio si considera parte integrante dell'impianto di produzione di calore
</t>
        </r>
        <r>
          <rPr>
            <u/>
            <sz val="8"/>
            <color indexed="81"/>
            <rFont val="Tahoma"/>
            <family val="2"/>
          </rPr>
          <t>CASO 1</t>
        </r>
        <r>
          <rPr>
            <sz val="8"/>
            <color indexed="81"/>
            <rFont val="Tahoma"/>
            <family val="2"/>
          </rPr>
          <t xml:space="preserve">: nel caso di installazione di una caldaia combinata avente due focolari (uno a legna e uno a gasolio), occorre sempre sommare le potenze dei due focolari oppure, nel caso venga garantito il funzionamento mai simultaneo dei focolari, si considera solo la potenza più alta tra i due? In via generale, l'installazione del secondo impianto di produzione di calore non deve aumentare il livello di rischio stabilito dalla norma tecnica di riferimento.
I casi particolari vanno valutati di volta in volta con il competente Comando VV.F., facendo riferimento al predetto principio
</t>
        </r>
        <r>
          <rPr>
            <u/>
            <sz val="8"/>
            <color indexed="81"/>
            <rFont val="Tahoma"/>
            <family val="2"/>
          </rPr>
          <t>CASO 2</t>
        </r>
        <r>
          <rPr>
            <sz val="8"/>
            <color indexed="81"/>
            <rFont val="Tahoma"/>
            <family val="2"/>
          </rPr>
          <t xml:space="preserve">: In un'officina meccanica ci sono due nastri radianti con generatori di calore esterni da 100 kW cadauno, una caldaia esterna da 34 kW ed una caldaia interna da 24 kW con una somma totale da 259 kW: bisogna presentare una SCIA per la potenza installata da 259 kW o la potenzialità delle unità esterne non si sommano con quella interna? Nel caso indicato nel quesito, se i generatori di calore sono esterni, la potenzialità delle unità esterne non si sommano con quella interna.
</t>
        </r>
        <r>
          <rPr>
            <u/>
            <sz val="8"/>
            <color indexed="81"/>
            <rFont val="Tahoma"/>
            <family val="2"/>
          </rPr>
          <t>CASO 3</t>
        </r>
        <r>
          <rPr>
            <sz val="8"/>
            <color indexed="81"/>
            <rFont val="Tahoma"/>
            <family val="2"/>
          </rPr>
          <t xml:space="preserve">: L'impianto di riscaldamento a nastri radianti (uno da 120 kW ed uno da 168 kW, per complessivi 288 kW, in un unico compartimento) di un laboratorio dovrà essere integrato con un nastro radiante da 120 kW nello stesso compartimento, portando la potenzialità complessiva a 408 kW. L'attività attualmente dispone del CPI in corso di validità.
È corretto presentare la richiesta di valutazione del progetto (categoria B) essendo la potenzialità complessiva futura del compartimento superiore a 350 kW, oppure trattandosi di un'integrazione di potenzialità è sufficiente una SCIA a lavori eseguiti?
Qualora la modifica ad una attività, seppure modesta, porti la stessa nella categoria superiore, devono essere avviati gli adempimenti di quest'ultima categoria. Ciò vale nel caso prospettato in quanto gli impianti sono all'interno di un unico compartimento.
</t>
        </r>
        <r>
          <rPr>
            <u/>
            <sz val="8"/>
            <color indexed="81"/>
            <rFont val="Tahoma"/>
            <family val="2"/>
          </rPr>
          <t>CASO 4</t>
        </r>
        <r>
          <rPr>
            <sz val="8"/>
            <color indexed="81"/>
            <rFont val="Tahoma"/>
            <family val="2"/>
          </rPr>
          <t xml:space="preserve">: una linea di alimentazione di una caldaia che alimenta una centrale termica per uso riscaldamento con potenza termica che impiega quantità globali in ciclo superiori a 25 Nm3/h" configura l'attività 1 del d.P.R. 151/2011?
L'attività, in ragione della potenzialità potrà ricadere al punto 74 dell'allegato al d.P.R. 151/2011.
</t>
        </r>
      </text>
    </comment>
    <comment ref="C169" authorId="1" shapeId="0" xr:uid="{00000000-0006-0000-0000-00003B000000}">
      <text>
        <r>
          <rPr>
            <b/>
            <sz val="9"/>
            <color indexed="81"/>
            <rFont val="Tahoma"/>
            <family val="2"/>
          </rPr>
          <t>Enrico Cinalli:</t>
        </r>
        <r>
          <rPr>
            <sz val="9"/>
            <color indexed="81"/>
            <rFont val="Tahoma"/>
            <family val="2"/>
          </rPr>
          <t xml:space="preserve">
Dal 19.11.2020 si deve usare solo il Codice salvo eccezioni (si veda DM 15.05.2020. Tutto cio eccetto ricovero natanti o aeromobili.</t>
        </r>
      </text>
    </comment>
    <comment ref="E169" authorId="0" shapeId="0" xr:uid="{00000000-0006-0000-0000-00003C000000}">
      <text>
        <r>
          <rPr>
            <b/>
            <sz val="8"/>
            <color indexed="81"/>
            <rFont val="Tahoma"/>
            <family val="2"/>
          </rPr>
          <t>NOTE VV.F. OLD</t>
        </r>
        <r>
          <rPr>
            <sz val="8"/>
            <color indexed="81"/>
            <rFont val="Tahoma"/>
            <family val="2"/>
          </rPr>
          <t xml:space="preserve">
Un'autorimessa per veicoli da lavoro (camion, escavatori) ha un deposito di gasolio di 8 mc, interrato e posizionato nel cortile di pertinenza, ferma restando la verifica dell'assoggettabilità dell'autorimessa, quale attività 75 dell'allegato I al d.P.R. 151/11, il deposito di gasolio destinato alla distribuzione carburanti rientra al punto 13 dello stesso allegato; tale attività dovrà essere realizzata con riferimento alle specifiche regole tecniche.
Un ricovero per natanti all'aperto, con superficie di circa 1000 mq non rientra nell’attività individuata al nr. 75 del d.P.R. 151/2011, che comprende solo i locali coperti adibiti a ricovero di natanti con superficie superiore a 500 m2.
Per il computo della superficie dell'autorimessa occorre fare riferimento alla superficie coperta destinata a ricovero, sosta e manovra degli autoveicoli, con servizi annessi, escludendo dal calcolo la superficie di una cantina con
pareti e porta REI 120 anche se avente unico accesso dall'autorimessa stessa.
Un'autorimessa interrata condominiale con superficie maggiore di 300 mq, antecedente al 1986, , pur non avendo CPI dato che i posti auto sono inferiori a 9, deve presentare la SCIA quale attività 75 dell'allegato I al d.P.R. 151/11 con riferimento ai contenuti del d.m. 1° febbraio 1986.
Nel caso in cui il cambio di destinazione d'uso di un locale, da cantina a box, comporti il superamento di 300 m2 di superficie, le autorimessa assume una superficie tra 300 e 1000 m2 e pertanto ricade nella categoria 75.A.
Per la stessa devono essere applicate le disposizioni stabilite dall'art. 4, comma 1 del d.P.R. n. 151/2011.
Con l'entrata in vigore del d.P.R. 1 agosto 2011, n. 151 e del relativo elenco delle attività soggette, una autorimessa con più di 9 posti auto e superficie inferiore a 300 mq in possesso del C.P.I., non deve provvedersi al rinnovo in quanto l'attività non è più soggetta ai procedimenti di prevenzione incendi. Il titolare dell'attività deve comunque rispettare, sotto la propria responsabilità, la regola tecnica (punto 2 dell'allegato al d.m. 1° febbraio 1986).
Le autorimesse all'aperto non sono inquadrate nel punto 75 dell'allegato al d.P.R. 1 agosto 2011, n. 151. Devono comunque essere rispettati, sotto la responsabilità del titolare dell'attività, la norma tecnica di riferimento (d.m. 1 febbraio 1986) e gli obblighi gestionali.
</t>
        </r>
        <r>
          <rPr>
            <u/>
            <sz val="8"/>
            <color indexed="81"/>
            <rFont val="Tahoma"/>
            <family val="2"/>
          </rPr>
          <t>CASO 1</t>
        </r>
        <r>
          <rPr>
            <sz val="8"/>
            <color indexed="81"/>
            <rFont val="Tahoma"/>
            <family val="2"/>
          </rPr>
          <t xml:space="preserve">: l'ex proprietario titolare di CPI (autorimessa di 315 mq) ha venduto i 9 box a soggetti diversi costituitisi in Condominio. Il CPI è in scadenza: devono essere presentati al Comando provinciale VV.F. la dichiarazione per voltura e l'attestazione di rinnovo periodico di conformità antincendio in base all'articolo 5 del DPR 151/2011.
</t>
        </r>
        <r>
          <rPr>
            <u/>
            <sz val="8"/>
            <color indexed="81"/>
            <rFont val="Tahoma"/>
            <family val="2"/>
          </rPr>
          <t>CASO 2</t>
        </r>
        <r>
          <rPr>
            <sz val="8"/>
            <color indexed="81"/>
            <rFont val="Tahoma"/>
            <family val="2"/>
          </rPr>
          <t xml:space="preserve">: Nell'ambito del progetto di trasformazione di un'autocarrozzeria in autorimessa di circa 240 mq, non è stata avviata alcuna procedura presso il Comando VV.F. in quanto le auto parcheggiate, non superando nove unità, escludevano l'ambito di assoggettabilità previsto dal d.m. 16 febbraio 1982: con il nuovo regolamento il campo di assoggettabilità delle autorimesse ai procedimenti prevenzione incendi non è più riferito al numero di autoveicoli presenti, ma alla superficie. In particolare sono soggette alle visite ed ai controlli di prevenzione incendi le autorimesse di superficie complessiva coperta superiore a 300 mq. Nel caso proposto, (autorimessa di 240 mq), l'attività non è soggetta ai controlli di prevenzione incendi, ma devono comunque essere rispettati, sotto la responsabilità del titolare dell'attività, la norma tecnica di riferimento (d.m. 1 febbraio 1986) e gli obblighi gestionali.
</t>
        </r>
        <r>
          <rPr>
            <u/>
            <sz val="8"/>
            <color indexed="81"/>
            <rFont val="Tahoma"/>
            <family val="2"/>
          </rPr>
          <t xml:space="preserve">
CASO 3</t>
        </r>
        <r>
          <rPr>
            <sz val="8"/>
            <color indexed="81"/>
            <rFont val="Tahoma"/>
            <family val="2"/>
          </rPr>
          <t xml:space="preserve">: un'attività precedentemente assoggettata ai controlli di prevenzione incendi e per la quale non è stata presentata l'istanza per il rilascio del CPI, ai sensi del d.P.R. 151/2011 è riclassificata solo limitatamente all'autorimessa nella n. 75.A: le attività soggette ai controlli di prevenzione incendi che ricadono nella categoria A dell'allegato I devono presentare la segnalazione certificata di inizio attività, ai sensi dell'articolo 4 del d.P.R. 1 agosto 2011, n. 151.
</t>
        </r>
        <r>
          <rPr>
            <u/>
            <sz val="8"/>
            <color indexed="81"/>
            <rFont val="Tahoma"/>
            <family val="2"/>
          </rPr>
          <t>CASO 4</t>
        </r>
        <r>
          <rPr>
            <sz val="8"/>
            <color indexed="81"/>
            <rFont val="Tahoma"/>
            <family val="2"/>
          </rPr>
          <t xml:space="preserve">: un'autorimessa da dieci posti auto e superficie di 380 mq, costruita nel 1995, ubicata al piano seminterrato di una palazzina condominiale è riclassificata al n. 75, categoria A, dell'allegato al d.P.R. 1 agosto 2011, n. 151: se l'attività esistente è già in possesso del certificato di prevenzione incendi, prima della scadenza dello stesso deve essere presentata, al Comando Provinciale competente, l'attestazione di rinnovo periodico di conformità antincendio ai sensi dell'art. 5 del d.P.R. 1 agosto 2011, n. 151. Se invece l'attività è in possesso solo del parere di conformità, di cui all'articolo 2 del d.P.R. 12 gennaio 1998, n. 37, il titolare, al termine dei lavori, deve espletare gli adempimenti di cui all'articolo 4 del d.P.R. 1 agosto 2011, n. 151.
</t>
        </r>
      </text>
    </comment>
    <comment ref="E177" authorId="0" shapeId="0" xr:uid="{00000000-0006-0000-0000-00003D000000}">
      <text>
        <r>
          <rPr>
            <b/>
            <sz val="8"/>
            <color indexed="81"/>
            <rFont val="Tahoma"/>
            <family val="2"/>
          </rPr>
          <t>NOTA VV.F. :</t>
        </r>
        <r>
          <rPr>
            <sz val="8"/>
            <color indexed="81"/>
            <rFont val="Tahoma"/>
            <family val="2"/>
          </rPr>
          <t xml:space="preserve">
In un palazzo di civile abitazione con altezza antincendi superiore a 32 m, in possesso di CPI, trattandosi di un edificio destinato ad uso civile con altezza antincendio superiore a 24 m, la prima attestazione di rinnovo periodico dovrà essere presentata, entro i termini stabiliti al comma 6 dell'art. 11 del d.P.R. 151/11.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Enrico Cinalli</author>
  </authors>
  <commentList>
    <comment ref="C7" authorId="0" shapeId="0" xr:uid="{00000000-0006-0000-0200-000001000000}">
      <text>
        <r>
          <rPr>
            <b/>
            <sz val="8"/>
            <color indexed="81"/>
            <rFont val="Tahoma"/>
            <family val="2"/>
          </rPr>
          <t xml:space="preserve"> NOTA VV.F.:</t>
        </r>
        <r>
          <rPr>
            <sz val="8"/>
            <color indexed="81"/>
            <rFont val="Tahoma"/>
            <family val="2"/>
          </rPr>
          <t xml:space="preserve">
</t>
        </r>
        <r>
          <rPr>
            <u/>
            <sz val="9"/>
            <color indexed="81"/>
            <rFont val="Tahoma"/>
            <family val="2"/>
          </rPr>
          <t xml:space="preserve">Attività non soggette
</t>
        </r>
        <r>
          <rPr>
            <sz val="9"/>
            <color indexed="81"/>
            <rFont val="Tahoma"/>
            <family val="2"/>
          </rPr>
          <t xml:space="preserve">
</t>
        </r>
        <r>
          <rPr>
            <i/>
            <sz val="9"/>
            <color indexed="81"/>
            <rFont val="Tahoma"/>
            <family val="2"/>
          </rPr>
          <t>I compressori e gli impianti per la produzione e distribuzione di aria compressa a servizio di attività artigianali e industriali</t>
        </r>
        <r>
          <rPr>
            <sz val="9"/>
            <color indexed="81"/>
            <rFont val="Tahoma"/>
            <family val="2"/>
          </rPr>
          <t xml:space="preserve"> di varia tipologia non sono soggetti ai controlli dei Vigili del Fuoco ai sensi del d.P.R. 151/2011.
</t>
        </r>
        <r>
          <rPr>
            <i/>
            <sz val="9"/>
            <color indexed="81"/>
            <rFont val="Tahoma"/>
            <family val="2"/>
          </rPr>
          <t>I vani corsa di ascensori e montacarichi di cui al punto 95 del d.m. 16 febbraio 1982</t>
        </r>
        <r>
          <rPr>
            <sz val="9"/>
            <color indexed="81"/>
            <rFont val="Tahoma"/>
            <family val="2"/>
          </rPr>
          <t xml:space="preserve"> non sono più compresi fra le attività sottoposte ai controlli i prevenzione incendi. Se gli stessi sono inseriti in una attività soggetta ai controlli di prevenzione incendi devono essere rispettate le disposizioni di cui al d.m. 15 settembre 2005.
I titolari di una attività che, in virtù della nuova normativa, non sono soggette ai controlli di prevenzione incendi, non hanno alcun adempimento da effettuare nei confronti del Comando provinciale,che per le pratiche con istruttoria in corso, comunicherà ai titolari delle attività interessate che, a seguito dell'entrata in vigore del nuovo regolamento, non risultano più soggette ai controlli di prevenzione incendi e pertanto per dette attività non
esprimerà pareri di merito, rimandando comunque al rispetto della normativa tecnica di riferimento o ai criteri generali di prevenzione incendi.</t>
        </r>
        <r>
          <rPr>
            <sz val="8"/>
            <color indexed="81"/>
            <rFont val="Tahoma"/>
            <family val="2"/>
          </rPr>
          <t xml:space="preserve">
</t>
        </r>
      </text>
    </comment>
    <comment ref="AO8" authorId="1" shapeId="0" xr:uid="{00000000-0006-0000-0200-000002000000}">
      <text>
        <r>
          <rPr>
            <b/>
            <sz val="9"/>
            <color indexed="81"/>
            <rFont val="Tahoma"/>
            <family val="2"/>
          </rPr>
          <t>Enrico Cinalli:</t>
        </r>
        <r>
          <rPr>
            <sz val="9"/>
            <color indexed="81"/>
            <rFont val="Tahoma"/>
            <family val="2"/>
          </rPr>
          <t xml:space="preserve">
</t>
        </r>
        <r>
          <rPr>
            <b/>
            <sz val="11"/>
            <color indexed="81"/>
            <rFont val="Tahoma"/>
            <family val="2"/>
          </rPr>
          <t>INCARICO TOTALE?</t>
        </r>
      </text>
    </comment>
    <comment ref="AP8" authorId="1" shapeId="0" xr:uid="{00000000-0006-0000-0200-000003000000}">
      <text>
        <r>
          <rPr>
            <b/>
            <sz val="9"/>
            <color indexed="81"/>
            <rFont val="Tahoma"/>
            <family val="2"/>
          </rPr>
          <t>Enrico Cinalli:</t>
        </r>
        <r>
          <rPr>
            <sz val="9"/>
            <color indexed="81"/>
            <rFont val="Tahoma"/>
            <family val="2"/>
          </rPr>
          <t xml:space="preserve">
</t>
        </r>
        <r>
          <rPr>
            <b/>
            <sz val="11"/>
            <color indexed="81"/>
            <rFont val="Tahoma"/>
            <family val="2"/>
          </rPr>
          <t>ASSISTENZA
ALLA DL ?</t>
        </r>
      </text>
    </comment>
    <comment ref="AQ8" authorId="1" shapeId="0" xr:uid="{00000000-0006-0000-0200-000004000000}">
      <text>
        <r>
          <rPr>
            <b/>
            <sz val="9"/>
            <color indexed="81"/>
            <rFont val="Tahoma"/>
            <family val="2"/>
          </rPr>
          <t>Enrico Cinalli:</t>
        </r>
        <r>
          <rPr>
            <sz val="9"/>
            <color indexed="81"/>
            <rFont val="Tahoma"/>
            <family val="2"/>
          </rPr>
          <t xml:space="preserve">
</t>
        </r>
        <r>
          <rPr>
            <b/>
            <sz val="12"/>
            <color indexed="81"/>
            <rFont val="Tahoma"/>
            <family val="2"/>
          </rPr>
          <t>NUMERO</t>
        </r>
        <r>
          <rPr>
            <sz val="12"/>
            <color indexed="81"/>
            <rFont val="Tahoma"/>
            <family val="2"/>
          </rPr>
          <t xml:space="preserve"> delle </t>
        </r>
        <r>
          <rPr>
            <b/>
            <sz val="12"/>
            <color indexed="81"/>
            <rFont val="Tahoma"/>
            <family val="2"/>
          </rPr>
          <t>VALUTAZIONI</t>
        </r>
        <r>
          <rPr>
            <sz val="12"/>
            <color indexed="81"/>
            <rFont val="Tahoma"/>
            <family val="2"/>
          </rPr>
          <t xml:space="preserve"> </t>
        </r>
        <r>
          <rPr>
            <b/>
            <sz val="12"/>
            <color indexed="81"/>
            <rFont val="Tahoma"/>
            <family val="2"/>
          </rPr>
          <t xml:space="preserve">ANALITICHE
</t>
        </r>
        <r>
          <rPr>
            <sz val="12"/>
            <color indexed="81"/>
            <rFont val="Tahoma"/>
            <family val="2"/>
          </rPr>
          <t xml:space="preserve">di Resistenza al Fuoco.
</t>
        </r>
        <r>
          <rPr>
            <i/>
            <sz val="12"/>
            <color indexed="81"/>
            <rFont val="Tahoma"/>
            <family val="2"/>
          </rPr>
          <t xml:space="preserve">Il valore cabia se si è svolta anche
l'attività di Assistenza all D.L.
</t>
        </r>
        <r>
          <rPr>
            <sz val="12"/>
            <color indexed="81"/>
            <rFont val="Tahoma"/>
            <family val="2"/>
          </rPr>
          <t xml:space="preserve">
</t>
        </r>
      </text>
    </comment>
    <comment ref="AR8" authorId="1" shapeId="0" xr:uid="{00000000-0006-0000-0200-000005000000}">
      <text>
        <r>
          <rPr>
            <b/>
            <sz val="9"/>
            <color indexed="81"/>
            <rFont val="Tahoma"/>
            <family val="2"/>
          </rPr>
          <t>Enrico Cinalli:</t>
        </r>
        <r>
          <rPr>
            <sz val="9"/>
            <color indexed="81"/>
            <rFont val="Tahoma"/>
            <family val="2"/>
          </rPr>
          <t xml:space="preserve">
</t>
        </r>
        <r>
          <rPr>
            <b/>
            <sz val="12"/>
            <color indexed="81"/>
            <rFont val="Tahoma"/>
            <family val="2"/>
          </rPr>
          <t xml:space="preserve">NUMERO delle VALUTAZIONI </t>
        </r>
        <r>
          <rPr>
            <b/>
            <u/>
            <sz val="12"/>
            <color indexed="81"/>
            <rFont val="Tahoma"/>
            <family val="2"/>
          </rPr>
          <t>TABELLARI</t>
        </r>
        <r>
          <rPr>
            <sz val="12"/>
            <color indexed="81"/>
            <rFont val="Tahoma"/>
            <family val="2"/>
          </rPr>
          <t xml:space="preserve">
di Resistenza al Fuoco.
</t>
        </r>
        <r>
          <rPr>
            <i/>
            <sz val="12"/>
            <color indexed="81"/>
            <rFont val="Tahoma"/>
            <family val="2"/>
          </rPr>
          <t>Il valore cambia se si è svolta anche
l'attività di Assistenza all D.L</t>
        </r>
        <r>
          <rPr>
            <sz val="12"/>
            <color indexed="81"/>
            <rFont val="Tahoma"/>
            <family val="2"/>
          </rPr>
          <t xml:space="preserve">
</t>
        </r>
      </text>
    </comment>
    <comment ref="AS8" authorId="1" shapeId="0" xr:uid="{00000000-0006-0000-0200-000006000000}">
      <text>
        <r>
          <rPr>
            <b/>
            <sz val="9"/>
            <color indexed="81"/>
            <rFont val="Tahoma"/>
            <family val="2"/>
          </rPr>
          <t>Enrico Cinalli:</t>
        </r>
        <r>
          <rPr>
            <sz val="9"/>
            <color indexed="81"/>
            <rFont val="Tahoma"/>
            <family val="2"/>
          </rPr>
          <t xml:space="preserve">
</t>
        </r>
        <r>
          <rPr>
            <sz val="12"/>
            <color indexed="81"/>
            <rFont val="Tahoma"/>
            <family val="2"/>
          </rPr>
          <t xml:space="preserve">NUMERO DI
</t>
        </r>
        <r>
          <rPr>
            <b/>
            <sz val="12"/>
            <color indexed="81"/>
            <rFont val="Tahoma"/>
            <family val="2"/>
          </rPr>
          <t>CERTIFICAZIONI DI IMPIANTI</t>
        </r>
      </text>
    </comment>
    <comment ref="AT8" authorId="1" shapeId="0" xr:uid="{00000000-0006-0000-0200-000007000000}">
      <text>
        <r>
          <rPr>
            <b/>
            <sz val="9"/>
            <color indexed="81"/>
            <rFont val="Tahoma"/>
            <family val="2"/>
          </rPr>
          <t>Enrico Cinalli:</t>
        </r>
        <r>
          <rPr>
            <sz val="9"/>
            <color indexed="81"/>
            <rFont val="Tahoma"/>
            <family val="2"/>
          </rPr>
          <t xml:space="preserve">
</t>
        </r>
        <r>
          <rPr>
            <b/>
            <sz val="12"/>
            <color indexed="81"/>
            <rFont val="Tahoma"/>
            <family val="2"/>
          </rPr>
          <t>ASSEVERAZIONE E SCIA FINALE</t>
        </r>
      </text>
    </comment>
    <comment ref="AU8" authorId="1" shapeId="0" xr:uid="{00000000-0006-0000-0200-000008000000}">
      <text>
        <r>
          <rPr>
            <b/>
            <sz val="9"/>
            <color indexed="81"/>
            <rFont val="Tahoma"/>
            <family val="2"/>
          </rPr>
          <t>Enrico Cinalli:</t>
        </r>
        <r>
          <rPr>
            <sz val="9"/>
            <color indexed="81"/>
            <rFont val="Tahoma"/>
            <family val="2"/>
          </rPr>
          <t xml:space="preserve">
</t>
        </r>
        <r>
          <rPr>
            <b/>
            <sz val="12"/>
            <color indexed="81"/>
            <rFont val="Tahoma"/>
            <family val="2"/>
          </rPr>
          <t>DICHIARAZIONE DI NON AGGRAVIO</t>
        </r>
        <r>
          <rPr>
            <sz val="9"/>
            <color indexed="81"/>
            <rFont val="Tahoma"/>
            <family val="2"/>
          </rPr>
          <t xml:space="preserve">
</t>
        </r>
        <r>
          <rPr>
            <i/>
            <sz val="12"/>
            <color indexed="81"/>
            <rFont val="Tahoma"/>
            <family val="2"/>
          </rPr>
          <t>Il valore cambia se si è svolta anche
l'attività di Assistenza all D.L</t>
        </r>
      </text>
    </comment>
    <comment ref="B9" authorId="0" shapeId="0" xr:uid="{00000000-0006-0000-0200-000009000000}">
      <text>
        <r>
          <rPr>
            <b/>
            <sz val="8"/>
            <color indexed="81"/>
            <rFont val="Tahoma"/>
            <family val="2"/>
          </rPr>
          <t xml:space="preserve"> NOTA VV.F.:
</t>
        </r>
        <r>
          <rPr>
            <sz val="8"/>
            <color indexed="81"/>
            <rFont val="Tahoma"/>
            <family val="2"/>
          </rPr>
          <t>In fase di rinnovo del CPI di una centrale termica ex attività 91, occorre fare riferimento alla tabella dell'allegato II al d.P.R. 151/11, laddove l'attività 91 del d.m. 16 febbraio 1982 è riportata in corrispondenza dell'attività 74.
In linea generale, comunque, l'attività 1 è da intendersi riferita al settore industriale o produttivo.
I compressori e gli impianti per la produzione e distribuzione di aria compressa a servizio di attività artigianali e industriali di varia tipologia, non sono soggetti ai controlli dei Vigili del Fuoco ai sensi del d.P.R. 151/2011.
Un impianto di raffreddamento funzionante con ammoniaca potrebbe essere ricompresa al punto 1, ed eventualmente al punto 4 del d.P.R. 1 agosto 2011, n. 151, in funzione del livello di portata o di stoccaggio.</t>
        </r>
      </text>
    </comment>
    <comment ref="BF9" authorId="0" shapeId="0" xr:uid="{00000000-0006-0000-0200-00000A000000}">
      <text>
        <r>
          <rPr>
            <b/>
            <sz val="8"/>
            <color indexed="81"/>
            <rFont val="Tahoma"/>
            <family val="2"/>
          </rPr>
          <t xml:space="preserve"> NOTA VV.F.:
</t>
        </r>
        <r>
          <rPr>
            <sz val="8"/>
            <color indexed="81"/>
            <rFont val="Tahoma"/>
            <family val="2"/>
          </rPr>
          <t>In fase di rinnovo del CPI di una centrale termica ex attività 91, occorre fare riferimento alla tabella dell'allegato II al d.P.R. 151/11, laddove l'attività 91 del d.m. 16 febbraio 1982 è riportata in corrispondenza dell'attività 74.
In linea generale, comunque, l'attività 1 è da intendersi riferita al settore industriale o produttivo.
I compressori e gli impianti per la produzione e distribuzione di aria compressa a servizio di attività artigianali e industriali di varia tipologia, non sono soggetti ai controlli dei Vigili del Fuoco ai sensi del d.P.R. 151/2011.
Un impianto di raffreddamento funzionante con ammoniaca potrebbe essere ricompresa al punto 1, ed eventualmente al punto 4 del d.P.R. 1 agosto 2011, n. 151, in funzione del livello di portata o di stoccaggio.</t>
        </r>
      </text>
    </comment>
    <comment ref="B17" authorId="0" shapeId="0" xr:uid="{00000000-0006-0000-0200-00000B000000}">
      <text>
        <r>
          <rPr>
            <b/>
            <sz val="8"/>
            <color indexed="81"/>
            <rFont val="Tahoma"/>
            <family val="2"/>
          </rPr>
          <t xml:space="preserve"> NOTA VV.F. :
</t>
        </r>
        <r>
          <rPr>
            <sz val="8"/>
            <color indexed="81"/>
            <rFont val="Tahoma"/>
            <family val="2"/>
          </rPr>
          <t xml:space="preserve">Le officine meccaniche di produzione e riparazione di impianti del settore alimentare e del settore estrazione
materiale costruzione da cave, con meno di 25 dipendenti, nel caso in cui nell'attività in oggetto si effettuino esclusivamente lavorazioni a freddo, non sono ricomprese nell'elenco allegato al d.P.R. 151/2011.
L'attività potrebbe rientrare ai punti 9 e/o 14 del suddetto elenco in funzione delle lavorazioni effettivamente svolte.
</t>
        </r>
      </text>
    </comment>
    <comment ref="BF17" authorId="0" shapeId="0" xr:uid="{00000000-0006-0000-0200-00000C000000}">
      <text>
        <r>
          <rPr>
            <b/>
            <sz val="8"/>
            <color indexed="81"/>
            <rFont val="Tahoma"/>
            <family val="2"/>
          </rPr>
          <t xml:space="preserve"> NOTA VV.F. :
</t>
        </r>
        <r>
          <rPr>
            <sz val="8"/>
            <color indexed="81"/>
            <rFont val="Tahoma"/>
            <family val="2"/>
          </rPr>
          <t xml:space="preserve">Le officine meccaniche di produzione e riparazione di impianti del settore alimentare e del settore estrazione
materiale costruzione da cave, con meno di 25 dipendenti, nel caso in cui nell'attività in oggetto si effettuino esclusivamente lavorazioni a freddo, non sono ricomprese nell'elenco allegato al d.P.R. 151/2011.
L'attività potrebbe rientrare ai punti 9 e/o 14 del suddetto elenco in funzione delle lavorazioni effettivamente svolte.
</t>
        </r>
      </text>
    </comment>
    <comment ref="B18" authorId="0" shapeId="0" xr:uid="{00000000-0006-0000-0200-00000D000000}">
      <text>
        <r>
          <rPr>
            <b/>
            <sz val="8"/>
            <color indexed="81"/>
            <rFont val="Tahoma"/>
            <family val="2"/>
          </rPr>
          <t xml:space="preserve"> NOTA VV.F.:</t>
        </r>
        <r>
          <rPr>
            <sz val="8"/>
            <color indexed="81"/>
            <rFont val="Tahoma"/>
            <family val="2"/>
          </rPr>
          <t xml:space="preserve">
Le attività 19 e 20 del d.m. 16 febbraio 1982, non presenti nella tabella di equiparazione (Allegato II al d.P.R. 151/2011), sono da considerare convertite, sulla base delle caratteristiche di pericolosità delle sostanze, rispettivamente, nelle attività 10 e 12, come da applicativo di conversione presente sul sito www.vigilfuoco.it.
</t>
        </r>
      </text>
    </comment>
    <comment ref="C18" authorId="0" shapeId="0" xr:uid="{00000000-0006-0000-0200-00000E000000}">
      <text>
        <r>
          <rPr>
            <b/>
            <sz val="10"/>
            <color indexed="81"/>
            <rFont val="Tahoma"/>
            <family val="2"/>
          </rPr>
          <t xml:space="preserve"> Liquidi Infiammabili: </t>
        </r>
        <r>
          <rPr>
            <sz val="10"/>
            <color indexed="81"/>
            <rFont val="Tahoma"/>
            <family val="2"/>
          </rPr>
          <t xml:space="preserve">Punto di infiammabilità &lt; 65°C
 </t>
        </r>
        <r>
          <rPr>
            <b/>
            <sz val="10"/>
            <color indexed="81"/>
            <rFont val="Tahoma"/>
            <family val="2"/>
          </rPr>
          <t>Liquidi combustibili:</t>
        </r>
        <r>
          <rPr>
            <sz val="10"/>
            <color indexed="81"/>
            <rFont val="Tahoma"/>
            <family val="2"/>
          </rPr>
          <t xml:space="preserve"> Punto di infiammabilità tra 65°C e 125 °C
</t>
        </r>
        <r>
          <rPr>
            <b/>
            <sz val="10"/>
            <color indexed="81"/>
            <rFont val="Tahoma"/>
            <family val="2"/>
          </rPr>
          <t>N.B.</t>
        </r>
        <r>
          <rPr>
            <sz val="10"/>
            <color indexed="81"/>
            <rFont val="Tahoma"/>
            <family val="2"/>
          </rPr>
          <t xml:space="preserve">
 </t>
        </r>
        <r>
          <rPr>
            <b/>
            <sz val="10"/>
            <color indexed="81"/>
            <rFont val="Tahoma"/>
            <family val="2"/>
          </rPr>
          <t>Vedi anche p.to 12 per soli Depositi</t>
        </r>
      </text>
    </comment>
    <comment ref="BF18" authorId="0" shapeId="0" xr:uid="{00000000-0006-0000-0200-00000F000000}">
      <text>
        <r>
          <rPr>
            <b/>
            <sz val="8"/>
            <color indexed="81"/>
            <rFont val="Tahoma"/>
            <family val="2"/>
          </rPr>
          <t xml:space="preserve"> NOTA VV.F.:</t>
        </r>
        <r>
          <rPr>
            <sz val="8"/>
            <color indexed="81"/>
            <rFont val="Tahoma"/>
            <family val="2"/>
          </rPr>
          <t xml:space="preserve">
Le attività 19 e 20 del d.m. 16 febbraio 1982, non presenti nella tabella di equiparazione (Allegato II al d.P.R. 151/2011), sono da considerare convertite, sulla base delle caratteristiche di pericolosità delle sostanze, rispettivamente, nelle attività 10 e 12, come da applicativo di conversione presente sul sito www.vigilfuoco.it.
</t>
        </r>
      </text>
    </comment>
    <comment ref="BO19" authorId="1" shapeId="0" xr:uid="{00000000-0006-0000-0200-000010000000}">
      <text>
        <r>
          <rPr>
            <b/>
            <sz val="14"/>
            <color indexed="81"/>
            <rFont val="Tahoma"/>
            <family val="2"/>
          </rPr>
          <t>Enrico Cinalli:</t>
        </r>
        <r>
          <rPr>
            <sz val="14"/>
            <color indexed="81"/>
            <rFont val="Tahoma"/>
            <family val="2"/>
          </rPr>
          <t xml:space="preserve">
Il valore ritenuto congruo dalla Linea Guida CNI è di
</t>
        </r>
        <r>
          <rPr>
            <b/>
            <sz val="16"/>
            <color indexed="81"/>
            <rFont val="Tahoma"/>
            <family val="2"/>
          </rPr>
          <t>Euro 50,00/ora</t>
        </r>
        <r>
          <rPr>
            <sz val="14"/>
            <color indexed="81"/>
            <rFont val="Tahoma"/>
            <family val="2"/>
          </rPr>
          <t xml:space="preserve">
</t>
        </r>
      </text>
    </comment>
    <comment ref="B20" authorId="0" shapeId="0" xr:uid="{00000000-0006-0000-0200-000011000000}">
      <text>
        <r>
          <rPr>
            <b/>
            <sz val="8"/>
            <color indexed="81"/>
            <rFont val="Tahoma"/>
            <family val="2"/>
          </rPr>
          <t xml:space="preserve"> NOTA VV.F.:</t>
        </r>
        <r>
          <rPr>
            <sz val="8"/>
            <color indexed="81"/>
            <rFont val="Tahoma"/>
            <family val="2"/>
          </rPr>
          <t xml:space="preserve">
Il deposito di olio in un frantoio oleario, per la molitura di olive e produzione olio, può essere ricompreso al punto 12 dell'allegato al d.P.R. 151/2011 in funzione della quantità depositata.
Nel processo di semplificazione avviato dal DPR 151/2011 è stata operata altresì una rielaborazione ed accorpamento delle attività soggette agli obblighi di prevenzione incendi. Pertanto nell'attestazione periodica di conformità antincendio di una attività in possesso di CPI per le attività ex 72-15-17-20-91 del D.M. 16/02/1982, le attività da inserire e per le quali deve essere effettuato il versamento sono: att. 54, 74 e 12, quest'ultima considerata una sola volta, essendo le attività 15,17 e 20 accorpate nell'attività 12. Resta inteso che, qualora i depositi e/o rivendite di cui all'attività 12, si configurano come attività distinte e separate, esse andranno conteggiate separatamente.
I depositi e/o rivendite di liquidi combustibili e/o oli lubrificanti, diatermici, di qualsiasi derivazione rientrano in categoria "A" se hanno un punto di infiammabilità superiore a 65 °C e capacità geometrica compresa tra 1 e 9 mc.
</t>
        </r>
        <r>
          <rPr>
            <u/>
            <sz val="8"/>
            <color indexed="81"/>
            <rFont val="Tahoma"/>
            <family val="2"/>
          </rPr>
          <t>Una cisterna di gasolio di capacità inferiore a 1 mc non rientra tra le attività sottoposte ai controlli di prevenzione incendi in base al d.P.R. 1 agosto 2011, n. 151.</t>
        </r>
        <r>
          <rPr>
            <b/>
            <sz val="8"/>
            <color indexed="81"/>
            <rFont val="Tahoma"/>
            <family val="2"/>
          </rPr>
          <t xml:space="preserve"> Se il gasolio è contenuto in un "contenitore-distributore mobile" per macchine in uso presso un'azienda agricola, devono essere rispettate le norme contenute nel D.M. 19 marzo 1990.</t>
        </r>
        <r>
          <rPr>
            <sz val="8"/>
            <color indexed="81"/>
            <rFont val="Tahoma"/>
            <family val="2"/>
          </rPr>
          <t xml:space="preserve">
Qualora il deposito non abbia la suddetta caratterizzazione, devono essere rispettate le norme contenute nel D.M. 31 luglio 1934.
Un'azienda agricola, in cui sia presente un deposito a tettoia aperta, con più di 50.000 kg di fieno, posto in adiacenza ad una stalla, a distanza minore di 100 m da abitazione interna all'azienda, non deve essere
considerata attività soggetta, a meno che non vi siano fabbricati esterni all'azienda in un raggio inferiore ai 100 m.
Un frantoio oleario, con annesso deposito di olio extravergine di oliva in tre silos di capacità 16 mc cadauno, si configura come attività 12B dell'allegato al d.P.R. 1 agosto 2011, n. 151, per la presenza di un deposito di liquidi combustibili in quantità fino a 50 mc.
</t>
        </r>
        <r>
          <rPr>
            <b/>
            <sz val="8"/>
            <color indexed="81"/>
            <rFont val="Tahoma"/>
            <family val="2"/>
          </rPr>
          <t>IL GASOLIO PER AUTOTRAZIONE (Tinf &gt; 55 °C) è classificato ai sensi del DM 31 luglio 1934 come liquido di categoria C e quindi equiparato ai liquidi  aventi punto di infiammabilità superiore a 65 °C.</t>
        </r>
        <r>
          <rPr>
            <sz val="8"/>
            <color indexed="81"/>
            <rFont val="Tahoma"/>
            <family val="2"/>
          </rPr>
          <t xml:space="preserve"> (Crf. Nota DCPREV N. 6178 del 08.05.2014 e DCPREV N. 17382 del 27.12.2013)</t>
        </r>
      </text>
    </comment>
    <comment ref="BF20" authorId="0" shapeId="0" xr:uid="{00000000-0006-0000-0200-000012000000}">
      <text>
        <r>
          <rPr>
            <b/>
            <sz val="8"/>
            <color indexed="81"/>
            <rFont val="Tahoma"/>
            <family val="2"/>
          </rPr>
          <t xml:space="preserve"> NOTA VV.F.:</t>
        </r>
        <r>
          <rPr>
            <sz val="8"/>
            <color indexed="81"/>
            <rFont val="Tahoma"/>
            <family val="2"/>
          </rPr>
          <t xml:space="preserve">
Il deposito di olio in un frantoio oleario, per la molitura di olive e produzione olio, può essere ricompreso al punto 12 dell'allegato al d.P.R. 151/2011 in funzione della quantità depositata.
Nel processo di semplificazione avviato dal DPR 151/2011 è stata operata altresì una rielaborazione ed accorpamento delle attività soggette agli obblighi di prevenzione incendi. Pertanto nell'attestazione periodica di conformità antincendio di una attività in possesso di CPI per le attività ex 72-15-17-20-91 del D.M. 16/02/1982, le attività da inserire e per le quali deve essere effettuato il versamento sono: att. 54, 74 e 12, quest'ultima considerata una sola volta, essendo le attività 15,17 e 20 accorpate nell'attività 12. Resta inteso che, qualora i depositi e/o rivendite di cui all'attività 12, si configurano come attività distinte e separate, esse andranno conteggiate separatamente.
I depositi e/o rivendite di liquidi combustibili e/o oli lubrificanti, diatermici, di qualsiasi derivazione rientrano in categoria "A" se hanno un punto di infiammabilità superiore a 65 °C e capacità geometrica compresa tra 1 e 9 mc.
</t>
        </r>
        <r>
          <rPr>
            <u/>
            <sz val="8"/>
            <color indexed="81"/>
            <rFont val="Tahoma"/>
            <family val="2"/>
          </rPr>
          <t>Una cisterna di gasolio di capacità inferiore a 1 mc non rientra tra le attività sottoposte ai controlli di prevenzione incendi in base al d.P.R. 1 agosto 2011, n. 151.</t>
        </r>
        <r>
          <rPr>
            <b/>
            <sz val="8"/>
            <color indexed="81"/>
            <rFont val="Tahoma"/>
            <family val="2"/>
          </rPr>
          <t xml:space="preserve"> Se il gasolio è contenuto in un "contenitore-distributore mobile" per macchine in uso presso un'azienda agricola, devono essere rispettate le norme contenute nel D.M. 19 marzo 1990.</t>
        </r>
        <r>
          <rPr>
            <sz val="8"/>
            <color indexed="81"/>
            <rFont val="Tahoma"/>
            <family val="2"/>
          </rPr>
          <t xml:space="preserve">
Qualora il deposito non abbia la suddetta caratterizzazione, devono essere rispettate le norme contenute nel D.M. 31 luglio 1934.
Un'azienda agricola, in cui sia presente un deposito a tettoia aperta, con più di 50.000 kg di fieno, posto in adiacenza ad una stalla, a distanza minore di 100 m da abitazione interna all'azienda, non deve essere
considerata attività soggetta, a meno che non vi siano fabbricati esterni all'azienda in un raggio inferiore ai 100 m.
Un frantoio oleario, con annesso deposito di olio extravergine di oliva in tre silos di capacità 16 mc cadauno, si configura come attività 12B dell'allegato al d.P.R. 1 agosto 2011, n. 151, per la presenza di un deposito di liquidi combustibili in quantità fino a 50 mc.
</t>
        </r>
        <r>
          <rPr>
            <b/>
            <sz val="8"/>
            <color indexed="81"/>
            <rFont val="Tahoma"/>
            <family val="2"/>
          </rPr>
          <t>IL GASOLIO PER AUTOTRAZIONE (Tinf &gt; 55 °C) è classificato ai sensi del DM 31 luglio 1934 come liquido di categoria C e quindi equiparato ai liquidi  aventi punto di infiammabilità superiore a 65 °C.</t>
        </r>
        <r>
          <rPr>
            <sz val="8"/>
            <color indexed="81"/>
            <rFont val="Tahoma"/>
            <family val="2"/>
          </rPr>
          <t xml:space="preserve"> (Crf. Nota DCPREV N. 6178 del 08.05.2014 e DCPREV N. 17382 del 27.12.2013)</t>
        </r>
      </text>
    </comment>
    <comment ref="B21" authorId="0" shapeId="0" xr:uid="{00000000-0006-0000-0200-000013000000}">
      <text>
        <r>
          <rPr>
            <b/>
            <sz val="8"/>
            <color indexed="81"/>
            <rFont val="Tahoma"/>
            <family val="2"/>
          </rPr>
          <t xml:space="preserve"> NOTA VV.F.:</t>
        </r>
        <r>
          <rPr>
            <sz val="8"/>
            <color indexed="81"/>
            <rFont val="Tahoma"/>
            <family val="2"/>
          </rPr>
          <t xml:space="preserve">
Un'autorimessa per veicoli da lavoro (camion, escavatori) ha un deposito di gasolio di 8 mc, interrato e posizionato nel cortile di pertinenza.
Ferma restando la verifica dell'assoggettabilità dell'autorimessa, quale attività 75
dell'allegato I al d.P.R. 151/11, il deposito di gasolio destinato alla distribuzione carburanti rientra al punto 13 dello stesso allegato;
tale attività dovrà essere realizzata con riferimento alle specifiche regole tecniche.
Una cisterna di gasolio, a servizio della distribuzione ai veicoli di una ditta di autotrasporti, è assoggettata agli adempimenti di prevenzione incendi come attività ricompresa al punto 13 del d.P.R. 151/2011.
</t>
        </r>
        <r>
          <rPr>
            <u/>
            <sz val="8"/>
            <color indexed="81"/>
            <rFont val="Tahoma"/>
            <family val="2"/>
          </rPr>
          <t>Una cisterna di gasolio di capacità inferiore a 1 mc non rientra tra le attività sottoposte ai controlli di prevenzione incendi in base al d.P.R. 1 agosto 2011, n. 151</t>
        </r>
        <r>
          <rPr>
            <sz val="8"/>
            <color indexed="81"/>
            <rFont val="Tahoma"/>
            <family val="2"/>
          </rPr>
          <t xml:space="preserve">. Se il gasolio è contenuto in un "contenitore-distributore mobile" per macchine in uso presso un'azienda agricola, devono essere rispettate le norme contenute nel D.M. 19 marzo 1990.
</t>
        </r>
        <r>
          <rPr>
            <b/>
            <sz val="8"/>
            <color indexed="81"/>
            <rFont val="Tahoma"/>
            <family val="2"/>
          </rPr>
          <t>IL GASOLIO PER AUTOTRAZIONE (Tinf &gt; 55 °C) è classificato ai sensi del DM 31 luglio 1934 come liquido di categoria C e quindi equiparato ai liquidi  aventi punto di infiammabilità superiore a 65 °C. (Crf. Nota DCPREV N. 6178 del 08.05.2014 e DCPREV N. 17382 del 27.12.2013)</t>
        </r>
      </text>
    </comment>
    <comment ref="BF21" authorId="0" shapeId="0" xr:uid="{00000000-0006-0000-0200-000014000000}">
      <text>
        <r>
          <rPr>
            <b/>
            <sz val="8"/>
            <color indexed="81"/>
            <rFont val="Tahoma"/>
            <family val="2"/>
          </rPr>
          <t xml:space="preserve"> NOTA VV.F.:</t>
        </r>
        <r>
          <rPr>
            <sz val="8"/>
            <color indexed="81"/>
            <rFont val="Tahoma"/>
            <family val="2"/>
          </rPr>
          <t xml:space="preserve">
Un'autorimessa per veicoli da lavoro (camion, escavatori) ha un deposito di gasolio di 8 mc, interrato e posizionato nel cortile di pertinenza.
Ferma restando la verifica dell'assoggettabilità dell'autorimessa, quale attività 75
dell'allegato I al d.P.R. 151/11, il deposito di gasolio destinato alla distribuzione carburanti rientra al punto 13 dello stesso allegato;
tale attività dovrà essere realizzata con riferimento alle specifiche regole tecniche.
Una cisterna di gasolio, a servizio della distribuzione ai veicoli di una ditta di autotrasporti, è assoggettata agli adempimenti di prevenzione incendi come attività ricompresa al punto 13 del d.P.R. 151/2011.
</t>
        </r>
        <r>
          <rPr>
            <u/>
            <sz val="8"/>
            <color indexed="81"/>
            <rFont val="Tahoma"/>
            <family val="2"/>
          </rPr>
          <t>Una cisterna di gasolio di capacità inferiore a 1 mc non rientra tra le attività sottoposte ai controlli di prevenzione incendi in base al d.P.R. 1 agosto 2011, n. 151</t>
        </r>
        <r>
          <rPr>
            <sz val="8"/>
            <color indexed="81"/>
            <rFont val="Tahoma"/>
            <family val="2"/>
          </rPr>
          <t xml:space="preserve">. Se il gasolio è contenuto in un "contenitore-distributore mobile" per macchine in uso presso un'azienda agricola, devono essere rispettate le norme contenute nel D.M. 19 marzo 1990.
</t>
        </r>
        <r>
          <rPr>
            <b/>
            <sz val="8"/>
            <color indexed="81"/>
            <rFont val="Tahoma"/>
            <family val="2"/>
          </rPr>
          <t>IL GASOLIO PER AUTOTRAZIONE (Tinf &gt; 55 °C) è classificato ai sensi del DM 31 luglio 1934 come liquido di categoria C e quindi equiparato ai liquidi  aventi punto di infiammabilità superiore a 65 °C. (Crf. Nota DCPREV N. 6178 del 08.05.2014 e DCPREV N. 17382 del 27.12.2013)</t>
        </r>
      </text>
    </comment>
    <comment ref="B25" authorId="1" shapeId="0" xr:uid="{00000000-0006-0000-0200-000015000000}">
      <text>
        <r>
          <rPr>
            <b/>
            <sz val="9"/>
            <color indexed="81"/>
            <rFont val="Tahoma"/>
            <family val="2"/>
          </rPr>
          <t>Enrico Cinalli:</t>
        </r>
        <r>
          <rPr>
            <sz val="9"/>
            <color indexed="81"/>
            <rFont val="Tahoma"/>
            <family val="2"/>
          </rPr>
          <t xml:space="preserve">
Enrico Cinalli:
Le riservette settimanali di esplosivi presso una cava non sono da classificarsi come tale attività. (Risposta a quesito Dir.Lombardia Prot. 4083 del 27.02.2015)</t>
        </r>
      </text>
    </comment>
    <comment ref="BF25" authorId="1" shapeId="0" xr:uid="{00000000-0006-0000-0200-000016000000}">
      <text>
        <r>
          <rPr>
            <b/>
            <sz val="9"/>
            <color indexed="81"/>
            <rFont val="Tahoma"/>
            <family val="2"/>
          </rPr>
          <t>Enrico Cinalli:</t>
        </r>
        <r>
          <rPr>
            <sz val="9"/>
            <color indexed="81"/>
            <rFont val="Tahoma"/>
            <family val="2"/>
          </rPr>
          <t xml:space="preserve">
Enrico Cinalli:
Le riservette settimanali di esplosivi presso una cava non sono da classificarsi come tale attività. (Risposta a quesito Dir.Lombardia Prot. 4083 del 27.02.2015)</t>
        </r>
      </text>
    </comment>
    <comment ref="B35" authorId="0" shapeId="0" xr:uid="{00000000-0006-0000-0200-000017000000}">
      <text>
        <r>
          <rPr>
            <b/>
            <sz val="8"/>
            <color indexed="81"/>
            <rFont val="Tahoma"/>
            <family val="2"/>
          </rPr>
          <t>NOTA VV.F.:</t>
        </r>
        <r>
          <rPr>
            <sz val="8"/>
            <color indexed="81"/>
            <rFont val="Tahoma"/>
            <family val="2"/>
          </rPr>
          <t xml:space="preserve">
Per un deposito di farina in sacco e altri prodotti alimentari confezionati, di superficie di 1400 mq, compresi gli uffici senza lavorazioni, con stoccaggio medio di 2.000/3.000 q.li e con personale impiegato di 3 unità, si configura l'attività 27.C del d.P.R. 151/2011.
</t>
        </r>
      </text>
    </comment>
    <comment ref="BF35" authorId="0" shapeId="0" xr:uid="{00000000-0006-0000-0200-000018000000}">
      <text>
        <r>
          <rPr>
            <b/>
            <sz val="8"/>
            <color indexed="81"/>
            <rFont val="Tahoma"/>
            <family val="2"/>
          </rPr>
          <t>NOTA VV.F.:</t>
        </r>
        <r>
          <rPr>
            <sz val="8"/>
            <color indexed="81"/>
            <rFont val="Tahoma"/>
            <family val="2"/>
          </rPr>
          <t xml:space="preserve">
Per un deposito di farina in sacco e altri prodotti alimentari confezionati, di superficie di 1400 mq, compresi gli uffici senza lavorazioni, con stoccaggio medio di 2.000/3.000 q.li e con personale impiegato di 3 unità, si configura l'attività 27.C del d.P.R. 151/2011.
</t>
        </r>
      </text>
    </comment>
    <comment ref="B42" authorId="0" shapeId="0" xr:uid="{00000000-0006-0000-0200-000019000000}">
      <text>
        <r>
          <rPr>
            <b/>
            <sz val="8"/>
            <color indexed="81"/>
            <rFont val="Tahoma"/>
            <family val="2"/>
          </rPr>
          <t>NOTA VV.F. :</t>
        </r>
        <r>
          <rPr>
            <sz val="8"/>
            <color indexed="81"/>
            <rFont val="Tahoma"/>
            <family val="2"/>
          </rPr>
          <t xml:space="preserve">
Un centro di raccolta comunale, nel quale è previsto lo stoccaggio di carta e cartone sia all'interno di appositi cassoni che all'aperto, rientra al punto 34 del d.P.R. 151/2011 se superiore a 5.000 kg, indipendentemente dal posizionamento esterno o interno.
</t>
        </r>
      </text>
    </comment>
    <comment ref="BF42" authorId="0" shapeId="0" xr:uid="{00000000-0006-0000-0200-00001A000000}">
      <text>
        <r>
          <rPr>
            <b/>
            <sz val="8"/>
            <color indexed="81"/>
            <rFont val="Tahoma"/>
            <family val="2"/>
          </rPr>
          <t>NOTA VV.F. :</t>
        </r>
        <r>
          <rPr>
            <sz val="8"/>
            <color indexed="81"/>
            <rFont val="Tahoma"/>
            <family val="2"/>
          </rPr>
          <t xml:space="preserve">
Un centro di raccolta comunale, nel quale è previsto lo stoccaggio di carta e cartone sia all'interno di appositi cassoni che all'aperto, rientra al punto 34 del d.P.R. 151/2011 se superiore a 5.000 kg, indipendentemente dal posizionamento esterno o interno.
</t>
        </r>
      </text>
    </comment>
    <comment ref="B44" authorId="0" shapeId="0" xr:uid="{00000000-0006-0000-0200-00001B000000}">
      <text>
        <r>
          <rPr>
            <b/>
            <sz val="8"/>
            <color indexed="81"/>
            <rFont val="Tahoma"/>
            <family val="2"/>
          </rPr>
          <t xml:space="preserve"> NOTA VV.F.:</t>
        </r>
        <r>
          <rPr>
            <sz val="8"/>
            <color indexed="81"/>
            <rFont val="Tahoma"/>
            <family val="2"/>
          </rPr>
          <t xml:space="preserve">
Un deposito di legname con quantitativi inferiori a 50.000 kg non costituisce attività assoggettata agli adempimenti previsti dal d.P.R. 151/2011.
L'attività di estrazione del nocciolino dalla sansa è un'attività soggetta agli adempimenti del d.P.R. 151/2011, indipendentemente dalla capacità di lavorazione del macchinario, se è presente nocciolino in deposito in quantità superiore a 50.000 kg.
Assimilando il "nocciolino" ai materiali stoccati all'aperto citati dal punto 36 dell'allegato al d.P.R. 1 agosto 2011, n. 151, un deposito di nocciolino (gusci di noci di cocco frantumate) di 6000 t, da installare in un piazzale all'aperto
(non all'interno di un capannone), risulta compresa al punto 36.C.
L'attività è quindi soggetta a rilascio del certificato di prevenzione incendi, a condizione che il deposito abbia distanze di sicurezza esterna inferiori a 100 m.
Nel caso invece in cui le suddette distanze di sicurezza siano superiori a 100 m, il deposito non ricade fra le attività soggette ai controlli di prevenzione incendi.
</t>
        </r>
      </text>
    </comment>
    <comment ref="BF44" authorId="0" shapeId="0" xr:uid="{00000000-0006-0000-0200-00001C000000}">
      <text>
        <r>
          <rPr>
            <b/>
            <sz val="8"/>
            <color indexed="81"/>
            <rFont val="Tahoma"/>
            <family val="2"/>
          </rPr>
          <t xml:space="preserve"> NOTA VV.F.:</t>
        </r>
        <r>
          <rPr>
            <sz val="8"/>
            <color indexed="81"/>
            <rFont val="Tahoma"/>
            <family val="2"/>
          </rPr>
          <t xml:space="preserve">
Un deposito di legname con quantitativi inferiori a 50.000 kg non costituisce attività assoggettata agli adempimenti previsti dal d.P.R. 151/2011.
L'attività di estrazione del nocciolino dalla sansa è un'attività soggetta agli adempimenti del d.P.R. 151/2011, indipendentemente dalla capacità di lavorazione del macchinario, se è presente nocciolino in deposito in quantità superiore a 50.000 kg.
Assimilando il "nocciolino" ai materiali stoccati all'aperto citati dal punto 36 dell'allegato al d.P.R. 1 agosto 2011, n. 151, un deposito di nocciolino (gusci di noci di cocco frantumate) di 6000 t, da installare in un piazzale all'aperto
(non all'interno di un capannone), risulta compresa al punto 36.C.
L'attività è quindi soggetta a rilascio del certificato di prevenzione incendi, a condizione che il deposito abbia distanze di sicurezza esterna inferiori a 100 m.
Nel caso invece in cui le suddette distanze di sicurezza siano superiori a 100 m, il deposito non ricade fra le attività soggette ai controlli di prevenzione incendi.
</t>
        </r>
      </text>
    </comment>
    <comment ref="B49" authorId="0" shapeId="0" xr:uid="{00000000-0006-0000-0200-00001D000000}">
      <text>
        <r>
          <rPr>
            <b/>
            <sz val="8"/>
            <color indexed="81"/>
            <rFont val="Tahoma"/>
            <family val="2"/>
          </rPr>
          <t xml:space="preserve"> NOTA VV.F.:</t>
        </r>
        <r>
          <rPr>
            <sz val="8"/>
            <color indexed="81"/>
            <rFont val="Tahoma"/>
            <family val="2"/>
          </rPr>
          <t xml:space="preserve">
Un teatro di posa di circa 130 mq dove vengono effettuate esclusivamente riprese cinematografiche, anche senza presenza di pubblico, rientra nell'attività 41 del d.P.R. 151/2011.
L'attività è in categoria A se il numero di presenze complessive è inferiore a 25.
</t>
        </r>
      </text>
    </comment>
    <comment ref="BF49" authorId="0" shapeId="0" xr:uid="{00000000-0006-0000-0200-00001E000000}">
      <text>
        <r>
          <rPr>
            <b/>
            <sz val="8"/>
            <color indexed="81"/>
            <rFont val="Tahoma"/>
            <family val="2"/>
          </rPr>
          <t xml:space="preserve"> NOTA VV.F.:</t>
        </r>
        <r>
          <rPr>
            <sz val="8"/>
            <color indexed="81"/>
            <rFont val="Tahoma"/>
            <family val="2"/>
          </rPr>
          <t xml:space="preserve">
Un teatro di posa di circa 130 mq dove vengono effettuate esclusivamente riprese cinematografiche, anche senza presenza di pubblico, rientra nell'attività 41 del d.P.R. 151/2011.
L'attività è in categoria A se il numero di presenze complessive è inferiore a 25.
</t>
        </r>
      </text>
    </comment>
    <comment ref="B52" authorId="0" shapeId="0" xr:uid="{00000000-0006-0000-0200-00001F000000}">
      <text>
        <r>
          <rPr>
            <b/>
            <sz val="8"/>
            <color indexed="81"/>
            <rFont val="Tahoma"/>
            <family val="2"/>
          </rPr>
          <t xml:space="preserve"> NOTA VV.F.:</t>
        </r>
        <r>
          <rPr>
            <sz val="8"/>
            <color indexed="81"/>
            <rFont val="Tahoma"/>
            <family val="2"/>
          </rPr>
          <t xml:space="preserve">
Una attività per il riciclo di apparecchiature elettriche e/o elettroniche nella quale si effettua smontaggio e recupero, senza lavorazioni con sostanze pericolose, senza lavorazioni a caldo, con superficie coperta di 2000 mq e con meno di 5.000 kg di materiali combustibili in ciclo di lavorazione e/o in deposito, non rientra fra quelle
ricomprese dall'allegato al d.P.R. 151/2011.
Un deposito di materiale plastico con quantitativi superiori a 50.000 kg provenienti da selezione di rifiuti urbani, posto su area esterna a cielo libero di pertinenza e ad uso esclusivo della ditta selezionatrice, senza alcuna soprastante copertura di protezione, con distanza di protezione esterna superiore a 100 m, costituisce deposito anche se il materiale non è contenuto all'interno di fabbricati o strutture.
Pertanto, il caso indicato rientra nel punto 44 dell'allegato I al d.P.R. 151/2011.
</t>
        </r>
      </text>
    </comment>
    <comment ref="BF52" authorId="0" shapeId="0" xr:uid="{00000000-0006-0000-0200-000020000000}">
      <text>
        <r>
          <rPr>
            <b/>
            <sz val="8"/>
            <color indexed="81"/>
            <rFont val="Tahoma"/>
            <family val="2"/>
          </rPr>
          <t xml:space="preserve"> NOTA VV.F.:</t>
        </r>
        <r>
          <rPr>
            <sz val="8"/>
            <color indexed="81"/>
            <rFont val="Tahoma"/>
            <family val="2"/>
          </rPr>
          <t xml:space="preserve">
Una attività per il riciclo di apparecchiature elettriche e/o elettroniche nella quale si effettua smontaggio e recupero, senza lavorazioni con sostanze pericolose, senza lavorazioni a caldo, con superficie coperta di 2000 mq e con meno di 5.000 kg di materiali combustibili in ciclo di lavorazione e/o in deposito, non rientra fra quelle
ricomprese dall'allegato al d.P.R. 151/2011.
Un deposito di materiale plastico con quantitativi superiori a 50.000 kg provenienti da selezione di rifiuti urbani, posto su area esterna a cielo libero di pertinenza e ad uso esclusivo della ditta selezionatrice, senza alcuna soprastante copertura di protezione, con distanza di protezione esterna superiore a 100 m, costituisce deposito anche se il materiale non è contenuto all'interno di fabbricati o strutture.
Pertanto, il caso indicato rientra nel punto 44 dell'allegato I al d.P.R. 151/2011.
</t>
        </r>
      </text>
    </comment>
    <comment ref="B55" authorId="0" shapeId="0" xr:uid="{00000000-0006-0000-0200-000021000000}">
      <text>
        <r>
          <rPr>
            <b/>
            <sz val="8"/>
            <color indexed="81"/>
            <rFont val="Tahoma"/>
            <family val="2"/>
          </rPr>
          <t xml:space="preserve"> NOTA VV.F.:</t>
        </r>
        <r>
          <rPr>
            <sz val="8"/>
            <color indexed="81"/>
            <rFont val="Tahoma"/>
            <family val="2"/>
          </rPr>
          <t xml:space="preserve">
Un deposito di cavi in un luogo all'aperto con quantità complessivamente superiore a 10.000 kg, ma suddivisa in più ammassi ciascuno dei quali con massa inferiore a 10.000 kg e distanziati tra loro in maniera tale che un eventuale incendio di uno non si possa propagare ad un altro, costituisce deposito anche se il materiale non è contenuto all'interno di fabbricati o strutture.
Pertanto, il caso indicato rientra nel punto 47 dell'allegato I al d.P.R. 151/2011.
</t>
        </r>
      </text>
    </comment>
    <comment ref="BF55" authorId="0" shapeId="0" xr:uid="{00000000-0006-0000-0200-000022000000}">
      <text>
        <r>
          <rPr>
            <b/>
            <sz val="8"/>
            <color indexed="81"/>
            <rFont val="Tahoma"/>
            <family val="2"/>
          </rPr>
          <t xml:space="preserve"> NOTA VV.F.:</t>
        </r>
        <r>
          <rPr>
            <sz val="8"/>
            <color indexed="81"/>
            <rFont val="Tahoma"/>
            <family val="2"/>
          </rPr>
          <t xml:space="preserve">
Un deposito di cavi in un luogo all'aperto con quantità complessivamente superiore a 10.000 kg, ma suddivisa in più ammassi ciascuno dei quali con massa inferiore a 10.000 kg e distanziati tra loro in maniera tale che un eventuale incendio di uno non si possa propagare ad un altro, costituisce deposito anche se il materiale non è contenuto all'interno di fabbricati o strutture.
Pertanto, il caso indicato rientra nel punto 47 dell'allegato I al d.P.R. 151/2011.
</t>
        </r>
      </text>
    </comment>
    <comment ref="B56" authorId="0" shapeId="0" xr:uid="{00000000-0006-0000-0200-000023000000}">
      <text>
        <r>
          <rPr>
            <b/>
            <sz val="8"/>
            <color indexed="81"/>
            <rFont val="Tahoma"/>
            <family val="2"/>
          </rPr>
          <t xml:space="preserve"> NOTA VV.F.:</t>
        </r>
        <r>
          <rPr>
            <sz val="8"/>
            <color indexed="81"/>
            <rFont val="Tahoma"/>
            <family val="2"/>
          </rPr>
          <t xml:space="preserve">
Con l'attività n. 48 del d.P.R. 151/2011 vengono introdotte come nuove attività (in categoria B) le macchine elettriche con liquidi isolanti combustibili in quantitativi superiori a 1 mc.
Qualora siano presenti macchine elettriche, come ad esempio trasformatori, con presenza di liquidi isolanti combustibili in quantitativo superiore ad 1 mc, si configura l'attività 48 del d.P.R. 151/2011 e, pertanto, trattandosi di nuova attività, si devono completare gli adempimenti entro il 7 ottobre 2014 (la Legge 98/2013 di conversione del Decreto Legge 69/2013 ha prorogato di un anno il termine transitorio per le aziende che non rientravano nel campo di applicazione della precedente normativa antincendi e che sono successivamente rientrate nel campo di applicazione del DPR 151/2011. Le aziende, gli enti e i privati responsabili delle nuove attività introdotte all'Allegato I, esistenti alla data di pubblicazione del DPR 151/2011, hanno tempo fino al 7 ottobre 2014 per espletare gli adempimenti derivanti dal DPR 151/2011).
La documentazione necessaria è stabilita dal d.m. 7 agosto 2012.
Ai fini della determinazione del parametro minimo di assoggettabilità ai controlli di prevenzione incendi di cui al d.P.R. 1 agosto 2011, n. 151, le macchine inserite all'interno di un'unica cabina di trasformazione costituiscono un unico centro di pericolo e, pertanto, i relativi quantitativi di olio debbono essere sommati.
</t>
        </r>
      </text>
    </comment>
    <comment ref="BF56" authorId="0" shapeId="0" xr:uid="{00000000-0006-0000-0200-000024000000}">
      <text>
        <r>
          <rPr>
            <b/>
            <sz val="8"/>
            <color indexed="81"/>
            <rFont val="Tahoma"/>
            <family val="2"/>
          </rPr>
          <t xml:space="preserve"> NOTA VV.F.:</t>
        </r>
        <r>
          <rPr>
            <sz val="8"/>
            <color indexed="81"/>
            <rFont val="Tahoma"/>
            <family val="2"/>
          </rPr>
          <t xml:space="preserve">
Con l'attività n. 48 del d.P.R. 151/2011 vengono introdotte come nuove attività (in categoria B) le macchine elettriche con liquidi isolanti combustibili in quantitativi superiori a 1 mc.
Qualora siano presenti macchine elettriche, come ad esempio trasformatori, con presenza di liquidi isolanti combustibili in quantitativo superiore ad 1 mc, si configura l'attività 48 del d.P.R. 151/2011 e, pertanto, trattandosi di nuova attività, si devono completare gli adempimenti entro il 7 ottobre 2014 (la Legge 98/2013 di conversione del Decreto Legge 69/2013 ha prorogato di un anno il termine transitorio per le aziende che non rientravano nel campo di applicazione della precedente normativa antincendi e che sono successivamente rientrate nel campo di applicazione del DPR 151/2011. Le aziende, gli enti e i privati responsabili delle nuove attività introdotte all'Allegato I, esistenti alla data di pubblicazione del DPR 151/2011, hanno tempo fino al 7 ottobre 2014 per espletare gli adempimenti derivanti dal DPR 151/2011).
La documentazione necessaria è stabilita dal d.m. 7 agosto 2012.
Ai fini della determinazione del parametro minimo di assoggettabilità ai controlli di prevenzione incendi di cui al d.P.R. 1 agosto 2011, n. 151, le macchine inserite all'interno di un'unica cabina di trasformazione costituiscono un unico centro di pericolo e, pertanto, i relativi quantitativi di olio debbono essere sommati.
</t>
        </r>
      </text>
    </comment>
    <comment ref="B57" authorId="0" shapeId="0" xr:uid="{00000000-0006-0000-0200-000025000000}">
      <text>
        <r>
          <rPr>
            <b/>
            <sz val="8"/>
            <color indexed="81"/>
            <rFont val="Tahoma"/>
            <family val="2"/>
          </rPr>
          <t xml:space="preserve"> NOTA VV.F.:</t>
        </r>
        <r>
          <rPr>
            <sz val="8"/>
            <color indexed="81"/>
            <rFont val="Tahoma"/>
            <family val="2"/>
          </rPr>
          <t xml:space="preserve">
Con riferimento alle attività n. 49, nei casi in cui presso uno stesso sito operativo vengano installati in aree diverse più gruppi elettrogeni, si configurano distinte attività ricomprese al punto 49.del d.P.R. 151/2011.
Ad esempio: 2 gruppi della potenza rispettiva di 300 kW e 350 kW, configurano due attività 49 sottocategoria .A .
Un impianto per la produzione di energia elettrica, funzionante grazie ad una centrale a biogas, rientra tra le attività sottoposte ai controlli di prevenzione incendi, in base al d.P.R. 1 agosto 2011, n. 151, se la potenza complessiva installata è superiore a 25 kW.
Qualora non venga superato tale livello di potenza complessiva, può rientrare fra le attività soggette se la centrale di biogas produce quantità di gas in ciclo e/o in deposito superiore a 25 Nmc/h (attività 1 dell'allegato I al d.P.R. 151/2011), oppure se il deposito di gas supera una capacità geometrica di 0,75 mc. (attività 4A dell'allegato I citato).
Ai sensi del punto 49 dell'allegato al d.P.R.1 agosto 2011, n. 151, i gruppi per la produzione di energia elettrica sussidiaria con motori endotermici risultano soggetti alla presentazione della SCIA se di potenza complessiva superiore a 25 kW.
</t>
        </r>
        <r>
          <rPr>
            <u/>
            <sz val="8"/>
            <color indexed="81"/>
            <rFont val="Tahoma"/>
            <family val="2"/>
          </rPr>
          <t>CASO</t>
        </r>
        <r>
          <rPr>
            <sz val="8"/>
            <color indexed="81"/>
            <rFont val="Tahoma"/>
            <family val="2"/>
          </rPr>
          <t xml:space="preserve">: all'interno di un locale tecnico sono installati due gruppi elettrogeni di cui uno, di riserva, entrerà in azione esclusivamente al blocco dell'altro. Ai fini della assoggettabilità ai controlli di prevenzione incendi, occorrecalcolare la potenza come somma delle potenze singole dei due gruppi, oppure occorre considerare la potenza di un solo gruppo?
Nel caso in questione i gruppi sono da 255 kW cadauno pertanto, qualora si consideri la potenza di un solo gruppo, si ricade nella categoria A soggetta a SCIA; se si considera la somma delle potenze si ricade diversamente nella categoria B.
In via generale, l'installazione del secondo gruppo elettrogeno non deve aumentare il livello di rischio stabilito dalla norma tecnica di riferimento. I casi particolari vanno valutati di volta in volta con il competente Comando VV.F., facendo riferimento al predetto principio.
</t>
        </r>
      </text>
    </comment>
    <comment ref="BF57" authorId="0" shapeId="0" xr:uid="{00000000-0006-0000-0200-000026000000}">
      <text>
        <r>
          <rPr>
            <b/>
            <sz val="8"/>
            <color indexed="81"/>
            <rFont val="Tahoma"/>
            <family val="2"/>
          </rPr>
          <t xml:space="preserve"> NOTA VV.F.:</t>
        </r>
        <r>
          <rPr>
            <sz val="8"/>
            <color indexed="81"/>
            <rFont val="Tahoma"/>
            <family val="2"/>
          </rPr>
          <t xml:space="preserve">
Con riferimento alle attività n. 49, nei casi in cui presso uno stesso sito operativo vengano installati in aree diverse più gruppi elettrogeni, si configurano distinte attività ricomprese al punto 49.del d.P.R. 151/2011.
Ad esempio: 2 gruppi della potenza rispettiva di 300 kW e 350 kW, configurano due attività 49 sottocategoria .A .
Un impianto per la produzione di energia elettrica, funzionante grazie ad una centrale a biogas, rientra tra le attività sottoposte ai controlli di prevenzione incendi, in base al d.P.R. 1 agosto 2011, n. 151, se la potenza complessiva installata è superiore a 25 kW.
Qualora non venga superato tale livello di potenza complessiva, può rientrare fra le attività soggette se la centrale di biogas produce quantità di gas in ciclo e/o in deposito superiore a 25 Nmc/h (attività 1 dell'allegato I al d.P.R. 151/2011), oppure se il deposito di gas supera una capacità geometrica di 0,75 mc. (attività 4A dell'allegato I citato).
Ai sensi del punto 49 dell'allegato al d.P.R.1 agosto 2011, n. 151, i gruppi per la produzione di energia elettrica sussidiaria con motori endotermici risultano soggetti alla presentazione della SCIA se di potenza complessiva superiore a 25 kW.
</t>
        </r>
        <r>
          <rPr>
            <u/>
            <sz val="8"/>
            <color indexed="81"/>
            <rFont val="Tahoma"/>
            <family val="2"/>
          </rPr>
          <t>CASO</t>
        </r>
        <r>
          <rPr>
            <sz val="8"/>
            <color indexed="81"/>
            <rFont val="Tahoma"/>
            <family val="2"/>
          </rPr>
          <t xml:space="preserve">: all'interno di un locale tecnico sono installati due gruppi elettrogeni di cui uno, di riserva, entrerà in azione esclusivamente al blocco dell'altro. Ai fini della assoggettabilità ai controlli di prevenzione incendi, occorrecalcolare la potenza come somma delle potenze singole dei due gruppi, oppure occorre considerare la potenza di un solo gruppo?
Nel caso in questione i gruppi sono da 255 kW cadauno pertanto, qualora si consideri la potenza di un solo gruppo, si ricade nella categoria A soggetta a SCIA; se si considera la somma delle potenze si ricade diversamente nella categoria B.
In via generale, l'installazione del secondo gruppo elettrogeno non deve aumentare il livello di rischio stabilito dalla norma tecnica di riferimento. I casi particolari vanno valutati di volta in volta con il competente Comando VV.F., facendo riferimento al predetto principio.
</t>
        </r>
      </text>
    </comment>
    <comment ref="B61" authorId="0" shapeId="0" xr:uid="{00000000-0006-0000-0200-000027000000}">
      <text>
        <r>
          <rPr>
            <b/>
            <sz val="8"/>
            <color indexed="81"/>
            <rFont val="Tahoma"/>
            <family val="2"/>
          </rPr>
          <t xml:space="preserve"> NOTA VV.F.:</t>
        </r>
        <r>
          <rPr>
            <sz val="8"/>
            <color indexed="81"/>
            <rFont val="Tahoma"/>
            <family val="2"/>
          </rPr>
          <t xml:space="preserve">
Un'officina riparazione auto con centro revisioni, di superficie pari a 180 mq e con capacità inferiore a 9 posti auto, non è soggetta ai procedimenti di prevenzione incendi di cui al d.P.R. 151/2011. Sono fatti salvi gli adempimenti previsti dal D.Lgs. 81/2008 per la sicurezza dei luoghi di lavoro dal punto di vista del rischio di incendio.
Per un'autocarrozzeria soggetta (attività 53.1.B) occorrerà riferirsi alla valutazione del rischio ed ai generali criteri di prevenzione incendi di cui all'allegato I del d.m. 07.08.2012. Si potrà fare riferimento al d.m. 09.03.2007 per il calcolo della classe di resistenza al fuoco, in funzione del carico di incendio presente.
L'attività di carrozzeria è soggetta agli adempimenti previsti dal d.P.R. 151/11 se supera i 300 m2 di superficie coperta (attività 53) e anche all'attività 74, qualora siano presenti impianti termici di potenzialità complessiva superiore a 116 kW.
Pertanto, non si deve presentare l'attestazione di rinnovo periodico di conformità antincendio per una carrozzeria di 160 m2, con impianti termici di potenzialità complessiva non superiore a 116 kW, anche se già in possesso di CPI rilasciato secondo la previgente normativa.
Nel caso di un'attività (n. 53 nella fattispecie) riportata nell'allegato al d.P.R. 1 agosto 2011, n. 151 senza indicazione in corrispondenza della colonna relativa alla categoria A, significa che per quella attività sono previste solo le categorie B e C.
</t>
        </r>
        <r>
          <rPr>
            <u/>
            <sz val="8"/>
            <color indexed="81"/>
            <rFont val="Tahoma"/>
            <family val="2"/>
          </rPr>
          <t>CASO</t>
        </r>
        <r>
          <rPr>
            <sz val="8"/>
            <color indexed="81"/>
            <rFont val="Tahoma"/>
            <family val="2"/>
          </rPr>
          <t xml:space="preserve">: un edificio di 1.230 mq da destinare alle attività di gommista e collaudi auto, con annesso deposito di gomme, inferiore a 10.000 kg, senza possibilità di permanenza di autoveicoli all'interno durante le fasi non lavorative, non ricade nell'attività di cui al punto 69 del d.P.R. 1 agosto 2011, n. 151 (locali adibiti ad esposizione e/o vendita all'ingrosso o al dettaglio, con superficie lorda superiore a 400 mq);
l'attività sembrerebbe invece individuabile nella fattispecie di cui al punto 53 dello stesso decreto (officine per la riparazione di veicoli a motore, rimorchi per autoveicoli e carrozzerie, di superficie coperta superiore a 300 mq).
Nella attività 53 per superficie coperta è da prendere a riferimento quella totale, comprensiva dei magazzini, uffici e servizi.
Un'officina per la riparazione di veicoli a motore (nello specifico trattori), che prima della emanazione del d.P.R. 1 agosto 2011, n. 151, non era soggetta al certificato di prevenzione incendi in quanto di capienza inferiore a 9 mezzi, attualmente risulta ricompresa al punto 53 del d.P.R. 151, categoria B, avendo superficie superiore a 300 mq e inferiore a 1000 mq. Dato che per le attività esistenti alla data di entrata in vigore del d.P.R. 1 agosto 2011, n. 151 che, in virtù della previgente normativa (d.m.16 febbraio 1982) non risultavano soggette alle visite ed ai controlli da parte dei Vigili del Fuoco, devono espletare gli adempimenti previsti al citato decreto presidenziale entro il 07/10/2014. Pertanto, anche per il caso rappresentato, entro tale data, dovrà essere presentata SCIA al Comando Provinciale dei Vigili del Fuoco.
Se nell'attività di collaudo e/o revisione veicoli non è presente l'officina per la riparazione ed i veicoli rimangono unicamente per il tempo necessario al collaudo o alla revisione, l'attività non si configura tra quelle soggette ai controlli di prevenzione incendi.
</t>
        </r>
      </text>
    </comment>
    <comment ref="BF61" authorId="0" shapeId="0" xr:uid="{00000000-0006-0000-0200-000028000000}">
      <text>
        <r>
          <rPr>
            <b/>
            <sz val="8"/>
            <color indexed="81"/>
            <rFont val="Tahoma"/>
            <family val="2"/>
          </rPr>
          <t xml:space="preserve"> NOTA VV.F.:</t>
        </r>
        <r>
          <rPr>
            <sz val="8"/>
            <color indexed="81"/>
            <rFont val="Tahoma"/>
            <family val="2"/>
          </rPr>
          <t xml:space="preserve">
Un'officina riparazione auto con centro revisioni, di superficie pari a 180 mq e con capacità inferiore a 9 posti auto, non è soggetta ai procedimenti di prevenzione incendi di cui al d.P.R. 151/2011. Sono fatti salvi gli adempimenti previsti dal D.Lgs. 81/2008 per la sicurezza dei luoghi di lavoro dal punto di vista del rischio di incendio.
Per un'autocarrozzeria soggetta (attività 53.1.B) occorrerà riferirsi alla valutazione del rischio ed ai generali criteri di prevenzione incendi di cui all'allegato I del d.m. 07.08.2012. Si potrà fare riferimento al d.m. 09.03.2007 per il calcolo della classe di resistenza al fuoco, in funzione del carico di incendio presente.
L'attività di carrozzeria è soggetta agli adempimenti previsti dal d.P.R. 151/11 se supera i 300 m2 di superficie coperta (attività 53) e anche all'attività 74, qualora siano presenti impianti termici di potenzialità complessiva superiore a 116 kW.
Pertanto, non si deve presentare l'attestazione di rinnovo periodico di conformità antincendio per una carrozzeria di 160 m2, con impianti termici di potenzialità complessiva non superiore a 116 kW, anche se già in possesso di CPI rilasciato secondo la previgente normativa.
Nel caso di un'attività (n. 53 nella fattispecie) riportata nell'allegato al d.P.R. 1 agosto 2011, n. 151 senza indicazione in corrispondenza della colonna relativa alla categoria A, significa che per quella attività sono previste solo le categorie B e C.
</t>
        </r>
        <r>
          <rPr>
            <u/>
            <sz val="8"/>
            <color indexed="81"/>
            <rFont val="Tahoma"/>
            <family val="2"/>
          </rPr>
          <t>CASO</t>
        </r>
        <r>
          <rPr>
            <sz val="8"/>
            <color indexed="81"/>
            <rFont val="Tahoma"/>
            <family val="2"/>
          </rPr>
          <t xml:space="preserve">: un edificio di 1.230 mq da destinare alle attività di gommista e collaudi auto, con annesso deposito di gomme, inferiore a 10.000 kg, senza possibilità di permanenza di autoveicoli all'interno durante le fasi non lavorative, non ricade nell'attività di cui al punto 69 del d.P.R. 1 agosto 2011, n. 151 (locali adibiti ad esposizione e/o vendita all'ingrosso o al dettaglio, con superficie lorda superiore a 400 mq);
l'attività sembrerebbe invece individuabile nella fattispecie di cui al punto 53 dello stesso decreto (officine per la riparazione di veicoli a motore, rimorchi per autoveicoli e carrozzerie, di superficie coperta superiore a 300 mq).
Nella attività 53 per superficie coperta è da prendere a riferimento quella totale, comprensiva dei magazzini, uffici e servizi.
Un'officina per la riparazione di veicoli a motore (nello specifico trattori), che prima della emanazione del d.P.R. 1 agosto 2011, n. 151, non era soggetta al certificato di prevenzione incendi in quanto di capienza inferiore a 9 mezzi, attualmente risulta ricompresa al punto 53 del d.P.R. 151, categoria B, avendo superficie superiore a 300 mq e inferiore a 1000 mq. Dato che per le attività esistenti alla data di entrata in vigore del d.P.R. 1 agosto 2011, n. 151 che, in virtù della previgente normativa (d.m.16 febbraio 1982) non risultavano soggette alle visite ed ai controlli da parte dei Vigili del Fuoco, devono espletare gli adempimenti previsti al citato decreto presidenziale entro il 07/10/2014. Pertanto, anche per il caso rappresentato, entro tale data, dovrà essere presentata SCIA al Comando Provinciale dei Vigili del Fuoco.
Se nell'attività di collaudo e/o revisione veicoli non è presente l'officina per la riparazione ed i veicoli rimangono unicamente per il tempo necessario al collaudo o alla revisione, l'attività non si configura tra quelle soggette ai controlli di prevenzione incendi.
</t>
        </r>
      </text>
    </comment>
    <comment ref="B66" authorId="1" shapeId="0" xr:uid="{00000000-0006-0000-0200-000029000000}">
      <text>
        <r>
          <rPr>
            <b/>
            <sz val="9"/>
            <color indexed="81"/>
            <rFont val="Tahoma"/>
            <family val="2"/>
          </rPr>
          <t>Enrico Cinalli:</t>
        </r>
        <r>
          <rPr>
            <sz val="9"/>
            <color indexed="81"/>
            <rFont val="Tahoma"/>
            <family val="2"/>
          </rPr>
          <t xml:space="preserve">
Un apparecchio radigrafico spettrometro portatile (di tipo mobile) non rientra nell'attività  n. 58 (Rif. Dir. Lombardia Prot. 4272 del 02.03.2015)</t>
        </r>
      </text>
    </comment>
    <comment ref="BF66" authorId="1" shapeId="0" xr:uid="{00000000-0006-0000-0200-00002A000000}">
      <text>
        <r>
          <rPr>
            <b/>
            <sz val="9"/>
            <color indexed="81"/>
            <rFont val="Tahoma"/>
            <family val="2"/>
          </rPr>
          <t>Enrico Cinalli:</t>
        </r>
        <r>
          <rPr>
            <sz val="9"/>
            <color indexed="81"/>
            <rFont val="Tahoma"/>
            <family val="2"/>
          </rPr>
          <t xml:space="preserve">
Un apparecchio radigrafico spettrometro portatile (di tipo mobile) non rientra nell'attività  n. 58 (Rif. Dir. Lombardia Prot. 4272 del 02.03.2015)</t>
        </r>
      </text>
    </comment>
    <comment ref="B73" authorId="0" shapeId="0" xr:uid="{00000000-0006-0000-0200-00002B000000}">
      <text>
        <r>
          <rPr>
            <b/>
            <sz val="8"/>
            <color indexed="81"/>
            <rFont val="Tahoma"/>
            <family val="2"/>
          </rPr>
          <t>NOTA VV.F. :</t>
        </r>
        <r>
          <rPr>
            <sz val="8"/>
            <color indexed="81"/>
            <rFont val="Tahoma"/>
            <family val="2"/>
          </rPr>
          <t xml:space="preserve">
</t>
        </r>
        <r>
          <rPr>
            <u/>
            <sz val="8"/>
            <color indexed="81"/>
            <rFont val="Tahoma"/>
            <family val="2"/>
          </rPr>
          <t>Un circolo culturale privato</t>
        </r>
        <r>
          <rPr>
            <sz val="8"/>
            <color indexed="81"/>
            <rFont val="Tahoma"/>
            <family val="2"/>
          </rPr>
          <t xml:space="preserve">, all'interno del quale non si svolgono attività di spettacolo o di intrattenimento in genere, con una superficie complessiva di 1800 mq su due piani con 7 sale di riunioni da 60 mq cadauna, non è ricompreso al punto 65 dell'Allegato I al d.P.R. 151/2011. Restano, comunque, in capo al responsabile dell'attività, le valutazioni e i relativi adempimenti inerenti alla sicurezza antincendi e al d.lvo 9 aprile 2008, n. 81.
</t>
        </r>
        <r>
          <rPr>
            <u/>
            <sz val="8"/>
            <color indexed="81"/>
            <rFont val="Tahoma"/>
            <family val="2"/>
          </rPr>
          <t>La ludotec</t>
        </r>
        <r>
          <rPr>
            <sz val="8"/>
            <color indexed="81"/>
            <rFont val="Tahoma"/>
            <family val="2"/>
          </rPr>
          <t xml:space="preserve">a, intesa come luogo destinato al gioco e al divertimento, se di capienza superiore a 100 persone, ovvero con superficie lorda in pianta al chiuso superiore a 200 m2, rientra al punto 65 dell'allegato I al DPR 151/2011.
</t>
        </r>
        <r>
          <rPr>
            <u/>
            <sz val="8"/>
            <color indexed="81"/>
            <rFont val="Tahoma"/>
            <family val="2"/>
          </rPr>
          <t>Le palestre</t>
        </r>
        <r>
          <rPr>
            <sz val="8"/>
            <color indexed="81"/>
            <rFont val="Tahoma"/>
            <family val="2"/>
          </rPr>
          <t xml:space="preserve"> inserite in complessi scolastici, se utilizzate per attività sportive extrascolastiche e con capienza superiore a 100 persone, ovvero con superficie lorda in pianta al chiuso superiore a 200 mq, rientrano al punto 65 dell'allegato I al DPR 151/2011.
</t>
        </r>
        <r>
          <rPr>
            <u/>
            <sz val="8"/>
            <color indexed="81"/>
            <rFont val="Tahoma"/>
            <family val="2"/>
          </rPr>
          <t>Un salone pluriuso</t>
        </r>
        <r>
          <rPr>
            <sz val="8"/>
            <color indexed="81"/>
            <rFont val="Tahoma"/>
            <family val="2"/>
          </rPr>
          <t xml:space="preserve"> di proprietà di un Comune, avente superficie lorda in pianta di circa 600 mq, utilizzato ed aperto al pubblico occasionalmente (una ventina di volte l'anno) per spettacoli e trattenimenti in genere, è ricompreso al punto 65 dell'allegato I al d.P.R. 151/2011.
Sono infatti soggetti agli obblighi del citato decreto i locali di spettacolo e di trattenimento in genere, sia a carattere pubblico che privato, con capienza superiore a 100 persone, ovvero di superficie lorda in pianta al chiuso superiore a 200 mq anche se utilizzati occasionalmente.
</t>
        </r>
        <r>
          <rPr>
            <u/>
            <sz val="8"/>
            <color indexed="81"/>
            <rFont val="Tahoma"/>
            <family val="2"/>
          </rPr>
          <t>Una caffetteria</t>
        </r>
        <r>
          <rPr>
            <sz val="8"/>
            <color indexed="81"/>
            <rFont val="Tahoma"/>
            <family val="2"/>
          </rPr>
          <t xml:space="preserve"> all'interno di un locale a piano terra di superficie lorda maggiore di 200 mq, in cui alcuni ambienti sono destinate a zone gioco (tavoli da biliardo), rientra nell'attività 65 del d.P.R. 1 agosto 2011, n. 151.
Infatti, mentre i bar e i ristoranti non sono attività soggette agli adempimenti di cui al D.P.R. 151/11, </t>
        </r>
        <r>
          <rPr>
            <u/>
            <sz val="8"/>
            <color indexed="81"/>
            <rFont val="Tahoma"/>
            <family val="2"/>
          </rPr>
          <t>le sale gioch</t>
        </r>
        <r>
          <rPr>
            <sz val="8"/>
            <color indexed="81"/>
            <rFont val="Tahoma"/>
            <family val="2"/>
          </rPr>
          <t xml:space="preserve">i rientrano al punto 65 dell'allegato I al d.P.R. 151.
</t>
        </r>
        <r>
          <rPr>
            <u/>
            <sz val="8"/>
            <color indexed="81"/>
            <rFont val="Tahoma"/>
            <family val="2"/>
          </rPr>
          <t>Per una palestra superiore a 200 mq</t>
        </r>
        <r>
          <rPr>
            <sz val="8"/>
            <color indexed="81"/>
            <rFont val="Tahoma"/>
            <family val="2"/>
          </rPr>
          <t xml:space="preserve">, inserita in una scuola già classificata attività 67, ad uso esclusivo della scuola e già inserita nella autorizzazione antincendi esistente (CPI o SCIA), non si configura come nuova attività e, pertanto, non è necessario presentare una nuova SCIA.
Nel caso, invece, che la palestra sia compresa tra le nuove attività introdotte all'Allegato I, esistente alla data di pubblicazione del D.P.R. 151/2011 e non
precedentemente autorizzata gli enti e i privati responsabili, devono espletare i prescritti adempimenti entro il 7 ottobre 2014.
</t>
        </r>
        <r>
          <rPr>
            <u/>
            <sz val="8"/>
            <color indexed="81"/>
            <rFont val="Tahoma"/>
            <family val="2"/>
          </rPr>
          <t>Qualora una attività sportiva venga svolta al chius</t>
        </r>
        <r>
          <rPr>
            <sz val="8"/>
            <color indexed="81"/>
            <rFont val="Tahoma"/>
            <family val="2"/>
          </rPr>
          <t xml:space="preserve">o, all'interno di strutture pressostatiche,, all'interno delle quali si svolgono attività sportive (es. campi da tennis, piscine, campi da calcetto ecc.) e non vi siano aree di servizio annesse, la stessa non si configura né come "impianto sportivo" né come "complesso sportivo" così come definiti dal d.m. 18 marzo 1996 e pertanto non risulta ricompresa, indipendentemente dalla superficie, al punto 65 dell'allegato I al d.P.R. 151/2011). Nel caso in cui sia prevista la presenza di pubblico, l'attività sopra descritta risulterà soggetta ai controlli dei vigili del fuoco se la capienza è superiore a 100 persone.
</t>
        </r>
        <r>
          <rPr>
            <u/>
            <sz val="8"/>
            <color indexed="81"/>
            <rFont val="Tahoma"/>
            <family val="2"/>
          </rPr>
          <t>Nel caso di centri sportivi di superficie maggiore di 200 mq</t>
        </r>
        <r>
          <rPr>
            <sz val="8"/>
            <color indexed="81"/>
            <rFont val="Tahoma"/>
            <family val="2"/>
          </rPr>
          <t xml:space="preserve">, con affollamento inferiore a 100 persone, l'attività rientra al punto 65, categoria B, del d.P.R. 1 agosto 2011, n. 151. Gli spazi esclusivamente dedicati all'attività sportiva, così come definiti dal D.M. 18 marzo 1996 ( campi da tennis, piscine, etc.), anche se al chiuso e con superficie lorda in pianta superiore a 200 mq, sono esenti dagli adempimenti stabiliti dal predetto d.P.R.
Dette attività dovranno comunque osservare, sotto la propria responsabilità, la normativa di prevenzione incendi applicabile.
</t>
        </r>
        <r>
          <rPr>
            <u/>
            <sz val="8"/>
            <color indexed="81"/>
            <rFont val="Tahoma"/>
            <family val="2"/>
          </rPr>
          <t>Le sale giochi</t>
        </r>
        <r>
          <rPr>
            <sz val="8"/>
            <color indexed="81"/>
            <rFont val="Tahoma"/>
            <family val="2"/>
          </rPr>
          <t xml:space="preserve"> di superficie superiore a 200 mq sono inquadrate nel punto 65 dell'allegato al d.P.R. 1 agosto 2011, n. 151, e quindi sono soggette ai controlli di prevenzione incendi.
</t>
        </r>
        <r>
          <rPr>
            <u/>
            <sz val="8"/>
            <color indexed="81"/>
            <rFont val="Tahoma"/>
            <family val="2"/>
          </rPr>
          <t>I ristoranti</t>
        </r>
        <r>
          <rPr>
            <sz val="8"/>
            <color indexed="81"/>
            <rFont val="Tahoma"/>
            <family val="2"/>
          </rPr>
          <t xml:space="preserve"> non rientrano tra le attività assoggettate ai controlli di prevenzione incendi ai sensi del d.P.R. 1 agosto 2011, n. 151. Qualora la cucina a servizio del ristorante, sia alimentata a combustibile solido, liquido o gassoso ed abbia la potenzialità superiore a 116 kW, la stessa è inquadrabile nel punto 74 dell'allegato I al suddetto d.P.R.
Gli edifici destinati al culto non sono locali di spettacolo e trattenimento e, pertanto, non sono compresi dal punto
65 del d.P.R. 1 agosto 2011, n. 151.
</t>
        </r>
        <r>
          <rPr>
            <u/>
            <sz val="8"/>
            <color indexed="81"/>
            <rFont val="Tahoma"/>
            <family val="2"/>
          </rPr>
          <t>Un night club</t>
        </r>
        <r>
          <rPr>
            <sz val="8"/>
            <color indexed="81"/>
            <rFont val="Tahoma"/>
            <family val="2"/>
          </rPr>
          <t xml:space="preserve"> ricade nell'attività compresa al punto 65 dell'allegato al d.P.R. 1 agosto 2011, n. 151, ed è classificato sulla base dei valori di superficie e affollamento previsti.
</t>
        </r>
        <r>
          <rPr>
            <u/>
            <sz val="8"/>
            <color indexed="81"/>
            <rFont val="Tahoma"/>
            <family val="2"/>
          </rPr>
          <t>I locali di spettacolo, trattenimento, impianti sportivi ecc</t>
        </r>
        <r>
          <rPr>
            <sz val="8"/>
            <color indexed="81"/>
            <rFont val="Tahoma"/>
            <family val="2"/>
          </rPr>
          <t xml:space="preserve">., individuati al punto 65 dell'allegato al d.P.R. 1 agosto 2011, n. 151 sono assoggettati ai controlli di prevenzione incendi se la capienza supera le 100 persone, ovvero se la superficie supera i 200 mq. Nel caso un locale di trattenimento abbia capienza inferiore a 100 persone ma superficie superiore a 200 mq, l'attività risulta soggetta ai controlli di prevenzione incendi, ricadendo in particolare in categoria B.
Ai fini antincendio i </t>
        </r>
        <r>
          <rPr>
            <u/>
            <sz val="8"/>
            <color indexed="81"/>
            <rFont val="Tahoma"/>
            <family val="2"/>
          </rPr>
          <t>centri fitness con relative pertinenze</t>
        </r>
        <r>
          <rPr>
            <sz val="8"/>
            <color indexed="81"/>
            <rFont val="Tahoma"/>
            <family val="2"/>
          </rPr>
          <t xml:space="preserve"> (saune, piscina, spogliatoi, ecc.) e le palestre sono da considerarsi attività analoghe e ricomprese sulla base delle proprie caratteristiche, al punto 65 del d.P.R. 1 agosto 2011, n. 151.
</t>
        </r>
      </text>
    </comment>
    <comment ref="BF73" authorId="0" shapeId="0" xr:uid="{00000000-0006-0000-0200-00002C000000}">
      <text>
        <r>
          <rPr>
            <b/>
            <sz val="8"/>
            <color indexed="81"/>
            <rFont val="Tahoma"/>
            <family val="2"/>
          </rPr>
          <t>NOTA VV.F. :</t>
        </r>
        <r>
          <rPr>
            <sz val="8"/>
            <color indexed="81"/>
            <rFont val="Tahoma"/>
            <family val="2"/>
          </rPr>
          <t xml:space="preserve">
</t>
        </r>
        <r>
          <rPr>
            <u/>
            <sz val="8"/>
            <color indexed="81"/>
            <rFont val="Tahoma"/>
            <family val="2"/>
          </rPr>
          <t>Un circolo culturale privato</t>
        </r>
        <r>
          <rPr>
            <sz val="8"/>
            <color indexed="81"/>
            <rFont val="Tahoma"/>
            <family val="2"/>
          </rPr>
          <t xml:space="preserve">, all'interno del quale non si svolgono attività di spettacolo o di intrattenimento in genere, con una superficie complessiva di 1800 mq su due piani con 7 sale di riunioni da 60 mq cadauna, non è ricompreso al punto 65 dell'Allegato I al d.P.R. 151/2011. Restano, comunque, in capo al responsabile dell'attività, le valutazioni e i relativi adempimenti inerenti alla sicurezza antincendi e al d.lvo 9 aprile 2008, n. 81.
</t>
        </r>
        <r>
          <rPr>
            <u/>
            <sz val="8"/>
            <color indexed="81"/>
            <rFont val="Tahoma"/>
            <family val="2"/>
          </rPr>
          <t>La ludotec</t>
        </r>
        <r>
          <rPr>
            <sz val="8"/>
            <color indexed="81"/>
            <rFont val="Tahoma"/>
            <family val="2"/>
          </rPr>
          <t xml:space="preserve">a, intesa come luogo destinato al gioco e al divertimento, se di capienza superiore a 100 persone, ovvero con superficie lorda in pianta al chiuso superiore a 200 m2, rientra al punto 65 dell'allegato I al DPR 151/2011.
</t>
        </r>
        <r>
          <rPr>
            <u/>
            <sz val="8"/>
            <color indexed="81"/>
            <rFont val="Tahoma"/>
            <family val="2"/>
          </rPr>
          <t>Le palestre</t>
        </r>
        <r>
          <rPr>
            <sz val="8"/>
            <color indexed="81"/>
            <rFont val="Tahoma"/>
            <family val="2"/>
          </rPr>
          <t xml:space="preserve"> inserite in complessi scolastici, se utilizzate per attività sportive extrascolastiche e con capienza superiore a 100 persone, ovvero con superficie lorda in pianta al chiuso superiore a 200 mq, rientrano al punto 65 dell'allegato I al DPR 151/2011.
</t>
        </r>
        <r>
          <rPr>
            <u/>
            <sz val="8"/>
            <color indexed="81"/>
            <rFont val="Tahoma"/>
            <family val="2"/>
          </rPr>
          <t>Un salone pluriuso</t>
        </r>
        <r>
          <rPr>
            <sz val="8"/>
            <color indexed="81"/>
            <rFont val="Tahoma"/>
            <family val="2"/>
          </rPr>
          <t xml:space="preserve"> di proprietà di un Comune, avente superficie lorda in pianta di circa 600 mq, utilizzato ed aperto al pubblico occasionalmente (una ventina di volte l'anno) per spettacoli e trattenimenti in genere, è ricompreso al punto 65 dell'allegato I al d.P.R. 151/2011.
Sono infatti soggetti agli obblighi del citato decreto i locali di spettacolo e di trattenimento in genere, sia a carattere pubblico che privato, con capienza superiore a 100 persone, ovvero di superficie lorda in pianta al chiuso superiore a 200 mq anche se utilizzati occasionalmente.
</t>
        </r>
        <r>
          <rPr>
            <u/>
            <sz val="8"/>
            <color indexed="81"/>
            <rFont val="Tahoma"/>
            <family val="2"/>
          </rPr>
          <t>Una caffetteria</t>
        </r>
        <r>
          <rPr>
            <sz val="8"/>
            <color indexed="81"/>
            <rFont val="Tahoma"/>
            <family val="2"/>
          </rPr>
          <t xml:space="preserve"> all'interno di un locale a piano terra di superficie lorda maggiore di 200 mq, in cui alcuni ambienti sono destinate a zone gioco (tavoli da biliardo), rientra nell'attività 65 del d.P.R. 1 agosto 2011, n. 151.
Infatti, mentre i bar e i ristoranti non sono attività soggette agli adempimenti di cui al D.P.R. 151/11, </t>
        </r>
        <r>
          <rPr>
            <u/>
            <sz val="8"/>
            <color indexed="81"/>
            <rFont val="Tahoma"/>
            <family val="2"/>
          </rPr>
          <t>le sale gioch</t>
        </r>
        <r>
          <rPr>
            <sz val="8"/>
            <color indexed="81"/>
            <rFont val="Tahoma"/>
            <family val="2"/>
          </rPr>
          <t xml:space="preserve">i rientrano al punto 65 dell'allegato I al d.P.R. 151.
</t>
        </r>
        <r>
          <rPr>
            <u/>
            <sz val="8"/>
            <color indexed="81"/>
            <rFont val="Tahoma"/>
            <family val="2"/>
          </rPr>
          <t>Per una palestra superiore a 200 mq</t>
        </r>
        <r>
          <rPr>
            <sz val="8"/>
            <color indexed="81"/>
            <rFont val="Tahoma"/>
            <family val="2"/>
          </rPr>
          <t xml:space="preserve">, inserita in una scuola già classificata attività 67, ad uso esclusivo della scuola e già inserita nella autorizzazione antincendi esistente (CPI o SCIA), non si configura come nuova attività e, pertanto, non è necessario presentare una nuova SCIA.
Nel caso, invece, che la palestra sia compresa tra le nuove attività introdotte all'Allegato I, esistente alla data di pubblicazione del D.P.R. 151/2011 e non
precedentemente autorizzata gli enti e i privati responsabili, devono espletare i prescritti adempimenti entro il 7 ottobre 2014.
</t>
        </r>
        <r>
          <rPr>
            <u/>
            <sz val="8"/>
            <color indexed="81"/>
            <rFont val="Tahoma"/>
            <family val="2"/>
          </rPr>
          <t>Qualora una attività sportiva venga svolta al chius</t>
        </r>
        <r>
          <rPr>
            <sz val="8"/>
            <color indexed="81"/>
            <rFont val="Tahoma"/>
            <family val="2"/>
          </rPr>
          <t xml:space="preserve">o, all'interno di strutture pressostatiche,, all'interno delle quali si svolgono attività sportive (es. campi da tennis, piscine, campi da calcetto ecc.) e non vi siano aree di servizio annesse, la stessa non si configura né come "impianto sportivo" né come "complesso sportivo" così come definiti dal d.m. 18 marzo 1996 e pertanto non risulta ricompresa, indipendentemente dalla superficie, al punto 65 dell'allegato I al d.P.R. 151/2011). Nel caso in cui sia prevista la presenza di pubblico, l'attività sopra descritta risulterà soggetta ai controlli dei vigili del fuoco se la capienza è superiore a 100 persone.
</t>
        </r>
        <r>
          <rPr>
            <u/>
            <sz val="8"/>
            <color indexed="81"/>
            <rFont val="Tahoma"/>
            <family val="2"/>
          </rPr>
          <t>Nel caso di centri sportivi di superficie maggiore di 200 mq</t>
        </r>
        <r>
          <rPr>
            <sz val="8"/>
            <color indexed="81"/>
            <rFont val="Tahoma"/>
            <family val="2"/>
          </rPr>
          <t xml:space="preserve">, con affollamento inferiore a 100 persone, l'attività rientra al punto 65, categoria B, del d.P.R. 1 agosto 2011, n. 151. Gli spazi esclusivamente dedicati all'attività sportiva, così come definiti dal D.M. 18 marzo 1996 ( campi da tennis, piscine, etc.), anche se al chiuso e con superficie lorda in pianta superiore a 200 mq, sono esenti dagli adempimenti stabiliti dal predetto d.P.R.
Dette attività dovranno comunque osservare, sotto la propria responsabilità, la normativa di prevenzione incendi applicabile.
</t>
        </r>
        <r>
          <rPr>
            <u/>
            <sz val="8"/>
            <color indexed="81"/>
            <rFont val="Tahoma"/>
            <family val="2"/>
          </rPr>
          <t>Le sale giochi</t>
        </r>
        <r>
          <rPr>
            <sz val="8"/>
            <color indexed="81"/>
            <rFont val="Tahoma"/>
            <family val="2"/>
          </rPr>
          <t xml:space="preserve"> di superficie superiore a 200 mq sono inquadrate nel punto 65 dell'allegato al d.P.R. 1 agosto 2011, n. 151, e quindi sono soggette ai controlli di prevenzione incendi.
</t>
        </r>
        <r>
          <rPr>
            <u/>
            <sz val="8"/>
            <color indexed="81"/>
            <rFont val="Tahoma"/>
            <family val="2"/>
          </rPr>
          <t>I ristoranti</t>
        </r>
        <r>
          <rPr>
            <sz val="8"/>
            <color indexed="81"/>
            <rFont val="Tahoma"/>
            <family val="2"/>
          </rPr>
          <t xml:space="preserve"> non rientrano tra le attività assoggettate ai controlli di prevenzione incendi ai sensi del d.P.R. 1 agosto 2011, n. 151. Qualora la cucina a servizio del ristorante, sia alimentata a combustibile solido, liquido o gassoso ed abbia la potenzialità superiore a 116 kW, la stessa è inquadrabile nel punto 74 dell'allegato I al suddetto d.P.R.
Gli edifici destinati al culto non sono locali di spettacolo e trattenimento e, pertanto, non sono compresi dal punto
65 del d.P.R. 1 agosto 2011, n. 151.
</t>
        </r>
        <r>
          <rPr>
            <u/>
            <sz val="8"/>
            <color indexed="81"/>
            <rFont val="Tahoma"/>
            <family val="2"/>
          </rPr>
          <t>Un night club</t>
        </r>
        <r>
          <rPr>
            <sz val="8"/>
            <color indexed="81"/>
            <rFont val="Tahoma"/>
            <family val="2"/>
          </rPr>
          <t xml:space="preserve"> ricade nell'attività compresa al punto 65 dell'allegato al d.P.R. 1 agosto 2011, n. 151, ed è classificato sulla base dei valori di superficie e affollamento previsti.
</t>
        </r>
        <r>
          <rPr>
            <u/>
            <sz val="8"/>
            <color indexed="81"/>
            <rFont val="Tahoma"/>
            <family val="2"/>
          </rPr>
          <t>I locali di spettacolo, trattenimento, impianti sportivi ecc</t>
        </r>
        <r>
          <rPr>
            <sz val="8"/>
            <color indexed="81"/>
            <rFont val="Tahoma"/>
            <family val="2"/>
          </rPr>
          <t xml:space="preserve">., individuati al punto 65 dell'allegato al d.P.R. 1 agosto 2011, n. 151 sono assoggettati ai controlli di prevenzione incendi se la capienza supera le 100 persone, ovvero se la superficie supera i 200 mq. Nel caso un locale di trattenimento abbia capienza inferiore a 100 persone ma superficie superiore a 200 mq, l'attività risulta soggetta ai controlli di prevenzione incendi, ricadendo in particolare in categoria B.
Ai fini antincendio i </t>
        </r>
        <r>
          <rPr>
            <u/>
            <sz val="8"/>
            <color indexed="81"/>
            <rFont val="Tahoma"/>
            <family val="2"/>
          </rPr>
          <t>centri fitness con relative pertinenze</t>
        </r>
        <r>
          <rPr>
            <sz val="8"/>
            <color indexed="81"/>
            <rFont val="Tahoma"/>
            <family val="2"/>
          </rPr>
          <t xml:space="preserve"> (saune, piscina, spogliatoi, ecc.) e le palestre sono da considerarsi attività analoghe e ricomprese sulla base delle proprie caratteristiche, al punto 65 del d.P.R. 1 agosto 2011, n. 151.
</t>
        </r>
      </text>
    </comment>
    <comment ref="B74" authorId="0" shapeId="0" xr:uid="{00000000-0006-0000-0200-00002D000000}">
      <text>
        <r>
          <rPr>
            <b/>
            <sz val="8"/>
            <color indexed="81"/>
            <rFont val="Tahoma"/>
            <family val="2"/>
          </rPr>
          <t>NOTA VV.F.:</t>
        </r>
        <r>
          <rPr>
            <sz val="8"/>
            <color indexed="81"/>
            <rFont val="Tahoma"/>
            <family val="2"/>
          </rPr>
          <t xml:space="preserve">
</t>
        </r>
        <r>
          <rPr>
            <u/>
            <sz val="8"/>
            <color indexed="81"/>
            <rFont val="Tahoma"/>
            <family val="2"/>
          </rPr>
          <t>Nel caso di un edificio composto da 10 appartamenti destinati a locazione a scopo turistico con n. 28 posti letto total</t>
        </r>
        <r>
          <rPr>
            <sz val="8"/>
            <color indexed="81"/>
            <rFont val="Tahoma"/>
            <family val="2"/>
          </rPr>
          <t xml:space="preserve">i, "assimilabile a residenza turistico alberghiera (RTA)" , prima di esercire l'attività occorre presentare la SCIA ai sensi dell'art. 4 del d.P.R. 151/2011,con modalità di presentazione della segnalazione e la documentazione necessaria indicata nel d.m. 7 agosto 2012.
</t>
        </r>
        <r>
          <rPr>
            <u/>
            <sz val="8"/>
            <color indexed="81"/>
            <rFont val="Tahoma"/>
            <family val="2"/>
          </rPr>
          <t>Qualora l'albergo abbia una capienza superiore a 25 posti-letto</t>
        </r>
        <r>
          <rPr>
            <sz val="8"/>
            <color indexed="81"/>
            <rFont val="Tahoma"/>
            <family val="2"/>
          </rPr>
          <t xml:space="preserve">, anche se gli stessi sono suddivisi in strutture separate di capienza singola inferiore ai 25 posti letto, rientra al punto 66 del d.P.R. 151/2011.
In questo caso le disposizioni di prevenzione incendi applicabili alle attività nelle singole strutture edilizie, sono quelle indicate al Titolo III dell'allegato al D.M. 9 aprile 1994.
</t>
        </r>
        <r>
          <rPr>
            <u/>
            <sz val="8"/>
            <color indexed="81"/>
            <rFont val="Tahoma"/>
            <family val="2"/>
          </rPr>
          <t>Un'attività di campeggio con più di 400 persone</t>
        </r>
        <r>
          <rPr>
            <sz val="8"/>
            <color indexed="81"/>
            <rFont val="Tahoma"/>
            <family val="2"/>
          </rPr>
          <t xml:space="preserve"> ricade in categoria B con valutazione preventiva del progetto da parte del Comando VV.F. competente. In attesa dell'emanazione della specifica regola tecnica, si applicano i criteri generali di prevenzione incendi di cui all'allegato I del D.M. 7 agosto 2012.
</t>
        </r>
        <r>
          <rPr>
            <u/>
            <sz val="8"/>
            <color indexed="81"/>
            <rFont val="Tahoma"/>
            <family val="2"/>
          </rPr>
          <t>Caso di un piccolo albergo con meno di 25 posti letto ed annesso ristorante con 100 posti a sedere</t>
        </r>
        <r>
          <rPr>
            <sz val="8"/>
            <color indexed="81"/>
            <rFont val="Tahoma"/>
            <family val="2"/>
          </rPr>
          <t xml:space="preserve">: gli alberghi fino a 25 posti letto ed i ristoranti non sono attività soggette agli adempimenti procedurali stabiliti dal d.P.R. 1 agosto 2011, n. 151. Resta fermo comunque l'obbligo del rispetto delle specifiche norme tecniche di prevenzione incendi per le attività alberghiere da parte del titolare.
L'impianto di produzione calore e la cucina alimentati a combustibile solido, liquido o gassoso, qualora superino la di potenzialità di 116 kW, sono soggetti ai controlli di prevenzione incendi.
</t>
        </r>
        <r>
          <rPr>
            <u/>
            <sz val="8"/>
            <color indexed="81"/>
            <rFont val="Tahoma"/>
            <family val="2"/>
          </rPr>
          <t>L'attività extra alberghiera di affittacamere, con capacità inferiore a 25 posti letto</t>
        </r>
        <r>
          <rPr>
            <sz val="8"/>
            <color indexed="81"/>
            <rFont val="Tahoma"/>
            <family val="2"/>
          </rPr>
          <t>, non è soggetta ai controlli di prevenzione incendi di cui al d.P.R. 1 agosto 2011, n. 151. Per tale attività devono comunque essere rispettati, sotto la responsabilità del titolare, la norma tecnica di riferimento (d.m. 9 aprile 1994, titolo III - disposizioni relative alle attività ricettive con capacità non superiore a venticinque posti letto) e gli obblighi gestionali.</t>
        </r>
      </text>
    </comment>
    <comment ref="BF74" authorId="0" shapeId="0" xr:uid="{00000000-0006-0000-0200-00002E000000}">
      <text>
        <r>
          <rPr>
            <b/>
            <sz val="8"/>
            <color indexed="81"/>
            <rFont val="Tahoma"/>
            <family val="2"/>
          </rPr>
          <t>NOTA VV.F.:</t>
        </r>
        <r>
          <rPr>
            <sz val="8"/>
            <color indexed="81"/>
            <rFont val="Tahoma"/>
            <family val="2"/>
          </rPr>
          <t xml:space="preserve">
</t>
        </r>
        <r>
          <rPr>
            <u/>
            <sz val="8"/>
            <color indexed="81"/>
            <rFont val="Tahoma"/>
            <family val="2"/>
          </rPr>
          <t>Nel caso di un edificio composto da 10 appartamenti destinati a locazione a scopo turistico con n. 28 posti letto total</t>
        </r>
        <r>
          <rPr>
            <sz val="8"/>
            <color indexed="81"/>
            <rFont val="Tahoma"/>
            <family val="2"/>
          </rPr>
          <t xml:space="preserve">i, "assimilabile a residenza turistico alberghiera (RTA)" , prima di esercire l'attività occorre presentare la SCIA ai sensi dell'art. 4 del d.P.R. 151/2011,con modalità di presentazione della segnalazione e la documentazione necessaria indicata nel d.m. 7 agosto 2012.
</t>
        </r>
        <r>
          <rPr>
            <u/>
            <sz val="8"/>
            <color indexed="81"/>
            <rFont val="Tahoma"/>
            <family val="2"/>
          </rPr>
          <t>Qualora l'albergo abbia una capienza superiore a 25 posti-letto</t>
        </r>
        <r>
          <rPr>
            <sz val="8"/>
            <color indexed="81"/>
            <rFont val="Tahoma"/>
            <family val="2"/>
          </rPr>
          <t xml:space="preserve">, anche se gli stessi sono suddivisi in strutture separate di capienza singola inferiore ai 25 posti letto, rientra al punto 66 del d.P.R. 151/2011.
In questo caso le disposizioni di prevenzione incendi applicabili alle attività nelle singole strutture edilizie, sono quelle indicate al Titolo III dell'allegato al D.M. 9 aprile 1994.
</t>
        </r>
        <r>
          <rPr>
            <u/>
            <sz val="8"/>
            <color indexed="81"/>
            <rFont val="Tahoma"/>
            <family val="2"/>
          </rPr>
          <t>Un'attività di campeggio con più di 400 persone</t>
        </r>
        <r>
          <rPr>
            <sz val="8"/>
            <color indexed="81"/>
            <rFont val="Tahoma"/>
            <family val="2"/>
          </rPr>
          <t xml:space="preserve"> ricade in categoria B con valutazione preventiva del progetto da parte del Comando VV.F. competente. In attesa dell'emanazione della specifica regola tecnica, si applicano i criteri generali di prevenzione incendi di cui all'allegato I del D.M. 7 agosto 2012.
</t>
        </r>
        <r>
          <rPr>
            <u/>
            <sz val="8"/>
            <color indexed="81"/>
            <rFont val="Tahoma"/>
            <family val="2"/>
          </rPr>
          <t>Caso di un piccolo albergo con meno di 25 posti letto ed annesso ristorante con 100 posti a sedere</t>
        </r>
        <r>
          <rPr>
            <sz val="8"/>
            <color indexed="81"/>
            <rFont val="Tahoma"/>
            <family val="2"/>
          </rPr>
          <t xml:space="preserve">: gli alberghi fino a 25 posti letto ed i ristoranti non sono attività soggette agli adempimenti procedurali stabiliti dal d.P.R. 1 agosto 2011, n. 151. Resta fermo comunque l'obbligo del rispetto delle specifiche norme tecniche di prevenzione incendi per le attività alberghiere da parte del titolare.
L'impianto di produzione calore e la cucina alimentati a combustibile solido, liquido o gassoso, qualora superino la di potenzialità di 116 kW, sono soggetti ai controlli di prevenzione incendi.
</t>
        </r>
        <r>
          <rPr>
            <u/>
            <sz val="8"/>
            <color indexed="81"/>
            <rFont val="Tahoma"/>
            <family val="2"/>
          </rPr>
          <t>L'attività extra alberghiera di affittacamere, con capacità inferiore a 25 posti letto</t>
        </r>
        <r>
          <rPr>
            <sz val="8"/>
            <color indexed="81"/>
            <rFont val="Tahoma"/>
            <family val="2"/>
          </rPr>
          <t>, non è soggetta ai controlli di prevenzione incendi di cui al d.P.R. 1 agosto 2011, n. 151. Per tale attività devono comunque essere rispettati, sotto la responsabilità del titolare, la norma tecnica di riferimento (d.m. 9 aprile 1994, titolo III - disposizioni relative alle attività ricettive con capacità non superiore a venticinque posti letto) e gli obblighi gestionali.</t>
        </r>
      </text>
    </comment>
    <comment ref="B75" authorId="0" shapeId="0" xr:uid="{00000000-0006-0000-0200-00002F000000}">
      <text>
        <r>
          <rPr>
            <b/>
            <sz val="8"/>
            <color indexed="81"/>
            <rFont val="Tahoma"/>
            <family val="2"/>
          </rPr>
          <t xml:space="preserve"> NOTA VV.F.:</t>
        </r>
        <r>
          <rPr>
            <sz val="8"/>
            <color indexed="81"/>
            <rFont val="Tahoma"/>
            <family val="2"/>
          </rPr>
          <t xml:space="preserve">
Un asilo nido con meno di 30 persone presenti, non si configura al punto 67 del d.P.R. 151/2011. Restano,
comunque, in capo al responsabile dell'attività le valutazioni e i relativi adempimenti inerenti alla sicurezza antincendi e al d.lvo 9 aprile 2008, n. 81.
</t>
        </r>
        <r>
          <rPr>
            <u/>
            <sz val="8"/>
            <color indexed="81"/>
            <rFont val="Tahoma"/>
            <family val="2"/>
          </rPr>
          <t>CASO</t>
        </r>
        <r>
          <rPr>
            <sz val="8"/>
            <color indexed="81"/>
            <rFont val="Tahoma"/>
            <family val="2"/>
          </rPr>
          <t xml:space="preserve">: nello stesso fabbricato è presente una scuola elementare da 110 alunni e un asilo nido con 40 persone, aventi in comune locali accessori quali mensa, refettorio, ecc.. Nel caso dovranno essere rispettati, in attesa della specifica regola tecnica per gli asili, i criteri generali di prevenzione incendi riportati nell'allegato I al d.m. 7 agosto 2012. Il d.m. 26/08/1992, non essendo cogente per gli asili nido, potrà costituire unicamente un riferimento.
Per le attività a rischio specifico, eventualmente presenti, dovranno essere osservate le relative regole tecniche.
Ai sensi del d.P.R. 1 agosto 2011, n. 151, le scuole di ogni ordine, grado e tipo, collegi, accademie con oltre 100 persone presenti sono classificate nell'attività 67, categorie A, B, C in base al numero di persone presenti.
Quindi, un liceo con 20/25 persone presenti non ricade nell'attività di cui al punto 67 e non dovrà essere presentata SCIA al Comando, in quanto non costituente attività soggetta ai procedimenti stabiliti con il d.P.R. 1 agosto 2011, n. 151
In ogni caso per l'attività scolastica si dovranno seguire le prescrizioni indicate nel d.m. 26 agosto 1992 (G.U. n. 218 del 16 settembre 1992). Al punto 1.2 il d.m. suddivide le scuole, in relazione alle presenze effettive contemporanee in esse prevedibili, di alunni e di personale docente e non docente, in sei tipi tra i quali il tipo 0: scuole con numero di presenze contemporanee fino a 100 persone. Alle scuole di tipo 0 si applicano le norme di sicurezza di cui al punto 11 del d.m. citato
Nel punto 67 del d.P.R. 1 agosto 2011, n. 151 sono comprese le scuole di ogni ordine, grado e tipo, pertanto anche le scuole materne.
Nel caso in cui il numero di persone presenti superi le 100 unità, la scuola è soggetta ai controlli di prevenzione incendi di cui al d.P.R. 1 agosto 2011, n. 151. La regola tecnica di riferimento è il decreto ministeriale 26 agosto 1992 "Norme di prevenzione incendi per l'edilizia scolastica".
Un nido d'infanzia con oltre 30 persone precedentemente non soggetto a certificato di prevenzione incendi, con l'entrata in vigore del d.P.R. 1 agosto 2011, n. 151 rientra in categoria B: ai sensi dell'art. 11, co. 4, del d.P.R. 1 agosto 2011, n. 151, le nuove attività inserite nell'allegato I, esistenti alla data di pubblicazione del nuovo regolamento, devono presentare al Comando Provinciale dei Vigili del Fuoco competente per territorio la SCIA secondo le procedure previste dagli artt. 3 e 4, entro il 7 ottobre 2014 ( Legge 98/2013 di conversione del Decreto Legge 69/2013).
</t>
        </r>
      </text>
    </comment>
    <comment ref="BF75" authorId="0" shapeId="0" xr:uid="{00000000-0006-0000-0200-000030000000}">
      <text>
        <r>
          <rPr>
            <b/>
            <sz val="8"/>
            <color indexed="81"/>
            <rFont val="Tahoma"/>
            <family val="2"/>
          </rPr>
          <t xml:space="preserve"> NOTA VV.F.:</t>
        </r>
        <r>
          <rPr>
            <sz val="8"/>
            <color indexed="81"/>
            <rFont val="Tahoma"/>
            <family val="2"/>
          </rPr>
          <t xml:space="preserve">
Un asilo nido con meno di 30 persone presenti, non si configura al punto 67 del d.P.R. 151/2011. Restano,
comunque, in capo al responsabile dell'attività le valutazioni e i relativi adempimenti inerenti alla sicurezza antincendi e al d.lvo 9 aprile 2008, n. 81.
</t>
        </r>
        <r>
          <rPr>
            <u/>
            <sz val="8"/>
            <color indexed="81"/>
            <rFont val="Tahoma"/>
            <family val="2"/>
          </rPr>
          <t>CASO</t>
        </r>
        <r>
          <rPr>
            <sz val="8"/>
            <color indexed="81"/>
            <rFont val="Tahoma"/>
            <family val="2"/>
          </rPr>
          <t xml:space="preserve">: nello stesso fabbricato è presente una scuola elementare da 110 alunni e un asilo nido con 40 persone, aventi in comune locali accessori quali mensa, refettorio, ecc.. Nel caso dovranno essere rispettati, in attesa della specifica regola tecnica per gli asili, i criteri generali di prevenzione incendi riportati nell'allegato I al d.m. 7 agosto 2012. Il d.m. 26/08/1992, non essendo cogente per gli asili nido, potrà costituire unicamente un riferimento.
Per le attività a rischio specifico, eventualmente presenti, dovranno essere osservate le relative regole tecniche.
Ai sensi del d.P.R. 1 agosto 2011, n. 151, le scuole di ogni ordine, grado e tipo, collegi, accademie con oltre 100 persone presenti sono classificate nell'attività 67, categorie A, B, C in base al numero di persone presenti.
Quindi, un liceo con 20/25 persone presenti non ricade nell'attività di cui al punto 67 e non dovrà essere presentata SCIA al Comando, in quanto non costituente attività soggetta ai procedimenti stabiliti con il d.P.R. 1 agosto 2011, n. 151
In ogni caso per l'attività scolastica si dovranno seguire le prescrizioni indicate nel d.m. 26 agosto 1992 (G.U. n. 218 del 16 settembre 1992). Al punto 1.2 il d.m. suddivide le scuole, in relazione alle presenze effettive contemporanee in esse prevedibili, di alunni e di personale docente e non docente, in sei tipi tra i quali il tipo 0: scuole con numero di presenze contemporanee fino a 100 persone. Alle scuole di tipo 0 si applicano le norme di sicurezza di cui al punto 11 del d.m. citato
Nel punto 67 del d.P.R. 1 agosto 2011, n. 151 sono comprese le scuole di ogni ordine, grado e tipo, pertanto anche le scuole materne.
Nel caso in cui il numero di persone presenti superi le 100 unità, la scuola è soggetta ai controlli di prevenzione incendi di cui al d.P.R. 1 agosto 2011, n. 151. La regola tecnica di riferimento è il decreto ministeriale 26 agosto 1992 "Norme di prevenzione incendi per l'edilizia scolastica".
Un nido d'infanzia con oltre 30 persone precedentemente non soggetto a certificato di prevenzione incendi, con l'entrata in vigore del d.P.R. 1 agosto 2011, n. 151 rientra in categoria B: ai sensi dell'art. 11, co. 4, del d.P.R. 1 agosto 2011, n. 151, le nuove attività inserite nell'allegato I, esistenti alla data di pubblicazione del nuovo regolamento, devono presentare al Comando Provinciale dei Vigili del Fuoco competente per territorio la SCIA secondo le procedure previste dagli artt. 3 e 4, entro il 7 ottobre 2014 ( Legge 98/2013 di conversione del Decreto Legge 69/2013).
</t>
        </r>
      </text>
    </comment>
    <comment ref="BF76" authorId="0" shapeId="0" xr:uid="{00000000-0006-0000-0200-000032000000}">
      <text>
        <r>
          <rPr>
            <b/>
            <sz val="8"/>
            <color indexed="81"/>
            <rFont val="Tahoma"/>
            <family val="2"/>
          </rPr>
          <t>NOTA VV.F.:</t>
        </r>
        <r>
          <rPr>
            <sz val="8"/>
            <color indexed="81"/>
            <rFont val="Tahoma"/>
            <family val="2"/>
          </rPr>
          <t xml:space="preserve">
Ai fini dell'assoggettabilità agli obblighi di cui al D.P.R. 151/2011, è l'attività di "struttura sanitaria" che deve possedere superficie maggiore di 500 mq e, pertanto, un immobile da 600 mq con un unico proprietario (adibito per 200 mq ad ambulatori per assistenza specialistica e per i restanti 400 mq ad uffici non pertinenti) non è da considerarsi come attività 68.2.A.
Relativamente all'applicazione del DPR 151/2011, riguardo le strutture sanitarie che erogano prestazioni di assistenza specialistica in regime ambulatoriale, la superficie da considerarsi è quella lorda. Qualora, quindi, uno studio medico abbia superficie complessiva superiore a 500 mq, lo stesso è ricompreso al punto 68 dell'allegato al d.P.R. 1 agosto 2011, n. 151.
Le strutture sanitarie che erogano prestazioni in regime di ricovero ospedaliero e/o residenziale a ciclo continuativo e/o diurno sono soggette alla disciplina del d.P.R. 1 agosto 2011, n. 151 solo se contengono oltre 25 posti letto</t>
        </r>
      </text>
    </comment>
    <comment ref="B78" authorId="0" shapeId="0" xr:uid="{00000000-0006-0000-0200-000033000000}">
      <text>
        <r>
          <rPr>
            <b/>
            <sz val="8"/>
            <color indexed="81"/>
            <rFont val="Tahoma"/>
            <family val="2"/>
          </rPr>
          <t>NOTA VV.F. :</t>
        </r>
        <r>
          <rPr>
            <sz val="8"/>
            <color indexed="81"/>
            <rFont val="Tahoma"/>
            <family val="2"/>
          </rPr>
          <t xml:space="preserve">
I locali per il ricovero o l'allevamento di animali non sono da considerare locali adibiti a deposito così come definiti al punto 70 dell'allegato I al d.P.R. 151/11. Ai fini dell'assoggettabilità ai controlli di prevenzione incendi, occorrerà, in ogni caso, valutare l'eventuale presenza di impianti per la produzione di calore a servizio di detti locali così come descritti al punto 74, nonché di altre eventuali attività elencate nello stesso allegato.
Un deposito ricade nel punto 70 dell'allegato I al d.P.R. 151/11 se la sua superficie lorda supera i 1000 mq e se le merci e i materiali detenuti sono combustibili e in quantitativi superiori complessivamente a 5.000 kg.
In linea generale, i locali possono considerarsi indipendenti se non sono presenti comunicazioni e se sono separati con strutture di adeguata resistenza al fuoco. Pertanto un capannone con superficie 1500 mq , suddiviso con strutture REI 120 in due locali comunicanti, con quantitativi di merci e materiali combustibili superiori complessivamente a 5000 kg, si configura 70.1.B.
Un deposito di una ditta di trasporti, principalmente destinato allo stoccaggio di materiale elettromedicale e d'informatica (stampanti, tac, router, server, etc.) di 4000 mq (e 500 mq di uffici), rientra nelle attività soggette a prevenzione incendi se la sua superficie lorda supera i 1000 mq e se le merci e i materiali detenuti sono combustibili e in quantitativi superiori complessivamente a 5.000 kg.
Con riferimento all'attività indicata al punto 70 dell'allegato I al d.P.R. 151/11, ai fini dell'individuazione della combustibilità delle merci e materiali detenuti, funzione delle caratteristiche fisico-chimiche del materiale, occorre fare riferimento alle schede tecniche e merceologiche ovvero ai dati desumibili da letteratura tecnica.
Con il d.P.R. 1 agosto 2011, n. 151 è stato introdotto per attività 70 l'ulteriore parametro di 5.000 kg al fine della valutazione dell'assoggettabilità ai controlli di prevenzione incendi. Pertanto, un'attività in precedenza inquadrata al punto 88 del d.m. 16 febbraio 1982, in quanto locale adibito al deposito di materiale vario con superficie superiore a 1000 mq, in possesso di regolare CPI in corso di validità, che ha diminuito ad oggi i quantitativi in deposito ad una quantità inferiore a 5000 kg, fermi restando gli obblighi in materia di sicurezza antincendio, non è più soggetta ai controlli di prevenzione incendi cui al d.P.R. 1 agosto 2011, n. 151, salvo che non venga superatala suddetta soglia di materiale combustibile.
</t>
        </r>
      </text>
    </comment>
    <comment ref="BF78" authorId="0" shapeId="0" xr:uid="{00000000-0006-0000-0200-000034000000}">
      <text>
        <r>
          <rPr>
            <b/>
            <sz val="8"/>
            <color indexed="81"/>
            <rFont val="Tahoma"/>
            <family val="2"/>
          </rPr>
          <t>NOTA VV.F. :</t>
        </r>
        <r>
          <rPr>
            <sz val="8"/>
            <color indexed="81"/>
            <rFont val="Tahoma"/>
            <family val="2"/>
          </rPr>
          <t xml:space="preserve">
I locali per il ricovero o l'allevamento di animali non sono da considerare locali adibiti a deposito così come definiti al punto 70 dell'allegato I al d.P.R. 151/11. Ai fini dell'assoggettabilità ai controlli di prevenzione incendi, occorrerà, in ogni caso, valutare l'eventuale presenza di impianti per la produzione di calore a servizio di detti locali così come descritti al punto 74, nonché di altre eventuali attività elencate nello stesso allegato.
Un deposito ricade nel punto 70 dell'allegato I al d.P.R. 151/11 se la sua superficie lorda supera i 1000 mq e se le merci e i materiali detenuti sono combustibili e in quantitativi superiori complessivamente a 5.000 kg.
In linea generale, i locali possono considerarsi indipendenti se non sono presenti comunicazioni e se sono separati con strutture di adeguata resistenza al fuoco. Pertanto un capannone con superficie 1500 mq , suddiviso con strutture REI 120 in due locali comunicanti, con quantitativi di merci e materiali combustibili superiori complessivamente a 5000 kg, si configura 70.1.B.
Un deposito di una ditta di trasporti, principalmente destinato allo stoccaggio di materiale elettromedicale e d'informatica (stampanti, tac, router, server, etc.) di 4000 mq (e 500 mq di uffici), rientra nelle attività soggette a prevenzione incendi se la sua superficie lorda supera i 1000 mq e se le merci e i materiali detenuti sono combustibili e in quantitativi superiori complessivamente a 5.000 kg.
Con riferimento all'attività indicata al punto 70 dell'allegato I al d.P.R. 151/11, ai fini dell'individuazione della combustibilità delle merci e materiali detenuti, funzione delle caratteristiche fisico-chimiche del materiale, occorre fare riferimento alle schede tecniche e merceologiche ovvero ai dati desumibili da letteratura tecnica.
Con il d.P.R. 1 agosto 2011, n. 151 è stato introdotto per attività 70 l'ulteriore parametro di 5.000 kg al fine della valutazione dell'assoggettabilità ai controlli di prevenzione incendi. Pertanto, un'attività in precedenza inquadrata al punto 88 del d.m. 16 febbraio 1982, in quanto locale adibito al deposito di materiale vario con superficie superiore a 1000 mq, in possesso di regolare CPI in corso di validità, che ha diminuito ad oggi i quantitativi in deposito ad una quantità inferiore a 5000 kg, fermi restando gli obblighi in materia di sicurezza antincendio, non è più soggetta ai controlli di prevenzione incendi cui al d.P.R. 1 agosto 2011, n. 151, salvo che non venga superatala suddetta soglia di materiale combustibile.
</t>
        </r>
      </text>
    </comment>
    <comment ref="B79" authorId="0" shapeId="0" xr:uid="{00000000-0006-0000-0200-000035000000}">
      <text>
        <r>
          <rPr>
            <b/>
            <sz val="8"/>
            <color indexed="81"/>
            <rFont val="Tahoma"/>
            <family val="2"/>
          </rPr>
          <t xml:space="preserve"> NOTA VV.F.:</t>
        </r>
        <r>
          <rPr>
            <sz val="8"/>
            <color indexed="81"/>
            <rFont val="Tahoma"/>
            <family val="2"/>
          </rPr>
          <t xml:space="preserve">
Un edificio destinato ad ospitare uffici, ciascuno facente capo a titolarità diverse, costituisce nel complesso un'attività soggetta ai controlli dei Vigili del Fuoco ai sensi del d.P.R. 1 agosto 2011, n. 151, se nell'edificio il numero complessivo di persone presenti sia superiore a 300 unità.
</t>
        </r>
        <r>
          <rPr>
            <u/>
            <sz val="8"/>
            <color indexed="81"/>
            <rFont val="Tahoma"/>
            <family val="2"/>
          </rPr>
          <t xml:space="preserve">
CASO</t>
        </r>
        <r>
          <rPr>
            <sz val="8"/>
            <color indexed="81"/>
            <rFont val="Tahoma"/>
            <family val="2"/>
          </rPr>
          <t xml:space="preserve">: con il d.P.R. 1 agosto 2011, n. 151 è stato modificato l'elenco delle attività soggette ai controlli di prevenzione incendi. Il punto 71 dell'allegato al d.P.R. suddetto relativo ad "Aziende ed uffici con oltre 300 persone presenti" ha sostituito il punto 89 dell'elenco allegato al d.m. 16 febbraio1982, "Aziende ed uffici nei quali siano occupati oltre 500 addetti", ora abrogato. L'articolo 1, punto 3, ultimo comma, del d.m. 22 febbraio 2006 dispone che «Agli uffici esistenti, soggetti ai controlli di prevenzione incendi, non è richiesto alcun adeguamento qualora siano in possesso di CPI e siano stati pianificati, o siano in corso, lavori di modifica, adeguamento, ristrutturazione o ampliamento sulla base di un progetto approvato dal competente Comando Provinciale dei Vigili del Fuoco: per gli uffici esistenti, soggetti ai controlli di prevenzione incendi, in possesso di CPI o per i quali siano stati pianificati, o siano in corso, lavori di modifica, adeguamento ristrutturazione o ampliamento sulla base di un progetto approvato dal competente Comando Provinciale, non è previsto l'obbligo dell'adeguamento al Titolo IV dell'allegato al d.m. 22 febbraio 2006.
</t>
        </r>
      </text>
    </comment>
    <comment ref="BF79" authorId="0" shapeId="0" xr:uid="{00000000-0006-0000-0200-000036000000}">
      <text>
        <r>
          <rPr>
            <b/>
            <sz val="8"/>
            <color indexed="81"/>
            <rFont val="Tahoma"/>
            <family val="2"/>
          </rPr>
          <t xml:space="preserve"> NOTA VV.F.:</t>
        </r>
        <r>
          <rPr>
            <sz val="8"/>
            <color indexed="81"/>
            <rFont val="Tahoma"/>
            <family val="2"/>
          </rPr>
          <t xml:space="preserve">
Un edificio destinato ad ospitare uffici, ciascuno facente capo a titolarità diverse, costituisce nel complesso un'attività soggetta ai controlli dei Vigili del Fuoco ai sensi del d.P.R. 1 agosto 2011, n. 151, se nell'edificio il numero complessivo di persone presenti sia superiore a 300 unità.
</t>
        </r>
        <r>
          <rPr>
            <u/>
            <sz val="8"/>
            <color indexed="81"/>
            <rFont val="Tahoma"/>
            <family val="2"/>
          </rPr>
          <t xml:space="preserve">
CASO</t>
        </r>
        <r>
          <rPr>
            <sz val="8"/>
            <color indexed="81"/>
            <rFont val="Tahoma"/>
            <family val="2"/>
          </rPr>
          <t xml:space="preserve">: con il d.P.R. 1 agosto 2011, n. 151 è stato modificato l'elenco delle attività soggette ai controlli di prevenzione incendi. Il punto 71 dell'allegato al d.P.R. suddetto relativo ad "Aziende ed uffici con oltre 300 persone presenti" ha sostituito il punto 89 dell'elenco allegato al d.m. 16 febbraio1982, "Aziende ed uffici nei quali siano occupati oltre 500 addetti", ora abrogato. L'articolo 1, punto 3, ultimo comma, del d.m. 22 febbraio 2006 dispone che «Agli uffici esistenti, soggetti ai controlli di prevenzione incendi, non è richiesto alcun adeguamento qualora siano in possesso di CPI e siano stati pianificati, o siano in corso, lavori di modifica, adeguamento, ristrutturazione o ampliamento sulla base di un progetto approvato dal competente Comando Provinciale dei Vigili del Fuoco: per gli uffici esistenti, soggetti ai controlli di prevenzione incendi, in possesso di CPI o per i quali siano stati pianificati, o siano in corso, lavori di modifica, adeguamento ristrutturazione o ampliamento sulla base di un progetto approvato dal competente Comando Provinciale, non è previsto l'obbligo dell'adeguamento al Titolo IV dell'allegato al d.m. 22 febbraio 2006.
</t>
        </r>
      </text>
    </comment>
    <comment ref="B80" authorId="0" shapeId="0" xr:uid="{00000000-0006-0000-0200-000037000000}">
      <text>
        <r>
          <rPr>
            <b/>
            <sz val="8"/>
            <color indexed="81"/>
            <rFont val="Tahoma"/>
            <family val="2"/>
          </rPr>
          <t xml:space="preserve"> NOTA VV.F.:</t>
        </r>
        <r>
          <rPr>
            <sz val="8"/>
            <color indexed="81"/>
            <rFont val="Tahoma"/>
            <family val="2"/>
          </rPr>
          <t xml:space="preserve">
Sono soggetti ai controlli di prevenzione incendi gli edifici sottoposti a tutela ai sensi del d.lgs. 22 gennaio 2004, n. 42, aperti al pubblico, destinati a contenere biblioteche a prescindere dal quantitativo di carta
</t>
        </r>
        <r>
          <rPr>
            <u/>
            <sz val="8"/>
            <color indexed="81"/>
            <rFont val="Tahoma"/>
            <family val="2"/>
          </rPr>
          <t>CASO</t>
        </r>
        <r>
          <rPr>
            <sz val="8"/>
            <color indexed="81"/>
            <rFont val="Tahoma"/>
            <family val="2"/>
          </rPr>
          <t xml:space="preserve">: Si fa riferimento all'attività 72 del d.P.R. 1 agosto 2011, n. 151, e nel caso specifico, ad un edificio sottoposto a tutela ai sensi del d.lgs. 42 del 22 gennaio 2004, aperto al pubblico in quanto sede di uffici comunali.
Nell'edificio non sono presenti attività di cui all'allegato al d.P.R. 1 agosto 2011, n. 151, non contiene biblioteca, archivio, museo, galleria ecc.: se l'edificio, aperto al pubblico, è sottoposto a tutela ai sensi del d.lgs. 22 gennaio 2004, n. 42, ma nel suo ambito non sono presenti attività di cui allegato 1 del d.P.R. 1 agosto 2011, n. 151 e non contiene una biblioteca, archivio, museo, esposizioni e mostre, non è soggetto ai controlli di prevenzione incendi.
</t>
        </r>
      </text>
    </comment>
    <comment ref="BF80" authorId="0" shapeId="0" xr:uid="{00000000-0006-0000-0200-000038000000}">
      <text>
        <r>
          <rPr>
            <b/>
            <sz val="8"/>
            <color indexed="81"/>
            <rFont val="Tahoma"/>
            <family val="2"/>
          </rPr>
          <t xml:space="preserve"> NOTA VV.F.:</t>
        </r>
        <r>
          <rPr>
            <sz val="8"/>
            <color indexed="81"/>
            <rFont val="Tahoma"/>
            <family val="2"/>
          </rPr>
          <t xml:space="preserve">
Sono soggetti ai controlli di prevenzione incendi gli edifici sottoposti a tutela ai sensi del d.lgs. 22 gennaio 2004, n. 42, aperti al pubblico, destinati a contenere biblioteche a prescindere dal quantitativo di carta
</t>
        </r>
        <r>
          <rPr>
            <u/>
            <sz val="8"/>
            <color indexed="81"/>
            <rFont val="Tahoma"/>
            <family val="2"/>
          </rPr>
          <t>CASO</t>
        </r>
        <r>
          <rPr>
            <sz val="8"/>
            <color indexed="81"/>
            <rFont val="Tahoma"/>
            <family val="2"/>
          </rPr>
          <t xml:space="preserve">: Si fa riferimento all'attività 72 del d.P.R. 1 agosto 2011, n. 151, e nel caso specifico, ad un edificio sottoposto a tutela ai sensi del d.lgs. 42 del 22 gennaio 2004, aperto al pubblico in quanto sede di uffici comunali.
Nell'edificio non sono presenti attività di cui all'allegato al d.P.R. 1 agosto 2011, n. 151, non contiene biblioteca, archivio, museo, galleria ecc.: se l'edificio, aperto al pubblico, è sottoposto a tutela ai sensi del d.lgs. 22 gennaio 2004, n. 42, ma nel suo ambito non sono presenti attività di cui allegato 1 del d.P.R. 1 agosto 2011, n. 151 e non contiene una biblioteca, archivio, museo, esposizioni e mostre, non è soggetto ai controlli di prevenzione incendi.
</t>
        </r>
      </text>
    </comment>
    <comment ref="B81" authorId="0" shapeId="0" xr:uid="{00000000-0006-0000-0200-000039000000}">
      <text>
        <r>
          <rPr>
            <b/>
            <sz val="8"/>
            <color indexed="81"/>
            <rFont val="Tahoma"/>
            <family val="2"/>
          </rPr>
          <t>NOTA VV.F. :</t>
        </r>
        <r>
          <rPr>
            <sz val="8"/>
            <color indexed="81"/>
            <rFont val="Tahoma"/>
            <family val="2"/>
          </rPr>
          <t xml:space="preserve">
La titolarità per tali complessi deve essere ascritta ad un'unica figura, che avrà la responsabilità delle aree ed impianti comuni nonché degli aspetti gestionali che coinvolgono più sub attività costituenti il complesso stesso.
Si considera promiscua una struttura che, sottoposta all'azione del fuoco, induce sollecitazioni non dovute alle strutture limitrofe mettendo a repentaglio il relativo requisito di stabilità. La promiscuità impiantistica diventa rilevante nel momento in cui l'impianto, considerato come fonte di innesco, può determinare la propagazione dell'incendio agli ambienti limitrofi (impianti elettrici, impianti di distribuzione di fluidi infiammabili/combustibili/comburenti ecc.).
Se invece l'impianto è di protezione attiva, una eventuale promiscuità potrebbe determinare un cattivo funzionamento o un non funzionamento.
Le 300 unità si riferiscono all'intero complesso edilizio, quale somma del numero di persone presenti in ogni edificio o sub ambiente, caratterizzato da promiscuità strutturale e impiantistica.
</t>
        </r>
      </text>
    </comment>
    <comment ref="BF81" authorId="0" shapeId="0" xr:uid="{00000000-0006-0000-0200-00003A000000}">
      <text>
        <r>
          <rPr>
            <b/>
            <sz val="8"/>
            <color indexed="81"/>
            <rFont val="Tahoma"/>
            <family val="2"/>
          </rPr>
          <t>NOTA VV.F. :</t>
        </r>
        <r>
          <rPr>
            <sz val="8"/>
            <color indexed="81"/>
            <rFont val="Tahoma"/>
            <family val="2"/>
          </rPr>
          <t xml:space="preserve">
La titolarità per tali complessi deve essere ascritta ad un'unica figura, che avrà la responsabilità delle aree ed impianti comuni nonché degli aspetti gestionali che coinvolgono più sub attività costituenti il complesso stesso.
Si considera promiscua una struttura che, sottoposta all'azione del fuoco, induce sollecitazioni non dovute alle strutture limitrofe mettendo a repentaglio il relativo requisito di stabilità. La promiscuità impiantistica diventa rilevante nel momento in cui l'impianto, considerato come fonte di innesco, può determinare la propagazione dell'incendio agli ambienti limitrofi (impianti elettrici, impianti di distribuzione di fluidi infiammabili/combustibili/comburenti ecc.).
Se invece l'impianto è di protezione attiva, una eventuale promiscuità potrebbe determinare un cattivo funzionamento o un non funzionamento.
Le 300 unità si riferiscono all'intero complesso edilizio, quale somma del numero di persone presenti in ogni edificio o sub ambiente, caratterizzato da promiscuità strutturale e impiantistica.
</t>
        </r>
      </text>
    </comment>
    <comment ref="B82" authorId="0" shapeId="0" xr:uid="{00000000-0006-0000-0200-00003B000000}">
      <text>
        <r>
          <rPr>
            <b/>
            <sz val="8"/>
            <color indexed="81"/>
            <rFont val="Tahoma"/>
            <family val="2"/>
          </rPr>
          <t>NOTA VV.F.:</t>
        </r>
        <r>
          <rPr>
            <sz val="8"/>
            <color indexed="81"/>
            <rFont val="Tahoma"/>
            <family val="2"/>
          </rPr>
          <t xml:space="preserve">
La soglia di assoggettabilità ai controlli di prevenzione incendi è 116 kW. Per impianti termici di portata superiore a 35 kW deve essere assicurato il rispetto della regola tecnica stabilita dal d.m. 12 aprile 1996. Il decreto precisa inoltre che "all'interno di una singola unità immobiliare adibita ad uso abitativo, ai fini del calcolo della portata termica complessiva, non concorrono gli apparecchi domestici di portata termica singola non superiore a 35 kW quali gli apparecchi di cottura alimenti, le stufe, i caminetti, i radiatori individuali, gli scaldacqua unifamiliari, gli scaldabagno ed i lavabiancheria".
Ai fini dell’assoggettabilità di un generatore di calore occorre fare riferimento alla potenza termica al focolare del generatore e non alla con potenza termica nominale.
Nel caso di due centrali termiche di potenzialità rispettivamente di 115 kW e 280 kW, ciascuna in locale indipendente e con accesso dall'esterno, ma ubicate nello stesso immobile, si deve procedere agli adempimenti di prevenzione incendi unicamente per l'impianto da 280 kW, classificabile nella categoria 74.A. dell'allegato I al d.P.R. 151.
Nel caso specifico di più generatori di aria calda posti all'esterno sulla parete dello stabilimento, ciascuno della potenzialità superiore a 116 kW e inferiore a 350 kW, i generatori sono da considerarsi singolarmente e pertanto ciascuno di essi ricade nella voce 74 categoria A.
Per il rinnovo del certificato di prevenzione incendi per l'intero stabilimento si applicano le disposizioni di cui all'articolo 11 comma 5 del d.P.R. 151/ 2011.
Un impianto di riscaldamento a gasolio di potenzialità inferiore a 116 kW, con serbatoio annesso con capacità di 5 mc, non rientra nel campo di applicazione del d.P.R. 151/11, in quanto il serbatoio si considera parte integrante dell'impianto di produzione di calore
</t>
        </r>
        <r>
          <rPr>
            <u/>
            <sz val="8"/>
            <color indexed="81"/>
            <rFont val="Tahoma"/>
            <family val="2"/>
          </rPr>
          <t>CASO 1</t>
        </r>
        <r>
          <rPr>
            <sz val="8"/>
            <color indexed="81"/>
            <rFont val="Tahoma"/>
            <family val="2"/>
          </rPr>
          <t xml:space="preserve">: nel caso di installazione di una caldaia combinata avente due focolari (uno a legna e uno a gasolio), occorre sempre sommare le potenze dei due focolari oppure, nel caso venga garantito il funzionamento mai simultaneo dei focolari, si considera solo la potenza più alta tra i due? In via generale, l'installazione del secondo impianto di produzione di calore non deve aumentare il livello di rischio stabilito dalla norma tecnica di riferimento.
I casi particolari vanno valutati di volta in volta con il competente Comando VV.F., facendo riferimento al predetto principio
</t>
        </r>
        <r>
          <rPr>
            <u/>
            <sz val="8"/>
            <color indexed="81"/>
            <rFont val="Tahoma"/>
            <family val="2"/>
          </rPr>
          <t>CASO 2</t>
        </r>
        <r>
          <rPr>
            <sz val="8"/>
            <color indexed="81"/>
            <rFont val="Tahoma"/>
            <family val="2"/>
          </rPr>
          <t xml:space="preserve">: In un'officina meccanica ci sono due nastri radianti con generatori di calore esterni da 100 kW cadauno, una caldaia esterna da 34 kW ed una caldaia interna da 24 kW con una somma totale da 259 kW: bisogna presentare una SCIA per la potenza installata da 259 kW o la potenzialità delle unità esterne non si sommano con quella interna? Nel caso indicato nel quesito, se i generatori di calore sono esterni, la potenzialità delle unità esterne non si sommano con quella interna.
</t>
        </r>
        <r>
          <rPr>
            <u/>
            <sz val="8"/>
            <color indexed="81"/>
            <rFont val="Tahoma"/>
            <family val="2"/>
          </rPr>
          <t>CASO 3</t>
        </r>
        <r>
          <rPr>
            <sz val="8"/>
            <color indexed="81"/>
            <rFont val="Tahoma"/>
            <family val="2"/>
          </rPr>
          <t xml:space="preserve">: L'impianto di riscaldamento a nastri radianti (uno da 120 kW ed uno da 168 kW, per complessivi 288 kW, in un unico compartimento) di un laboratorio dovrà essere integrato con un nastro radiante da 120 kW nello stesso compartimento, portando la potenzialità complessiva a 408 kW. L'attività attualmente dispone del CPI in corso di validità.
È corretto presentare la richiesta di valutazione del progetto (categoria B) essendo la potenzialità complessiva futura del compartimento superiore a 350 kW, oppure trattandosi di un'integrazione di potenzialità è sufficiente una SCIA a lavori eseguiti?
Qualora la modifica ad una attività, seppure modesta, porti la stessa nella categoria superiore, devono essere avviati gli adempimenti di quest'ultima categoria. Ciò vale nel caso prospettato in quanto gli impianti sono all'interno di un unico compartimento.
</t>
        </r>
        <r>
          <rPr>
            <u/>
            <sz val="8"/>
            <color indexed="81"/>
            <rFont val="Tahoma"/>
            <family val="2"/>
          </rPr>
          <t>CASO 4</t>
        </r>
        <r>
          <rPr>
            <sz val="8"/>
            <color indexed="81"/>
            <rFont val="Tahoma"/>
            <family val="2"/>
          </rPr>
          <t xml:space="preserve">: una linea di alimentazione di una caldaia che alimenta una centrale termica per uso riscaldamento con potenza termica che impiega quantità globali in ciclo superiori a 25 Nm3/h" configura l'attività 1 del d.P.R. 151/2011?
L'attività, in ragione della potenzialità potrà ricadere al punto 74 dell'allegato al d.P.R. 151/2011.
</t>
        </r>
      </text>
    </comment>
    <comment ref="BF82" authorId="0" shapeId="0" xr:uid="{00000000-0006-0000-0200-00003C000000}">
      <text>
        <r>
          <rPr>
            <b/>
            <sz val="8"/>
            <color indexed="81"/>
            <rFont val="Tahoma"/>
            <family val="2"/>
          </rPr>
          <t>NOTA VV.F.:</t>
        </r>
        <r>
          <rPr>
            <sz val="8"/>
            <color indexed="81"/>
            <rFont val="Tahoma"/>
            <family val="2"/>
          </rPr>
          <t xml:space="preserve">
La soglia di assoggettabilità ai controlli di prevenzione incendi è 116 kW. Per impianti termici di portata superiore a 35 kW deve essere assicurato il rispetto della regola tecnica stabilita dal d.m. 12 aprile 1996. Il decreto precisa inoltre che "all'interno di una singola unità immobiliare adibita ad uso abitativo, ai fini del calcolo della portata termica complessiva, non concorrono gli apparecchi domestici di portata termica singola non superiore a 35 kW quali gli apparecchi di cottura alimenti, le stufe, i caminetti, i radiatori individuali, gli scaldacqua unifamiliari, gli scaldabagno ed i lavabiancheria".
Ai fini dell’assoggettabilità di un generatore di calore occorre fare riferimento alla potenza termica al focolare del generatore e non alla con potenza termica nominale.
Nel caso di due centrali termiche di potenzialità rispettivamente di 115 kW e 280 kW, ciascuna in locale indipendente e con accesso dall'esterno, ma ubicate nello stesso immobile, si deve procedere agli adempimenti di prevenzione incendi unicamente per l'impianto da 280 kW, classificabile nella categoria 74.A. dell'allegato I al d.P.R. 151.
Nel caso specifico di più generatori di aria calda posti all'esterno sulla parete dello stabilimento, ciascuno della potenzialità superiore a 116 kW e inferiore a 350 kW, i generatori sono da considerarsi singolarmente e pertanto ciascuno di essi ricade nella voce 74 categoria A.
Per il rinnovo del certificato di prevenzione incendi per l'intero stabilimento si applicano le disposizioni di cui all'articolo 11 comma 5 del d.P.R. 151/ 2011.
Un impianto di riscaldamento a gasolio di potenzialità inferiore a 116 kW, con serbatoio annesso con capacità di 5 mc, non rientra nel campo di applicazione del d.P.R. 151/11, in quanto il serbatoio si considera parte integrante dell'impianto di produzione di calore
</t>
        </r>
        <r>
          <rPr>
            <u/>
            <sz val="8"/>
            <color indexed="81"/>
            <rFont val="Tahoma"/>
            <family val="2"/>
          </rPr>
          <t>CASO 1</t>
        </r>
        <r>
          <rPr>
            <sz val="8"/>
            <color indexed="81"/>
            <rFont val="Tahoma"/>
            <family val="2"/>
          </rPr>
          <t xml:space="preserve">: nel caso di installazione di una caldaia combinata avente due focolari (uno a legna e uno a gasolio), occorre sempre sommare le potenze dei due focolari oppure, nel caso venga garantito il funzionamento mai simultaneo dei focolari, si considera solo la potenza più alta tra i due? In via generale, l'installazione del secondo impianto di produzione di calore non deve aumentare il livello di rischio stabilito dalla norma tecnica di riferimento.
I casi particolari vanno valutati di volta in volta con il competente Comando VV.F., facendo riferimento al predetto principio
</t>
        </r>
        <r>
          <rPr>
            <u/>
            <sz val="8"/>
            <color indexed="81"/>
            <rFont val="Tahoma"/>
            <family val="2"/>
          </rPr>
          <t>CASO 2</t>
        </r>
        <r>
          <rPr>
            <sz val="8"/>
            <color indexed="81"/>
            <rFont val="Tahoma"/>
            <family val="2"/>
          </rPr>
          <t xml:space="preserve">: In un'officina meccanica ci sono due nastri radianti con generatori di calore esterni da 100 kW cadauno, una caldaia esterna da 34 kW ed una caldaia interna da 24 kW con una somma totale da 259 kW: bisogna presentare una SCIA per la potenza installata da 259 kW o la potenzialità delle unità esterne non si sommano con quella interna? Nel caso indicato nel quesito, se i generatori di calore sono esterni, la potenzialità delle unità esterne non si sommano con quella interna.
</t>
        </r>
        <r>
          <rPr>
            <u/>
            <sz val="8"/>
            <color indexed="81"/>
            <rFont val="Tahoma"/>
            <family val="2"/>
          </rPr>
          <t>CASO 3</t>
        </r>
        <r>
          <rPr>
            <sz val="8"/>
            <color indexed="81"/>
            <rFont val="Tahoma"/>
            <family val="2"/>
          </rPr>
          <t xml:space="preserve">: L'impianto di riscaldamento a nastri radianti (uno da 120 kW ed uno da 168 kW, per complessivi 288 kW, in un unico compartimento) di un laboratorio dovrà essere integrato con un nastro radiante da 120 kW nello stesso compartimento, portando la potenzialità complessiva a 408 kW. L'attività attualmente dispone del CPI in corso di validità.
È corretto presentare la richiesta di valutazione del progetto (categoria B) essendo la potenzialità complessiva futura del compartimento superiore a 350 kW, oppure trattandosi di un'integrazione di potenzialità è sufficiente una SCIA a lavori eseguiti?
Qualora la modifica ad una attività, seppure modesta, porti la stessa nella categoria superiore, devono essere avviati gli adempimenti di quest'ultima categoria. Ciò vale nel caso prospettato in quanto gli impianti sono all'interno di un unico compartimento.
</t>
        </r>
        <r>
          <rPr>
            <u/>
            <sz val="8"/>
            <color indexed="81"/>
            <rFont val="Tahoma"/>
            <family val="2"/>
          </rPr>
          <t>CASO 4</t>
        </r>
        <r>
          <rPr>
            <sz val="8"/>
            <color indexed="81"/>
            <rFont val="Tahoma"/>
            <family val="2"/>
          </rPr>
          <t xml:space="preserve">: una linea di alimentazione di una caldaia che alimenta una centrale termica per uso riscaldamento con potenza termica che impiega quantità globali in ciclo superiori a 25 Nm3/h" configura l'attività 1 del d.P.R. 151/2011?
L'attività, in ragione della potenzialità potrà ricadere al punto 74 dell'allegato al d.P.R. 151/2011.
</t>
        </r>
      </text>
    </comment>
    <comment ref="B83" authorId="0" shapeId="0" xr:uid="{00000000-0006-0000-0200-00003D000000}">
      <text>
        <r>
          <rPr>
            <b/>
            <sz val="8"/>
            <color indexed="81"/>
            <rFont val="Tahoma"/>
            <family val="2"/>
          </rPr>
          <t>NOTA VV.F.:</t>
        </r>
        <r>
          <rPr>
            <sz val="8"/>
            <color indexed="81"/>
            <rFont val="Tahoma"/>
            <family val="2"/>
          </rPr>
          <t xml:space="preserve">
Un'autorimessa per veicoli da lavoro (camion, escavatori) ha un deposito di gasolio di 8 mc, interrato e posizionato nel cortile di pertinenza, ferma restando la verifica dell'assoggettabilità dell'autorimessa, quale attività 75 dell'allegato I al d.P.R. 151/11, il deposito di gasolio destinato alla distribuzione carburanti rientra al punto 13 dello stesso allegato; tale attività dovrà essere realizzata con riferimento alle specifiche regole tecniche.
Un ricovero per natanti all'aperto, con superficie di circa 1000 mq non rientra nell’attività individuata al nr. 75 del d.P.R. 151/2011, che comprende solo i locali coperti adibiti a ricovero di natanti con superficie superiore a 500 m2.
Per il computo della superficie dell'autorimessa occorre fare riferimento alla superficie coperta destinata a ricovero, sosta e manovra degli autoveicoli, con servizi annessi, escludendo dal calcolo la superficie di una cantina con
pareti e porta REI 120 anche se avente unico accesso dall'autorimessa stessa.
Un'autorimessa interrata condominiale con superficie maggiore di 300 mq, antecedente al 1986, , pur non avendo CPI dato che i posti auto sono inferiori a 9, deve presentare la SCIA quale attività 75 dell'allegato I al d.P.R. 151/11 con riferimento ai contenuti del d.m. 1° febbraio 1986.
Nel caso in cui il cambio di destinazione d'uso di un locale, da cantina a box, comporti il superamento di 300 m2 di superficie, le autorimessa assume una superficie tra 300 e 1000 m2 e pertanto ricade nella categoria 75.A.
Per la stessa devono essere applicate le disposizioni stabilite dall'art. 4, comma 1 del d.P.R. n. 151/2011.
Con l'entrata in vigore del d.P.R. 1 agosto 2011, n. 151 e del relativo elenco delle attività soggette, una autorimessa con più di 9 posti auto e superficie inferiore a 300 mq in possesso del C.P.I., non deve provvedersi al rinnovo in quanto l'attività non è più soggetta ai procedimenti di prevenzione incendi. Il titolare dell'attività deve comunque rispettare, sotto la propria responsabilità, la regola tecnica (punto 2 dell'allegato al d.m. 1° febbraio 1986).
Le autorimesse all'aperto non sono inquadrate nel punto 75 dell'allegato al d.P.R. 1 agosto 2011, n. 151. Devono comunque essere rispettati, sotto la responsabilità del titolare dell'attività, la norma tecnica di riferimento (d.m. 1 febbraio 1986) e gli obblighi gestionali.
</t>
        </r>
        <r>
          <rPr>
            <u/>
            <sz val="8"/>
            <color indexed="81"/>
            <rFont val="Tahoma"/>
            <family val="2"/>
          </rPr>
          <t>CASO 1</t>
        </r>
        <r>
          <rPr>
            <sz val="8"/>
            <color indexed="81"/>
            <rFont val="Tahoma"/>
            <family val="2"/>
          </rPr>
          <t xml:space="preserve">: l'ex proprietario titolare di CPI (autorimessa di 315 mq) ha venduto i 9 box a soggetti diversi costituitisi in Condominio. Il CPI è in scadenza: devono essere presentati al Comando provinciale VV.F. la dichiarazione per voltura e l'attestazione di rinnovo periodico di conformità antincendio in base all'articolo 5 del DPR 151/2011.
</t>
        </r>
        <r>
          <rPr>
            <u/>
            <sz val="8"/>
            <color indexed="81"/>
            <rFont val="Tahoma"/>
            <family val="2"/>
          </rPr>
          <t>CASO 2</t>
        </r>
        <r>
          <rPr>
            <sz val="8"/>
            <color indexed="81"/>
            <rFont val="Tahoma"/>
            <family val="2"/>
          </rPr>
          <t xml:space="preserve">: Nell'ambito del progetto di trasformazione di un'autocarrozzeria in autorimessa di circa 240 mq, non è stata avviata alcuna procedura presso il Comando VV.F. in quanto le auto parcheggiate, non superando nove unità, escludevano l'ambito di assoggettabilità previsto dal d.m. 16 febbraio 1982: con il nuovo regolamento il campo di assoggettabilità delle autorimesse ai procedimenti prevenzione incendi non è più riferito al numero di autoveicoli presenti, ma alla superficie. In particolare sono soggette alle visite ed ai controlli di prevenzione incendi le autorimesse di superficie complessiva coperta superiore a 300 mq. Nel caso proposto, (autorimessa di 240 mq), l'attività non è soggetta ai controlli di prevenzione incendi, ma devono comunque essere rispettati, sotto la responsabilità del titolare dell'attività, la norma tecnica di riferimento (d.m. 1 febbraio 1986) e gli obblighi gestionali.
</t>
        </r>
        <r>
          <rPr>
            <u/>
            <sz val="8"/>
            <color indexed="81"/>
            <rFont val="Tahoma"/>
            <family val="2"/>
          </rPr>
          <t xml:space="preserve">
CASO 3</t>
        </r>
        <r>
          <rPr>
            <sz val="8"/>
            <color indexed="81"/>
            <rFont val="Tahoma"/>
            <family val="2"/>
          </rPr>
          <t xml:space="preserve">: un'attività precedentemente assoggettata ai controlli di prevenzione incendi e per la quale non è stata presentata l'istanza per il rilascio del CPI, ai sensi del d.P.R. 151/2011 è riclassificata solo limitatamente all'autorimessa nella n. 75.A: le attività soggette ai controlli di prevenzione incendi che ricadono nella categoria A dell'allegato I devono presentare la segnalazione certificata di inizio attività, ai sensi dell'articolo 4 del d.P.R. 1 agosto 2011, n. 151.
</t>
        </r>
        <r>
          <rPr>
            <u/>
            <sz val="8"/>
            <color indexed="81"/>
            <rFont val="Tahoma"/>
            <family val="2"/>
          </rPr>
          <t>CASO 4</t>
        </r>
        <r>
          <rPr>
            <sz val="8"/>
            <color indexed="81"/>
            <rFont val="Tahoma"/>
            <family val="2"/>
          </rPr>
          <t xml:space="preserve">: un'autorimessa da dieci posti auto e superficie di 380 mq, costruita nel 1995, ubicata al piano seminterrato di una palazzina condominiale è riclassificata al n. 75, categoria A, dell'allegato al d.P.R. 1 agosto 2011, n. 151: se l'attività esistente è già in possesso del certificato di prevenzione incendi, prima della scadenza dello stesso deve essere presentata, al Comando Provinciale competente, l'attestazione di rinnovo periodico di conformità antincendio ai sensi dell'art. 5 del d.P.R. 1 agosto 2011, n. 151. Se invece l'attività è in possesso solo del parere di conformità, di cui all'articolo 2 del d.P.R. 12 gennaio 1998, n. 37, il titolare, al termine dei lavori, deve espletare gli adempimenti di cui all'articolo 4 del d.P.R. 1 agosto 2011, n. 151.
</t>
        </r>
      </text>
    </comment>
    <comment ref="BF83" authorId="0" shapeId="0" xr:uid="{00000000-0006-0000-0200-00003E000000}">
      <text>
        <r>
          <rPr>
            <b/>
            <sz val="8"/>
            <color indexed="81"/>
            <rFont val="Tahoma"/>
            <family val="2"/>
          </rPr>
          <t>NOTA VV.F.:</t>
        </r>
        <r>
          <rPr>
            <sz val="8"/>
            <color indexed="81"/>
            <rFont val="Tahoma"/>
            <family val="2"/>
          </rPr>
          <t xml:space="preserve">
Un'autorimessa per veicoli da lavoro (camion, escavatori) ha un deposito di gasolio di 8 mc, interrato e posizionato nel cortile di pertinenza, ferma restando la verifica dell'assoggettabilità dell'autorimessa, quale attività 75 dell'allegato I al d.P.R. 151/11, il deposito di gasolio destinato alla distribuzione carburanti rientra al punto 13 dello stesso allegato; tale attività dovrà essere realizzata con riferimento alle specifiche regole tecniche.
Un ricovero per natanti all'aperto, con superficie di circa 1000 mq non rientra nell’attività individuata al nr. 75 del d.P.R. 151/2011, che comprende solo i locali coperti adibiti a ricovero di natanti con superficie superiore a 500 m2.
Per il computo della superficie dell'autorimessa occorre fare riferimento alla superficie coperta destinata a ricovero, sosta e manovra degli autoveicoli, con servizi annessi, escludendo dal calcolo la superficie di una cantina con
pareti e porta REI 120 anche se avente unico accesso dall'autorimessa stessa.
Un'autorimessa interrata condominiale con superficie maggiore di 300 mq, antecedente al 1986, , pur non avendo CPI dato che i posti auto sono inferiori a 9, deve presentare la SCIA quale attività 75 dell'allegato I al d.P.R. 151/11 con riferimento ai contenuti del d.m. 1° febbraio 1986.
Nel caso in cui il cambio di destinazione d'uso di un locale, da cantina a box, comporti il superamento di 300 m2 di superficie, le autorimessa assume una superficie tra 300 e 1000 m2 e pertanto ricade nella categoria 75.A.
Per la stessa devono essere applicate le disposizioni stabilite dall'art. 4, comma 1 del d.P.R. n. 151/2011.
Con l'entrata in vigore del d.P.R. 1 agosto 2011, n. 151 e del relativo elenco delle attività soggette, una autorimessa con più di 9 posti auto e superficie inferiore a 300 mq in possesso del C.P.I., non deve provvedersi al rinnovo in quanto l'attività non è più soggetta ai procedimenti di prevenzione incendi. Il titolare dell'attività deve comunque rispettare, sotto la propria responsabilità, la regola tecnica (punto 2 dell'allegato al d.m. 1° febbraio 1986).
Le autorimesse all'aperto non sono inquadrate nel punto 75 dell'allegato al d.P.R. 1 agosto 2011, n. 151. Devono comunque essere rispettati, sotto la responsabilità del titolare dell'attività, la norma tecnica di riferimento (d.m. 1 febbraio 1986) e gli obblighi gestionali.
</t>
        </r>
        <r>
          <rPr>
            <u/>
            <sz val="8"/>
            <color indexed="81"/>
            <rFont val="Tahoma"/>
            <family val="2"/>
          </rPr>
          <t>CASO 1</t>
        </r>
        <r>
          <rPr>
            <sz val="8"/>
            <color indexed="81"/>
            <rFont val="Tahoma"/>
            <family val="2"/>
          </rPr>
          <t xml:space="preserve">: l'ex proprietario titolare di CPI (autorimessa di 315 mq) ha venduto i 9 box a soggetti diversi costituitisi in Condominio. Il CPI è in scadenza: devono essere presentati al Comando provinciale VV.F. la dichiarazione per voltura e l'attestazione di rinnovo periodico di conformità antincendio in base all'articolo 5 del DPR 151/2011.
</t>
        </r>
        <r>
          <rPr>
            <u/>
            <sz val="8"/>
            <color indexed="81"/>
            <rFont val="Tahoma"/>
            <family val="2"/>
          </rPr>
          <t>CASO 2</t>
        </r>
        <r>
          <rPr>
            <sz val="8"/>
            <color indexed="81"/>
            <rFont val="Tahoma"/>
            <family val="2"/>
          </rPr>
          <t xml:space="preserve">: Nell'ambito del progetto di trasformazione di un'autocarrozzeria in autorimessa di circa 240 mq, non è stata avviata alcuna procedura presso il Comando VV.F. in quanto le auto parcheggiate, non superando nove unità, escludevano l'ambito di assoggettabilità previsto dal d.m. 16 febbraio 1982: con il nuovo regolamento il campo di assoggettabilità delle autorimesse ai procedimenti prevenzione incendi non è più riferito al numero di autoveicoli presenti, ma alla superficie. In particolare sono soggette alle visite ed ai controlli di prevenzione incendi le autorimesse di superficie complessiva coperta superiore a 300 mq. Nel caso proposto, (autorimessa di 240 mq), l'attività non è soggetta ai controlli di prevenzione incendi, ma devono comunque essere rispettati, sotto la responsabilità del titolare dell'attività, la norma tecnica di riferimento (d.m. 1 febbraio 1986) e gli obblighi gestionali.
</t>
        </r>
        <r>
          <rPr>
            <u/>
            <sz val="8"/>
            <color indexed="81"/>
            <rFont val="Tahoma"/>
            <family val="2"/>
          </rPr>
          <t xml:space="preserve">
CASO 3</t>
        </r>
        <r>
          <rPr>
            <sz val="8"/>
            <color indexed="81"/>
            <rFont val="Tahoma"/>
            <family val="2"/>
          </rPr>
          <t xml:space="preserve">: un'attività precedentemente assoggettata ai controlli di prevenzione incendi e per la quale non è stata presentata l'istanza per il rilascio del CPI, ai sensi del d.P.R. 151/2011 è riclassificata solo limitatamente all'autorimessa nella n. 75.A: le attività soggette ai controlli di prevenzione incendi che ricadono nella categoria A dell'allegato I devono presentare la segnalazione certificata di inizio attività, ai sensi dell'articolo 4 del d.P.R. 1 agosto 2011, n. 151.
</t>
        </r>
        <r>
          <rPr>
            <u/>
            <sz val="8"/>
            <color indexed="81"/>
            <rFont val="Tahoma"/>
            <family val="2"/>
          </rPr>
          <t>CASO 4</t>
        </r>
        <r>
          <rPr>
            <sz val="8"/>
            <color indexed="81"/>
            <rFont val="Tahoma"/>
            <family val="2"/>
          </rPr>
          <t xml:space="preserve">: un'autorimessa da dieci posti auto e superficie di 380 mq, costruita nel 1995, ubicata al piano seminterrato di una palazzina condominiale è riclassificata al n. 75, categoria A, dell'allegato al d.P.R. 1 agosto 2011, n. 151: se l'attività esistente è già in possesso del certificato di prevenzione incendi, prima della scadenza dello stesso deve essere presentata, al Comando Provinciale competente, l'attestazione di rinnovo periodico di conformità antincendio ai sensi dell'art. 5 del d.P.R. 1 agosto 2011, n. 151. Se invece l'attività è in possesso solo del parere di conformità, di cui all'articolo 2 del d.P.R. 12 gennaio 1998, n. 37, il titolare, al termine dei lavori, deve espletare gli adempimenti di cui all'articolo 4 del d.P.R. 1 agosto 2011, n. 151.
</t>
        </r>
      </text>
    </comment>
    <comment ref="B85" authorId="0" shapeId="0" xr:uid="{00000000-0006-0000-0200-00003F000000}">
      <text>
        <r>
          <rPr>
            <b/>
            <sz val="8"/>
            <color indexed="81"/>
            <rFont val="Tahoma"/>
            <family val="2"/>
          </rPr>
          <t>NOTA VV.F. :</t>
        </r>
        <r>
          <rPr>
            <sz val="8"/>
            <color indexed="81"/>
            <rFont val="Tahoma"/>
            <family val="2"/>
          </rPr>
          <t xml:space="preserve">
In un palazzo di civile abitazione con altezza antincendi superiore a 32 m, in possesso di CPI, trattandosi di un edificio destinato ad uso civile con altezza antincendio superiore a 24 m, la prima attestazione di rinnovo periodico dovrà essere presentata, entro i termini stabiliti al comma 6 dell'art. 11 del d.P.R. 151/11.
</t>
        </r>
      </text>
    </comment>
    <comment ref="BF85" authorId="0" shapeId="0" xr:uid="{00000000-0006-0000-0200-000040000000}">
      <text>
        <r>
          <rPr>
            <b/>
            <sz val="8"/>
            <color indexed="81"/>
            <rFont val="Tahoma"/>
            <family val="2"/>
          </rPr>
          <t>NOTA VV.F. :</t>
        </r>
        <r>
          <rPr>
            <sz val="8"/>
            <color indexed="81"/>
            <rFont val="Tahoma"/>
            <family val="2"/>
          </rPr>
          <t xml:space="preserve">
In un palazzo di civile abitazione con altezza antincendi superiore a 32 m, in possesso di CPI, trattandosi di un edificio destinato ad uso civile con altezza antincendio superiore a 24 m, la prima attestazione di rinnovo periodico dovrà essere presentata, entro i termini stabiliti al comma 6 dell'art. 11 del d.P.R. 151/11.
</t>
        </r>
      </text>
    </comment>
    <comment ref="AS93" authorId="1" shapeId="0" xr:uid="{00000000-0006-0000-0200-000041000000}">
      <text>
        <r>
          <rPr>
            <b/>
            <sz val="14"/>
            <color indexed="81"/>
            <rFont val="Tahoma"/>
            <family val="2"/>
          </rPr>
          <t>Enrico Cinalli:</t>
        </r>
        <r>
          <rPr>
            <sz val="14"/>
            <color indexed="81"/>
            <rFont val="Tahoma"/>
            <family val="2"/>
          </rPr>
          <t xml:space="preserve">
Il valore ritenuto congruo dalla Linea Guida CNI è di
</t>
        </r>
        <r>
          <rPr>
            <b/>
            <sz val="16"/>
            <color indexed="81"/>
            <rFont val="Tahoma"/>
            <family val="2"/>
          </rPr>
          <t>Euro 50,00/ora</t>
        </r>
        <r>
          <rPr>
            <sz val="14"/>
            <color indexed="81"/>
            <rFont val="Tahoma"/>
            <family val="2"/>
          </rPr>
          <t xml:space="preserve">
</t>
        </r>
      </text>
    </comment>
  </commentList>
</comments>
</file>

<file path=xl/sharedStrings.xml><?xml version="1.0" encoding="utf-8"?>
<sst xmlns="http://schemas.openxmlformats.org/spreadsheetml/2006/main" count="1250" uniqueCount="483">
  <si>
    <t>Legenda</t>
  </si>
  <si>
    <t>VP</t>
  </si>
  <si>
    <r>
      <t xml:space="preserve">   V</t>
    </r>
    <r>
      <rPr>
        <sz val="11"/>
        <color theme="1"/>
        <rFont val="Calibri"/>
        <family val="2"/>
        <scheme val="minor"/>
      </rPr>
      <t xml:space="preserve">alutazione </t>
    </r>
    <r>
      <rPr>
        <b/>
        <sz val="11"/>
        <color indexed="8"/>
        <rFont val="Calibri"/>
        <family val="2"/>
      </rPr>
      <t>P</t>
    </r>
    <r>
      <rPr>
        <sz val="11"/>
        <color theme="1"/>
        <rFont val="Calibri"/>
        <family val="2"/>
        <scheme val="minor"/>
      </rPr>
      <t>rogetto</t>
    </r>
  </si>
  <si>
    <t>SCIA</t>
  </si>
  <si>
    <r>
      <rPr>
        <b/>
        <sz val="11"/>
        <color indexed="8"/>
        <rFont val="Calibri"/>
        <family val="2"/>
      </rPr>
      <t>S</t>
    </r>
    <r>
      <rPr>
        <sz val="11"/>
        <color theme="1"/>
        <rFont val="Calibri"/>
        <family val="2"/>
        <scheme val="minor"/>
      </rPr>
      <t>egnalazione</t>
    </r>
    <r>
      <rPr>
        <b/>
        <sz val="11"/>
        <color indexed="8"/>
        <rFont val="Calibri"/>
        <family val="2"/>
      </rPr>
      <t xml:space="preserve"> C</t>
    </r>
    <r>
      <rPr>
        <sz val="11"/>
        <color theme="1"/>
        <rFont val="Calibri"/>
        <family val="2"/>
        <scheme val="minor"/>
      </rPr>
      <t xml:space="preserve">ertificata </t>
    </r>
    <r>
      <rPr>
        <b/>
        <sz val="11"/>
        <color indexed="8"/>
        <rFont val="Calibri"/>
        <family val="2"/>
      </rPr>
      <t>I</t>
    </r>
    <r>
      <rPr>
        <sz val="11"/>
        <color theme="1"/>
        <rFont val="Calibri"/>
        <family val="2"/>
        <scheme val="minor"/>
      </rPr>
      <t>nizio</t>
    </r>
    <r>
      <rPr>
        <b/>
        <sz val="11"/>
        <color indexed="8"/>
        <rFont val="Calibri"/>
        <family val="2"/>
      </rPr>
      <t xml:space="preserve"> A</t>
    </r>
    <r>
      <rPr>
        <sz val="11"/>
        <color theme="1"/>
        <rFont val="Calibri"/>
        <family val="2"/>
        <scheme val="minor"/>
      </rPr>
      <t>ttività</t>
    </r>
  </si>
  <si>
    <t>DER</t>
  </si>
  <si>
    <r>
      <t xml:space="preserve">   Richiesta di </t>
    </r>
    <r>
      <rPr>
        <b/>
        <sz val="11"/>
        <color indexed="8"/>
        <rFont val="Calibri"/>
        <family val="2"/>
      </rPr>
      <t>D</t>
    </r>
    <r>
      <rPr>
        <sz val="11"/>
        <color theme="1"/>
        <rFont val="Calibri"/>
        <family val="2"/>
        <scheme val="minor"/>
      </rPr>
      <t>eroga</t>
    </r>
  </si>
  <si>
    <t>VCO</t>
  </si>
  <si>
    <r>
      <rPr>
        <b/>
        <sz val="11"/>
        <color indexed="8"/>
        <rFont val="Calibri"/>
        <family val="2"/>
      </rPr>
      <t>V</t>
    </r>
    <r>
      <rPr>
        <sz val="11"/>
        <color theme="1"/>
        <rFont val="Calibri"/>
        <family val="2"/>
        <scheme val="minor"/>
      </rPr>
      <t xml:space="preserve">erifica in </t>
    </r>
    <r>
      <rPr>
        <b/>
        <sz val="11"/>
        <color indexed="8"/>
        <rFont val="Calibri"/>
        <family val="2"/>
      </rPr>
      <t>C</t>
    </r>
    <r>
      <rPr>
        <sz val="11"/>
        <color theme="1"/>
        <rFont val="Calibri"/>
        <family val="2"/>
        <scheme val="minor"/>
      </rPr>
      <t>orso d'</t>
    </r>
    <r>
      <rPr>
        <b/>
        <sz val="11"/>
        <color indexed="8"/>
        <rFont val="Calibri"/>
        <family val="2"/>
      </rPr>
      <t>O</t>
    </r>
    <r>
      <rPr>
        <sz val="11"/>
        <color theme="1"/>
        <rFont val="Calibri"/>
        <family val="2"/>
        <scheme val="minor"/>
      </rPr>
      <t>pera</t>
    </r>
  </si>
  <si>
    <t>NOF</t>
  </si>
  <si>
    <r>
      <rPr>
        <b/>
        <sz val="11"/>
        <color indexed="8"/>
        <rFont val="Calibri"/>
        <family val="2"/>
      </rPr>
      <t xml:space="preserve">   N</t>
    </r>
    <r>
      <rPr>
        <sz val="11"/>
        <color theme="1"/>
        <rFont val="Calibri"/>
        <family val="2"/>
        <scheme val="minor"/>
      </rPr>
      <t xml:space="preserve">ulla </t>
    </r>
    <r>
      <rPr>
        <b/>
        <sz val="11"/>
        <color indexed="8"/>
        <rFont val="Calibri"/>
        <family val="2"/>
      </rPr>
      <t>O</t>
    </r>
    <r>
      <rPr>
        <sz val="11"/>
        <color theme="1"/>
        <rFont val="Calibri"/>
        <family val="2"/>
        <scheme val="minor"/>
      </rPr>
      <t xml:space="preserve">sta di </t>
    </r>
    <r>
      <rPr>
        <b/>
        <sz val="11"/>
        <color indexed="8"/>
        <rFont val="Calibri"/>
        <family val="2"/>
      </rPr>
      <t>F</t>
    </r>
    <r>
      <rPr>
        <sz val="11"/>
        <color theme="1"/>
        <rFont val="Calibri"/>
        <family val="2"/>
        <scheme val="minor"/>
      </rPr>
      <t>attibilità</t>
    </r>
  </si>
  <si>
    <t>VSGSA</t>
  </si>
  <si>
    <r>
      <rPr>
        <b/>
        <sz val="11"/>
        <color indexed="8"/>
        <rFont val="Calibri"/>
        <family val="2"/>
      </rPr>
      <t>V</t>
    </r>
    <r>
      <rPr>
        <sz val="11"/>
        <color theme="1"/>
        <rFont val="Calibri"/>
        <family val="2"/>
        <scheme val="minor"/>
      </rPr>
      <t xml:space="preserve">erifica in Corso d'Opera con </t>
    </r>
    <r>
      <rPr>
        <b/>
        <sz val="11"/>
        <color indexed="8"/>
        <rFont val="Calibri"/>
        <family val="2"/>
      </rPr>
      <t>S</t>
    </r>
    <r>
      <rPr>
        <sz val="11"/>
        <color theme="1"/>
        <rFont val="Calibri"/>
        <family val="2"/>
        <scheme val="minor"/>
      </rPr>
      <t xml:space="preserve">istema di </t>
    </r>
    <r>
      <rPr>
        <b/>
        <sz val="11"/>
        <color indexed="8"/>
        <rFont val="Calibri"/>
        <family val="2"/>
      </rPr>
      <t>G</t>
    </r>
    <r>
      <rPr>
        <sz val="11"/>
        <color theme="1"/>
        <rFont val="Calibri"/>
        <family val="2"/>
        <scheme val="minor"/>
      </rPr>
      <t xml:space="preserve">estione </t>
    </r>
    <r>
      <rPr>
        <b/>
        <sz val="11"/>
        <color indexed="8"/>
        <rFont val="Calibri"/>
        <family val="2"/>
      </rPr>
      <t>S</t>
    </r>
    <r>
      <rPr>
        <sz val="11"/>
        <color theme="1"/>
        <rFont val="Calibri"/>
        <family val="2"/>
        <scheme val="minor"/>
      </rPr>
      <t xml:space="preserve">icurezza </t>
    </r>
    <r>
      <rPr>
        <b/>
        <sz val="11"/>
        <color indexed="8"/>
        <rFont val="Calibri"/>
        <family val="2"/>
      </rPr>
      <t>A</t>
    </r>
    <r>
      <rPr>
        <sz val="11"/>
        <color theme="1"/>
        <rFont val="Calibri"/>
        <family val="2"/>
        <scheme val="minor"/>
      </rPr>
      <t>ntincendio in FSE</t>
    </r>
  </si>
  <si>
    <r>
      <t xml:space="preserve">Fare attenzione ai </t>
    </r>
    <r>
      <rPr>
        <b/>
        <u/>
        <sz val="9"/>
        <rFont val="Calibri"/>
        <family val="2"/>
        <scheme val="minor"/>
      </rPr>
      <t>COMMENTI inseriti nelle varie celle</t>
    </r>
    <r>
      <rPr>
        <b/>
        <sz val="9"/>
        <rFont val="Calibri"/>
        <family val="2"/>
        <scheme val="minor"/>
      </rPr>
      <t xml:space="preserve"> in particolare per le attività che presentano limitazioni all'applicazione del "Codice".</t>
    </r>
  </si>
  <si>
    <t>VPFE</t>
  </si>
  <si>
    <r>
      <rPr>
        <b/>
        <sz val="11"/>
        <color indexed="8"/>
        <rFont val="Calibri"/>
        <family val="2"/>
      </rPr>
      <t xml:space="preserve">   V</t>
    </r>
    <r>
      <rPr>
        <sz val="11"/>
        <color theme="1"/>
        <rFont val="Calibri"/>
        <family val="2"/>
        <scheme val="minor"/>
      </rPr>
      <t xml:space="preserve">alutazione </t>
    </r>
    <r>
      <rPr>
        <b/>
        <sz val="11"/>
        <color indexed="8"/>
        <rFont val="Calibri"/>
        <family val="2"/>
      </rPr>
      <t>P</t>
    </r>
    <r>
      <rPr>
        <sz val="11"/>
        <color theme="1"/>
        <rFont val="Calibri"/>
        <family val="2"/>
        <scheme val="minor"/>
      </rPr>
      <t xml:space="preserve">rogetto in </t>
    </r>
    <r>
      <rPr>
        <b/>
        <sz val="11"/>
        <color indexed="8"/>
        <rFont val="Calibri"/>
        <family val="2"/>
      </rPr>
      <t>F</t>
    </r>
    <r>
      <rPr>
        <sz val="11"/>
        <color theme="1"/>
        <rFont val="Calibri"/>
        <family val="2"/>
        <scheme val="minor"/>
      </rPr>
      <t>.S.</t>
    </r>
    <r>
      <rPr>
        <b/>
        <sz val="11"/>
        <color indexed="8"/>
        <rFont val="Calibri"/>
        <family val="2"/>
      </rPr>
      <t>E</t>
    </r>
    <r>
      <rPr>
        <sz val="11"/>
        <color theme="1"/>
        <rFont val="Calibri"/>
        <family val="2"/>
        <scheme val="minor"/>
      </rPr>
      <t>.</t>
    </r>
  </si>
  <si>
    <t>RPCA</t>
  </si>
  <si>
    <r>
      <rPr>
        <b/>
        <sz val="11"/>
        <color indexed="8"/>
        <rFont val="Calibri"/>
        <family val="2"/>
      </rPr>
      <t>R</t>
    </r>
    <r>
      <rPr>
        <sz val="11"/>
        <color theme="1"/>
        <rFont val="Calibri"/>
        <family val="2"/>
        <scheme val="minor"/>
      </rPr>
      <t xml:space="preserve">innovo </t>
    </r>
    <r>
      <rPr>
        <b/>
        <sz val="11"/>
        <color indexed="8"/>
        <rFont val="Calibri"/>
        <family val="2"/>
      </rPr>
      <t>P</t>
    </r>
    <r>
      <rPr>
        <sz val="11"/>
        <color theme="1"/>
        <rFont val="Calibri"/>
        <family val="2"/>
        <scheme val="minor"/>
      </rPr>
      <t xml:space="preserve">eriodico </t>
    </r>
    <r>
      <rPr>
        <b/>
        <sz val="11"/>
        <color indexed="8"/>
        <rFont val="Calibri"/>
        <family val="2"/>
      </rPr>
      <t>C</t>
    </r>
    <r>
      <rPr>
        <sz val="11"/>
        <color theme="1"/>
        <rFont val="Calibri"/>
        <family val="2"/>
        <scheme val="minor"/>
      </rPr>
      <t xml:space="preserve">onformità </t>
    </r>
    <r>
      <rPr>
        <b/>
        <sz val="11"/>
        <color indexed="8"/>
        <rFont val="Calibri"/>
        <family val="2"/>
      </rPr>
      <t>A</t>
    </r>
    <r>
      <rPr>
        <sz val="11"/>
        <color theme="1"/>
        <rFont val="Calibri"/>
        <family val="2"/>
        <scheme val="minor"/>
      </rPr>
      <t>ntincendio</t>
    </r>
  </si>
  <si>
    <t>DFE</t>
  </si>
  <si>
    <r>
      <rPr>
        <b/>
        <sz val="11"/>
        <color indexed="8"/>
        <rFont val="Calibri"/>
        <family val="2"/>
      </rPr>
      <t xml:space="preserve">   D</t>
    </r>
    <r>
      <rPr>
        <sz val="11"/>
        <color theme="1"/>
        <rFont val="Calibri"/>
        <family val="2"/>
        <scheme val="minor"/>
      </rPr>
      <t xml:space="preserve">eroga in </t>
    </r>
    <r>
      <rPr>
        <b/>
        <sz val="11"/>
        <color indexed="8"/>
        <rFont val="Calibri"/>
        <family val="2"/>
      </rPr>
      <t>F</t>
    </r>
    <r>
      <rPr>
        <sz val="11"/>
        <color theme="1"/>
        <rFont val="Calibri"/>
        <family val="2"/>
        <scheme val="minor"/>
      </rPr>
      <t>.S.</t>
    </r>
    <r>
      <rPr>
        <b/>
        <sz val="11"/>
        <color indexed="8"/>
        <rFont val="Calibri"/>
        <family val="2"/>
      </rPr>
      <t>E</t>
    </r>
    <r>
      <rPr>
        <sz val="11"/>
        <color theme="1"/>
        <rFont val="Calibri"/>
        <family val="2"/>
        <scheme val="minor"/>
      </rPr>
      <t>.</t>
    </r>
  </si>
  <si>
    <t>Cod.</t>
  </si>
  <si>
    <t>Attività non rientrante nel "Codice" (DM 3/8/2015)</t>
  </si>
  <si>
    <t xml:space="preserve">  Attività rientrante nel "Codice" (senza RTV)</t>
  </si>
  <si>
    <t>ATTIVITA' DPR 151/2011</t>
  </si>
  <si>
    <t>IMPORTI DA VERSARE</t>
  </si>
  <si>
    <t>ORE VV.F.</t>
  </si>
  <si>
    <t>NC</t>
  </si>
  <si>
    <t>F</t>
  </si>
  <si>
    <t>DM 16.2.82</t>
  </si>
  <si>
    <t>Att.</t>
  </si>
  <si>
    <t>St.Clas.</t>
  </si>
  <si>
    <t>Cat.</t>
  </si>
  <si>
    <t>Descrizione</t>
  </si>
  <si>
    <t>Note</t>
  </si>
  <si>
    <t>U.M.</t>
  </si>
  <si>
    <t>Hvp</t>
  </si>
  <si>
    <t>Hscia</t>
  </si>
  <si>
    <t>Hder</t>
  </si>
  <si>
    <t>Hnop</t>
  </si>
  <si>
    <t>Hvco</t>
  </si>
  <si>
    <t>Hvpe</t>
  </si>
  <si>
    <t>Hdfe</t>
  </si>
  <si>
    <t>Hvgsa</t>
  </si>
  <si>
    <t>1 -9-10-11</t>
  </si>
  <si>
    <t>C</t>
  </si>
  <si>
    <r>
      <t>Stabilimenti ed impianti ove si producono e/o impiegano gas infiammabili e/o comburenti con quantità globali in ciclo superiori a 25Nm</t>
    </r>
    <r>
      <rPr>
        <b/>
        <vertAlign val="superscript"/>
        <sz val="10"/>
        <color indexed="8"/>
        <rFont val="Calibri"/>
        <family val="2"/>
      </rPr>
      <t>3</t>
    </r>
    <r>
      <rPr>
        <b/>
        <sz val="10"/>
        <color indexed="8"/>
        <rFont val="Calibri"/>
        <family val="2"/>
      </rPr>
      <t>/h</t>
    </r>
  </si>
  <si>
    <t>mq</t>
  </si>
  <si>
    <t>B</t>
  </si>
  <si>
    <r>
      <t>Impianti di compressione o di decompressione dei gas infiammabili e/o comburenti potenzialità superiore a 50 Nm</t>
    </r>
    <r>
      <rPr>
        <b/>
        <vertAlign val="superscript"/>
        <sz val="10"/>
        <color indexed="8"/>
        <rFont val="Calibri"/>
        <family val="2"/>
      </rPr>
      <t>3</t>
    </r>
    <r>
      <rPr>
        <b/>
        <sz val="10"/>
        <color indexed="8"/>
        <rFont val="Calibri"/>
        <family val="2"/>
      </rPr>
      <t>/h, con esclusione dei sistemi di riduzione del gas naturale inseriti nelle reti di distribuzione con pressione di esercizio non superiore a 0,5 MPa</t>
    </r>
  </si>
  <si>
    <t>Cabine di decompressione del
gas naturale fino a 2,4 MPa</t>
  </si>
  <si>
    <t>Impianti di compressione o di decompressione dei gas infiammabili e/o comburenti con potenzialità superiore a 50 Nm3/h, con esclusione dei sistemi di riduzione del gas naturale inseriti nelle reti di distribuzione con pressione di esercizio non superiore a 0,5 MPa</t>
  </si>
  <si>
    <t>Tutti gli altri casi</t>
  </si>
  <si>
    <r>
      <t xml:space="preserve">Impianti di riempimento, depositi, rivendite di gas infiammabili in recipienti mobili:
</t>
    </r>
    <r>
      <rPr>
        <b/>
        <sz val="10"/>
        <color indexed="8"/>
        <rFont val="Calibri"/>
        <family val="2"/>
      </rPr>
      <t>a) compressi con capacità geometrica complessiva
superiore o uguale a 0,75 m</t>
    </r>
    <r>
      <rPr>
        <b/>
        <vertAlign val="superscript"/>
        <sz val="10"/>
        <color indexed="8"/>
        <rFont val="Calibri"/>
        <family val="2"/>
      </rPr>
      <t>3</t>
    </r>
  </si>
  <si>
    <t>Rivendite</t>
  </si>
  <si>
    <t>mc</t>
  </si>
  <si>
    <r>
      <t xml:space="preserve">Impianti di riempimento, depositi, rivendite, di gas infiammabili in recipienti mobili:
</t>
    </r>
    <r>
      <rPr>
        <b/>
        <sz val="10"/>
        <color indexed="8"/>
        <rFont val="Calibri"/>
        <family val="2"/>
      </rPr>
      <t>a) compressi con capacità geometrica complessiva
superiore o uguale a 0,75 m</t>
    </r>
    <r>
      <rPr>
        <b/>
        <vertAlign val="superscript"/>
        <sz val="10"/>
        <color indexed="8"/>
        <rFont val="Calibri"/>
        <family val="2"/>
      </rPr>
      <t>3</t>
    </r>
  </si>
  <si>
    <r>
      <t>Depositi fino a 10 m</t>
    </r>
    <r>
      <rPr>
        <b/>
        <vertAlign val="superscript"/>
        <sz val="10"/>
        <color indexed="8"/>
        <rFont val="Calibri"/>
        <family val="2"/>
      </rPr>
      <t>3</t>
    </r>
  </si>
  <si>
    <r>
      <t xml:space="preserve">Impianti di riempimento, depositi, rivendite, di gas infiammabili in recipienti mobili:
</t>
    </r>
    <r>
      <rPr>
        <b/>
        <sz val="10"/>
        <color indexed="8"/>
        <rFont val="Calibri"/>
        <family val="2"/>
      </rPr>
      <t>a) compressi con capacità geometrica complessiva superiore o uguale a 0,75 m</t>
    </r>
    <r>
      <rPr>
        <b/>
        <vertAlign val="superscript"/>
        <sz val="10"/>
        <color indexed="8"/>
        <rFont val="Calibri"/>
        <family val="2"/>
      </rPr>
      <t>3</t>
    </r>
  </si>
  <si>
    <r>
      <t>Depositi oltre i 10 m</t>
    </r>
    <r>
      <rPr>
        <b/>
        <vertAlign val="superscript"/>
        <sz val="10"/>
        <color indexed="8"/>
        <rFont val="Calibri"/>
        <family val="2"/>
      </rPr>
      <t>3</t>
    </r>
  </si>
  <si>
    <t>Impianti di riempimento</t>
  </si>
  <si>
    <t>A</t>
  </si>
  <si>
    <r>
      <t xml:space="preserve">Impianti di riempimento, depositi, rivendite, di gas infiammabili in recipienti mobili:
</t>
    </r>
    <r>
      <rPr>
        <b/>
        <sz val="10"/>
        <color indexed="8"/>
        <rFont val="Calibri"/>
        <family val="2"/>
      </rPr>
      <t>b) disciolti o liquefatti per quantitativi in massa complessivi superiori o uguali a 75 kg</t>
    </r>
  </si>
  <si>
    <t>Depositi di GPL fino a 300 kg</t>
  </si>
  <si>
    <t>kg</t>
  </si>
  <si>
    <r>
      <t xml:space="preserve">Impianti di riempimento, depositi, rivendite, di
gas infiammabili in recipienti mobili:
</t>
    </r>
    <r>
      <rPr>
        <b/>
        <sz val="10"/>
        <color indexed="8"/>
        <rFont val="Calibri"/>
        <family val="2"/>
      </rPr>
      <t>a) disciolti o liquefatti per quantitativi in massa complessivi superiori o uguali a 75 kg</t>
    </r>
  </si>
  <si>
    <r>
      <t xml:space="preserve">Impianti di riempimento, depositi, rivendite, di
gas infiammabili in recipienti mobili:
</t>
    </r>
    <r>
      <rPr>
        <b/>
        <sz val="10"/>
        <color indexed="8"/>
        <rFont val="Calibri"/>
        <family val="2"/>
      </rPr>
      <t>b) disciolti o liquefatti per quantitativi in massa complessivi superiori o uguali a 75 kg</t>
    </r>
  </si>
  <si>
    <t>Depositi di GPL oltre 300 kg e
fino a 1.000 kg</t>
  </si>
  <si>
    <t>Depositi di gas infiammabili
diversi dal GPL fino a 1.000 kg</t>
  </si>
  <si>
    <r>
      <t xml:space="preserve">Impianti di riempimento, depositi, rivendite, di gas infiammabili in recipienti mobili:
</t>
    </r>
    <r>
      <rPr>
        <b/>
        <sz val="10"/>
        <color indexed="8"/>
        <rFont val="Calibri"/>
        <family val="2"/>
      </rPr>
      <t>b) disciolti o liquefatti per quantitativi in massa
complessivi superiori o uguali a 75 kg</t>
    </r>
  </si>
  <si>
    <t>Depositi oltre 1.000 kg</t>
  </si>
  <si>
    <r>
      <t>Impianti di riempimento, depositi, rivendite, di gas infiammabili in recipienti mobili:</t>
    </r>
    <r>
      <rPr>
        <b/>
        <sz val="10"/>
        <color indexed="8"/>
        <rFont val="Calibri"/>
        <family val="2"/>
      </rPr>
      <t xml:space="preserve">
b) disciolti o liquefatti per quantitativi in massa
complessivi superiori o uguali a 75 kg</t>
    </r>
  </si>
  <si>
    <r>
      <t xml:space="preserve">Depositi di gas infiammabili in serbatoi fissi:
</t>
    </r>
    <r>
      <rPr>
        <b/>
        <sz val="10"/>
        <color indexed="8"/>
        <rFont val="Calibri"/>
        <family val="2"/>
      </rPr>
      <t>a) compressi per capacità geometrica complessiva superiore o uguale a 0,75 m</t>
    </r>
    <r>
      <rPr>
        <b/>
        <vertAlign val="superscript"/>
        <sz val="10"/>
        <color indexed="8"/>
        <rFont val="Calibri"/>
        <family val="2"/>
      </rPr>
      <t>3</t>
    </r>
  </si>
  <si>
    <r>
      <t>Fino a 2 m</t>
    </r>
    <r>
      <rPr>
        <b/>
        <vertAlign val="superscript"/>
        <sz val="10"/>
        <color indexed="8"/>
        <rFont val="Calibri"/>
        <family val="2"/>
      </rPr>
      <t>3</t>
    </r>
  </si>
  <si>
    <r>
      <t>Oltre i 2 m</t>
    </r>
    <r>
      <rPr>
        <b/>
        <vertAlign val="superscript"/>
        <sz val="10"/>
        <color indexed="8"/>
        <rFont val="Calibri"/>
        <family val="2"/>
      </rPr>
      <t>3</t>
    </r>
  </si>
  <si>
    <r>
      <t xml:space="preserve">Depositi di gas infiammabili in serbatoi fissi:
</t>
    </r>
    <r>
      <rPr>
        <b/>
        <sz val="10"/>
        <color indexed="8"/>
        <rFont val="Calibri"/>
        <family val="2"/>
      </rPr>
      <t>b) disciolti o liquefatti per capacità geometrica complessiva superiore o uguale a 0,3 m</t>
    </r>
    <r>
      <rPr>
        <b/>
        <vertAlign val="superscript"/>
        <sz val="10"/>
        <color indexed="8"/>
        <rFont val="Calibri"/>
        <family val="2"/>
      </rPr>
      <t>3</t>
    </r>
  </si>
  <si>
    <r>
      <t>Depositi di GPL fino a 5 m</t>
    </r>
    <r>
      <rPr>
        <b/>
        <vertAlign val="superscript"/>
        <sz val="10"/>
        <color indexed="8"/>
        <rFont val="Calibri"/>
        <family val="2"/>
      </rPr>
      <t>3</t>
    </r>
  </si>
  <si>
    <r>
      <t>Depositi di gas diversi dal GPL
fino a 5 m</t>
    </r>
    <r>
      <rPr>
        <b/>
        <vertAlign val="superscript"/>
        <sz val="10"/>
        <color indexed="8"/>
        <rFont val="Calibri"/>
        <family val="2"/>
      </rPr>
      <t>3</t>
    </r>
  </si>
  <si>
    <r>
      <t>Depositi di GPL da 5 m</t>
    </r>
    <r>
      <rPr>
        <b/>
        <vertAlign val="superscript"/>
        <sz val="10"/>
        <color indexed="8"/>
        <rFont val="Calibri"/>
        <family val="2"/>
      </rPr>
      <t>3</t>
    </r>
    <r>
      <rPr>
        <b/>
        <sz val="10"/>
        <color indexed="8"/>
        <rFont val="Calibri"/>
        <family val="2"/>
      </rPr>
      <t xml:space="preserve">
finoa 13 m</t>
    </r>
    <r>
      <rPr>
        <b/>
        <vertAlign val="superscript"/>
        <sz val="10"/>
        <color indexed="8"/>
        <rFont val="Calibri"/>
        <family val="2"/>
      </rPr>
      <t>3</t>
    </r>
    <r>
      <rPr>
        <b/>
        <sz val="10"/>
        <color indexed="8"/>
        <rFont val="Calibri"/>
        <family val="2"/>
      </rPr>
      <t xml:space="preserve">
</t>
    </r>
  </si>
  <si>
    <r>
      <t xml:space="preserve">Depositi di gas infiammabili in serbatoi fissi:
</t>
    </r>
    <r>
      <rPr>
        <b/>
        <sz val="10"/>
        <color indexed="8"/>
        <rFont val="Calibri"/>
        <family val="2"/>
      </rPr>
      <t>b) disciolti o liquefatti per capacità geometrica
complessiva superiore o uguale a 0,3 m</t>
    </r>
    <r>
      <rPr>
        <b/>
        <vertAlign val="superscript"/>
        <sz val="10"/>
        <color indexed="8"/>
        <rFont val="Calibri"/>
        <family val="2"/>
      </rPr>
      <t>3</t>
    </r>
  </si>
  <si>
    <r>
      <t>Depositi di gas diversi dal GPL
oltre i 5 m</t>
    </r>
    <r>
      <rPr>
        <b/>
        <vertAlign val="superscript"/>
        <sz val="10"/>
        <color indexed="8"/>
        <rFont val="Calibri"/>
        <family val="2"/>
      </rPr>
      <t>3</t>
    </r>
  </si>
  <si>
    <r>
      <t>Depositi di GPL oltre i 13 m</t>
    </r>
    <r>
      <rPr>
        <b/>
        <vertAlign val="superscript"/>
        <sz val="10"/>
        <color indexed="8"/>
        <rFont val="Calibri"/>
        <family val="2"/>
      </rPr>
      <t>3</t>
    </r>
  </si>
  <si>
    <r>
      <t>Depositi di gas comburenti compressi e/o
liquefatti in serbatoi fissi e/o recipienti mobili per capacità geometrica complessiva superiore o uguale a 3 m</t>
    </r>
    <r>
      <rPr>
        <b/>
        <vertAlign val="superscript"/>
        <sz val="10"/>
        <color indexed="8"/>
        <rFont val="Calibri"/>
        <family val="2"/>
      </rPr>
      <t>3</t>
    </r>
  </si>
  <si>
    <r>
      <t>Fino a 10 m</t>
    </r>
    <r>
      <rPr>
        <b/>
        <vertAlign val="superscript"/>
        <sz val="10"/>
        <color indexed="8"/>
        <rFont val="Calibri"/>
        <family val="2"/>
      </rPr>
      <t>3</t>
    </r>
  </si>
  <si>
    <r>
      <t>Depositi di gas comburenti compressi e/o liquefatti in serbatoi fissi e/o recipienti mobili per capacità geometrica complessiva superiore o uguale a 3 m</t>
    </r>
    <r>
      <rPr>
        <b/>
        <vertAlign val="superscript"/>
        <sz val="10"/>
        <color indexed="8"/>
        <rFont val="Calibri"/>
        <family val="2"/>
      </rPr>
      <t>3</t>
    </r>
  </si>
  <si>
    <r>
      <t>Oltre i 10 m</t>
    </r>
    <r>
      <rPr>
        <b/>
        <vertAlign val="superscript"/>
        <sz val="10"/>
        <color indexed="8"/>
        <rFont val="Calibri"/>
        <family val="2"/>
      </rPr>
      <t>3</t>
    </r>
  </si>
  <si>
    <t>Reti di trasporto e di distribuzione di gas infiammabili, compresi quelli di origine petrolifera o chimica, con esclusione delle reti di distribuzione e dei relativi impianti con pressione di esercizio non superiore a 0,5 Mpa</t>
  </si>
  <si>
    <t>Fino a 2,4 MPa limitatamente alle opere e agli impianti di trasporto di gas naturale con densità non superiore a 0,8</t>
  </si>
  <si>
    <t>m</t>
  </si>
  <si>
    <t>Oltre 2,4 MPa</t>
  </si>
  <si>
    <t>Centrali di produzione di idrocarburi liquidi e gassosi e di stoccaggio sotterraneo di gas naturale, piattaforme fisse e strutture fisse assimilabili, di perforazione e/o produzione di idrocarburi di cui al decreto del Presidente della Repubblica 24 maggio 1979, n. 886 ed al decreto legislativo 25 novembre 1996, n. 624</t>
  </si>
  <si>
    <t>Oleodotti con diametro superiore a 100 mm</t>
  </si>
  <si>
    <t>Officine e laboratori con saldatura e taglio dei
metalli utilizzanti gas infiammabili e/o comburenti, con oltre 5 addetti alla mansione specifica di saldatura o taglio</t>
  </si>
  <si>
    <t>Fino a 10 addetti alla mansione
specifica di saldatura o taglio</t>
  </si>
  <si>
    <t>Officine e laboratori con saldatura e taglio dei metalli utilizzanti gas infiammabili e/o comburenti, con oltre 5 addetti alla mansione specifica di saldatura o taglio</t>
  </si>
  <si>
    <t>Oltre 10 addetti alla mansione
specifica di saldatura o taglio</t>
  </si>
  <si>
    <t xml:space="preserve"> 12 - 13</t>
  </si>
  <si>
    <r>
      <t>Stabilimenti ed impianti ove si producono e/o impiegano, liquidi infiammabili e/o combustibili con punto di infiammabilità fino a 125 °C, con quantitativi globali in ciclo e/o in deposito superiori a 1 m</t>
    </r>
    <r>
      <rPr>
        <b/>
        <vertAlign val="superscript"/>
        <sz val="10"/>
        <color indexed="8"/>
        <rFont val="Calibri"/>
        <family val="2"/>
      </rPr>
      <t>3</t>
    </r>
  </si>
  <si>
    <r>
      <t>Fino a 50 m</t>
    </r>
    <r>
      <rPr>
        <b/>
        <vertAlign val="superscript"/>
        <sz val="10"/>
        <color indexed="8"/>
        <rFont val="Calibri"/>
        <family val="2"/>
      </rPr>
      <t>3</t>
    </r>
  </si>
  <si>
    <r>
      <t>Stabilimenti ed impianti ove si producono e/o
impiegano, liquidi infiammabili e/o combustibili con punto di infiammabilità fino a 125 °C, con quantitativi globali in ciclo e/o in deposito superiori a 1 m</t>
    </r>
    <r>
      <rPr>
        <b/>
        <vertAlign val="superscript"/>
        <sz val="10"/>
        <color indexed="8"/>
        <rFont val="Calibri"/>
        <family val="2"/>
      </rPr>
      <t>3</t>
    </r>
  </si>
  <si>
    <r>
      <t>Oltre i 50 m</t>
    </r>
    <r>
      <rPr>
        <b/>
        <vertAlign val="superscript"/>
        <sz val="10"/>
        <color indexed="8"/>
        <rFont val="Calibri"/>
        <family val="2"/>
      </rPr>
      <t>3</t>
    </r>
  </si>
  <si>
    <r>
      <t>Stabilimenti ed impianti per la preparazione di oli lubrificanti, oli diatermici e simili, con punto di infiammabilità superiore a 125 °C, con quantitativi globali in ciclo e/o in deposito superiori a 5 m</t>
    </r>
    <r>
      <rPr>
        <b/>
        <vertAlign val="superscript"/>
        <sz val="10"/>
        <color indexed="8"/>
        <rFont val="Calibri"/>
        <family val="2"/>
      </rPr>
      <t>3</t>
    </r>
  </si>
  <si>
    <r>
      <t>Fino a 100 m</t>
    </r>
    <r>
      <rPr>
        <b/>
        <vertAlign val="superscript"/>
        <sz val="10"/>
        <color indexed="8"/>
        <rFont val="Calibri"/>
        <family val="2"/>
      </rPr>
      <t>3</t>
    </r>
  </si>
  <si>
    <r>
      <t>Oltre i 100 m</t>
    </r>
    <r>
      <rPr>
        <b/>
        <vertAlign val="superscript"/>
        <sz val="10"/>
        <color indexed="8"/>
        <rFont val="Calibri"/>
        <family val="2"/>
      </rPr>
      <t>3</t>
    </r>
  </si>
  <si>
    <t>15 - 16 - 17</t>
  </si>
  <si>
    <r>
      <t>Depositi e/o rivendite di liquidi infiammabili e/o combustibili e/o oli lubrificanti, diatermici, di qualsiasi derivazione, di capacità geometrica complessiva superiore a 1 m</t>
    </r>
    <r>
      <rPr>
        <b/>
        <vertAlign val="superscript"/>
        <sz val="10"/>
        <color indexed="8"/>
        <rFont val="Calibri"/>
        <family val="2"/>
      </rPr>
      <t>3</t>
    </r>
  </si>
  <si>
    <r>
      <t>Liquidi con punto di infiammabilità superiore a 65 °C, per capacità geometrica complessiva compresa da 1 m</t>
    </r>
    <r>
      <rPr>
        <b/>
        <vertAlign val="superscript"/>
        <sz val="10"/>
        <color indexed="8"/>
        <rFont val="Calibri"/>
        <family val="2"/>
      </rPr>
      <t>3</t>
    </r>
    <r>
      <rPr>
        <b/>
        <sz val="10"/>
        <color indexed="8"/>
        <rFont val="Calibri"/>
        <family val="2"/>
      </rPr>
      <t xml:space="preserve"> a 9 m</t>
    </r>
    <r>
      <rPr>
        <b/>
        <vertAlign val="superscript"/>
        <sz val="10"/>
        <color indexed="8"/>
        <rFont val="Calibri"/>
        <family val="2"/>
      </rPr>
      <t>3</t>
    </r>
  </si>
  <si>
    <r>
      <t>Liquidi infiammabili e/o combustibili e/o lubrificanti e/o oli diatermici di qualsiasi derivazione per capacità geometrica complessiva superiore a 50 m</t>
    </r>
    <r>
      <rPr>
        <b/>
        <vertAlign val="superscript"/>
        <sz val="10"/>
        <color indexed="8"/>
        <rFont val="Calibri"/>
        <family val="2"/>
      </rPr>
      <t>3</t>
    </r>
  </si>
  <si>
    <t>7 - 18</t>
  </si>
  <si>
    <r>
      <t xml:space="preserve">Impianti fissi di distribuzione carburanti per
l’autotrazione, la nautica e l’aeronautica; contenitori - distributori rimovibili di carburanti
liquidi:
</t>
    </r>
    <r>
      <rPr>
        <b/>
        <sz val="10"/>
        <color indexed="8"/>
        <rFont val="Calibri"/>
        <family val="2"/>
      </rPr>
      <t xml:space="preserve">a) Impianti di distribuzione carburanti liquidi </t>
    </r>
  </si>
  <si>
    <r>
      <t>Contenitori distributori rimovibili e non di carburanti
liquidi fino a 9 m</t>
    </r>
    <r>
      <rPr>
        <b/>
        <vertAlign val="superscript"/>
        <sz val="10"/>
        <color indexed="8"/>
        <rFont val="Calibri"/>
        <family val="2"/>
      </rPr>
      <t>3</t>
    </r>
    <r>
      <rPr>
        <b/>
        <sz val="10"/>
        <color indexed="8"/>
        <rFont val="Calibri"/>
        <family val="2"/>
      </rPr>
      <t>, con punto di infiammabilità superiore
a 65 °C</t>
    </r>
  </si>
  <si>
    <r>
      <t xml:space="preserve">Impianti fissi di distribuzione carburanti per l’autotrazione, la nautica e l’aeronautica; contenitori - distributori rimovibili di carburanti liquidi:
</t>
    </r>
    <r>
      <rPr>
        <b/>
        <sz val="10"/>
        <color indexed="8"/>
        <rFont val="Calibri"/>
        <family val="2"/>
      </rPr>
      <t xml:space="preserve">a) Impianti di distribuzione carburanti liquidi </t>
    </r>
  </si>
  <si>
    <t>Solo liquidi combustibili
(GASOLIO)</t>
  </si>
  <si>
    <r>
      <t xml:space="preserve">Impianti fissi di distribuzione carburanti per
l’autotrazione, la nautica e l’aeronautica; contenitori - distributori rimovibili di carburanti liquidi:
</t>
    </r>
    <r>
      <rPr>
        <b/>
        <sz val="10"/>
        <color indexed="8"/>
        <rFont val="Calibri"/>
        <family val="2"/>
      </rPr>
      <t xml:space="preserve">a) Impianti di distribuzione carburanti liquidi </t>
    </r>
  </si>
  <si>
    <t>Tutti gli altri liquidi
(BENZINE)</t>
  </si>
  <si>
    <r>
      <t xml:space="preserve">Impianti fissi di distribuzione carburanti per
l’autotrazione, la nautica e l’aeronautica; contenitori - distributori rimovibili di carburanti liquidi:
</t>
    </r>
    <r>
      <rPr>
        <b/>
        <sz val="10"/>
        <color indexed="8"/>
        <rFont val="Calibri"/>
        <family val="2"/>
      </rPr>
      <t>b) Impianti fissi di distribuzione carburanti gassosi e di tipo misto (liquidi e gassosi)</t>
    </r>
  </si>
  <si>
    <t>Tutti
(MISTI: GASOLIO + GAS oppure BENZINE + GAS oppure SOLO GAS)</t>
  </si>
  <si>
    <t>Officine o laboratori per la verniciatura con vernici infiammabili e/o combustibili con oltre 5 addetti</t>
  </si>
  <si>
    <t>Fino a 25 addetti</t>
  </si>
  <si>
    <t>Oltre 25 addetti</t>
  </si>
  <si>
    <r>
      <t>Depositi e/o rivendite di alcoli con concentrazione superiore al 60% in volume di capacità geometrica superiore a 1 m</t>
    </r>
    <r>
      <rPr>
        <b/>
        <vertAlign val="superscript"/>
        <sz val="10"/>
        <color indexed="8"/>
        <rFont val="Calibri"/>
        <family val="2"/>
      </rPr>
      <t>3</t>
    </r>
  </si>
  <si>
    <r>
      <t>Oltre 10 m</t>
    </r>
    <r>
      <rPr>
        <b/>
        <vertAlign val="superscript"/>
        <sz val="10"/>
        <color indexed="8"/>
        <rFont val="Calibri"/>
        <family val="2"/>
      </rPr>
      <t>3</t>
    </r>
    <r>
      <rPr>
        <b/>
        <sz val="10"/>
        <color indexed="8"/>
        <rFont val="Calibri"/>
        <family val="2"/>
      </rPr>
      <t xml:space="preserve"> e fino a 50 m</t>
    </r>
    <r>
      <rPr>
        <b/>
        <vertAlign val="superscript"/>
        <sz val="10"/>
        <color indexed="8"/>
        <rFont val="Calibri"/>
        <family val="2"/>
      </rPr>
      <t>3</t>
    </r>
  </si>
  <si>
    <r>
      <t>Oltre 50 m</t>
    </r>
    <r>
      <rPr>
        <b/>
        <vertAlign val="superscript"/>
        <sz val="10"/>
        <color indexed="8"/>
        <rFont val="Calibri"/>
        <family val="2"/>
      </rPr>
      <t>3</t>
    </r>
  </si>
  <si>
    <r>
      <t>Stabilimenti di estrazione con solventi infiammabili e raffinazione di oli e grassi vegetali ed animali, con quantitativi globali di solventi in ciclo e/o in deposito superiori a 0,5 m</t>
    </r>
    <r>
      <rPr>
        <b/>
        <vertAlign val="superscript"/>
        <sz val="10"/>
        <color indexed="8"/>
        <rFont val="Calibri"/>
        <family val="2"/>
      </rPr>
      <t>3</t>
    </r>
  </si>
  <si>
    <t>Stabilimenti ed impianti ove si producono, impiegano o detengono sostanze esplodenti classificate come tali dal regolamento di esecuzione del testo unico delle leggi di pubblica sicurezza approvato con regio decreto 6 maggio 1940, n. 635, e successive modificazioni ed integrazioni</t>
  </si>
  <si>
    <t>Esercizi di minuta vendita e/o depositi di sostanze esplodenti classificate come tali dal regolamento di esecuzione del testo unico delle leggi di pubblica sicurezza approvato conregio decreto 6 maggio 1940, n. 635, e successive modificazioni ed integrazioni. Esercizi di vendita di artifici pirotecnici declassificati in «libera vendita» con quantitativi complessivi in vendita e/o deposito superiori a 500 kg, comprensivi degli imballaggi</t>
  </si>
  <si>
    <t>Esercizi di vendita di artifici
pirotecnici declassificati in
«libera vendita»</t>
  </si>
  <si>
    <t>Esercizi di minuta vendita e/o depositi di sostanze esplodenti classificate come tali dal regolamento di esecuzione del testo unico delle leggi di pubblica sicurezza approvato con regio decreto 6 maggio 1940, n. 635, e successive modificazioni ed integrazioni. Esercizi di vendita di artifici pirotecnici declassificati in «libera vendita» con quantitativi complessivi in vendita e/o deposito superiori a 500 kg, comprensivi degli imballaggi</t>
  </si>
  <si>
    <t>Esercizi di minuta vendita di sostanze esplodenti classificate come tali dal
regolamento di esecuzione del testo unico delle leggi di pubblica sicurezza approvato
con regio decreto 6 maggio 1940, n. 635, e s.m.i.</t>
  </si>
  <si>
    <t>Stabilimenti ed impianti ove si producono, impiegano o detengono sostanze instabili che possono dar luogo da sole a reazioni pericolose in presenza o non di catalizzatori ivi compresi i perossidi organici</t>
  </si>
  <si>
    <t>Stabilimenti ed impianti ove si producono, impiegano o detengono nitrati di ammonio, di metalli alcalini e alcalino-terrosi, nitrato di piombo e perossidi inorganici</t>
  </si>
  <si>
    <t>Stabilimenti ed impianti ove si producono, impiegano o detengono sostanze soggette all’accensione spontanea e/o sostanze che a contatto con l’acqua sviluppano gas infiammabili</t>
  </si>
  <si>
    <t>Stabilimenti ed impianti ove si produce acqua ossigenata con concentrazione superiore al 60% di perossido di idrogeno</t>
  </si>
  <si>
    <t>Stabilimenti ed impianti ove si produce, impiega e/o detiene fosforo e/o sesquisolfuro di fosforo</t>
  </si>
  <si>
    <t>32 - 33</t>
  </si>
  <si>
    <t>Stabilimenti ed impianti per la macinazione e la raffinazione dello zolfo; depositi di zolfo con potenzialità superiore a 10.000 kg</t>
  </si>
  <si>
    <t>Fabbriche di fiammiferi; depositi di fiammiferi con quantitativi in massa superiori a 500 kg</t>
  </si>
  <si>
    <t>Stabilimenti ed impianti ove si produce, impiega o detiene magnesio, elektron e altre leghe ad alto tenore di magnesio</t>
  </si>
  <si>
    <r>
      <t xml:space="preserve">Mulini per cereali ed altre macinazioni con potenzialità giornaliera superiore a 20.000 kg
</t>
    </r>
    <r>
      <rPr>
        <b/>
        <sz val="10"/>
        <color indexed="8"/>
        <rFont val="Calibri"/>
        <family val="2"/>
      </rPr>
      <t>Depositi di cereali e di altre macinazioni con
quantitativi in massa superiori a 50.000 kg</t>
    </r>
  </si>
  <si>
    <t>Depositi di cereali e di altre macinazioni fino a 100.000 kg</t>
  </si>
  <si>
    <r>
      <t xml:space="preserve">Mulini per cereali ed altre macinazioni con
potenzialità giornaliera superiore a 20.000 kg
</t>
    </r>
    <r>
      <rPr>
        <b/>
        <sz val="10"/>
        <color indexed="8"/>
        <rFont val="Calibri"/>
        <family val="2"/>
      </rPr>
      <t>Depositi di cereali e di altre macinazioni con
quantitativi in massa superiori a 50.000 kg</t>
    </r>
  </si>
  <si>
    <t>Depositi oltre 100.000 kg</t>
  </si>
  <si>
    <t>Mulini per cereali ed altre macinazioni</t>
  </si>
  <si>
    <t>Impianti per l’essiccazione di cereali e di vegetali in genere con depositi di prodotto essiccato con quantitativi in massa superiori a 50.000 kg</t>
  </si>
  <si>
    <t>Stabilimenti ove si producono surrogati del caffè</t>
  </si>
  <si>
    <t>Zuccherifici e raffinerie dello zucchero</t>
  </si>
  <si>
    <t>39 - 40</t>
  </si>
  <si>
    <t>Pastifici e/o riserie con produzione giornaliera superiore a 50.000 kg</t>
  </si>
  <si>
    <t>Stabilimenti ed impianti ove si lavora e/o detiene foglia di tabacco con processi di essiccazione con oltre 100 addetti o con quantitativi globali in ciclo e/o in deposito superiori a 50.000 kg</t>
  </si>
  <si>
    <t>Stabilimenti ed impianti per la produzione della carta e dei cartoni e di allestimento di prodotti cartotecnici in genere con oltre 25 addetti o con materiale in lavorazione e/o in deposito superiore a 50.000 kg</t>
  </si>
  <si>
    <t>Depositi di carta, cartoni e prodotti cartotecnici, archivi di materiale cartaceo, biblioteche, depositi per la cernita della carta usata, di stracci di cascami e di fibre tessili per l’industria della carta, con quantitativi in massa superiori a 5.000 kg</t>
  </si>
  <si>
    <t>Fino a 50.000 kg</t>
  </si>
  <si>
    <t>Oltre 50.000 kg</t>
  </si>
  <si>
    <t>44 - 45</t>
  </si>
  <si>
    <t>Stabilimenti, impianti, depositi ove si producono, impiegano e/o detengono carte fotografiche, calcolgrafiche, eliografiche e cianografiche, pellicole cinematografiche, radiografiche e fotografiche con materiale in lavorazione e/o in deposito superiore a 5.000 kg</t>
  </si>
  <si>
    <t>Depositi fino a 20.000 kg</t>
  </si>
  <si>
    <t>Depositi di legnami da costruzione e da lavorazione, di legna da ardere, di paglia, di fieno, di canne, di fascine, di carbone vegetale e minerale, di carbonella, di sughero e di altri prodotti affini con quantitativi in massa superiori a 50.000 kg con esclusione dei depositi all’aperto con distanze di sicurezza esterne superiori a 100 m</t>
  </si>
  <si>
    <t>Fino a 500.000 kg</t>
  </si>
  <si>
    <t>Oltre 500.000 kg</t>
  </si>
  <si>
    <t>Stabilimenti e laboratori per la lavorazione del legno con materiale in lavorazione e/o in deposito superiore a 5.000 kg</t>
  </si>
  <si>
    <t>Stabilimenti e laboratori per la lavorazione del legno con materiale in lavorazione e/o in deposito superiore a 50.000 kg</t>
  </si>
  <si>
    <t>Stabilimenti ed impianti ove si producono, lavorano e/o detengono fibre tessili e tessuti naturali e artificiali, tele cerate, linoleum e altri prodotti affini, con quantitativi in massa superiori a 5.000 kg</t>
  </si>
  <si>
    <t>Fino a 10.000 kg</t>
  </si>
  <si>
    <t>Stabilimenti ed impianti ove si producono, lavorano e/o detengono fibre tessili e tessuti naturali e artificiali, tele cerate, linoleum e altri prodotti affini, con quantitativi in massa superiori a 10.000 kg</t>
  </si>
  <si>
    <t>Oltre 10.000 kg</t>
  </si>
  <si>
    <t>Stabilimenti per la produzione di arredi, di abbigliamento, della lavorazione della pelle e calzaturifici, con oltre 25 addetti</t>
  </si>
  <si>
    <t>Stabilimenti ed impianti per la preparazione del crine vegetale, della trebbia e simili, lavorazione della paglia, dello sparto e simili, lavorazione del sughero, con quantitativi in massa in lavorazione o in deposito superiori a 5.000 kg</t>
  </si>
  <si>
    <t>Teatri e studi per le riprese cinematografiche e televisive</t>
  </si>
  <si>
    <t>Fino a 25 persone presenti</t>
  </si>
  <si>
    <t>Oltre 25 e fino a 100 persone presenti</t>
  </si>
  <si>
    <t>Oltre 100 persone presenti</t>
  </si>
  <si>
    <r>
      <t>Laboratori per la realizzazione di attrezzeriee scenografie, compresi i relativi depositi, di superficie complessiva superiore a 200 m</t>
    </r>
    <r>
      <rPr>
        <b/>
        <vertAlign val="superscript"/>
        <sz val="10"/>
        <color indexed="8"/>
        <rFont val="Calibri"/>
        <family val="2"/>
      </rPr>
      <t>3</t>
    </r>
  </si>
  <si>
    <r>
      <t>Fino a 2.000 m</t>
    </r>
    <r>
      <rPr>
        <b/>
        <vertAlign val="superscript"/>
        <sz val="10"/>
        <color indexed="8"/>
        <rFont val="Calibri"/>
        <family val="2"/>
      </rPr>
      <t>3</t>
    </r>
  </si>
  <si>
    <r>
      <t>Oltre 2.000 m</t>
    </r>
    <r>
      <rPr>
        <b/>
        <vertAlign val="superscript"/>
        <sz val="10"/>
        <color indexed="8"/>
        <rFont val="Calibri"/>
        <family val="2"/>
      </rPr>
      <t>3</t>
    </r>
  </si>
  <si>
    <t>54 - 55 - 56</t>
  </si>
  <si>
    <r>
      <t xml:space="preserve">Stabilimenti ed impianti per la produzione, lavorazione e rigenerazione della gomma e/o laboratori di vulcanizzazione di oggetti di gomma, con quantitativi in massa superiori a 5.000 kg
</t>
    </r>
    <r>
      <rPr>
        <b/>
        <sz val="10"/>
        <color indexed="8"/>
        <rFont val="Calibri"/>
        <family val="2"/>
      </rPr>
      <t>Depositi di prodotti della gomma, pneumatici e simili, con quantitativi in massa superiori a 10.000 kg</t>
    </r>
  </si>
  <si>
    <t>Depositi fino a 50.000 kg</t>
  </si>
  <si>
    <r>
      <t xml:space="preserve">Stabilimenti ed impianti per la produzione, lavorazione e rigenerazione della gomma e/o laboratori di vulcanizzazione di oggetti di gomma, con quantitativi in massa superiori a 5.000 kg
</t>
    </r>
    <r>
      <rPr>
        <b/>
        <sz val="10"/>
        <color indexed="8"/>
        <rFont val="Calibri"/>
        <family val="2"/>
      </rPr>
      <t>Depositi di prodotti della gomma, pneumatici e simili, con quantitativi in massa superiori a 50.000 kg</t>
    </r>
  </si>
  <si>
    <t>Depositi oltre 50.000 kg</t>
  </si>
  <si>
    <t>Stabilimenti ed impianti per la produzione, lavorazione e rigenerazione e/o laboratori</t>
  </si>
  <si>
    <t>57 - 58</t>
  </si>
  <si>
    <t>Stabilimenti, impianti, depositi ove si producono, lavorano e/o detengono materie plastiche, con quantitativi in massa superiori a 5.000 kg</t>
  </si>
  <si>
    <t>Stabilimenti, impianti, depositi ove si producono,  lavorano e/o detengono materie plastiche, con quantitativi in massa superiori a 5.000 kg</t>
  </si>
  <si>
    <t>Stabilimenti ed impianti</t>
  </si>
  <si>
    <t>Stabilimenti ed impianti ove si producono lavorano resine sintetiche e naturali, fitofarmaci, coloranti organici e intermedi e prodotti farmaceutici con l’impiego di solventi ed altri prodotti infiammabili</t>
  </si>
  <si>
    <t>Stabilimenti ed impianti ove si producono e lavorano resine sintetiche e naturali, fitofarmaci, coloranti organici e intermedi e prodotti farmaceutici con l’impiego di solventi ed altri prodotti infiammabili</t>
  </si>
  <si>
    <t>Depositi di fitofarmaci e/o di concimi chimici a base di nitrati e/o fosfati con quantitativi in massa superiori a 50.000 kg</t>
  </si>
  <si>
    <t>Fino a 100.000 kg</t>
  </si>
  <si>
    <t>Oltre 100.000 kg</t>
  </si>
  <si>
    <t>61 - 62</t>
  </si>
  <si>
    <r>
      <t xml:space="preserve">Stabilimenti ed impianti per la fabbricazione di cavi e conduttori elettrici isolati, con quantitativi in massa lavorazione e/o in deposito superiori a 10.000 kg
</t>
    </r>
    <r>
      <rPr>
        <b/>
        <sz val="10"/>
        <color indexed="8"/>
        <rFont val="Calibri"/>
        <family val="2"/>
      </rPr>
      <t>Depositi e/o rivendite di cavi elettrici isolati con quantitativi in massa superiori a 10.000 kg</t>
    </r>
  </si>
  <si>
    <r>
      <t>Centrali termoelettriche, macchine elettriche fisse con presenza di liquidi isolanti combustibili in quantitativi superiori a 1 m</t>
    </r>
    <r>
      <rPr>
        <b/>
        <vertAlign val="superscript"/>
        <sz val="10"/>
        <color indexed="8"/>
        <rFont val="Calibri"/>
        <family val="2"/>
      </rPr>
      <t>3</t>
    </r>
  </si>
  <si>
    <t>Macchine elettriche</t>
  </si>
  <si>
    <t>MW</t>
  </si>
  <si>
    <t>Centrali termoelettriche</t>
  </si>
  <si>
    <t>Gruppi per la produzione di energia elettrica sussidiaria con motori endotermici ed impianti di cogenerazione di potenza complessiva superiore a 25 kW</t>
  </si>
  <si>
    <t>Fino a 350 kW</t>
  </si>
  <si>
    <t>kW</t>
  </si>
  <si>
    <t>Oltre 350 kW e fino a 700 kW</t>
  </si>
  <si>
    <t>Oltre 700 kW</t>
  </si>
  <si>
    <t>Stabilimenti ed impianti ove si producono lampade elettriche e simili; pile ed accumulatori elettrici e simili, con oltre 5 addetti</t>
  </si>
  <si>
    <t>66 - 67</t>
  </si>
  <si>
    <t>Stabilimenti siderurgici e per la produzione di altri metalli con oltre 5 addetti; attività comportanti lavorazioni a caldo di metalli con oltre 5 addetti ad esclusione dei laboratori artigiani di oreficeria ed argenteria fino a 25 addetti</t>
  </si>
  <si>
    <t>Laboratori artigiani di oreficeria ed argenteria fino a
50 addetti</t>
  </si>
  <si>
    <t>Laboratori artigiani di oreficeria ed argenteria oltre 50 addetti</t>
  </si>
  <si>
    <t>68-69-70-71</t>
  </si>
  <si>
    <t>Stabilimenti, con oltre 5 addetti, per la costruzione di aeromobili, veicoli a motore, materiale rotabile ferroviario e tramviario, carrozzerie e rimorchi per autoveicoli; cantieri navali con oltre 5 addetti</t>
  </si>
  <si>
    <t>68-69-70-72</t>
  </si>
  <si>
    <r>
      <t>Officine per la riparazione di:
- veicoli a motore, rimorchi per autoveicoli e carrozzerie, di superficie coperta superiore a 300 m</t>
    </r>
    <r>
      <rPr>
        <b/>
        <vertAlign val="superscript"/>
        <sz val="10"/>
        <color indexed="8"/>
        <rFont val="Calibri"/>
        <family val="2"/>
      </rPr>
      <t>2</t>
    </r>
    <r>
      <rPr>
        <b/>
        <sz val="10"/>
        <color indexed="8"/>
        <rFont val="Calibri"/>
        <family val="2"/>
      </rPr>
      <t xml:space="preserve">
- materiale rotabile ferroviario, tramviario e di aeromobili, di superficie coperta superiore a 1.000 m</t>
    </r>
    <r>
      <rPr>
        <b/>
        <vertAlign val="superscript"/>
        <sz val="10"/>
        <color indexed="8"/>
        <rFont val="Calibri"/>
        <family val="2"/>
      </rPr>
      <t>2</t>
    </r>
  </si>
  <si>
    <r>
      <t>a) Officine per veicoli a motore, rimorchi per autoveicoli e carrozzerie, di superficie fino a 1.000 m</t>
    </r>
    <r>
      <rPr>
        <b/>
        <vertAlign val="superscript"/>
        <sz val="10"/>
        <color indexed="8"/>
        <rFont val="Calibri"/>
        <family val="2"/>
      </rPr>
      <t>2</t>
    </r>
  </si>
  <si>
    <r>
      <t>b) Officine per materiale rotabile ferroviario, tramviario e di aeromobili, di superficie fino a 2.000 m</t>
    </r>
    <r>
      <rPr>
        <b/>
        <vertAlign val="superscript"/>
        <sz val="10"/>
        <color indexed="8"/>
        <rFont val="Calibri"/>
        <family val="2"/>
      </rPr>
      <t>2</t>
    </r>
  </si>
  <si>
    <r>
      <t>a) Officine per veicoli a motore, rimorchi per autoveicoli e carrozzerie, di superficie superiore a 1.000 m</t>
    </r>
    <r>
      <rPr>
        <b/>
        <vertAlign val="superscript"/>
        <sz val="10"/>
        <color indexed="8"/>
        <rFont val="Calibri"/>
        <family val="2"/>
      </rPr>
      <t>2</t>
    </r>
  </si>
  <si>
    <r>
      <t>b) Officine per materiale rotabile ferroviario, tramviario e di aeromobili, di superficie superiore a 2.000 m</t>
    </r>
    <r>
      <rPr>
        <b/>
        <vertAlign val="superscript"/>
        <sz val="10"/>
        <color indexed="8"/>
        <rFont val="Calibri"/>
        <family val="2"/>
      </rPr>
      <t>2</t>
    </r>
  </si>
  <si>
    <t>Officine meccaniche per lavorazioni a freddo con oltre 25 addetti</t>
  </si>
  <si>
    <t>Fino a 50 addetti</t>
  </si>
  <si>
    <t>Oltre 50 addetti</t>
  </si>
  <si>
    <t>NEW</t>
  </si>
  <si>
    <r>
      <t>Attività di demolizioni di veicoli e simili con relativi depositi, di superficie superiore a 3.000 m</t>
    </r>
    <r>
      <rPr>
        <b/>
        <vertAlign val="superscript"/>
        <sz val="10"/>
        <color indexed="8"/>
        <rFont val="Calibri"/>
        <family val="2"/>
      </rPr>
      <t>2</t>
    </r>
  </si>
  <si>
    <r>
      <t>Fino a 5.000 m</t>
    </r>
    <r>
      <rPr>
        <b/>
        <vertAlign val="superscript"/>
        <sz val="10"/>
        <color indexed="8"/>
        <rFont val="Calibri"/>
        <family val="2"/>
      </rPr>
      <t>2</t>
    </r>
  </si>
  <si>
    <r>
      <t>Oltre 5.000 m</t>
    </r>
    <r>
      <rPr>
        <b/>
        <vertAlign val="superscript"/>
        <sz val="10"/>
        <color indexed="8"/>
        <rFont val="Calibri"/>
        <family val="2"/>
      </rPr>
      <t>2</t>
    </r>
  </si>
  <si>
    <t>Stabilimenti ed impianti ove si producono laterizi, maioliche, porcellane e simili con oltre 25 addetti</t>
  </si>
  <si>
    <t>Cementifici con oltre 25 addetti</t>
  </si>
  <si>
    <t>75 - 76</t>
  </si>
  <si>
    <t>Pratiche di cui al D.Lgs. 17 marzo 1995, n. 230 e s.m.i. soggette a provvedimenti autorizzativi (art. 27 del D.Lgs. 17 marzo 1995, n. 230 ed art. 13, legge 31 dicembre 1962, n. 1860)</t>
  </si>
  <si>
    <r>
      <t xml:space="preserve">Assoggettate a nulla osta di
</t>
    </r>
    <r>
      <rPr>
        <b/>
        <sz val="10"/>
        <color indexed="8"/>
        <rFont val="Calibri"/>
        <family val="2"/>
      </rPr>
      <t>categoria B di cui all’art. 29
del D.Lgs. n. 230/1995 s.m.i.</t>
    </r>
  </si>
  <si>
    <r>
      <t xml:space="preserve">Assoggettate a nulla osta di </t>
    </r>
    <r>
      <rPr>
        <b/>
        <sz val="10"/>
        <color indexed="8"/>
        <rFont val="Calibri"/>
        <family val="2"/>
      </rPr>
      <t>categoria A di cui all’art. 28 del D.Lgs. n. 230/1995 s.m.i.</t>
    </r>
  </si>
  <si>
    <t>Autorimesse adibite al ricovero di mezzi utilizzati per il trasporto di materie fissili speciali e di materie radioattive (art. 5 della legge 31 dicembre 1962, n. 1860, sostituito dall’art. 2 del decreto del Presidente della Repubblica 30 dicembre 1965, n. 1704; art. 21 del D.Lgs. 17 marzo 1995, n. 230)</t>
  </si>
  <si>
    <t>Impianti di deposito delle materie nucleari ed attività assoggettate agli artt. 33 e 52 del decreto legislativo 17 marzo 1995, n. 230 e s.m.i., con esclusione dei depositi in corso di spedizione</t>
  </si>
  <si>
    <t>Impianti nei quali siano detenuti combustibili nucleari o prodotti o residui radioattivi (art. 1, lett. b) della legge 31 dicembre 1962, n. 1860)</t>
  </si>
  <si>
    <t>Impianti relativi all’impiego pacifico dell’energia nucleare ed attività che comportano pericoli di radiazioni ionizzanti derivanti dal predetto impiego:
- impianti nucleari;
- reattori nucleari, eccettuati quelli che facciano parte di un mezzo di trasporto;
- impianti per la preparazione o fabbricazione
delle materie nucleari;
- impianti per la separazione degli isotopi;
- impianti per il trattamento dei combustibili nucleari irradianti;
- attività di cui agli artt. 36 e 51 del decreto legislativo 17 marzo 1995, n. 230 e s.m.i.</t>
  </si>
  <si>
    <t>Stabilimenti per la produzione, depositi di sapone, di candele e di altri oggetti di cera e di paraffina, di acidi grassi, di glicerina grezza quando non sia prodotta per idrolisi, di glicerina raffinata e distillata ed altri prodotti affini, con oltre 500 kg di prodotto in lavorazione e/o deposito</t>
  </si>
  <si>
    <t>Fino a 5.000 kg</t>
  </si>
  <si>
    <t>Oltre 5.000 kg</t>
  </si>
  <si>
    <t>Centri informatici di elaborazione e/o archiviazione dati con oltre 25 addetti</t>
  </si>
  <si>
    <r>
      <t>Locali di spettacolo e di trattenimento in genere, impianti e centri sportivi, palestre, sia a carattere pubblico che privato, con capienza superiore a 100 persone, ovvero di superficie lorda in pianta al chiuso superiore a 200 m</t>
    </r>
    <r>
      <rPr>
        <b/>
        <vertAlign val="superscript"/>
        <sz val="10"/>
        <color indexed="8"/>
        <rFont val="Calibri"/>
        <family val="2"/>
      </rPr>
      <t>2</t>
    </r>
    <r>
      <rPr>
        <b/>
        <sz val="10"/>
        <color indexed="8"/>
        <rFont val="Calibri"/>
        <family val="2"/>
      </rPr>
      <t>. Sono escluse le manifestazioni temporanee, di qualsiasi genere, che si effettuano in locali o luoghi aperti al pubblico</t>
    </r>
  </si>
  <si>
    <t>Fino a 200 persone</t>
  </si>
  <si>
    <t>Locali di spettacolo e di trattenimento in genere, impianti e centri sportivi, palestre, sia a carattere pubblico che privato, con capienza superiore a 100 persone, ovvero di superficie lorda in pianta al chiuso superiore a 200 m2. Sono escluse le manifestazioni temporanee, di qualsiasi genere, che si effettuano in locali o luoghi aperti al pubblico</t>
  </si>
  <si>
    <t>Oltre 200 persone</t>
  </si>
  <si>
    <t>Alberghi, pensioni, motel, villaggi albergo, residenze turistico-alberghiere, studentati, villaggi turistici, alloggi agrituristici, ostelli per la gioventù, rifugi alpini, bed &amp; breakfast, dormitori, case per ferie, con oltre 25 posti-letto. Strutture turistico-ricettive nell’aria aperta (campeggi, villaggi turistici, ecc.) con capacità ricettiva superiore a 400 persone</t>
  </si>
  <si>
    <t>Fino a 50 posti letto</t>
  </si>
  <si>
    <t>Alberghi, pensioni, motel, villaggi albergo, residenze turistico-alberghiere, studentati, villaggi turistici, alloggi agrituristici, ostelli per la gioventù, rifugi alpini, bed &amp; breakfast, dormitori, case per ferie, con oltre 25 posti-letto. Strutture turistico-ricettive nell’aria aperta (campeggi, villaggi-turistici, ecc.) con capacità ricettiva superiore a 400 persone</t>
  </si>
  <si>
    <t>Oltre 50 posti letto fino a 100
posti letto</t>
  </si>
  <si>
    <t>Alberghi, pensioni, motel, villaggi albergo, residenze turistico-alberghiere, studentati, villaggi turistici, alloggi agrituristici, ostelli per la gioventù, rifugi alpini, bed &amp; breakfast, dormitori, case per ferie, con oltre 25 postim letto. Strutture turistico-ricettive nell’aria aperta (campeggi, villaggi-turistici, ecc.) con capacità ricettiva superiore a 400 persone</t>
  </si>
  <si>
    <t>Strutture turistico-ricettive
nell’aria aperta (campeggi, villaggi-turistici, ecc.)</t>
  </si>
  <si>
    <t>Alberghi, pensioni, motel, villaggi albergo, residenze turistico-alberghiere, studentati, villaggi
turistici, alloggi agrituristici, ostelli per la gioventù, rifugi alpini, bed &amp; breakfast, dormitori,case per ferie, con oltre 25 posti-letto. Strutture turistico-ricettive nell’aria aperta (campeggi, villaggi turistici, ecc.) con capacità ricettiva superiore a 400 persone</t>
  </si>
  <si>
    <t>Oltre 100 posti letto</t>
  </si>
  <si>
    <t>Scuole di ogni ordine, grado e tipo, collegi, accademie con oltre 100 persone presenti; asili nido con oltre 30 persone presenti</t>
  </si>
  <si>
    <t>Fino a 150 persone</t>
  </si>
  <si>
    <t>Oltre 150 e fino a 300 persone</t>
  </si>
  <si>
    <t>Asili nido</t>
  </si>
  <si>
    <t>Oltre 300 persone</t>
  </si>
  <si>
    <r>
      <t>Strutture sanitarie che erogano prestazioni in regime di ricovero ospedaliero e/o residenziale a ciclo continuativo e/o diurno, case di riposo per anziani con oltre 25 posti letto. Strutture sanitarie che erogano prestazioni di assistenza specialistica in regime ambulatoriale, ivi comprese quelle riabilitative, di diagnostica strumentale e di laboratorio, di superficie complessiva superiore a 500 m</t>
    </r>
    <r>
      <rPr>
        <b/>
        <vertAlign val="superscript"/>
        <sz val="10"/>
        <color indexed="8"/>
        <rFont val="Calibri"/>
        <family val="2"/>
      </rPr>
      <t>2</t>
    </r>
  </si>
  <si>
    <r>
      <t>Strutture riabilitative, di diagnostica strumentale e di laboratorio fino a 1.000 m</t>
    </r>
    <r>
      <rPr>
        <b/>
        <vertAlign val="superscript"/>
        <sz val="10"/>
        <color indexed="8"/>
        <rFont val="Calibri"/>
        <family val="2"/>
      </rPr>
      <t>2</t>
    </r>
  </si>
  <si>
    <t>Strutture fino a 100 posti letto</t>
  </si>
  <si>
    <r>
      <t>Strutture riabilitative, di diagnostica strumentale e di laboratorio oltre 1.000 m</t>
    </r>
    <r>
      <rPr>
        <b/>
        <vertAlign val="superscript"/>
        <sz val="10"/>
        <color indexed="8"/>
        <rFont val="Calibri"/>
        <family val="2"/>
      </rPr>
      <t>2</t>
    </r>
  </si>
  <si>
    <r>
      <t>Locali adibiti ad esposizione e/o vendita all’ingrosso o al dettaglio, fiere e quartieri fieristici, con superficie lorda superiore a 400 m</t>
    </r>
    <r>
      <rPr>
        <b/>
        <vertAlign val="superscript"/>
        <sz val="10"/>
        <color indexed="8"/>
        <rFont val="Calibri"/>
        <family val="2"/>
      </rPr>
      <t>2</t>
    </r>
    <r>
      <rPr>
        <b/>
        <sz val="10"/>
        <color indexed="8"/>
        <rFont val="Calibri"/>
        <family val="2"/>
      </rPr>
      <t xml:space="preserve"> comprensiva dei servizi e depositi. Sono escluse le manifestazioni temporanee, di qualsiasi genere, che si effettuano in locali o luoghi aperti al pubblico</t>
    </r>
  </si>
  <si>
    <r>
      <t>Fino a 600 m</t>
    </r>
    <r>
      <rPr>
        <b/>
        <vertAlign val="superscript"/>
        <sz val="10"/>
        <color indexed="8"/>
        <rFont val="Calibri"/>
        <family val="2"/>
      </rPr>
      <t>2</t>
    </r>
  </si>
  <si>
    <r>
      <t>Locali adibiti ad esposizione e/o vendita all’ingrosso o al dettaglio, fiere e quartieri fieristici, con superficie lorda superiore a 400 m</t>
    </r>
    <r>
      <rPr>
        <b/>
        <vertAlign val="superscript"/>
        <sz val="10"/>
        <color indexed="8"/>
        <rFont val="Calibri"/>
        <family val="2"/>
      </rPr>
      <t xml:space="preserve">2 </t>
    </r>
    <r>
      <rPr>
        <b/>
        <sz val="10"/>
        <color indexed="8"/>
        <rFont val="Calibri"/>
        <family val="2"/>
      </rPr>
      <t>comprensiva dei servizi e depositi. Sono escluse le manifestazioni temporanee, di qualsiasi genere, che si effettuano in locali o luoghi aperti al pubblico</t>
    </r>
  </si>
  <si>
    <r>
      <t>Oltre 600 e fino a 1500 m</t>
    </r>
    <r>
      <rPr>
        <b/>
        <vertAlign val="superscript"/>
        <sz val="10"/>
        <color indexed="8"/>
        <rFont val="Calibri"/>
        <family val="2"/>
      </rPr>
      <t>2</t>
    </r>
  </si>
  <si>
    <r>
      <t>Oltre 1500 m</t>
    </r>
    <r>
      <rPr>
        <b/>
        <vertAlign val="superscript"/>
        <sz val="10"/>
        <color indexed="8"/>
        <rFont val="Calibri"/>
        <family val="2"/>
      </rPr>
      <t>2</t>
    </r>
  </si>
  <si>
    <r>
      <t>Locali adibiti a depositi di superficie lorda superiore a 1.000 m</t>
    </r>
    <r>
      <rPr>
        <b/>
        <vertAlign val="superscript"/>
        <sz val="10"/>
        <color indexed="8"/>
        <rFont val="Calibri"/>
        <family val="2"/>
      </rPr>
      <t>2</t>
    </r>
    <r>
      <rPr>
        <b/>
        <sz val="10"/>
        <color indexed="8"/>
        <rFont val="Calibri"/>
        <family val="2"/>
      </rPr>
      <t xml:space="preserve"> con quantitativi di merci e materiali combustibili superiori complessivamente a 5.000 kg</t>
    </r>
  </si>
  <si>
    <r>
      <t>Fino a 3.000 m</t>
    </r>
    <r>
      <rPr>
        <b/>
        <vertAlign val="superscript"/>
        <sz val="10"/>
        <color indexed="8"/>
        <rFont val="Calibri"/>
        <family val="2"/>
      </rPr>
      <t>2</t>
    </r>
  </si>
  <si>
    <r>
      <t>Oltre 3.000 m</t>
    </r>
    <r>
      <rPr>
        <b/>
        <vertAlign val="superscript"/>
        <sz val="10"/>
        <color indexed="8"/>
        <rFont val="Calibri"/>
        <family val="2"/>
      </rPr>
      <t>2</t>
    </r>
  </si>
  <si>
    <t>Aziende ed uffici con oltre 300 persone presenti</t>
  </si>
  <si>
    <t>Fino a 500 persone</t>
  </si>
  <si>
    <t>Oltre 500 persone e fino a 800 persone</t>
  </si>
  <si>
    <t>Oltre 800 persone</t>
  </si>
  <si>
    <t>Edifici sottoposti a tutela ai sensi del D.Lgs. 22 gennaio 2004, n. 42, aperti al pubblico, destinati a contenere biblioteche ed archivi, musei, gallerie, esposizioni e mostre, nonché qualsiasi altra attività contenuta nel presente Allegato</t>
  </si>
  <si>
    <r>
      <t>Edifici e/o complessi edilizi a uso terziario e/o industriale caratterizzati da promiscuità strutturale e/o dei sistemi delle vie di esodo e/o impiantistica con presenza di persone superiore a 300 unità, ovvero di superficie complessiva superiore a 5.000 m</t>
    </r>
    <r>
      <rPr>
        <b/>
        <vertAlign val="superscript"/>
        <sz val="10"/>
        <color indexed="8"/>
        <rFont val="Calibri"/>
        <family val="2"/>
      </rPr>
      <t>2</t>
    </r>
    <r>
      <rPr>
        <b/>
        <sz val="10"/>
        <color indexed="8"/>
        <rFont val="Calibri"/>
        <family val="2"/>
      </rPr>
      <t xml:space="preserve"> , indipendentemente dal numero di attività costituenti e dalla relativa diversa titolarità</t>
    </r>
  </si>
  <si>
    <r>
      <t>Fino a 500 unità ovvero fino a 6.000 m</t>
    </r>
    <r>
      <rPr>
        <b/>
        <vertAlign val="superscript"/>
        <sz val="10"/>
        <color indexed="8"/>
        <rFont val="Calibri"/>
        <family val="2"/>
      </rPr>
      <t>2</t>
    </r>
  </si>
  <si>
    <r>
      <t>Fino a 500 unità ovvero fino a
6.000 m</t>
    </r>
    <r>
      <rPr>
        <b/>
        <vertAlign val="superscript"/>
        <sz val="10"/>
        <color indexed="8"/>
        <rFont val="Calibri"/>
        <family val="2"/>
      </rPr>
      <t>2</t>
    </r>
  </si>
  <si>
    <t>Impianti per la produzione di calore alimentati a combustibile solido, liquido o gassoso con potenzialità superiore a 116 kW</t>
  </si>
  <si>
    <t xml:space="preserve">Impianti per la produzione di calore alimentati a combustibile solido, liquido o gassoso con potenzialità superiore a 116 kW </t>
  </si>
  <si>
    <r>
      <t>Autorimesse pubbliche e private, parcheggi pluriplano e meccanizzati di superficie complessiva coperta superiore a 300 m</t>
    </r>
    <r>
      <rPr>
        <b/>
        <vertAlign val="superscript"/>
        <sz val="10"/>
        <color indexed="8"/>
        <rFont val="Calibri"/>
        <family val="2"/>
      </rPr>
      <t>2</t>
    </r>
    <r>
      <rPr>
        <b/>
        <sz val="10"/>
        <color indexed="8"/>
        <rFont val="Calibri"/>
        <family val="2"/>
      </rPr>
      <t xml:space="preserve"> ; locali adibiti al ricovero di natanti ed aeromobili di superficie superiore a 500 m</t>
    </r>
    <r>
      <rPr>
        <b/>
        <vertAlign val="superscript"/>
        <sz val="10"/>
        <color indexed="8"/>
        <rFont val="Calibri"/>
        <family val="2"/>
      </rPr>
      <t>2</t>
    </r>
    <r>
      <rPr>
        <b/>
        <sz val="10"/>
        <color indexed="8"/>
        <rFont val="Calibri"/>
        <family val="2"/>
      </rPr>
      <t xml:space="preserve"> ; depositi di mezzi rotabili (treni, tram, ecc.) di superficie coperta superiore a 1.000 m</t>
    </r>
    <r>
      <rPr>
        <b/>
        <vertAlign val="superscript"/>
        <sz val="10"/>
        <color indexed="8"/>
        <rFont val="Calibri"/>
        <family val="2"/>
      </rPr>
      <t>2</t>
    </r>
  </si>
  <si>
    <r>
      <t>Autorimesse fino a 1.000 m</t>
    </r>
    <r>
      <rPr>
        <b/>
        <vertAlign val="superscript"/>
        <sz val="10"/>
        <color indexed="8"/>
        <rFont val="Calibri"/>
        <family val="2"/>
      </rPr>
      <t>2</t>
    </r>
  </si>
  <si>
    <r>
      <t>Autorimesse oltre 1.000 m</t>
    </r>
    <r>
      <rPr>
        <b/>
        <vertAlign val="superscript"/>
        <sz val="10"/>
        <color indexed="8"/>
        <rFont val="Calibri"/>
        <family val="2"/>
      </rPr>
      <t xml:space="preserve">2 </t>
    </r>
    <r>
      <rPr>
        <b/>
        <sz val="10"/>
        <color indexed="8"/>
        <rFont val="Calibri"/>
        <family val="2"/>
      </rPr>
      <t>e fino a 3.000 m</t>
    </r>
    <r>
      <rPr>
        <b/>
        <vertAlign val="superscript"/>
        <sz val="10"/>
        <color indexed="8"/>
        <rFont val="Calibri"/>
        <family val="2"/>
      </rPr>
      <t>2</t>
    </r>
  </si>
  <si>
    <r>
      <t>Ricovero di natanti ed aeromobili oltre 500 m2 e fino a 1.000 m</t>
    </r>
    <r>
      <rPr>
        <b/>
        <vertAlign val="superscript"/>
        <sz val="10"/>
        <color indexed="8"/>
        <rFont val="Calibri"/>
        <family val="2"/>
      </rPr>
      <t>2</t>
    </r>
  </si>
  <si>
    <r>
      <t>Autorimesse oltre 3.000 m</t>
    </r>
    <r>
      <rPr>
        <b/>
        <vertAlign val="superscript"/>
        <sz val="10"/>
        <color indexed="8"/>
        <rFont val="Calibri"/>
        <family val="2"/>
      </rPr>
      <t>2</t>
    </r>
  </si>
  <si>
    <r>
      <t>Autorimesse pubbliche e private, parcheggi pluriplano e meccanizzati di superficie complessiva coperta superiore a 300 m</t>
    </r>
    <r>
      <rPr>
        <b/>
        <vertAlign val="superscript"/>
        <sz val="10"/>
        <color indexed="8"/>
        <rFont val="Calibri"/>
        <family val="2"/>
      </rPr>
      <t>2</t>
    </r>
    <r>
      <rPr>
        <b/>
        <sz val="10"/>
        <color indexed="8"/>
        <rFont val="Calibri"/>
        <family val="2"/>
      </rPr>
      <t xml:space="preserve"> ; locali adibiti al ricovero di natanti ed aeromobili di superficie superiore a 500 m</t>
    </r>
    <r>
      <rPr>
        <b/>
        <vertAlign val="superscript"/>
        <sz val="10"/>
        <color indexed="8"/>
        <rFont val="Calibri"/>
        <family val="2"/>
      </rPr>
      <t xml:space="preserve">2 </t>
    </r>
    <r>
      <rPr>
        <b/>
        <sz val="10"/>
        <color indexed="8"/>
        <rFont val="Calibri"/>
        <family val="2"/>
      </rPr>
      <t>; depositi di mezzi rotabili (treni, tram, ecc.) di superficie coperta superiore a 1.000 m</t>
    </r>
    <r>
      <rPr>
        <b/>
        <vertAlign val="superscript"/>
        <sz val="10"/>
        <color indexed="8"/>
        <rFont val="Calibri"/>
        <family val="2"/>
      </rPr>
      <t>2</t>
    </r>
  </si>
  <si>
    <r>
      <t>Ricovero di natanti ed aeromobili di superficie oltre i 1.000 m</t>
    </r>
    <r>
      <rPr>
        <b/>
        <vertAlign val="superscript"/>
        <sz val="10"/>
        <color indexed="8"/>
        <rFont val="Calibri"/>
        <family val="2"/>
      </rPr>
      <t>2</t>
    </r>
  </si>
  <si>
    <t>Depositi di mezzi rotabili</t>
  </si>
  <si>
    <t>Tipografie, litografie, stampa in offset ed attività similari con oltre cinque addetti</t>
  </si>
  <si>
    <t>Edifici destinati ad uso civile, con altezza antincendio superiore a 24 m</t>
  </si>
  <si>
    <t>Fino a 32 m</t>
  </si>
  <si>
    <t>Oltre 32 m e fino a 54 m</t>
  </si>
  <si>
    <t>Oltre 54 m</t>
  </si>
  <si>
    <r>
      <t>Aerostazioni, stazioni ferroviarie, stazioni marittime, con superficie coperta accessibile al pubblico superiore a 5.000 m</t>
    </r>
    <r>
      <rPr>
        <b/>
        <vertAlign val="superscript"/>
        <sz val="10"/>
        <color indexed="8"/>
        <rFont val="Calibri"/>
        <family val="2"/>
      </rPr>
      <t xml:space="preserve">2 </t>
    </r>
    <r>
      <rPr>
        <b/>
        <sz val="10"/>
        <color indexed="8"/>
        <rFont val="Calibri"/>
        <family val="2"/>
      </rPr>
      <t>; metropolitane in tutto o in parte sotterranee</t>
    </r>
  </si>
  <si>
    <r>
      <t>Interporti con superficie superiore a 20.000 m</t>
    </r>
    <r>
      <rPr>
        <b/>
        <vertAlign val="superscript"/>
        <sz val="10"/>
        <color indexed="8"/>
        <rFont val="Calibri"/>
        <family val="2"/>
      </rPr>
      <t>2</t>
    </r>
  </si>
  <si>
    <t>Gallerie stradali di lunghezza superiore a 500m e ferroviarie superiori a 2.000 m</t>
  </si>
  <si>
    <t>A-B-C</t>
  </si>
  <si>
    <t>SI</t>
  </si>
  <si>
    <t>NO</t>
  </si>
  <si>
    <t>→</t>
  </si>
  <si>
    <t>Attività progettata con regola tecnica prescrittiva</t>
  </si>
  <si>
    <t>Approccio prescrittivo o con soluzioni conformi</t>
  </si>
  <si>
    <t>F =</t>
  </si>
  <si>
    <t>Attività non normata da regola tecnica prescrittiva</t>
  </si>
  <si>
    <t>Approccio con soluzioni alternative diverse dalla FSE</t>
  </si>
  <si>
    <t xml:space="preserve"> I=1,4x1,2x(n+0,2xT)</t>
  </si>
  <si>
    <t>Attività progettata con Codice (DM 3/8/2015 e s.m.i.)</t>
  </si>
  <si>
    <t>Approccio con soluzioni alternative mediante FSE</t>
  </si>
  <si>
    <t>E =</t>
  </si>
  <si>
    <t>DETERMINAZIONE DELLE PRESTAZIONI DI INGEGNERIA ANTINCENDIO SECONDO LE LINEE GUIDA APPROVATE DAL C.N.I. IN DATA 03.07.2019</t>
  </si>
  <si>
    <t>SCELTA PARAMETRI PER FASE 1</t>
  </si>
  <si>
    <t xml:space="preserve">SOLO
</t>
  </si>
  <si>
    <t>SCELTA PARAMETRI PER FASE 2</t>
  </si>
  <si>
    <t>FASE 1
+</t>
  </si>
  <si>
    <t>© Ing. Enrico Cinalli
www.studiocz.eu
Ver. 5.0</t>
  </si>
  <si>
    <t>SCELTA PARAMETRI PER FASE 2 (RPCA)</t>
  </si>
  <si>
    <t>Tipo
Categoria</t>
  </si>
  <si>
    <t>FASE 1
Progettazione</t>
  </si>
  <si>
    <t>FASE 2
Dir. Lavori</t>
  </si>
  <si>
    <t>Parametri per calcolo Seq e K</t>
  </si>
  <si>
    <t>Paramtro X</t>
  </si>
  <si>
    <t>Parametro Y</t>
  </si>
  <si>
    <t>X</t>
  </si>
  <si>
    <t>Y</t>
  </si>
  <si>
    <t>Dati pre determinazione del parametro Seq</t>
  </si>
  <si>
    <t>FASE 1</t>
  </si>
  <si>
    <t>PARAMETRI IN CASO DI SVOLGIMENTO SOLO DELLA  FASE 2</t>
  </si>
  <si>
    <t>FASE 2</t>
  </si>
  <si>
    <t>N. Att.
Fase 1</t>
  </si>
  <si>
    <t>N. Att.
Fase 2</t>
  </si>
  <si>
    <t>N. Att.
Fase 1+2</t>
  </si>
  <si>
    <t>IMPIANTI E SISTEMI DI PROTEZIONE ATTIVA  e PRODOTTI VERIFICATI PER L'ASSEVERAZIONE 
DA ALLEGARE AL RINNOVO PERIODICO DI CONFORMITA' ANTINCENDIO</t>
  </si>
  <si>
    <t>DESCRIZIONE ATTIVITA' DPR 151/2011</t>
  </si>
  <si>
    <t>Categoria
[A, B, C]</t>
  </si>
  <si>
    <t>[SI / NO]</t>
  </si>
  <si>
    <t>Tipologia</t>
  </si>
  <si>
    <t>Valore</t>
  </si>
  <si>
    <t>K</t>
  </si>
  <si>
    <t>Limite</t>
  </si>
  <si>
    <t>Ecced.</t>
  </si>
  <si>
    <t>Valore
Finale</t>
  </si>
  <si>
    <t>Parametro Seq</t>
  </si>
  <si>
    <t>Parametro X</t>
  </si>
  <si>
    <t>S1 eq</t>
  </si>
  <si>
    <t>Seq</t>
  </si>
  <si>
    <t>G</t>
  </si>
  <si>
    <t>Scelta per determinazione del parametro A</t>
  </si>
  <si>
    <t>Richiesta di Deroga
[Si / NO]</t>
  </si>
  <si>
    <t>D</t>
  </si>
  <si>
    <t>Tipo di approccio progettuale</t>
  </si>
  <si>
    <t>n.</t>
  </si>
  <si>
    <t>T</t>
  </si>
  <si>
    <t>I</t>
  </si>
  <si>
    <t>h</t>
  </si>
  <si>
    <t>hi [ore]</t>
  </si>
  <si>
    <t>INCARICO COMPLETO</t>
  </si>
  <si>
    <r>
      <rPr>
        <b/>
        <sz val="16"/>
        <color theme="1"/>
        <rFont val="Calibri"/>
        <family val="2"/>
        <scheme val="minor"/>
      </rPr>
      <t>D.L.</t>
    </r>
    <r>
      <rPr>
        <b/>
        <sz val="11"/>
        <color theme="1"/>
        <rFont val="Calibri"/>
        <family val="2"/>
        <scheme val="minor"/>
      </rPr>
      <t xml:space="preserve">
B.1</t>
    </r>
  </si>
  <si>
    <t>ANALITICHE
B.2.1
o
B.2.2</t>
  </si>
  <si>
    <r>
      <rPr>
        <b/>
        <sz val="14"/>
        <color theme="1"/>
        <rFont val="Calibri"/>
        <family val="2"/>
        <scheme val="minor"/>
      </rPr>
      <t>TABELLARI</t>
    </r>
    <r>
      <rPr>
        <b/>
        <sz val="11"/>
        <color theme="1"/>
        <rFont val="Calibri"/>
        <family val="2"/>
        <scheme val="minor"/>
      </rPr>
      <t xml:space="preserve">
B.2.3
o
B2.4</t>
    </r>
  </si>
  <si>
    <r>
      <rPr>
        <b/>
        <sz val="14"/>
        <color theme="1"/>
        <rFont val="Calibri"/>
        <family val="2"/>
        <scheme val="minor"/>
      </rPr>
      <t>IMPIANTI</t>
    </r>
    <r>
      <rPr>
        <b/>
        <sz val="11"/>
        <color theme="1"/>
        <rFont val="Calibri"/>
        <family val="2"/>
        <scheme val="minor"/>
      </rPr>
      <t xml:space="preserve">
B.3</t>
    </r>
  </si>
  <si>
    <r>
      <rPr>
        <b/>
        <sz val="14"/>
        <color theme="1"/>
        <rFont val="Calibri"/>
        <family val="2"/>
        <scheme val="minor"/>
      </rPr>
      <t>SCIA</t>
    </r>
    <r>
      <rPr>
        <b/>
        <sz val="11"/>
        <color theme="1"/>
        <rFont val="Calibri"/>
        <family val="2"/>
        <scheme val="minor"/>
      </rPr>
      <t xml:space="preserve">
B.4</t>
    </r>
  </si>
  <si>
    <r>
      <rPr>
        <b/>
        <sz val="14"/>
        <color theme="1"/>
        <rFont val="Calibri"/>
        <family val="2"/>
        <scheme val="minor"/>
      </rPr>
      <t>DICH.NON AGGRAVIO</t>
    </r>
    <r>
      <rPr>
        <b/>
        <sz val="11"/>
        <color theme="1"/>
        <rFont val="Calibri"/>
        <family val="2"/>
        <scheme val="minor"/>
      </rPr>
      <t xml:space="preserve">
B.5.1
o
B.5.2</t>
    </r>
  </si>
  <si>
    <t>HF2</t>
  </si>
  <si>
    <t>h1</t>
  </si>
  <si>
    <t>h2</t>
  </si>
  <si>
    <t>h3</t>
  </si>
  <si>
    <t>h4</t>
  </si>
  <si>
    <t>h5</t>
  </si>
  <si>
    <t>h6</t>
  </si>
  <si>
    <t>hj [ore]</t>
  </si>
  <si>
    <r>
      <t>h</t>
    </r>
    <r>
      <rPr>
        <b/>
        <vertAlign val="subscript"/>
        <sz val="14"/>
        <color theme="0"/>
        <rFont val="Calibri"/>
        <family val="2"/>
        <scheme val="minor"/>
      </rPr>
      <t>f1</t>
    </r>
    <r>
      <rPr>
        <b/>
        <sz val="14"/>
        <color theme="0"/>
        <rFont val="Calibri"/>
        <family val="2"/>
        <scheme val="minor"/>
      </rPr>
      <t>+h</t>
    </r>
    <r>
      <rPr>
        <b/>
        <vertAlign val="subscript"/>
        <sz val="14"/>
        <color theme="0"/>
        <rFont val="Calibri"/>
        <family val="2"/>
        <scheme val="minor"/>
      </rPr>
      <t>f2</t>
    </r>
  </si>
  <si>
    <r>
      <t>Stabilimenti ed impianti ove si producono e/o impiegano gas infiammabili e/o comburenti con quantità globali in ciclo superiori a 25Nm</t>
    </r>
    <r>
      <rPr>
        <vertAlign val="superscript"/>
        <sz val="10"/>
        <color indexed="8"/>
        <rFont val="Calibri"/>
        <family val="2"/>
      </rPr>
      <t>3</t>
    </r>
    <r>
      <rPr>
        <sz val="10"/>
        <color indexed="8"/>
        <rFont val="Calibri"/>
        <family val="2"/>
      </rPr>
      <t>/h</t>
    </r>
  </si>
  <si>
    <t>Stabilimento
[Superficie]</t>
  </si>
  <si>
    <t>Solo Deposito
[Quantità]</t>
  </si>
  <si>
    <t>Infiammabile</t>
  </si>
  <si>
    <t>Comburente</t>
  </si>
  <si>
    <t>Direttiva Seveso</t>
  </si>
  <si>
    <t>Direttiva Non Seveso</t>
  </si>
  <si>
    <t>N. di sistemi e/o prodotti di protezione simili verificati</t>
  </si>
  <si>
    <r>
      <t>n</t>
    </r>
    <r>
      <rPr>
        <b/>
        <vertAlign val="subscript"/>
        <sz val="16"/>
        <color theme="0"/>
        <rFont val="Calibri"/>
        <family val="2"/>
        <scheme val="minor"/>
      </rPr>
      <t>REI</t>
    </r>
    <r>
      <rPr>
        <b/>
        <sz val="16"/>
        <color theme="0"/>
        <rFont val="Calibri"/>
        <family val="2"/>
        <scheme val="minor"/>
      </rPr>
      <t xml:space="preserve"> =</t>
    </r>
  </si>
  <si>
    <r>
      <t>Impianti di compressione o di decompressione dei gas infiammabili e/o comburenti potenzialità superiore a 50 Nm</t>
    </r>
    <r>
      <rPr>
        <vertAlign val="superscript"/>
        <sz val="10"/>
        <color indexed="8"/>
        <rFont val="Calibri"/>
        <family val="2"/>
      </rPr>
      <t>3</t>
    </r>
    <r>
      <rPr>
        <sz val="10"/>
        <color indexed="8"/>
        <rFont val="Calibri"/>
        <family val="2"/>
      </rPr>
      <t>/h, con esclusione dei sistemi di riduzione del gas naturale inseriti nelle reti di distribuzione con pressione di esercizio non superiore a 0,5 MPa</t>
    </r>
  </si>
  <si>
    <t>Ciclo
[Superficie]</t>
  </si>
  <si>
    <r>
      <t xml:space="preserve">Impianti di riempimento, depositi, rivendite di gas infiammabili in recipienti mobili:
</t>
    </r>
    <r>
      <rPr>
        <sz val="10"/>
        <color indexed="8"/>
        <rFont val="Calibri"/>
        <family val="2"/>
      </rPr>
      <t>a) compressi con capacità geometrica complessiva
superiore o uguale a 0,75 m</t>
    </r>
    <r>
      <rPr>
        <vertAlign val="superscript"/>
        <sz val="10"/>
        <color indexed="8"/>
        <rFont val="Calibri"/>
        <family val="2"/>
      </rPr>
      <t>3</t>
    </r>
  </si>
  <si>
    <t>Superficie</t>
  </si>
  <si>
    <t>Solo Deposito</t>
  </si>
  <si>
    <t>Deposito e Rivendita</t>
  </si>
  <si>
    <t>N. di impianti di estinzione verificati strumentalmente</t>
  </si>
  <si>
    <r>
      <t>n</t>
    </r>
    <r>
      <rPr>
        <b/>
        <vertAlign val="subscript"/>
        <sz val="16"/>
        <color theme="0"/>
        <rFont val="Calibri"/>
        <family val="2"/>
        <scheme val="minor"/>
      </rPr>
      <t>EST</t>
    </r>
    <r>
      <rPr>
        <b/>
        <sz val="16"/>
        <color theme="0"/>
        <rFont val="Calibri"/>
        <family val="2"/>
        <scheme val="minor"/>
      </rPr>
      <t xml:space="preserve"> =</t>
    </r>
  </si>
  <si>
    <r>
      <t xml:space="preserve">Depositi di gas infiammabili in serbatoi fissi:
</t>
    </r>
    <r>
      <rPr>
        <sz val="10"/>
        <color indexed="8"/>
        <rFont val="Calibri"/>
        <family val="2"/>
      </rPr>
      <t>a) compressi per capacità geometrica complessiva superiore o uguale a 0,75 m</t>
    </r>
    <r>
      <rPr>
        <vertAlign val="superscript"/>
        <sz val="10"/>
        <color indexed="8"/>
        <rFont val="Calibri"/>
        <family val="2"/>
      </rPr>
      <t>3</t>
    </r>
  </si>
  <si>
    <t>Volume</t>
  </si>
  <si>
    <r>
      <t>Depositi di gas comburenti compressi e/o
liquefatti in serbatoi fissi e/o recipienti mobili per capacità geometrica complessiva superiore o uguale a 3 m</t>
    </r>
    <r>
      <rPr>
        <vertAlign val="superscript"/>
        <sz val="10"/>
        <color indexed="8"/>
        <rFont val="Calibri"/>
        <family val="2"/>
      </rPr>
      <t>3</t>
    </r>
  </si>
  <si>
    <t>Capacità</t>
  </si>
  <si>
    <t>N. di impianti di rilevazione e/o allarme verificati strumentalmente</t>
  </si>
  <si>
    <r>
      <t>n</t>
    </r>
    <r>
      <rPr>
        <b/>
        <vertAlign val="subscript"/>
        <sz val="16"/>
        <color theme="0"/>
        <rFont val="Calibri"/>
        <family val="2"/>
        <scheme val="minor"/>
      </rPr>
      <t>IRAI</t>
    </r>
    <r>
      <rPr>
        <b/>
        <sz val="16"/>
        <color theme="0"/>
        <rFont val="Calibri"/>
        <family val="2"/>
        <scheme val="minor"/>
      </rPr>
      <t xml:space="preserve"> =</t>
    </r>
  </si>
  <si>
    <t>Da valutare a discrezione</t>
  </si>
  <si>
    <t>N. di sistemi di EFC verificati strumentalmente</t>
  </si>
  <si>
    <r>
      <t>n</t>
    </r>
    <r>
      <rPr>
        <b/>
        <vertAlign val="subscript"/>
        <sz val="16"/>
        <color theme="0"/>
        <rFont val="Calibri"/>
        <family val="2"/>
        <scheme val="minor"/>
      </rPr>
      <t>EFC</t>
    </r>
    <r>
      <rPr>
        <b/>
        <sz val="16"/>
        <color theme="0"/>
        <rFont val="Calibri"/>
        <family val="2"/>
        <scheme val="minor"/>
      </rPr>
      <t xml:space="preserve"> =</t>
    </r>
  </si>
  <si>
    <t>Postazioni</t>
  </si>
  <si>
    <t>n</t>
  </si>
  <si>
    <r>
      <t>H</t>
    </r>
    <r>
      <rPr>
        <b/>
        <vertAlign val="subscript"/>
        <sz val="16"/>
        <color theme="0"/>
        <rFont val="Calibri"/>
        <family val="2"/>
        <scheme val="minor"/>
      </rPr>
      <t>F3</t>
    </r>
    <r>
      <rPr>
        <b/>
        <sz val="16"/>
        <color theme="0"/>
        <rFont val="Calibri"/>
        <family val="2"/>
        <scheme val="minor"/>
      </rPr>
      <t xml:space="preserve"> = </t>
    </r>
  </si>
  <si>
    <t>ore</t>
  </si>
  <si>
    <r>
      <t>Stabilimenti ed impianti ove si producono e/o impiegano, liquidi infiammabili e/o combustibili con punto di infiammabilità fino a 125 °C, con quantitativi globali in ciclo e/o in deposito superiori a 1 m</t>
    </r>
    <r>
      <rPr>
        <vertAlign val="superscript"/>
        <sz val="10"/>
        <color indexed="8"/>
        <rFont val="Calibri"/>
        <family val="2"/>
      </rPr>
      <t>3</t>
    </r>
  </si>
  <si>
    <r>
      <t>Stabilimenti ed impianti per la preparazione di oli lubrificanti, oli diatermici e simili, con punto di infiammabilità superiore a 125 °C, con quantitativi globali in ciclo e/o in deposito superiori a 5 m</t>
    </r>
    <r>
      <rPr>
        <vertAlign val="superscript"/>
        <sz val="10"/>
        <color indexed="8"/>
        <rFont val="Calibri"/>
        <family val="2"/>
      </rPr>
      <t>3</t>
    </r>
  </si>
  <si>
    <t>Costo orario =</t>
  </si>
  <si>
    <r>
      <rPr>
        <b/>
        <sz val="16"/>
        <rFont val="Calibri"/>
        <family val="2"/>
      </rPr>
      <t>€</t>
    </r>
    <r>
      <rPr>
        <b/>
        <sz val="16"/>
        <rFont val="Calibri"/>
        <family val="2"/>
        <scheme val="minor"/>
      </rPr>
      <t>/h</t>
    </r>
  </si>
  <si>
    <r>
      <t>Depositi e/o rivendite di liquidi infiammabili e/o combustibili e/o oli lubrificanti, diatermici, di qualsiasi derivazione, di capacità geometrica complessiva superiore a 1 m</t>
    </r>
    <r>
      <rPr>
        <vertAlign val="superscript"/>
        <sz val="10"/>
        <color indexed="8"/>
        <rFont val="Calibri"/>
        <family val="2"/>
      </rPr>
      <t>3</t>
    </r>
  </si>
  <si>
    <t>Combustibile</t>
  </si>
  <si>
    <r>
      <t xml:space="preserve">Impianti fissi di distribuzione carburanti per
l’autotrazione, la nautica e l’aeronautica; contenitori - distributori rimovibili di carburanti
liquidi:
</t>
    </r>
    <r>
      <rPr>
        <sz val="10"/>
        <color indexed="8"/>
        <rFont val="Calibri"/>
        <family val="2"/>
      </rPr>
      <t xml:space="preserve">a) Impianti di distribuzione carburanti liquidi </t>
    </r>
  </si>
  <si>
    <t>Colonnine</t>
  </si>
  <si>
    <t>Liquidi e Gas</t>
  </si>
  <si>
    <t>Solo Liquidi</t>
  </si>
  <si>
    <t xml:space="preserve">RINNOVO PERIODICO DI CONFORMITA ANTINCENDIO </t>
  </si>
  <si>
    <t>Cabine</t>
  </si>
  <si>
    <t>Quantità verici giornaliera Q [kg]</t>
  </si>
  <si>
    <r>
      <t>Depositi e/o rivendite di alcoli con concentrazione superiore al 60% in volume di capacità geometrica superiore a 1 m</t>
    </r>
    <r>
      <rPr>
        <vertAlign val="superscript"/>
        <sz val="10"/>
        <color indexed="8"/>
        <rFont val="Calibri"/>
        <family val="2"/>
      </rPr>
      <t>3</t>
    </r>
  </si>
  <si>
    <r>
      <t>Stabilimenti di estrazione con solventi infiammabili e raffinazione di oli e grassi vegetali ed animali, con quantitativi globali di solventi in ciclo e/o in deposito superiori a 0,5 m</t>
    </r>
    <r>
      <rPr>
        <vertAlign val="superscript"/>
        <sz val="10"/>
        <color indexed="8"/>
        <rFont val="Calibri"/>
        <family val="2"/>
      </rPr>
      <t>3</t>
    </r>
  </si>
  <si>
    <t>Libera vendita</t>
  </si>
  <si>
    <t>Non
Libera vendita</t>
  </si>
  <si>
    <t>Potenzialità Q [ton.]</t>
  </si>
  <si>
    <t>Massa Q [Kg]</t>
  </si>
  <si>
    <r>
      <t xml:space="preserve">Mulini per cereali ed altre macinazioni con potenzialità giornaliera superiore a 20.000 kg
</t>
    </r>
    <r>
      <rPr>
        <sz val="10"/>
        <color indexed="8"/>
        <rFont val="Calibri"/>
        <family val="2"/>
      </rPr>
      <t>Depositi di cereali e di altre macinazioni con
quantitativi in massa superiori a 50.000 kg</t>
    </r>
  </si>
  <si>
    <t>Massa Q [ton.]</t>
  </si>
  <si>
    <t>Solamente Deposito</t>
  </si>
  <si>
    <t>Deposito e Mulino</t>
  </si>
  <si>
    <t>Deposito carta</t>
  </si>
  <si>
    <t>Deposito e Stabilimento</t>
  </si>
  <si>
    <t>Depositi / Archivi</t>
  </si>
  <si>
    <t>Biblioteche</t>
  </si>
  <si>
    <t>Solo deposito</t>
  </si>
  <si>
    <t>Deposito e Impianto</t>
  </si>
  <si>
    <t>Deposito e Laboratorio</t>
  </si>
  <si>
    <r>
      <t>Laboratori per la realizzazione di attrezzeriee scenografie, compresi i relativi depositi, di superficie complessiva superiore a 200 m</t>
    </r>
    <r>
      <rPr>
        <vertAlign val="superscript"/>
        <sz val="10"/>
        <color indexed="8"/>
        <rFont val="Calibri"/>
        <family val="2"/>
      </rPr>
      <t>3</t>
    </r>
  </si>
  <si>
    <r>
      <t xml:space="preserve">Stabilimenti ed impianti per la produzione, lavorazione e rigenerazione della gomma e/o laboratori di vulcanizzazione di oggetti di gomma, con quantitativi in massa superiori a 5.000 kg
</t>
    </r>
    <r>
      <rPr>
        <sz val="10"/>
        <color indexed="8"/>
        <rFont val="Calibri"/>
        <family val="2"/>
      </rPr>
      <t>Depositi di prodotti della gomma, pneumatici e simili, con quantitativi in massa superiori a 10.000 kg</t>
    </r>
  </si>
  <si>
    <r>
      <t xml:space="preserve">Stabilimenti ed impianti per la fabbricazione di cavi e conduttori elettrici isolati, con quantitativi in massa lavorazione e/o in deposito superiori a 10.000 kg
</t>
    </r>
    <r>
      <rPr>
        <sz val="10"/>
        <color indexed="8"/>
        <rFont val="Calibri"/>
        <family val="2"/>
      </rPr>
      <t>Depositi e/o rivendite di cavi elettrici isolati con quantitativi in massa superiori a 10.000 kg</t>
    </r>
  </si>
  <si>
    <r>
      <t>Centrali termoelettriche, macchine elettriche fisse con presenza di liquidi isolanti combustibili in quantitativi superiori a 1 m</t>
    </r>
    <r>
      <rPr>
        <vertAlign val="superscript"/>
        <sz val="10"/>
        <color indexed="8"/>
        <rFont val="Calibri"/>
        <family val="2"/>
      </rPr>
      <t>3</t>
    </r>
  </si>
  <si>
    <t>Potenza</t>
  </si>
  <si>
    <t>Isolato o esterno</t>
  </si>
  <si>
    <t>All'interno di edificio</t>
  </si>
  <si>
    <r>
      <t>Officine per la riparazione di:
- veicoli a motore, rimorchi per autoveicoli e carrozzerie, di superficie coperta superiore a 300 m</t>
    </r>
    <r>
      <rPr>
        <vertAlign val="superscript"/>
        <sz val="10"/>
        <color indexed="8"/>
        <rFont val="Calibri"/>
        <family val="2"/>
      </rPr>
      <t>2</t>
    </r>
    <r>
      <rPr>
        <sz val="10"/>
        <color indexed="8"/>
        <rFont val="Calibri"/>
        <family val="2"/>
      </rPr>
      <t xml:space="preserve">
- materiale rotabile ferroviario, tramviario e di aeromobili, di superficie coperta superiore a 1.000 m</t>
    </r>
    <r>
      <rPr>
        <vertAlign val="superscript"/>
        <sz val="10"/>
        <color indexed="8"/>
        <rFont val="Calibri"/>
        <family val="2"/>
      </rPr>
      <t>2</t>
    </r>
  </si>
  <si>
    <t>Solo veicoli a motore</t>
  </si>
  <si>
    <t>Aeromobili o treni</t>
  </si>
  <si>
    <r>
      <t>Attività di demolizioni di veicoli e simili con relativi depositi, di superficie superiore a 3.000 m</t>
    </r>
    <r>
      <rPr>
        <vertAlign val="superscript"/>
        <sz val="10"/>
        <color indexed="8"/>
        <rFont val="Calibri"/>
        <family val="2"/>
      </rPr>
      <t>2</t>
    </r>
  </si>
  <si>
    <t>Categoria B</t>
  </si>
  <si>
    <t>Categoria A</t>
  </si>
  <si>
    <r>
      <t>Locali di spettacolo e di trattenimento in genere, impianti e centri sportivi, palestre, sia a carattere pubblico che privato, con capienza superiore a 100 persone, ovvero di superficie lorda in pianta al chiuso superiore a 200 m</t>
    </r>
    <r>
      <rPr>
        <vertAlign val="superscript"/>
        <sz val="10"/>
        <color indexed="8"/>
        <rFont val="Calibri"/>
        <family val="2"/>
      </rPr>
      <t>2</t>
    </r>
    <r>
      <rPr>
        <sz val="10"/>
        <color indexed="8"/>
        <rFont val="Calibri"/>
        <family val="2"/>
      </rPr>
      <t>. Sono escluse le manifestazioni temporanee, di qualsiasi genere, che si effettuano in locali o luoghi aperti al pubblico</t>
    </r>
  </si>
  <si>
    <t>Persone</t>
  </si>
  <si>
    <t>Posti letto</t>
  </si>
  <si>
    <r>
      <t>Strutture sanitarie che erogano prestazioni in regime di ricovero ospedaliero e/o residenziale a ciclo continuativo e/o diurno, case di riposo per anziani con oltre 25 posti letto. Strutture sanitarie che erogano prestazioni di assistenza specialistica in regime ambulatoriale, ivi comprese quelle riabilitative, di diagnostica strumentale e di laboratorio, di superficie complessiva superiore a 500 m</t>
    </r>
    <r>
      <rPr>
        <vertAlign val="superscript"/>
        <sz val="10"/>
        <color indexed="8"/>
        <rFont val="Calibri"/>
        <family val="2"/>
      </rPr>
      <t>2</t>
    </r>
  </si>
  <si>
    <t>Superficie totale delle aree C e D1</t>
  </si>
  <si>
    <t>Superficie totale delle aree tipo B +F</t>
  </si>
  <si>
    <t>Superficie totale delle aree tipo D2</t>
  </si>
  <si>
    <t>In questo caso X e Y si sommano e non si moltiplicano</t>
  </si>
  <si>
    <r>
      <t>Locali adibiti ad esposizione e/o vendita all’ingrosso o al dettaglio, fiere e quartieri fieristici, con superficie lorda superiore a 400 m</t>
    </r>
    <r>
      <rPr>
        <vertAlign val="superscript"/>
        <sz val="10"/>
        <color indexed="8"/>
        <rFont val="Calibri"/>
        <family val="2"/>
      </rPr>
      <t>2</t>
    </r>
    <r>
      <rPr>
        <sz val="10"/>
        <color indexed="8"/>
        <rFont val="Calibri"/>
        <family val="2"/>
      </rPr>
      <t xml:space="preserve"> comprensiva dei servizi e depositi. Sono escluse le manifestazioni temporanee, di qualsiasi genere, che si effettuano in locali o luoghi aperti al pubblico</t>
    </r>
  </si>
  <si>
    <t>Vendita all'ingrosso</t>
  </si>
  <si>
    <t>Vendita al dettaglio</t>
  </si>
  <si>
    <r>
      <t>Locali adibiti a depositi di superficie lorda superiore a 1.000 m</t>
    </r>
    <r>
      <rPr>
        <vertAlign val="superscript"/>
        <sz val="10"/>
        <color indexed="8"/>
        <rFont val="Calibri"/>
        <family val="2"/>
      </rPr>
      <t>2</t>
    </r>
    <r>
      <rPr>
        <sz val="10"/>
        <color indexed="8"/>
        <rFont val="Calibri"/>
        <family val="2"/>
      </rPr>
      <t xml:space="preserve"> con quantitativi di merci e materiali combustibili superiori complessivamente a 5.000 kg</t>
    </r>
  </si>
  <si>
    <t>Biblioteche, musei e simili</t>
  </si>
  <si>
    <t>Altre attività soggette</t>
  </si>
  <si>
    <r>
      <t>Edifici e/o complessi edilizi a uso terziario e/o industriale caratterizzati da promiscuità strutturale e/o dei sistemi delle vie di esodo e/o impiantistica con presenza di persone superiore a 300 unità, ovvero di superficie complessiva superiore a 5.000 m</t>
    </r>
    <r>
      <rPr>
        <vertAlign val="superscript"/>
        <sz val="10"/>
        <color indexed="8"/>
        <rFont val="Calibri"/>
        <family val="2"/>
      </rPr>
      <t>2</t>
    </r>
    <r>
      <rPr>
        <sz val="10"/>
        <color indexed="8"/>
        <rFont val="Calibri"/>
        <family val="2"/>
      </rPr>
      <t xml:space="preserve"> , indipendentemente dal numero di attività costituenti e dalla relativa diversa titolarità</t>
    </r>
  </si>
  <si>
    <t>Attività interne non soggette</t>
  </si>
  <si>
    <t>Attività interne soggette</t>
  </si>
  <si>
    <r>
      <t>Autorimesse pubbliche e private, parcheggi pluriplano e meccanizzati di superficie complessiva coperta superiore a 300 m</t>
    </r>
    <r>
      <rPr>
        <vertAlign val="superscript"/>
        <sz val="10"/>
        <color indexed="8"/>
        <rFont val="Calibri"/>
        <family val="2"/>
      </rPr>
      <t>2</t>
    </r>
    <r>
      <rPr>
        <sz val="10"/>
        <color indexed="8"/>
        <rFont val="Calibri"/>
        <family val="2"/>
      </rPr>
      <t xml:space="preserve"> ; locali adibiti al ricovero di natanti ed aeromobili di superficie superiore a 500 m</t>
    </r>
    <r>
      <rPr>
        <vertAlign val="superscript"/>
        <sz val="10"/>
        <color indexed="8"/>
        <rFont val="Calibri"/>
        <family val="2"/>
      </rPr>
      <t>2</t>
    </r>
    <r>
      <rPr>
        <sz val="10"/>
        <color indexed="8"/>
        <rFont val="Calibri"/>
        <family val="2"/>
      </rPr>
      <t xml:space="preserve"> ; depositi di mezzi rotabili (treni, tram, ecc.) di superficie coperta superiore a 1.000 m</t>
    </r>
    <r>
      <rPr>
        <vertAlign val="superscript"/>
        <sz val="10"/>
        <color indexed="8"/>
        <rFont val="Calibri"/>
        <family val="2"/>
      </rPr>
      <t>2</t>
    </r>
  </si>
  <si>
    <t>Numero di piani interrati</t>
  </si>
  <si>
    <t>Automobili</t>
  </si>
  <si>
    <t>Rotabili</t>
  </si>
  <si>
    <t>Altezza</t>
  </si>
  <si>
    <t>Numero di scale</t>
  </si>
  <si>
    <r>
      <t>Aerostazioni, stazioni ferroviarie, stazioni marittime, con superficie coperta accessibile al pubblico superiore a 5.000 m</t>
    </r>
    <r>
      <rPr>
        <vertAlign val="superscript"/>
        <sz val="10"/>
        <color indexed="8"/>
        <rFont val="Calibri"/>
        <family val="2"/>
      </rPr>
      <t xml:space="preserve">2 </t>
    </r>
    <r>
      <rPr>
        <sz val="10"/>
        <color indexed="8"/>
        <rFont val="Calibri"/>
        <family val="2"/>
      </rPr>
      <t>; metropolitane in tutto o in parte sotterranee</t>
    </r>
  </si>
  <si>
    <t>Aerostazioni, stazioni, ecc.</t>
  </si>
  <si>
    <t>Metropolitana</t>
  </si>
  <si>
    <t>Aerostazione</t>
  </si>
  <si>
    <t>Stazione ferroviaria</t>
  </si>
  <si>
    <r>
      <t>Interporti con superficie superiore a 20.000 m</t>
    </r>
    <r>
      <rPr>
        <vertAlign val="superscript"/>
        <sz val="10"/>
        <color indexed="8"/>
        <rFont val="Calibri"/>
        <family val="2"/>
      </rPr>
      <t>2</t>
    </r>
  </si>
  <si>
    <t>lunghezza</t>
  </si>
  <si>
    <t>Autostrade</t>
  </si>
  <si>
    <t>Ferrovia</t>
  </si>
  <si>
    <t>NEW DA DEFINIRE (Depositi rifiuti)</t>
  </si>
  <si>
    <t>←</t>
  </si>
  <si>
    <t>SOLO PROGETTAZIONE
(FASE 1)</t>
  </si>
  <si>
    <t>SOLO DIR. LAVORI
(FASE 2)</t>
  </si>
  <si>
    <t>PROGETTAZIONE
+ D.L.
(FASE 1 + FASE 2)</t>
  </si>
  <si>
    <r>
      <rPr>
        <b/>
        <sz val="11"/>
        <color rgb="FFFF0000"/>
        <rFont val="Calibri"/>
        <family val="2"/>
      </rPr>
      <t xml:space="preserve">← </t>
    </r>
    <r>
      <rPr>
        <b/>
        <sz val="11"/>
        <color rgb="FFFF0000"/>
        <rFont val="Calibri"/>
        <family val="2"/>
        <scheme val="minor"/>
      </rPr>
      <t>N. attività in progettazione</t>
    </r>
  </si>
  <si>
    <r>
      <t xml:space="preserve">N. attività con D.L. </t>
    </r>
    <r>
      <rPr>
        <b/>
        <sz val="11"/>
        <color rgb="FF0000FF"/>
        <rFont val="Calibri"/>
        <family val="2"/>
      </rPr>
      <t>→</t>
    </r>
  </si>
  <si>
    <r>
      <rPr>
        <b/>
        <sz val="11"/>
        <color theme="8" tint="-0.499984740745262"/>
        <rFont val="Calibri"/>
        <family val="2"/>
      </rPr>
      <t xml:space="preserve">← </t>
    </r>
    <r>
      <rPr>
        <b/>
        <sz val="11"/>
        <color theme="8" tint="-0.499984740745262"/>
        <rFont val="Calibri"/>
        <family val="2"/>
        <scheme val="minor"/>
      </rPr>
      <t>N. attività sia in progettazione sia con D.L.</t>
    </r>
  </si>
  <si>
    <t>attività</t>
  </si>
  <si>
    <r>
      <t>Liquidi infiammabili e/o combustibili e/o lubrificanti e/o oli diatermici di qualsiasi derivazione per capacità geometrica complessiva compresa da 9 m</t>
    </r>
    <r>
      <rPr>
        <b/>
        <vertAlign val="superscript"/>
        <sz val="10"/>
        <color indexed="8"/>
        <rFont val="Calibri"/>
        <family val="2"/>
      </rPr>
      <t xml:space="preserve">3 </t>
    </r>
    <r>
      <rPr>
        <b/>
        <sz val="10"/>
        <color indexed="8"/>
        <rFont val="Calibri"/>
        <family val="2"/>
      </rPr>
      <t>a 50 m</t>
    </r>
    <r>
      <rPr>
        <b/>
        <vertAlign val="superscript"/>
        <sz val="10"/>
        <color indexed="8"/>
        <rFont val="Calibri"/>
        <family val="2"/>
      </rPr>
      <t>3</t>
    </r>
    <r>
      <rPr>
        <b/>
        <sz val="10"/>
        <color indexed="8"/>
        <rFont val="Calibri"/>
        <family val="2"/>
      </rPr>
      <t>, ad eccezione di quelli rientranti in categoria A)</t>
    </r>
  </si>
  <si>
    <t>Attività soggetta a D.L.vo 101 del 31/07/2020</t>
  </si>
  <si>
    <t>Attività rientrante nel "Codice" (con RTV) alcune con possibilità del "DOPPIO BINARIO"altre con limitazioni</t>
  </si>
  <si>
    <t>Aggiornamento MAGGIO 2021</t>
  </si>
  <si>
    <t>NUOVA DA DEFINIRE (Depositi Rifiuti ?)</t>
  </si>
  <si>
    <t>NUOVA DA DEFINIRE (Depositi Rifiuti?)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</si>
</sst>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164" formatCode="0.0"/>
  </numFmts>
  <fonts count="86" x14ac:knownFonts="1">
    <font>
      <sz val="11"/>
      <color theme="1"/>
      <name val="Calibri"/>
      <family val="2"/>
      <scheme val="minor"/>
    </font>
    <font>
      <sz val="10"/>
      <name val="Arial"/>
      <family val="2"/>
    </font>
    <font>
      <b/>
      <sz val="8"/>
      <color indexed="81"/>
      <name val="Tahoma"/>
      <family val="2"/>
    </font>
    <font>
      <sz val="8"/>
      <color indexed="81"/>
      <name val="Tahoma"/>
      <family val="2"/>
    </font>
    <font>
      <b/>
      <sz val="10"/>
      <color indexed="8"/>
      <name val="Calibri"/>
      <family val="2"/>
    </font>
    <font>
      <b/>
      <vertAlign val="superscript"/>
      <sz val="10"/>
      <color indexed="8"/>
      <name val="Calibri"/>
      <family val="2"/>
    </font>
    <font>
      <b/>
      <sz val="10"/>
      <color indexed="81"/>
      <name val="Tahoma"/>
      <family val="2"/>
    </font>
    <font>
      <sz val="10"/>
      <color indexed="81"/>
      <name val="Tahoma"/>
      <family val="2"/>
    </font>
    <font>
      <b/>
      <sz val="9"/>
      <color indexed="81"/>
      <name val="Tahoma"/>
      <family val="2"/>
    </font>
    <font>
      <sz val="9"/>
      <color indexed="81"/>
      <name val="Tahoma"/>
      <family val="2"/>
    </font>
    <font>
      <b/>
      <sz val="11"/>
      <color indexed="8"/>
      <name val="Calibri"/>
      <family val="2"/>
    </font>
    <font>
      <u/>
      <sz val="8"/>
      <color indexed="81"/>
      <name val="Tahoma"/>
      <family val="2"/>
    </font>
    <font>
      <u/>
      <sz val="9"/>
      <color indexed="81"/>
      <name val="Tahoma"/>
      <family val="2"/>
    </font>
    <font>
      <i/>
      <sz val="9"/>
      <color indexed="81"/>
      <name val="Tahoma"/>
      <family val="2"/>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0"/>
      <color theme="0"/>
      <name val="Calibri"/>
      <family val="2"/>
      <scheme val="minor"/>
    </font>
    <font>
      <b/>
      <sz val="9"/>
      <name val="Calibri"/>
      <family val="2"/>
      <scheme val="minor"/>
    </font>
    <font>
      <sz val="9"/>
      <name val="Calibri"/>
      <family val="2"/>
      <scheme val="minor"/>
    </font>
    <font>
      <b/>
      <sz val="10"/>
      <color theme="1"/>
      <name val="Calibri"/>
      <family val="2"/>
      <scheme val="minor"/>
    </font>
    <font>
      <b/>
      <sz val="14"/>
      <color theme="1"/>
      <name val="Calibri"/>
      <family val="2"/>
      <scheme val="minor"/>
    </font>
    <font>
      <b/>
      <sz val="12"/>
      <name val="Calibri"/>
      <family val="2"/>
      <scheme val="minor"/>
    </font>
    <font>
      <sz val="11"/>
      <name val="Calibri"/>
      <family val="2"/>
      <scheme val="minor"/>
    </font>
    <font>
      <b/>
      <sz val="10"/>
      <color rgb="FFFF0000"/>
      <name val="Calibri"/>
      <family val="2"/>
      <scheme val="minor"/>
    </font>
    <font>
      <b/>
      <i/>
      <sz val="10"/>
      <name val="Calibri"/>
      <family val="2"/>
      <scheme val="minor"/>
    </font>
    <font>
      <b/>
      <sz val="11"/>
      <color rgb="FFFF0000"/>
      <name val="Calibri"/>
      <family val="2"/>
      <scheme val="minor"/>
    </font>
    <font>
      <b/>
      <sz val="14"/>
      <color rgb="FFFF0000"/>
      <name val="Calibri"/>
      <family val="2"/>
      <scheme val="minor"/>
    </font>
    <font>
      <b/>
      <i/>
      <sz val="10"/>
      <color theme="1"/>
      <name val="Calibri"/>
      <family val="2"/>
      <scheme val="minor"/>
    </font>
    <font>
      <b/>
      <u/>
      <sz val="9"/>
      <name val="Calibri"/>
      <family val="2"/>
      <scheme val="minor"/>
    </font>
    <font>
      <b/>
      <sz val="10"/>
      <name val="Calibri"/>
      <family val="2"/>
      <scheme val="minor"/>
    </font>
    <font>
      <b/>
      <sz val="14"/>
      <color theme="0"/>
      <name val="Calibri"/>
      <family val="2"/>
      <scheme val="minor"/>
    </font>
    <font>
      <b/>
      <sz val="12"/>
      <color theme="1"/>
      <name val="Calibri"/>
      <family val="2"/>
      <scheme val="minor"/>
    </font>
    <font>
      <b/>
      <sz val="20"/>
      <color theme="1"/>
      <name val="Calibri"/>
      <family val="2"/>
      <scheme val="minor"/>
    </font>
    <font>
      <sz val="10"/>
      <color theme="1"/>
      <name val="Calibri"/>
      <family val="2"/>
      <scheme val="minor"/>
    </font>
    <font>
      <vertAlign val="superscript"/>
      <sz val="10"/>
      <color indexed="8"/>
      <name val="Calibri"/>
      <family val="2"/>
    </font>
    <font>
      <sz val="10"/>
      <color indexed="8"/>
      <name val="Calibri"/>
      <family val="2"/>
    </font>
    <font>
      <b/>
      <sz val="14"/>
      <name val="Calibri"/>
      <family val="2"/>
      <scheme val="minor"/>
    </font>
    <font>
      <b/>
      <sz val="16"/>
      <color theme="1"/>
      <name val="Calibri"/>
      <family val="2"/>
      <scheme val="minor"/>
    </font>
    <font>
      <b/>
      <vertAlign val="subscript"/>
      <sz val="14"/>
      <color theme="0"/>
      <name val="Calibri"/>
      <family val="2"/>
      <scheme val="minor"/>
    </font>
    <font>
      <sz val="14"/>
      <color theme="0"/>
      <name val="Calibri"/>
      <family val="2"/>
      <scheme val="minor"/>
    </font>
    <font>
      <b/>
      <sz val="12"/>
      <color indexed="81"/>
      <name val="Tahoma"/>
      <family val="2"/>
    </font>
    <font>
      <sz val="12"/>
      <color indexed="81"/>
      <name val="Tahoma"/>
      <family val="2"/>
    </font>
    <font>
      <b/>
      <sz val="14"/>
      <color indexed="81"/>
      <name val="Tahoma"/>
      <family val="2"/>
    </font>
    <font>
      <sz val="14"/>
      <color indexed="81"/>
      <name val="Tahoma"/>
      <family val="2"/>
    </font>
    <font>
      <b/>
      <sz val="11"/>
      <color indexed="81"/>
      <name val="Tahoma"/>
      <family val="2"/>
    </font>
    <font>
      <b/>
      <sz val="16"/>
      <color indexed="81"/>
      <name val="Tahoma"/>
      <family val="2"/>
    </font>
    <font>
      <sz val="14"/>
      <color theme="1"/>
      <name val="Calibri"/>
      <family val="2"/>
      <scheme val="minor"/>
    </font>
    <font>
      <i/>
      <sz val="12"/>
      <color indexed="81"/>
      <name val="Tahoma"/>
      <family val="2"/>
    </font>
    <font>
      <b/>
      <u/>
      <sz val="12"/>
      <color indexed="81"/>
      <name val="Tahoma"/>
      <family val="2"/>
    </font>
    <font>
      <sz val="12"/>
      <name val="Calibri"/>
      <family val="2"/>
      <scheme val="minor"/>
    </font>
    <font>
      <b/>
      <sz val="12"/>
      <color rgb="FFFF0000"/>
      <name val="Calibri"/>
      <family val="2"/>
      <scheme val="minor"/>
    </font>
    <font>
      <i/>
      <sz val="14"/>
      <color theme="1"/>
      <name val="Calibri"/>
      <family val="2"/>
      <scheme val="minor"/>
    </font>
    <font>
      <sz val="11"/>
      <color theme="0"/>
      <name val="Calibri"/>
      <family val="2"/>
      <scheme val="minor"/>
    </font>
    <font>
      <b/>
      <sz val="18"/>
      <color theme="0"/>
      <name val="Calibri"/>
      <family val="2"/>
      <scheme val="minor"/>
    </font>
    <font>
      <b/>
      <sz val="16"/>
      <color theme="0"/>
      <name val="Calibri"/>
      <family val="2"/>
      <scheme val="minor"/>
    </font>
    <font>
      <b/>
      <sz val="20"/>
      <color theme="0"/>
      <name val="Calibri"/>
      <family val="2"/>
      <scheme val="minor"/>
    </font>
    <font>
      <sz val="14"/>
      <name val="Calibri"/>
      <family val="2"/>
      <scheme val="minor"/>
    </font>
    <font>
      <sz val="16"/>
      <color theme="1"/>
      <name val="Calibri"/>
      <family val="2"/>
      <scheme val="minor"/>
    </font>
    <font>
      <sz val="20"/>
      <color theme="1"/>
      <name val="Calibri"/>
      <family val="2"/>
      <scheme val="minor"/>
    </font>
    <font>
      <b/>
      <sz val="28"/>
      <color theme="0"/>
      <name val="Calibri"/>
      <family val="2"/>
      <scheme val="minor"/>
    </font>
    <font>
      <b/>
      <sz val="26"/>
      <color theme="0"/>
      <name val="Calibri"/>
      <family val="2"/>
      <scheme val="minor"/>
    </font>
    <font>
      <sz val="26"/>
      <color theme="0"/>
      <name val="Calibri"/>
      <family val="2"/>
      <scheme val="minor"/>
    </font>
    <font>
      <b/>
      <sz val="11"/>
      <name val="Calibri"/>
      <family val="2"/>
      <scheme val="minor"/>
    </font>
    <font>
      <b/>
      <sz val="18"/>
      <color rgb="FFFF0000"/>
      <name val="Calibri"/>
      <family val="2"/>
      <scheme val="minor"/>
    </font>
    <font>
      <b/>
      <sz val="16"/>
      <color rgb="FFFF0000"/>
      <name val="Calibri"/>
      <family val="2"/>
      <scheme val="minor"/>
    </font>
    <font>
      <b/>
      <sz val="18"/>
      <color rgb="FF0000FF"/>
      <name val="Calibri"/>
      <family val="2"/>
      <scheme val="minor"/>
    </font>
    <font>
      <b/>
      <sz val="14"/>
      <color rgb="FF0000FF"/>
      <name val="Calibri"/>
      <family val="2"/>
      <scheme val="minor"/>
    </font>
    <font>
      <b/>
      <sz val="14"/>
      <color theme="8" tint="-0.499984740745262"/>
      <name val="Calibri"/>
      <family val="2"/>
      <scheme val="minor"/>
    </font>
    <font>
      <b/>
      <vertAlign val="subscript"/>
      <sz val="16"/>
      <color theme="0"/>
      <name val="Calibri"/>
      <family val="2"/>
      <scheme val="minor"/>
    </font>
    <font>
      <b/>
      <sz val="16"/>
      <name val="Calibri"/>
      <family val="2"/>
      <scheme val="minor"/>
    </font>
    <font>
      <b/>
      <sz val="16"/>
      <name val="Calibri"/>
      <family val="2"/>
    </font>
    <font>
      <b/>
      <sz val="18"/>
      <color rgb="FF006600"/>
      <name val="Calibri"/>
      <family val="2"/>
      <scheme val="minor"/>
    </font>
    <font>
      <sz val="18"/>
      <color rgb="FF006600"/>
      <name val="Calibri"/>
      <family val="2"/>
      <scheme val="minor"/>
    </font>
    <font>
      <sz val="16"/>
      <name val="Calibri"/>
      <family val="2"/>
      <scheme val="minor"/>
    </font>
    <font>
      <b/>
      <sz val="18"/>
      <color theme="8" tint="-0.499984740745262"/>
      <name val="Calibri"/>
      <family val="2"/>
      <scheme val="minor"/>
    </font>
    <font>
      <sz val="22"/>
      <name val="Calibri"/>
      <family val="2"/>
    </font>
    <font>
      <b/>
      <sz val="11"/>
      <color rgb="FFFF0000"/>
      <name val="Calibri"/>
      <family val="2"/>
    </font>
    <font>
      <b/>
      <sz val="11"/>
      <color rgb="FF0000FF"/>
      <name val="Calibri"/>
      <family val="2"/>
      <scheme val="minor"/>
    </font>
    <font>
      <b/>
      <sz val="11"/>
      <color rgb="FF0000FF"/>
      <name val="Calibri"/>
      <family val="2"/>
    </font>
    <font>
      <b/>
      <sz val="11"/>
      <color theme="8" tint="-0.499984740745262"/>
      <name val="Calibri"/>
      <family val="2"/>
      <scheme val="minor"/>
    </font>
    <font>
      <b/>
      <sz val="11"/>
      <color theme="8" tint="-0.499984740745262"/>
      <name val="Calibri"/>
      <family val="2"/>
    </font>
    <font>
      <b/>
      <sz val="12"/>
      <color rgb="FF0000FF"/>
      <name val="Calibri"/>
      <family val="2"/>
      <scheme val="minor"/>
    </font>
    <font>
      <b/>
      <sz val="12"/>
      <color theme="8" tint="-0.499984740745262"/>
      <name val="Calibri"/>
      <family val="2"/>
      <scheme val="minor"/>
    </font>
    <font>
      <sz val="22"/>
      <color rgb="FFFF0000"/>
      <name val="Calibri"/>
      <family val="2"/>
    </font>
  </fonts>
  <fills count="28">
    <fill>
      <patternFill patternType="none"/>
    </fill>
    <fill>
      <patternFill patternType="gray125"/>
    </fill>
    <fill>
      <patternFill patternType="solid">
        <fgColor rgb="FF0070C0"/>
        <bgColor indexed="64"/>
      </patternFill>
    </fill>
    <fill>
      <patternFill patternType="solid">
        <fgColor rgb="FF00B05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FFFF99"/>
        <bgColor indexed="64"/>
      </patternFill>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FFFF0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4" tint="0.59999389629810485"/>
        <bgColor indexed="64"/>
      </patternFill>
    </fill>
    <fill>
      <patternFill patternType="solid">
        <fgColor theme="9" tint="-0.249977111117893"/>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0033CC"/>
        <bgColor indexed="64"/>
      </patternFill>
    </fill>
    <fill>
      <patternFill patternType="solid">
        <fgColor rgb="FF0000FF"/>
        <bgColor indexed="64"/>
      </patternFill>
    </fill>
    <fill>
      <patternFill patternType="solid">
        <fgColor theme="8" tint="-0.499984740745262"/>
        <bgColor indexed="64"/>
      </patternFill>
    </fill>
    <fill>
      <patternFill patternType="solid">
        <fgColor rgb="FF006600"/>
        <bgColor indexed="64"/>
      </patternFill>
    </fill>
    <fill>
      <patternFill patternType="solid">
        <fgColor rgb="FF00CCFF"/>
        <bgColor indexed="64"/>
      </patternFill>
    </fill>
    <fill>
      <patternFill patternType="solid">
        <fgColor rgb="FF00FF00"/>
        <bgColor indexed="64"/>
      </patternFill>
    </fill>
    <fill>
      <patternFill patternType="solid">
        <fgColor theme="7" tint="-0.249977111117893"/>
        <bgColor indexed="64"/>
      </patternFill>
    </fill>
    <fill>
      <patternFill patternType="solid">
        <fgColor rgb="FF99FF99"/>
        <bgColor indexed="64"/>
      </patternFill>
    </fill>
    <fill>
      <patternFill patternType="solid">
        <fgColor rgb="FF9900FF"/>
        <bgColor indexed="64"/>
      </patternFill>
    </fill>
    <fill>
      <patternFill patternType="solid">
        <fgColor rgb="FF00FFFF"/>
        <bgColor indexed="64"/>
      </patternFill>
    </fill>
  </fills>
  <borders count="95">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thin">
        <color indexed="64"/>
      </top>
      <bottom/>
      <diagonal/>
    </border>
    <border>
      <left style="medium">
        <color indexed="64"/>
      </left>
      <right style="medium">
        <color indexed="64"/>
      </right>
      <top/>
      <bottom style="medium">
        <color indexed="64"/>
      </bottom>
      <diagonal/>
    </border>
    <border>
      <left style="thin">
        <color indexed="64"/>
      </left>
      <right/>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ck">
        <color indexed="64"/>
      </right>
      <top/>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ck">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ck">
        <color indexed="64"/>
      </left>
      <right/>
      <top/>
      <bottom style="medium">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diagonal/>
    </border>
    <border>
      <left/>
      <right style="thick">
        <color indexed="64"/>
      </right>
      <top style="medium">
        <color indexed="64"/>
      </top>
      <bottom style="medium">
        <color indexed="64"/>
      </bottom>
      <diagonal/>
    </border>
    <border>
      <left style="medium">
        <color indexed="64"/>
      </left>
      <right style="thick">
        <color indexed="64"/>
      </right>
      <top style="medium">
        <color indexed="64"/>
      </top>
      <bottom/>
      <diagonal/>
    </border>
    <border>
      <left style="medium">
        <color indexed="64"/>
      </left>
      <right style="thick">
        <color indexed="64"/>
      </right>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style="thick">
        <color indexed="64"/>
      </right>
      <top/>
      <bottom style="medium">
        <color indexed="64"/>
      </bottom>
      <diagonal/>
    </border>
    <border>
      <left style="thick">
        <color indexed="64"/>
      </left>
      <right style="thick">
        <color indexed="64"/>
      </right>
      <top style="thin">
        <color indexed="64"/>
      </top>
      <bottom style="medium">
        <color indexed="64"/>
      </bottom>
      <diagonal/>
    </border>
    <border>
      <left style="thick">
        <color indexed="64"/>
      </left>
      <right style="thick">
        <color indexed="64"/>
      </right>
      <top style="thick">
        <color indexed="64"/>
      </top>
      <bottom style="thick">
        <color indexed="64"/>
      </bottom>
      <diagonal/>
    </border>
    <border>
      <left style="thin">
        <color indexed="64"/>
      </left>
      <right style="thick">
        <color indexed="64"/>
      </right>
      <top style="medium">
        <color indexed="64"/>
      </top>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style="medium">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bottom style="thick">
        <color indexed="64"/>
      </bottom>
      <diagonal/>
    </border>
    <border>
      <left style="thick">
        <color indexed="64"/>
      </left>
      <right/>
      <top/>
      <bottom/>
      <diagonal/>
    </border>
    <border>
      <left/>
      <right style="thick">
        <color indexed="64"/>
      </right>
      <top/>
      <bottom style="medium">
        <color indexed="64"/>
      </bottom>
      <diagonal/>
    </border>
    <border>
      <left style="thick">
        <color indexed="64"/>
      </left>
      <right style="medium">
        <color indexed="64"/>
      </right>
      <top/>
      <bottom style="medium">
        <color indexed="64"/>
      </bottom>
      <diagonal/>
    </border>
    <border>
      <left style="thick">
        <color rgb="FFFF0000"/>
      </left>
      <right style="thick">
        <color rgb="FFFF0000"/>
      </right>
      <top style="thick">
        <color rgb="FFFF0000"/>
      </top>
      <bottom style="thick">
        <color rgb="FFFF0000"/>
      </bottom>
      <diagonal/>
    </border>
    <border>
      <left style="thick">
        <color rgb="FFFF0000"/>
      </left>
      <right/>
      <top style="thin">
        <color auto="1"/>
      </top>
      <bottom style="thin">
        <color auto="1"/>
      </bottom>
      <diagonal/>
    </border>
  </borders>
  <cellStyleXfs count="4">
    <xf numFmtId="0" fontId="0" fillId="0" borderId="0"/>
    <xf numFmtId="44" fontId="1" fillId="0" borderId="0" applyFont="0" applyFill="0" applyBorder="0" applyAlignment="0" applyProtection="0"/>
    <xf numFmtId="44" fontId="14" fillId="0" borderId="0" applyFont="0" applyFill="0" applyBorder="0" applyAlignment="0" applyProtection="0"/>
    <xf numFmtId="9" fontId="14" fillId="0" borderId="0" applyFont="0" applyFill="0" applyBorder="0" applyAlignment="0" applyProtection="0"/>
  </cellStyleXfs>
  <cellXfs count="556">
    <xf numFmtId="0" fontId="0" fillId="0" borderId="0" xfId="0"/>
    <xf numFmtId="0" fontId="21" fillId="0" borderId="11" xfId="0" applyFont="1" applyBorder="1" applyAlignment="1" applyProtection="1">
      <alignment horizontal="center" vertical="center"/>
    </xf>
    <xf numFmtId="0" fontId="21" fillId="0" borderId="12" xfId="0" applyFont="1" applyBorder="1" applyAlignment="1" applyProtection="1">
      <alignment horizontal="center" vertical="center"/>
    </xf>
    <xf numFmtId="0" fontId="21" fillId="0" borderId="13" xfId="0" applyFont="1" applyBorder="1" applyAlignment="1" applyProtection="1">
      <alignment horizontal="center" vertical="center" wrapText="1"/>
    </xf>
    <xf numFmtId="0" fontId="21" fillId="0" borderId="14" xfId="0" applyFont="1" applyBorder="1" applyAlignment="1" applyProtection="1">
      <alignment horizontal="center" vertical="center"/>
    </xf>
    <xf numFmtId="0" fontId="18" fillId="4" borderId="11" xfId="0" applyFont="1" applyFill="1" applyBorder="1" applyAlignment="1" applyProtection="1">
      <alignment horizontal="center" vertical="center"/>
    </xf>
    <xf numFmtId="0" fontId="18" fillId="2" borderId="12" xfId="0" applyFont="1" applyFill="1" applyBorder="1" applyAlignment="1" applyProtection="1">
      <alignment horizontal="center" vertical="center"/>
    </xf>
    <xf numFmtId="0" fontId="18" fillId="3" borderId="12" xfId="0" applyFont="1" applyFill="1" applyBorder="1" applyAlignment="1" applyProtection="1">
      <alignment horizontal="center" vertical="center"/>
    </xf>
    <xf numFmtId="0" fontId="18" fillId="4" borderId="12" xfId="0" applyFont="1" applyFill="1" applyBorder="1" applyAlignment="1" applyProtection="1">
      <alignment horizontal="center" vertical="center"/>
    </xf>
    <xf numFmtId="0" fontId="18" fillId="2" borderId="13" xfId="0" applyFont="1" applyFill="1" applyBorder="1" applyAlignment="1" applyProtection="1">
      <alignment horizontal="center" vertical="center"/>
    </xf>
    <xf numFmtId="0" fontId="21" fillId="0" borderId="3" xfId="0" applyFont="1" applyBorder="1" applyAlignment="1" applyProtection="1">
      <alignment horizontal="center" vertical="center"/>
    </xf>
    <xf numFmtId="0" fontId="21" fillId="5" borderId="3" xfId="0" applyFont="1" applyFill="1" applyBorder="1" applyAlignment="1" applyProtection="1">
      <alignment horizontal="center" vertical="center"/>
    </xf>
    <xf numFmtId="0" fontId="21" fillId="5" borderId="6" xfId="0" applyFont="1" applyFill="1" applyBorder="1" applyAlignment="1" applyProtection="1">
      <alignment horizontal="center" vertical="center"/>
    </xf>
    <xf numFmtId="0" fontId="21" fillId="5" borderId="3" xfId="0" applyFont="1" applyFill="1" applyBorder="1" applyAlignment="1" applyProtection="1">
      <alignment horizontal="left" vertical="center" wrapText="1"/>
    </xf>
    <xf numFmtId="0" fontId="21" fillId="5" borderId="7" xfId="0" applyFont="1" applyFill="1" applyBorder="1" applyAlignment="1" applyProtection="1">
      <alignment horizontal="left" vertical="center" wrapText="1"/>
    </xf>
    <xf numFmtId="0" fontId="21" fillId="5" borderId="15" xfId="0" applyFont="1" applyFill="1" applyBorder="1" applyAlignment="1" applyProtection="1">
      <alignment horizontal="center" vertical="center"/>
    </xf>
    <xf numFmtId="44" fontId="21" fillId="5" borderId="5" xfId="2" applyFont="1" applyFill="1" applyBorder="1" applyAlignment="1" applyProtection="1">
      <alignment horizontal="center" vertical="center"/>
    </xf>
    <xf numFmtId="44" fontId="21" fillId="5" borderId="3" xfId="2" applyFont="1" applyFill="1" applyBorder="1" applyAlignment="1" applyProtection="1">
      <alignment horizontal="center" vertical="center"/>
    </xf>
    <xf numFmtId="44" fontId="21" fillId="5" borderId="7" xfId="2" applyFont="1" applyFill="1" applyBorder="1" applyAlignment="1" applyProtection="1">
      <alignment horizontal="center" vertical="center"/>
    </xf>
    <xf numFmtId="0" fontId="21" fillId="5" borderId="5" xfId="0" applyFont="1" applyFill="1" applyBorder="1" applyAlignment="1" applyProtection="1">
      <alignment horizontal="center" vertical="center"/>
    </xf>
    <xf numFmtId="0" fontId="21" fillId="5" borderId="7" xfId="0" applyFont="1" applyFill="1" applyBorder="1" applyAlignment="1" applyProtection="1">
      <alignment horizontal="center" vertical="center"/>
    </xf>
    <xf numFmtId="0" fontId="21" fillId="5" borderId="15" xfId="0" applyFont="1" applyFill="1" applyBorder="1" applyAlignment="1" applyProtection="1">
      <alignment horizontal="center" vertical="center" wrapText="1"/>
    </xf>
    <xf numFmtId="0" fontId="17" fillId="6" borderId="0" xfId="0" applyFont="1" applyFill="1" applyAlignment="1" applyProtection="1">
      <alignment horizontal="center" vertical="center"/>
    </xf>
    <xf numFmtId="0" fontId="17" fillId="0" borderId="0" xfId="0" applyFont="1" applyAlignment="1" applyProtection="1">
      <alignment horizontal="center" vertical="center"/>
    </xf>
    <xf numFmtId="0" fontId="17" fillId="0" borderId="0" xfId="0" applyFont="1" applyAlignment="1" applyProtection="1">
      <alignment horizontal="center" vertical="center" wrapText="1"/>
    </xf>
    <xf numFmtId="0" fontId="21" fillId="0" borderId="5" xfId="0" applyFont="1" applyBorder="1" applyAlignment="1" applyProtection="1">
      <alignment horizontal="center" vertical="center"/>
    </xf>
    <xf numFmtId="0" fontId="21" fillId="0" borderId="7" xfId="0" applyFont="1" applyBorder="1" applyAlignment="1" applyProtection="1">
      <alignment horizontal="center" vertical="center"/>
    </xf>
    <xf numFmtId="0" fontId="21" fillId="0" borderId="6" xfId="0" applyFont="1" applyBorder="1" applyAlignment="1" applyProtection="1">
      <alignment horizontal="center" vertical="center"/>
    </xf>
    <xf numFmtId="0" fontId="21" fillId="0" borderId="3" xfId="0" applyFont="1" applyBorder="1" applyAlignment="1" applyProtection="1">
      <alignment horizontal="left" vertical="center" wrapText="1"/>
    </xf>
    <xf numFmtId="0" fontId="21" fillId="0" borderId="7" xfId="0" applyFont="1" applyBorder="1" applyAlignment="1" applyProtection="1">
      <alignment horizontal="left" vertical="center" wrapText="1"/>
    </xf>
    <xf numFmtId="0" fontId="21" fillId="0" borderId="15" xfId="0" applyFont="1" applyBorder="1" applyAlignment="1" applyProtection="1">
      <alignment horizontal="center" vertical="center"/>
    </xf>
    <xf numFmtId="44" fontId="21" fillId="0" borderId="5" xfId="2" applyFont="1" applyBorder="1" applyAlignment="1" applyProtection="1">
      <alignment horizontal="center" vertical="center"/>
    </xf>
    <xf numFmtId="44" fontId="21" fillId="0" borderId="3" xfId="2" applyFont="1" applyBorder="1" applyAlignment="1" applyProtection="1">
      <alignment horizontal="center" vertical="center"/>
    </xf>
    <xf numFmtId="44" fontId="21" fillId="0" borderId="7" xfId="2" applyFont="1" applyBorder="1" applyAlignment="1" applyProtection="1">
      <alignment horizontal="center" vertical="center"/>
    </xf>
    <xf numFmtId="0" fontId="21" fillId="8" borderId="15" xfId="0" applyFont="1" applyFill="1" applyBorder="1" applyAlignment="1" applyProtection="1">
      <alignment horizontal="center" vertical="center" wrapText="1"/>
    </xf>
    <xf numFmtId="44" fontId="21" fillId="0" borderId="5" xfId="2" applyFont="1" applyFill="1" applyBorder="1" applyAlignment="1" applyProtection="1">
      <alignment horizontal="center" vertical="center"/>
    </xf>
    <xf numFmtId="44" fontId="21" fillId="0" borderId="3" xfId="2" applyFont="1" applyFill="1" applyBorder="1" applyAlignment="1" applyProtection="1">
      <alignment horizontal="center" vertical="center"/>
    </xf>
    <xf numFmtId="44" fontId="21" fillId="0" borderId="7" xfId="2" applyFont="1" applyFill="1" applyBorder="1" applyAlignment="1" applyProtection="1">
      <alignment horizontal="center" vertical="center"/>
    </xf>
    <xf numFmtId="0" fontId="21" fillId="0" borderId="16" xfId="0" applyFont="1" applyBorder="1" applyAlignment="1" applyProtection="1">
      <alignment horizontal="left" vertical="center" wrapText="1"/>
    </xf>
    <xf numFmtId="0" fontId="21" fillId="0" borderId="17" xfId="0" applyFont="1" applyBorder="1" applyAlignment="1" applyProtection="1">
      <alignment horizontal="left" vertical="center" wrapText="1"/>
    </xf>
    <xf numFmtId="0" fontId="21" fillId="0" borderId="18" xfId="0" applyFont="1" applyBorder="1" applyAlignment="1" applyProtection="1">
      <alignment horizontal="center" vertical="center"/>
    </xf>
    <xf numFmtId="0" fontId="21" fillId="0" borderId="19" xfId="0" applyFont="1" applyBorder="1" applyAlignment="1" applyProtection="1">
      <alignment horizontal="left" vertical="center" wrapText="1"/>
    </xf>
    <xf numFmtId="0" fontId="21" fillId="0" borderId="20" xfId="0" applyFont="1" applyBorder="1" applyAlignment="1" applyProtection="1">
      <alignment horizontal="left" vertical="center" wrapText="1"/>
    </xf>
    <xf numFmtId="0" fontId="21" fillId="0" borderId="21" xfId="0" applyFont="1" applyBorder="1" applyAlignment="1" applyProtection="1">
      <alignment horizontal="center" vertical="center" wrapText="1"/>
    </xf>
    <xf numFmtId="0" fontId="21" fillId="0" borderId="19" xfId="0" applyFont="1" applyBorder="1" applyAlignment="1" applyProtection="1">
      <alignment horizontal="center" vertical="center"/>
    </xf>
    <xf numFmtId="44" fontId="21" fillId="0" borderId="22" xfId="2" applyFont="1" applyFill="1" applyBorder="1" applyAlignment="1" applyProtection="1">
      <alignment horizontal="center" vertical="center"/>
    </xf>
    <xf numFmtId="44" fontId="21" fillId="0" borderId="19" xfId="2" applyFont="1" applyFill="1" applyBorder="1" applyAlignment="1" applyProtection="1">
      <alignment horizontal="center" vertical="center"/>
    </xf>
    <xf numFmtId="44" fontId="21" fillId="0" borderId="20" xfId="2" applyFont="1" applyFill="1" applyBorder="1" applyAlignment="1" applyProtection="1">
      <alignment horizontal="center" vertical="center"/>
    </xf>
    <xf numFmtId="0" fontId="21" fillId="0" borderId="22" xfId="0" applyFont="1" applyBorder="1" applyAlignment="1" applyProtection="1">
      <alignment horizontal="center" vertical="center"/>
    </xf>
    <xf numFmtId="0" fontId="21" fillId="0" borderId="20" xfId="0" applyFont="1" applyBorder="1" applyAlignment="1" applyProtection="1">
      <alignment horizontal="center" vertical="center"/>
    </xf>
    <xf numFmtId="0" fontId="17" fillId="6" borderId="0" xfId="0" applyFont="1" applyFill="1" applyAlignment="1" applyProtection="1">
      <alignment horizontal="left" vertical="center"/>
    </xf>
    <xf numFmtId="0" fontId="17" fillId="6" borderId="0" xfId="0" applyFont="1" applyFill="1" applyAlignment="1" applyProtection="1">
      <alignment horizontal="left" vertical="center" wrapText="1"/>
    </xf>
    <xf numFmtId="0" fontId="17" fillId="0" borderId="0" xfId="0" applyFont="1" applyAlignment="1" applyProtection="1">
      <alignment horizontal="left" vertical="center"/>
    </xf>
    <xf numFmtId="0" fontId="17" fillId="0" borderId="0" xfId="0" applyFont="1" applyAlignment="1" applyProtection="1">
      <alignment horizontal="left" vertical="center" wrapText="1"/>
    </xf>
    <xf numFmtId="0" fontId="22" fillId="0" borderId="2" xfId="0" applyFont="1" applyBorder="1" applyAlignment="1" applyProtection="1">
      <alignment horizontal="center" vertical="center"/>
    </xf>
    <xf numFmtId="0" fontId="22" fillId="0" borderId="23" xfId="0" applyFont="1" applyBorder="1" applyAlignment="1" applyProtection="1">
      <alignment horizontal="left" vertical="center" wrapText="1"/>
    </xf>
    <xf numFmtId="0" fontId="22" fillId="0" borderId="2" xfId="0" applyFont="1" applyBorder="1" applyAlignment="1" applyProtection="1">
      <alignment horizontal="left" vertical="center"/>
    </xf>
    <xf numFmtId="0" fontId="22" fillId="0" borderId="24" xfId="0" applyFont="1" applyBorder="1" applyAlignment="1" applyProtection="1">
      <alignment horizontal="left" vertical="center"/>
    </xf>
    <xf numFmtId="0" fontId="18" fillId="4" borderId="5" xfId="0" applyFont="1" applyFill="1" applyBorder="1" applyAlignment="1" applyProtection="1">
      <alignment horizontal="center" vertical="center"/>
    </xf>
    <xf numFmtId="0" fontId="18" fillId="4" borderId="3" xfId="0" applyFont="1" applyFill="1" applyBorder="1" applyAlignment="1" applyProtection="1">
      <alignment horizontal="center" vertical="center"/>
    </xf>
    <xf numFmtId="0" fontId="18" fillId="2" borderId="3" xfId="0" applyFont="1" applyFill="1" applyBorder="1" applyAlignment="1" applyProtection="1">
      <alignment horizontal="center" vertical="center"/>
    </xf>
    <xf numFmtId="0" fontId="18" fillId="4" borderId="7" xfId="0" applyFont="1" applyFill="1" applyBorder="1" applyAlignment="1" applyProtection="1">
      <alignment horizontal="center" vertical="center"/>
    </xf>
    <xf numFmtId="0" fontId="17" fillId="0" borderId="0" xfId="0" applyFont="1" applyBorder="1" applyAlignment="1" applyProtection="1">
      <alignment horizontal="center" vertical="center"/>
    </xf>
    <xf numFmtId="0" fontId="26" fillId="9" borderId="29" xfId="0" applyFont="1" applyFill="1" applyBorder="1" applyAlignment="1" applyProtection="1">
      <alignment horizontal="center" vertical="center"/>
    </xf>
    <xf numFmtId="0" fontId="26" fillId="5" borderId="8" xfId="0" quotePrefix="1" applyFont="1" applyFill="1" applyBorder="1" applyAlignment="1" applyProtection="1">
      <alignment horizontal="center" vertical="center"/>
    </xf>
    <xf numFmtId="0" fontId="26" fillId="9" borderId="8" xfId="0" applyFont="1" applyFill="1" applyBorder="1" applyAlignment="1" applyProtection="1">
      <alignment horizontal="center" vertical="center"/>
    </xf>
    <xf numFmtId="0" fontId="26" fillId="5" borderId="8" xfId="0" applyFont="1" applyFill="1" applyBorder="1" applyAlignment="1" applyProtection="1">
      <alignment horizontal="center" vertical="center"/>
    </xf>
    <xf numFmtId="0" fontId="26" fillId="9" borderId="8" xfId="0" quotePrefix="1" applyFont="1" applyFill="1" applyBorder="1" applyAlignment="1" applyProtection="1">
      <alignment horizontal="center" vertical="center"/>
    </xf>
    <xf numFmtId="0" fontId="26" fillId="9" borderId="10" xfId="0" applyFont="1" applyFill="1" applyBorder="1" applyAlignment="1" applyProtection="1">
      <alignment horizontal="center" vertical="center"/>
    </xf>
    <xf numFmtId="0" fontId="26" fillId="0" borderId="0" xfId="0" applyFont="1" applyAlignment="1" applyProtection="1">
      <alignment horizontal="center" vertical="center"/>
    </xf>
    <xf numFmtId="0" fontId="26" fillId="0" borderId="2" xfId="0" applyFont="1" applyBorder="1" applyAlignment="1" applyProtection="1">
      <alignment horizontal="center" vertical="center"/>
    </xf>
    <xf numFmtId="0" fontId="26" fillId="6" borderId="0" xfId="0" applyFont="1" applyFill="1" applyAlignment="1" applyProtection="1">
      <alignment horizontal="center" vertical="center"/>
    </xf>
    <xf numFmtId="0" fontId="27" fillId="0" borderId="0" xfId="0" applyFont="1" applyAlignment="1" applyProtection="1">
      <alignment horizontal="center" vertical="center"/>
    </xf>
    <xf numFmtId="0" fontId="28" fillId="0" borderId="24" xfId="0" applyFont="1" applyBorder="1" applyAlignment="1" applyProtection="1">
      <alignment horizontal="center" vertical="center"/>
    </xf>
    <xf numFmtId="0" fontId="28" fillId="0" borderId="2" xfId="0" applyFont="1" applyBorder="1" applyAlignment="1" applyProtection="1">
      <alignment horizontal="center" vertical="center"/>
    </xf>
    <xf numFmtId="0" fontId="25" fillId="0" borderId="11" xfId="0" applyFont="1" applyBorder="1" applyAlignment="1" applyProtection="1">
      <alignment horizontal="center" vertical="center"/>
    </xf>
    <xf numFmtId="0" fontId="25" fillId="0" borderId="12" xfId="0" applyFont="1" applyBorder="1" applyAlignment="1" applyProtection="1">
      <alignment horizontal="center" vertical="center"/>
    </xf>
    <xf numFmtId="0" fontId="25" fillId="5" borderId="6" xfId="0" applyFont="1" applyFill="1" applyBorder="1" applyAlignment="1" applyProtection="1">
      <alignment horizontal="center" vertical="center"/>
    </xf>
    <xf numFmtId="0" fontId="25" fillId="5" borderId="3" xfId="0" applyFont="1" applyFill="1" applyBorder="1" applyAlignment="1" applyProtection="1">
      <alignment horizontal="center" vertical="center"/>
    </xf>
    <xf numFmtId="0" fontId="25" fillId="0" borderId="6" xfId="0" applyFont="1" applyBorder="1" applyAlignment="1" applyProtection="1">
      <alignment horizontal="center" vertical="center"/>
    </xf>
    <xf numFmtId="0" fontId="25" fillId="0" borderId="3" xfId="0" applyFont="1" applyBorder="1" applyAlignment="1" applyProtection="1">
      <alignment horizontal="center" vertical="center"/>
    </xf>
    <xf numFmtId="0" fontId="25" fillId="0" borderId="6" xfId="0" applyFont="1" applyBorder="1" applyAlignment="1" applyProtection="1">
      <alignment horizontal="center" vertical="center" wrapText="1"/>
    </xf>
    <xf numFmtId="0" fontId="25" fillId="0" borderId="3" xfId="0" applyFont="1" applyBorder="1" applyAlignment="1" applyProtection="1">
      <alignment horizontal="center" vertical="center" wrapText="1"/>
    </xf>
    <xf numFmtId="0" fontId="25" fillId="5" borderId="6" xfId="0" applyFont="1" applyFill="1" applyBorder="1" applyAlignment="1" applyProtection="1">
      <alignment horizontal="center" vertical="center" wrapText="1"/>
    </xf>
    <xf numFmtId="0" fontId="25" fillId="5" borderId="3" xfId="0" applyFont="1" applyFill="1" applyBorder="1" applyAlignment="1" applyProtection="1">
      <alignment horizontal="center" vertical="center" wrapText="1"/>
    </xf>
    <xf numFmtId="0" fontId="25" fillId="0" borderId="6" xfId="0" applyFont="1" applyFill="1" applyBorder="1" applyAlignment="1" applyProtection="1">
      <alignment horizontal="center" vertical="center" wrapText="1"/>
    </xf>
    <xf numFmtId="0" fontId="25" fillId="0" borderId="3" xfId="0" applyFont="1" applyFill="1" applyBorder="1" applyAlignment="1" applyProtection="1">
      <alignment horizontal="center" vertical="center" wrapText="1"/>
    </xf>
    <xf numFmtId="0" fontId="25" fillId="0" borderId="30" xfId="0" applyFont="1" applyBorder="1" applyAlignment="1" applyProtection="1">
      <alignment horizontal="center" vertical="center" wrapText="1"/>
    </xf>
    <xf numFmtId="0" fontId="25" fillId="0" borderId="16" xfId="0" applyFont="1" applyBorder="1" applyAlignment="1" applyProtection="1">
      <alignment horizontal="center" vertical="center" wrapText="1"/>
    </xf>
    <xf numFmtId="0" fontId="25" fillId="0" borderId="18" xfId="0" applyFont="1" applyBorder="1" applyAlignment="1" applyProtection="1">
      <alignment horizontal="center" vertical="center" wrapText="1"/>
    </xf>
    <xf numFmtId="0" fontId="25" fillId="0" borderId="19" xfId="0" applyFont="1" applyBorder="1" applyAlignment="1" applyProtection="1">
      <alignment horizontal="center" vertical="center" wrapText="1"/>
    </xf>
    <xf numFmtId="0" fontId="27" fillId="6" borderId="0" xfId="0" applyFont="1" applyFill="1" applyAlignment="1" applyProtection="1">
      <alignment horizontal="center" vertical="center"/>
    </xf>
    <xf numFmtId="0" fontId="15" fillId="2" borderId="25" xfId="0" applyFont="1" applyFill="1" applyBorder="1" applyAlignment="1" applyProtection="1">
      <alignment horizontal="center" vertical="center"/>
    </xf>
    <xf numFmtId="0" fontId="15" fillId="2" borderId="4" xfId="0" applyFont="1" applyFill="1" applyBorder="1" applyAlignment="1" applyProtection="1">
      <alignment horizontal="center" vertical="center"/>
    </xf>
    <xf numFmtId="0" fontId="0" fillId="0" borderId="4" xfId="0" applyBorder="1" applyAlignment="1" applyProtection="1">
      <alignment horizontal="left" vertical="center"/>
    </xf>
    <xf numFmtId="0" fontId="0" fillId="0" borderId="25" xfId="0" applyBorder="1" applyAlignment="1" applyProtection="1">
      <alignment horizontal="left" vertical="center"/>
    </xf>
    <xf numFmtId="0" fontId="17" fillId="0" borderId="4" xfId="0" applyFont="1" applyBorder="1" applyAlignment="1" applyProtection="1">
      <alignment horizontal="center" vertical="center"/>
    </xf>
    <xf numFmtId="0" fontId="23" fillId="0" borderId="0" xfId="0" applyFont="1" applyAlignment="1" applyProtection="1">
      <alignment horizontal="right" vertical="center"/>
    </xf>
    <xf numFmtId="0" fontId="15" fillId="3" borderId="0" xfId="0" applyFont="1" applyFill="1" applyBorder="1" applyAlignment="1" applyProtection="1">
      <alignment horizontal="center" vertical="center"/>
    </xf>
    <xf numFmtId="0" fontId="26" fillId="0" borderId="8" xfId="0" quotePrefix="1" applyFont="1" applyFill="1" applyBorder="1" applyAlignment="1" applyProtection="1">
      <alignment horizontal="center" vertical="center"/>
    </xf>
    <xf numFmtId="0" fontId="25" fillId="0" borderId="6" xfId="0" applyFont="1" applyFill="1" applyBorder="1" applyAlignment="1" applyProtection="1">
      <alignment horizontal="center" vertical="center"/>
    </xf>
    <xf numFmtId="0" fontId="25" fillId="0" borderId="3"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17" fillId="0" borderId="0" xfId="0" applyFont="1" applyAlignment="1" applyProtection="1">
      <alignment vertical="center"/>
    </xf>
    <xf numFmtId="0" fontId="22" fillId="0" borderId="2" xfId="0" applyFont="1" applyBorder="1" applyAlignment="1" applyProtection="1">
      <alignment vertical="center"/>
    </xf>
    <xf numFmtId="0" fontId="21" fillId="0" borderId="0" xfId="0" applyFont="1" applyBorder="1" applyAlignment="1" applyProtection="1">
      <alignment vertical="center"/>
    </xf>
    <xf numFmtId="0" fontId="21" fillId="0" borderId="0" xfId="0" applyFont="1" applyFill="1" applyBorder="1" applyAlignment="1" applyProtection="1">
      <alignment vertical="center"/>
    </xf>
    <xf numFmtId="0" fontId="17" fillId="6" borderId="0" xfId="0" applyFont="1" applyFill="1" applyAlignment="1" applyProtection="1">
      <alignment vertical="center"/>
    </xf>
    <xf numFmtId="0" fontId="21" fillId="0" borderId="0" xfId="0" applyFont="1" applyFill="1" applyBorder="1" applyAlignment="1" applyProtection="1">
      <alignment horizontal="center" vertical="center"/>
    </xf>
    <xf numFmtId="0" fontId="21" fillId="0" borderId="0" xfId="0" applyFont="1" applyFill="1" applyBorder="1" applyAlignment="1" applyProtection="1">
      <alignment horizontal="left" vertical="center" wrapText="1"/>
    </xf>
    <xf numFmtId="0" fontId="21" fillId="0" borderId="9" xfId="0" applyFont="1" applyFill="1" applyBorder="1" applyAlignment="1" applyProtection="1">
      <alignment horizontal="left" vertical="center" wrapText="1"/>
    </xf>
    <xf numFmtId="0" fontId="29" fillId="0" borderId="4" xfId="0" applyFont="1" applyBorder="1" applyAlignment="1" applyProtection="1">
      <alignment horizontal="left" vertical="center"/>
    </xf>
    <xf numFmtId="0" fontId="29" fillId="0" borderId="31" xfId="0" applyFont="1" applyBorder="1" applyAlignment="1" applyProtection="1">
      <alignment horizontal="left" vertical="center"/>
    </xf>
    <xf numFmtId="0" fontId="17" fillId="5" borderId="0" xfId="0" applyFont="1" applyFill="1" applyAlignment="1" applyProtection="1">
      <alignment horizontal="center" vertical="center"/>
    </xf>
    <xf numFmtId="0" fontId="21" fillId="5" borderId="11" xfId="0" applyFont="1" applyFill="1" applyBorder="1" applyAlignment="1" applyProtection="1">
      <alignment horizontal="center" vertical="center"/>
    </xf>
    <xf numFmtId="0" fontId="17" fillId="0" borderId="0" xfId="0" applyFont="1" applyFill="1" applyAlignment="1" applyProtection="1">
      <alignment horizontal="center" vertical="center"/>
    </xf>
    <xf numFmtId="0" fontId="22" fillId="0" borderId="1" xfId="0" applyFont="1" applyFill="1" applyBorder="1" applyAlignment="1" applyProtection="1">
      <alignment horizontal="center" vertical="center"/>
    </xf>
    <xf numFmtId="0" fontId="17" fillId="0" borderId="25" xfId="0" applyFont="1" applyBorder="1" applyAlignment="1" applyProtection="1">
      <alignment horizontal="center" vertical="center"/>
    </xf>
    <xf numFmtId="0" fontId="21" fillId="11" borderId="0" xfId="0" applyFont="1" applyFill="1" applyAlignment="1" applyProtection="1">
      <alignment horizontal="left" vertical="center"/>
    </xf>
    <xf numFmtId="0" fontId="26" fillId="11" borderId="0" xfId="0" applyFont="1" applyFill="1" applyAlignment="1" applyProtection="1">
      <alignment horizontal="center" vertical="center"/>
    </xf>
    <xf numFmtId="0" fontId="27" fillId="11" borderId="0" xfId="0" applyFont="1" applyFill="1" applyAlignment="1" applyProtection="1">
      <alignment horizontal="center" vertical="center"/>
    </xf>
    <xf numFmtId="0" fontId="0" fillId="0" borderId="0" xfId="0" applyBorder="1" applyAlignment="1" applyProtection="1">
      <alignment horizontal="left" vertical="center"/>
    </xf>
    <xf numFmtId="0" fontId="29" fillId="0" borderId="25" xfId="0" applyFont="1" applyBorder="1" applyAlignment="1" applyProtection="1">
      <alignment horizontal="left" vertical="center"/>
    </xf>
    <xf numFmtId="0" fontId="21" fillId="0" borderId="3" xfId="0" applyFont="1" applyFill="1" applyBorder="1" applyAlignment="1" applyProtection="1">
      <alignment horizontal="center" vertical="center" wrapText="1"/>
    </xf>
    <xf numFmtId="0" fontId="21" fillId="5" borderId="3" xfId="0" applyFont="1" applyFill="1" applyBorder="1" applyAlignment="1" applyProtection="1">
      <alignment horizontal="center" vertical="center" wrapText="1"/>
    </xf>
    <xf numFmtId="0" fontId="21" fillId="5" borderId="37" xfId="0" applyFont="1" applyFill="1" applyBorder="1" applyAlignment="1" applyProtection="1">
      <alignment horizontal="center" vertical="center" wrapText="1"/>
    </xf>
    <xf numFmtId="0" fontId="21" fillId="0" borderId="37" xfId="0" applyFont="1" applyFill="1" applyBorder="1" applyAlignment="1" applyProtection="1">
      <alignment horizontal="center" vertical="center" wrapText="1"/>
    </xf>
    <xf numFmtId="0" fontId="17" fillId="12" borderId="0" xfId="0" applyFont="1" applyFill="1" applyAlignment="1" applyProtection="1">
      <alignment horizontal="center" vertical="center"/>
    </xf>
    <xf numFmtId="0" fontId="21" fillId="12" borderId="20" xfId="0" applyFont="1" applyFill="1" applyBorder="1" applyAlignment="1" applyProtection="1">
      <alignment horizontal="left" vertical="center" wrapText="1"/>
    </xf>
    <xf numFmtId="0" fontId="21" fillId="12" borderId="0" xfId="0" applyFont="1" applyFill="1" applyBorder="1" applyAlignment="1" applyProtection="1">
      <alignment vertical="center"/>
    </xf>
    <xf numFmtId="0" fontId="21" fillId="12" borderId="21" xfId="0" applyFont="1" applyFill="1" applyBorder="1" applyAlignment="1" applyProtection="1">
      <alignment horizontal="center" vertical="center" wrapText="1"/>
    </xf>
    <xf numFmtId="0" fontId="21" fillId="12" borderId="9" xfId="0" applyFont="1" applyFill="1" applyBorder="1" applyAlignment="1" applyProtection="1">
      <alignment horizontal="left" vertical="center" wrapText="1"/>
    </xf>
    <xf numFmtId="0" fontId="21" fillId="12" borderId="18" xfId="0" applyFont="1" applyFill="1" applyBorder="1" applyAlignment="1" applyProtection="1">
      <alignment horizontal="center" vertical="center"/>
    </xf>
    <xf numFmtId="0" fontId="21" fillId="12" borderId="19" xfId="0" applyFont="1" applyFill="1" applyBorder="1" applyAlignment="1" applyProtection="1">
      <alignment horizontal="center" vertical="center"/>
    </xf>
    <xf numFmtId="44" fontId="21" fillId="12" borderId="22" xfId="2" applyFont="1" applyFill="1" applyBorder="1" applyAlignment="1" applyProtection="1">
      <alignment horizontal="center" vertical="center"/>
    </xf>
    <xf numFmtId="44" fontId="21" fillId="12" borderId="19" xfId="2" applyFont="1" applyFill="1" applyBorder="1" applyAlignment="1" applyProtection="1">
      <alignment horizontal="center" vertical="center"/>
    </xf>
    <xf numFmtId="44" fontId="21" fillId="12" borderId="20" xfId="2" applyFont="1" applyFill="1" applyBorder="1" applyAlignment="1" applyProtection="1">
      <alignment horizontal="center" vertical="center"/>
    </xf>
    <xf numFmtId="0" fontId="21" fillId="12" borderId="22" xfId="0" applyFont="1" applyFill="1" applyBorder="1" applyAlignment="1" applyProtection="1">
      <alignment horizontal="center" vertical="center"/>
    </xf>
    <xf numFmtId="0" fontId="21" fillId="12" borderId="20" xfId="0" applyFont="1" applyFill="1" applyBorder="1" applyAlignment="1" applyProtection="1">
      <alignment horizontal="center" vertical="center"/>
    </xf>
    <xf numFmtId="0" fontId="21" fillId="13" borderId="19" xfId="0" applyFont="1" applyFill="1" applyBorder="1" applyAlignment="1" applyProtection="1">
      <alignment horizontal="left" vertical="center" wrapText="1"/>
    </xf>
    <xf numFmtId="0" fontId="21" fillId="6" borderId="3" xfId="0" applyFont="1" applyFill="1" applyBorder="1" applyAlignment="1" applyProtection="1">
      <alignment horizontal="center" vertical="center" wrapText="1"/>
    </xf>
    <xf numFmtId="9" fontId="21" fillId="6" borderId="7" xfId="3" applyFont="1" applyFill="1" applyBorder="1" applyAlignment="1" applyProtection="1">
      <alignment horizontal="center" vertical="center" wrapText="1"/>
    </xf>
    <xf numFmtId="0" fontId="27" fillId="0" borderId="0" xfId="0" applyFont="1" applyAlignment="1" applyProtection="1">
      <alignment horizontal="center" vertical="center" wrapText="1"/>
    </xf>
    <xf numFmtId="0" fontId="17" fillId="0" borderId="0" xfId="0" applyFont="1" applyAlignment="1" applyProtection="1">
      <alignment vertical="center" wrapText="1"/>
    </xf>
    <xf numFmtId="0" fontId="26" fillId="0" borderId="0" xfId="0" applyFont="1" applyAlignment="1" applyProtection="1">
      <alignment horizontal="center" vertical="center" wrapText="1"/>
    </xf>
    <xf numFmtId="0" fontId="26" fillId="9" borderId="29" xfId="0" applyFont="1" applyFill="1" applyBorder="1" applyAlignment="1" applyProtection="1">
      <alignment horizontal="center" vertical="center" wrapText="1"/>
    </xf>
    <xf numFmtId="0" fontId="26" fillId="5" borderId="8" xfId="0" quotePrefix="1" applyFont="1" applyFill="1" applyBorder="1" applyAlignment="1" applyProtection="1">
      <alignment horizontal="center" vertical="center" wrapText="1"/>
    </xf>
    <xf numFmtId="0" fontId="26" fillId="0" borderId="8" xfId="0" quotePrefix="1" applyFont="1" applyFill="1" applyBorder="1" applyAlignment="1" applyProtection="1">
      <alignment horizontal="center" vertical="center" wrapText="1"/>
    </xf>
    <xf numFmtId="0" fontId="26" fillId="5" borderId="8" xfId="0" applyFont="1" applyFill="1" applyBorder="1" applyAlignment="1" applyProtection="1">
      <alignment horizontal="center" vertical="center" wrapText="1"/>
    </xf>
    <xf numFmtId="0" fontId="26" fillId="9" borderId="8" xfId="0" applyFont="1" applyFill="1" applyBorder="1" applyAlignment="1" applyProtection="1">
      <alignment horizontal="center" vertical="center" wrapText="1"/>
    </xf>
    <xf numFmtId="0" fontId="26" fillId="9" borderId="8" xfId="0" quotePrefix="1" applyFont="1" applyFill="1" applyBorder="1" applyAlignment="1" applyProtection="1">
      <alignment horizontal="center" vertical="center" wrapText="1"/>
    </xf>
    <xf numFmtId="0" fontId="26" fillId="6" borderId="0" xfId="0" applyFont="1" applyFill="1" applyAlignment="1" applyProtection="1">
      <alignment horizontal="center" vertical="center" wrapText="1"/>
    </xf>
    <xf numFmtId="0" fontId="27" fillId="6" borderId="0" xfId="0" applyFont="1" applyFill="1" applyAlignment="1" applyProtection="1">
      <alignment horizontal="center" vertical="center" wrapText="1"/>
    </xf>
    <xf numFmtId="0" fontId="17" fillId="6" borderId="0" xfId="0" applyFont="1" applyFill="1" applyAlignment="1" applyProtection="1">
      <alignment vertical="center" wrapText="1"/>
    </xf>
    <xf numFmtId="0" fontId="26" fillId="0" borderId="0" xfId="0" applyFont="1" applyFill="1" applyBorder="1" applyAlignment="1" applyProtection="1">
      <alignment horizontal="center" vertical="center" wrapText="1"/>
    </xf>
    <xf numFmtId="0" fontId="17" fillId="0" borderId="0" xfId="0" applyFont="1" applyFill="1" applyBorder="1" applyAlignment="1" applyProtection="1">
      <alignment horizontal="left" vertical="center" wrapText="1"/>
    </xf>
    <xf numFmtId="0" fontId="17" fillId="0" borderId="0" xfId="0" applyFont="1" applyFill="1" applyBorder="1" applyAlignment="1" applyProtection="1">
      <alignment vertical="center" wrapText="1"/>
    </xf>
    <xf numFmtId="0" fontId="21" fillId="16" borderId="3" xfId="0" applyFont="1" applyFill="1" applyBorder="1" applyAlignment="1" applyProtection="1">
      <alignment horizontal="center" vertical="center" wrapText="1"/>
    </xf>
    <xf numFmtId="0" fontId="21" fillId="16" borderId="37" xfId="0" applyFont="1" applyFill="1" applyBorder="1" applyAlignment="1" applyProtection="1">
      <alignment horizontal="center" vertical="center" wrapText="1"/>
    </xf>
    <xf numFmtId="0" fontId="31" fillId="17" borderId="1" xfId="0" applyFont="1" applyFill="1" applyBorder="1" applyAlignment="1" applyProtection="1">
      <alignment horizontal="center" vertical="center" wrapText="1"/>
    </xf>
    <xf numFmtId="0" fontId="31" fillId="17" borderId="45" xfId="0" applyFont="1" applyFill="1" applyBorder="1" applyAlignment="1" applyProtection="1">
      <alignment horizontal="center" vertical="center" wrapText="1"/>
    </xf>
    <xf numFmtId="0" fontId="35" fillId="5" borderId="37" xfId="0" applyFont="1" applyFill="1" applyBorder="1" applyAlignment="1" applyProtection="1">
      <alignment horizontal="left" vertical="center" wrapText="1"/>
    </xf>
    <xf numFmtId="0" fontId="35" fillId="0" borderId="37" xfId="0" applyFont="1" applyBorder="1" applyAlignment="1" applyProtection="1">
      <alignment horizontal="left" vertical="center" wrapText="1"/>
    </xf>
    <xf numFmtId="0" fontId="35" fillId="0" borderId="43" xfId="0" applyFont="1" applyBorder="1" applyAlignment="1" applyProtection="1">
      <alignment horizontal="left" vertical="center" wrapText="1"/>
    </xf>
    <xf numFmtId="0" fontId="33" fillId="0" borderId="41" xfId="0" applyFont="1" applyBorder="1" applyAlignment="1" applyProtection="1">
      <alignment horizontal="center" vertical="center" wrapText="1"/>
    </xf>
    <xf numFmtId="0" fontId="33" fillId="0" borderId="28" xfId="0" applyFont="1" applyBorder="1" applyAlignment="1" applyProtection="1">
      <alignment horizontal="center" vertical="center" wrapText="1"/>
    </xf>
    <xf numFmtId="0" fontId="26" fillId="9" borderId="54" xfId="0" applyFont="1" applyFill="1" applyBorder="1" applyAlignment="1" applyProtection="1">
      <alignment horizontal="center" vertical="center" wrapText="1"/>
    </xf>
    <xf numFmtId="0" fontId="35" fillId="0" borderId="38" xfId="0" applyFont="1" applyBorder="1" applyAlignment="1" applyProtection="1">
      <alignment horizontal="left" vertical="center" wrapText="1"/>
    </xf>
    <xf numFmtId="0" fontId="21" fillId="0" borderId="40" xfId="0" applyFont="1" applyFill="1" applyBorder="1" applyAlignment="1" applyProtection="1">
      <alignment horizontal="center" vertical="center" wrapText="1"/>
    </xf>
    <xf numFmtId="0" fontId="21" fillId="0" borderId="38" xfId="0" applyFont="1" applyFill="1" applyBorder="1" applyAlignment="1" applyProtection="1">
      <alignment horizontal="center" vertical="center" wrapText="1"/>
    </xf>
    <xf numFmtId="0" fontId="26" fillId="15" borderId="28" xfId="0" applyFont="1" applyFill="1" applyBorder="1" applyAlignment="1" applyProtection="1">
      <alignment horizontal="center" vertical="center" wrapText="1"/>
    </xf>
    <xf numFmtId="0" fontId="21" fillId="15" borderId="57" xfId="0" applyFont="1" applyFill="1" applyBorder="1" applyAlignment="1" applyProtection="1">
      <alignment horizontal="left" vertical="center" wrapText="1"/>
    </xf>
    <xf numFmtId="0" fontId="21" fillId="15" borderId="58" xfId="0" applyFont="1" applyFill="1" applyBorder="1" applyAlignment="1" applyProtection="1">
      <alignment horizontal="left" vertical="center" wrapText="1"/>
    </xf>
    <xf numFmtId="0" fontId="21" fillId="15" borderId="57" xfId="0" applyFont="1" applyFill="1" applyBorder="1" applyAlignment="1" applyProtection="1">
      <alignment horizontal="center" vertical="center" wrapText="1"/>
    </xf>
    <xf numFmtId="0" fontId="21" fillId="15" borderId="35" xfId="0" applyFont="1" applyFill="1" applyBorder="1" applyAlignment="1" applyProtection="1">
      <alignment horizontal="center" vertical="center" wrapText="1"/>
    </xf>
    <xf numFmtId="0" fontId="21" fillId="15" borderId="36" xfId="0" applyFont="1" applyFill="1" applyBorder="1" applyAlignment="1" applyProtection="1">
      <alignment horizontal="center" vertical="center" wrapText="1"/>
    </xf>
    <xf numFmtId="0" fontId="17" fillId="0" borderId="49" xfId="0" applyFont="1" applyBorder="1" applyAlignment="1" applyProtection="1">
      <alignment vertical="center" wrapText="1"/>
    </xf>
    <xf numFmtId="0" fontId="17" fillId="0" borderId="41" xfId="0" applyFont="1" applyBorder="1" applyAlignment="1" applyProtection="1">
      <alignment vertical="center" wrapText="1"/>
    </xf>
    <xf numFmtId="0" fontId="22" fillId="0" borderId="0" xfId="0" applyFont="1" applyFill="1" applyBorder="1" applyAlignment="1" applyProtection="1">
      <alignment vertical="center" wrapText="1"/>
    </xf>
    <xf numFmtId="0" fontId="28" fillId="0" borderId="0" xfId="0" applyFont="1" applyFill="1" applyBorder="1" applyAlignment="1" applyProtection="1">
      <alignment horizontal="center" vertical="center" wrapText="1"/>
    </xf>
    <xf numFmtId="0" fontId="28" fillId="0" borderId="59" xfId="0" applyFont="1" applyFill="1" applyBorder="1" applyAlignment="1" applyProtection="1">
      <alignment horizontal="center" vertical="center" wrapText="1"/>
    </xf>
    <xf numFmtId="0" fontId="21" fillId="5" borderId="16" xfId="0" applyFont="1" applyFill="1" applyBorder="1" applyAlignment="1" applyProtection="1">
      <alignment horizontal="center" vertical="center" wrapText="1"/>
    </xf>
    <xf numFmtId="0" fontId="21" fillId="6" borderId="16" xfId="0" applyFont="1" applyFill="1" applyBorder="1" applyAlignment="1" applyProtection="1">
      <alignment horizontal="center" vertical="center" wrapText="1"/>
    </xf>
    <xf numFmtId="9" fontId="21" fillId="6" borderId="17" xfId="3" applyFont="1" applyFill="1" applyBorder="1" applyAlignment="1" applyProtection="1">
      <alignment horizontal="center" vertical="center" wrapText="1"/>
    </xf>
    <xf numFmtId="0" fontId="21" fillId="5" borderId="43" xfId="0" applyFont="1" applyFill="1" applyBorder="1" applyAlignment="1" applyProtection="1">
      <alignment horizontal="center" vertical="center" wrapText="1"/>
    </xf>
    <xf numFmtId="0" fontId="32" fillId="4" borderId="28" xfId="0" applyFont="1" applyFill="1" applyBorder="1" applyAlignment="1" applyProtection="1">
      <alignment horizontal="center" vertical="center" wrapText="1"/>
    </xf>
    <xf numFmtId="0" fontId="32" fillId="18" borderId="28" xfId="0" applyFont="1" applyFill="1" applyBorder="1" applyAlignment="1" applyProtection="1">
      <alignment horizontal="center" vertical="center" wrapText="1"/>
    </xf>
    <xf numFmtId="0" fontId="33" fillId="0" borderId="49" xfId="0" applyFont="1" applyBorder="1" applyAlignment="1" applyProtection="1">
      <alignment horizontal="center" vertical="center" wrapText="1"/>
    </xf>
    <xf numFmtId="0" fontId="22" fillId="0" borderId="28" xfId="0" applyFont="1" applyFill="1" applyBorder="1" applyAlignment="1" applyProtection="1">
      <alignment horizontal="center" vertical="center" wrapText="1"/>
    </xf>
    <xf numFmtId="0" fontId="52" fillId="0" borderId="11" xfId="0" applyFont="1" applyBorder="1" applyAlignment="1" applyProtection="1">
      <alignment horizontal="center" vertical="center" wrapText="1"/>
    </xf>
    <xf numFmtId="0" fontId="22" fillId="5" borderId="28" xfId="0" applyFont="1" applyFill="1" applyBorder="1" applyAlignment="1" applyProtection="1">
      <alignment horizontal="center" vertical="center" wrapText="1"/>
    </xf>
    <xf numFmtId="0" fontId="26" fillId="0" borderId="0" xfId="0" applyFont="1" applyBorder="1" applyAlignment="1" applyProtection="1">
      <alignment horizontal="center" vertical="center" wrapText="1"/>
    </xf>
    <xf numFmtId="0" fontId="28" fillId="0" borderId="47" xfId="0" applyFont="1" applyBorder="1" applyAlignment="1" applyProtection="1">
      <alignment horizontal="center" vertical="center" wrapText="1"/>
    </xf>
    <xf numFmtId="0" fontId="22" fillId="0" borderId="48" xfId="0" applyFont="1" applyBorder="1" applyAlignment="1" applyProtection="1">
      <alignment horizontal="center" vertical="center" wrapText="1"/>
    </xf>
    <xf numFmtId="0" fontId="22" fillId="0" borderId="51" xfId="0" applyFont="1" applyBorder="1" applyAlignment="1" applyProtection="1">
      <alignment horizontal="center" vertical="center" wrapText="1"/>
    </xf>
    <xf numFmtId="0" fontId="32" fillId="4" borderId="51" xfId="0" applyFont="1" applyFill="1" applyBorder="1" applyAlignment="1" applyProtection="1">
      <alignment horizontal="center" vertical="center" wrapText="1"/>
    </xf>
    <xf numFmtId="0" fontId="32" fillId="18" borderId="47" xfId="0" applyFont="1" applyFill="1" applyBorder="1" applyAlignment="1" applyProtection="1">
      <alignment horizontal="center" vertical="center" wrapText="1"/>
    </xf>
    <xf numFmtId="0" fontId="33" fillId="0" borderId="34" xfId="0" applyFont="1" applyBorder="1" applyAlignment="1" applyProtection="1">
      <alignment horizontal="center" vertical="center" wrapText="1"/>
    </xf>
    <xf numFmtId="0" fontId="21" fillId="5" borderId="68" xfId="0" applyFont="1" applyFill="1" applyBorder="1" applyAlignment="1" applyProtection="1">
      <alignment horizontal="center" vertical="center" wrapText="1"/>
    </xf>
    <xf numFmtId="0" fontId="21" fillId="0" borderId="68" xfId="0" applyFont="1" applyFill="1" applyBorder="1" applyAlignment="1" applyProtection="1">
      <alignment horizontal="center" vertical="center" wrapText="1"/>
    </xf>
    <xf numFmtId="0" fontId="21" fillId="0" borderId="70" xfId="0" applyFont="1" applyFill="1" applyBorder="1" applyAlignment="1" applyProtection="1">
      <alignment horizontal="center" vertical="center" wrapText="1"/>
    </xf>
    <xf numFmtId="0" fontId="21" fillId="15" borderId="63" xfId="0" applyFont="1" applyFill="1" applyBorder="1" applyAlignment="1" applyProtection="1">
      <alignment horizontal="left" vertical="center" wrapText="1"/>
    </xf>
    <xf numFmtId="0" fontId="38" fillId="0" borderId="0" xfId="0" applyFont="1" applyFill="1" applyBorder="1" applyAlignment="1" applyProtection="1">
      <alignment vertical="center" wrapText="1"/>
    </xf>
    <xf numFmtId="0" fontId="64" fillId="0" borderId="0" xfId="0" applyFont="1" applyFill="1" applyBorder="1" applyAlignment="1" applyProtection="1">
      <alignment horizontal="center" vertical="center" wrapText="1"/>
    </xf>
    <xf numFmtId="0" fontId="64" fillId="0" borderId="0" xfId="0" applyFont="1" applyFill="1" applyBorder="1" applyAlignment="1" applyProtection="1">
      <alignment horizontal="left" vertical="center" wrapText="1"/>
    </xf>
    <xf numFmtId="0" fontId="64" fillId="0" borderId="0" xfId="0" applyFont="1" applyFill="1" applyBorder="1" applyAlignment="1" applyProtection="1">
      <alignment vertical="center" wrapText="1"/>
    </xf>
    <xf numFmtId="0" fontId="28" fillId="0" borderId="90" xfId="0" applyFont="1" applyFill="1" applyBorder="1" applyAlignment="1" applyProtection="1">
      <alignment horizontal="center" vertical="center"/>
    </xf>
    <xf numFmtId="0" fontId="73" fillId="8" borderId="86" xfId="0" applyFont="1" applyFill="1" applyBorder="1" applyAlignment="1" applyProtection="1">
      <alignment horizontal="right" vertical="center"/>
    </xf>
    <xf numFmtId="44" fontId="73" fillId="8" borderId="87" xfId="0" applyNumberFormat="1" applyFont="1" applyFill="1" applyBorder="1" applyAlignment="1" applyProtection="1">
      <alignment vertical="center" wrapText="1"/>
    </xf>
    <xf numFmtId="0" fontId="0" fillId="0" borderId="0" xfId="0" applyAlignment="1" applyProtection="1">
      <alignment vertical="center" wrapText="1"/>
    </xf>
    <xf numFmtId="0" fontId="0" fillId="17" borderId="12" xfId="0" applyFill="1" applyBorder="1" applyAlignment="1" applyProtection="1">
      <alignment vertical="center" wrapText="1"/>
    </xf>
    <xf numFmtId="0" fontId="0" fillId="17" borderId="13" xfId="0" applyFill="1" applyBorder="1" applyAlignment="1" applyProtection="1">
      <alignment vertical="center" wrapText="1"/>
    </xf>
    <xf numFmtId="0" fontId="0" fillId="0" borderId="0" xfId="0" applyFill="1" applyAlignment="1" applyProtection="1">
      <alignment vertical="center" wrapText="1"/>
    </xf>
    <xf numFmtId="0" fontId="54" fillId="4" borderId="0" xfId="0" applyFont="1" applyFill="1" applyAlignment="1" applyProtection="1">
      <alignment vertical="center" wrapText="1"/>
    </xf>
    <xf numFmtId="0" fontId="54" fillId="0" borderId="0" xfId="0" applyFont="1" applyFill="1" applyBorder="1" applyAlignment="1" applyProtection="1">
      <alignment vertical="center" wrapText="1"/>
    </xf>
    <xf numFmtId="0" fontId="0" fillId="19" borderId="0" xfId="0" applyFill="1" applyAlignment="1" applyProtection="1">
      <alignment vertical="center" wrapText="1"/>
    </xf>
    <xf numFmtId="0" fontId="0" fillId="0" borderId="0" xfId="0" applyFill="1" applyBorder="1" applyAlignment="1" applyProtection="1">
      <alignment vertical="center" wrapText="1"/>
    </xf>
    <xf numFmtId="0" fontId="22" fillId="11" borderId="0" xfId="0" applyFont="1" applyFill="1" applyAlignment="1" applyProtection="1">
      <alignment vertical="center" wrapText="1"/>
    </xf>
    <xf numFmtId="0" fontId="0" fillId="0" borderId="0" xfId="0" applyAlignment="1" applyProtection="1">
      <alignment vertical="center"/>
    </xf>
    <xf numFmtId="0" fontId="0" fillId="17" borderId="3" xfId="0" applyFill="1" applyBorder="1" applyAlignment="1" applyProtection="1">
      <alignment vertical="center" wrapText="1"/>
    </xf>
    <xf numFmtId="0" fontId="0" fillId="17" borderId="7" xfId="0" applyFill="1" applyBorder="1" applyAlignment="1" applyProtection="1">
      <alignment vertical="center" wrapText="1"/>
    </xf>
    <xf numFmtId="0" fontId="35" fillId="17" borderId="1" xfId="0" applyFont="1" applyFill="1" applyBorder="1" applyAlignment="1" applyProtection="1">
      <alignment vertical="center" wrapText="1"/>
    </xf>
    <xf numFmtId="164" fontId="17" fillId="17" borderId="44" xfId="0" applyNumberFormat="1" applyFont="1" applyFill="1" applyBorder="1" applyAlignment="1" applyProtection="1">
      <alignment vertical="center" wrapText="1"/>
    </xf>
    <xf numFmtId="0" fontId="17" fillId="17" borderId="49" xfId="0" applyFont="1" applyFill="1" applyBorder="1" applyAlignment="1" applyProtection="1">
      <alignment vertical="center" wrapText="1"/>
    </xf>
    <xf numFmtId="0" fontId="0" fillId="17" borderId="1" xfId="0" applyFill="1" applyBorder="1" applyAlignment="1" applyProtection="1">
      <alignment vertical="center" wrapText="1"/>
    </xf>
    <xf numFmtId="0" fontId="0" fillId="17" borderId="44" xfId="0" applyFill="1" applyBorder="1" applyAlignment="1" applyProtection="1">
      <alignment vertical="center" wrapText="1"/>
    </xf>
    <xf numFmtId="0" fontId="0" fillId="17" borderId="6" xfId="0" applyFill="1" applyBorder="1" applyAlignment="1" applyProtection="1">
      <alignment vertical="center" wrapText="1"/>
    </xf>
    <xf numFmtId="0" fontId="35" fillId="17" borderId="45" xfId="0" applyFont="1" applyFill="1" applyBorder="1" applyAlignment="1" applyProtection="1">
      <alignment vertical="center" wrapText="1"/>
    </xf>
    <xf numFmtId="0" fontId="17" fillId="17" borderId="46" xfId="0" applyFont="1" applyFill="1" applyBorder="1" applyAlignment="1" applyProtection="1">
      <alignment vertical="center" wrapText="1"/>
    </xf>
    <xf numFmtId="0" fontId="17" fillId="17" borderId="41" xfId="0" applyFont="1" applyFill="1" applyBorder="1" applyAlignment="1" applyProtection="1">
      <alignment vertical="center" wrapText="1"/>
    </xf>
    <xf numFmtId="0" fontId="0" fillId="17" borderId="45" xfId="0" applyFill="1" applyBorder="1" applyAlignment="1" applyProtection="1">
      <alignment vertical="center" wrapText="1"/>
    </xf>
    <xf numFmtId="0" fontId="0" fillId="17" borderId="46" xfId="0" applyFill="1" applyBorder="1" applyAlignment="1" applyProtection="1">
      <alignment vertical="center" wrapText="1"/>
    </xf>
    <xf numFmtId="0" fontId="17" fillId="0" borderId="51" xfId="0" applyFont="1" applyBorder="1" applyAlignment="1" applyProtection="1">
      <alignment vertical="center" wrapText="1"/>
    </xf>
    <xf numFmtId="0" fontId="0" fillId="17" borderId="18" xfId="0" applyFill="1" applyBorder="1" applyAlignment="1" applyProtection="1">
      <alignment vertical="center" wrapText="1"/>
    </xf>
    <xf numFmtId="0" fontId="0" fillId="17" borderId="19" xfId="0" applyFill="1" applyBorder="1" applyAlignment="1" applyProtection="1">
      <alignment vertical="center" wrapText="1"/>
    </xf>
    <xf numFmtId="0" fontId="0" fillId="17" borderId="20" xfId="0" applyFill="1" applyBorder="1" applyAlignment="1" applyProtection="1">
      <alignment vertical="center" wrapText="1"/>
    </xf>
    <xf numFmtId="0" fontId="35" fillId="17" borderId="47" xfId="0" applyFont="1" applyFill="1" applyBorder="1" applyAlignment="1" applyProtection="1">
      <alignment vertical="center" wrapText="1"/>
    </xf>
    <xf numFmtId="0" fontId="17" fillId="17" borderId="48" xfId="0" applyFont="1" applyFill="1" applyBorder="1" applyAlignment="1" applyProtection="1">
      <alignment vertical="center" wrapText="1"/>
    </xf>
    <xf numFmtId="0" fontId="17" fillId="17" borderId="51" xfId="0" applyFont="1" applyFill="1" applyBorder="1" applyAlignment="1" applyProtection="1">
      <alignment vertical="center" wrapText="1"/>
    </xf>
    <xf numFmtId="0" fontId="0" fillId="17" borderId="47" xfId="0" applyFill="1" applyBorder="1" applyAlignment="1" applyProtection="1">
      <alignment vertical="center" wrapText="1"/>
    </xf>
    <xf numFmtId="0" fontId="0" fillId="17" borderId="48" xfId="0" applyFill="1" applyBorder="1" applyAlignment="1" applyProtection="1">
      <alignment vertical="center" wrapText="1"/>
    </xf>
    <xf numFmtId="0" fontId="24" fillId="14" borderId="0" xfId="0" applyFont="1" applyFill="1" applyAlignment="1" applyProtection="1">
      <alignment vertical="center" wrapText="1"/>
    </xf>
    <xf numFmtId="0" fontId="55" fillId="4" borderId="74" xfId="0" applyFont="1" applyFill="1" applyBorder="1" applyAlignment="1" applyProtection="1">
      <alignment horizontal="center" vertical="center" wrapText="1"/>
    </xf>
    <xf numFmtId="0" fontId="55" fillId="0" borderId="0" xfId="0" applyFont="1" applyFill="1" applyBorder="1" applyAlignment="1" applyProtection="1">
      <alignment horizontal="center" vertical="center" wrapText="1"/>
    </xf>
    <xf numFmtId="0" fontId="53" fillId="14" borderId="32" xfId="0" applyFont="1" applyFill="1" applyBorder="1" applyAlignment="1" applyProtection="1">
      <alignment horizontal="right" vertical="center" wrapText="1"/>
    </xf>
    <xf numFmtId="0" fontId="55" fillId="19" borderId="74" xfId="0" applyFont="1" applyFill="1" applyBorder="1" applyAlignment="1" applyProtection="1">
      <alignment horizontal="center" vertical="center" wrapText="1"/>
    </xf>
    <xf numFmtId="0" fontId="55" fillId="20" borderId="78" xfId="0" applyFont="1" applyFill="1" applyBorder="1" applyAlignment="1" applyProtection="1">
      <alignment horizontal="center" vertical="center" wrapText="1"/>
    </xf>
    <xf numFmtId="0" fontId="41" fillId="4" borderId="0" xfId="0" applyFont="1" applyFill="1" applyBorder="1" applyAlignment="1" applyProtection="1">
      <alignment vertical="center" wrapText="1"/>
    </xf>
    <xf numFmtId="0" fontId="41" fillId="4" borderId="28" xfId="0" applyFont="1" applyFill="1" applyBorder="1" applyAlignment="1" applyProtection="1">
      <alignment vertical="center" wrapText="1"/>
    </xf>
    <xf numFmtId="0" fontId="41" fillId="4" borderId="32" xfId="0" applyFont="1" applyFill="1" applyBorder="1" applyAlignment="1" applyProtection="1">
      <alignment vertical="center" wrapText="1"/>
    </xf>
    <xf numFmtId="0" fontId="41" fillId="4" borderId="33" xfId="0" applyFont="1" applyFill="1" applyBorder="1" applyAlignment="1" applyProtection="1">
      <alignment vertical="center" wrapText="1"/>
    </xf>
    <xf numFmtId="0" fontId="58" fillId="14" borderId="0" xfId="0" applyFont="1" applyFill="1" applyAlignment="1" applyProtection="1">
      <alignment vertical="center" wrapText="1"/>
    </xf>
    <xf numFmtId="0" fontId="55" fillId="4" borderId="75" xfId="0" applyFont="1" applyFill="1" applyBorder="1" applyAlignment="1" applyProtection="1">
      <alignment horizontal="center" vertical="center" wrapText="1"/>
    </xf>
    <xf numFmtId="0" fontId="51" fillId="14" borderId="32" xfId="0" applyFont="1" applyFill="1" applyBorder="1" applyAlignment="1" applyProtection="1">
      <alignment vertical="center" wrapText="1"/>
    </xf>
    <xf numFmtId="0" fontId="24" fillId="14" borderId="32" xfId="0" applyFont="1" applyFill="1" applyBorder="1" applyAlignment="1" applyProtection="1">
      <alignment vertical="center" wrapText="1"/>
    </xf>
    <xf numFmtId="0" fontId="24" fillId="14" borderId="33" xfId="0" applyFont="1" applyFill="1" applyBorder="1" applyAlignment="1" applyProtection="1">
      <alignment vertical="center" wrapText="1"/>
    </xf>
    <xf numFmtId="0" fontId="55" fillId="19" borderId="75" xfId="0" applyFont="1" applyFill="1" applyBorder="1" applyAlignment="1" applyProtection="1">
      <alignment horizontal="center" vertical="center" wrapText="1"/>
    </xf>
    <xf numFmtId="0" fontId="55" fillId="20" borderId="79" xfId="0" applyFont="1" applyFill="1" applyBorder="1" applyAlignment="1" applyProtection="1">
      <alignment horizontal="center" vertical="center" wrapText="1"/>
    </xf>
    <xf numFmtId="0" fontId="32" fillId="4" borderId="63" xfId="0" applyFont="1" applyFill="1" applyBorder="1" applyAlignment="1" applyProtection="1">
      <alignment horizontal="center" vertical="center" wrapText="1"/>
    </xf>
    <xf numFmtId="0" fontId="32" fillId="4" borderId="32" xfId="0" applyFont="1" applyFill="1" applyBorder="1" applyAlignment="1" applyProtection="1">
      <alignment horizontal="center" vertical="center" wrapText="1"/>
    </xf>
    <xf numFmtId="0" fontId="32" fillId="4" borderId="33" xfId="0" applyFont="1" applyFill="1" applyBorder="1" applyAlignment="1" applyProtection="1">
      <alignment horizontal="center" vertical="center" wrapText="1"/>
    </xf>
    <xf numFmtId="0" fontId="32" fillId="4" borderId="35" xfId="0" applyFont="1" applyFill="1" applyBorder="1" applyAlignment="1" applyProtection="1">
      <alignment horizontal="center" vertical="center" wrapText="1"/>
    </xf>
    <xf numFmtId="0" fontId="32" fillId="4" borderId="58" xfId="0" applyFont="1" applyFill="1" applyBorder="1" applyAlignment="1" applyProtection="1">
      <alignment horizontal="center" vertical="center" wrapText="1"/>
    </xf>
    <xf numFmtId="0" fontId="32" fillId="4" borderId="60" xfId="0" applyFont="1" applyFill="1" applyBorder="1" applyAlignment="1" applyProtection="1">
      <alignment horizontal="center" vertical="center" wrapText="1"/>
    </xf>
    <xf numFmtId="0" fontId="32" fillId="4" borderId="57" xfId="0" applyFont="1" applyFill="1" applyBorder="1" applyAlignment="1" applyProtection="1">
      <alignment horizontal="center" vertical="center" wrapText="1"/>
    </xf>
    <xf numFmtId="0" fontId="32" fillId="4" borderId="36" xfId="0" applyFont="1" applyFill="1" applyBorder="1" applyAlignment="1" applyProtection="1">
      <alignment horizontal="center" vertical="center" wrapText="1"/>
    </xf>
    <xf numFmtId="0" fontId="32" fillId="4" borderId="3" xfId="0" applyFont="1" applyFill="1" applyBorder="1" applyAlignment="1" applyProtection="1">
      <alignment horizontal="center" vertical="center" wrapText="1"/>
    </xf>
    <xf numFmtId="0" fontId="32" fillId="4" borderId="11" xfId="0" applyFont="1" applyFill="1" applyBorder="1" applyAlignment="1" applyProtection="1">
      <alignment horizontal="center" vertical="center" wrapText="1"/>
    </xf>
    <xf numFmtId="0" fontId="32" fillId="4" borderId="13" xfId="0" applyFont="1" applyFill="1" applyBorder="1" applyAlignment="1" applyProtection="1">
      <alignment horizontal="center" vertical="center" wrapText="1"/>
    </xf>
    <xf numFmtId="0" fontId="32" fillId="4" borderId="12" xfId="0" applyFont="1" applyFill="1" applyBorder="1" applyAlignment="1" applyProtection="1">
      <alignment horizontal="center" vertical="center" wrapText="1"/>
    </xf>
    <xf numFmtId="0" fontId="41" fillId="4" borderId="12" xfId="0" applyFont="1" applyFill="1" applyBorder="1" applyAlignment="1" applyProtection="1">
      <alignment vertical="center" wrapText="1"/>
    </xf>
    <xf numFmtId="0" fontId="38" fillId="14" borderId="28" xfId="0" applyFont="1" applyFill="1" applyBorder="1" applyAlignment="1" applyProtection="1">
      <alignment horizontal="center" vertical="center" wrapText="1"/>
    </xf>
    <xf numFmtId="0" fontId="32" fillId="4" borderId="76"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17" fillId="14" borderId="28" xfId="0" applyFont="1" applyFill="1" applyBorder="1" applyAlignment="1" applyProtection="1">
      <alignment horizontal="center" vertical="center" wrapText="1"/>
    </xf>
    <xf numFmtId="0" fontId="32" fillId="19" borderId="76" xfId="0" applyFont="1" applyFill="1" applyBorder="1" applyAlignment="1" applyProtection="1">
      <alignment horizontal="center" vertical="center" wrapText="1"/>
    </xf>
    <xf numFmtId="0" fontId="32" fillId="20" borderId="77" xfId="0" applyFont="1" applyFill="1" applyBorder="1" applyAlignment="1" applyProtection="1">
      <alignment horizontal="center" vertical="center" wrapText="1"/>
    </xf>
    <xf numFmtId="0" fontId="17" fillId="14" borderId="3" xfId="0" applyFont="1" applyFill="1" applyBorder="1" applyAlignment="1" applyProtection="1">
      <alignment horizontal="center" vertical="center" wrapText="1"/>
    </xf>
    <xf numFmtId="164" fontId="17" fillId="0" borderId="42" xfId="0" applyNumberFormat="1" applyFont="1" applyBorder="1" applyAlignment="1" applyProtection="1">
      <alignment horizontal="center" vertical="center" wrapText="1"/>
    </xf>
    <xf numFmtId="0" fontId="17" fillId="0" borderId="20" xfId="0" applyFont="1" applyFill="1" applyBorder="1" applyAlignment="1" applyProtection="1">
      <alignment horizontal="center" vertical="center" wrapText="1"/>
    </xf>
    <xf numFmtId="0" fontId="17" fillId="0" borderId="19" xfId="0" applyFont="1" applyFill="1" applyBorder="1" applyAlignment="1" applyProtection="1">
      <alignment horizontal="center" vertical="center" wrapText="1"/>
    </xf>
    <xf numFmtId="2" fontId="17" fillId="0" borderId="20" xfId="0" applyNumberFormat="1" applyFont="1" applyFill="1" applyBorder="1" applyAlignment="1" applyProtection="1">
      <alignment horizontal="center" vertical="center" wrapText="1"/>
    </xf>
    <xf numFmtId="2" fontId="17" fillId="14" borderId="20" xfId="0" applyNumberFormat="1" applyFont="1" applyFill="1" applyBorder="1" applyAlignment="1" applyProtection="1">
      <alignment horizontal="center" vertical="center" wrapText="1"/>
    </xf>
    <xf numFmtId="164" fontId="32" fillId="4" borderId="76" xfId="0" applyNumberFormat="1" applyFont="1" applyFill="1" applyBorder="1" applyAlignment="1" applyProtection="1">
      <alignment horizontal="center" vertical="center" wrapText="1"/>
    </xf>
    <xf numFmtId="164" fontId="32" fillId="0" borderId="0" xfId="0" applyNumberFormat="1" applyFont="1" applyFill="1" applyBorder="1" applyAlignment="1" applyProtection="1">
      <alignment horizontal="center" vertical="center" wrapText="1"/>
    </xf>
    <xf numFmtId="164" fontId="17" fillId="14" borderId="28" xfId="0" applyNumberFormat="1" applyFont="1" applyFill="1" applyBorder="1" applyAlignment="1" applyProtection="1">
      <alignment horizontal="center" vertical="center" wrapText="1"/>
    </xf>
    <xf numFmtId="0" fontId="0" fillId="14" borderId="28" xfId="0" applyFill="1" applyBorder="1" applyAlignment="1" applyProtection="1">
      <alignment horizontal="center" vertical="center" wrapText="1"/>
    </xf>
    <xf numFmtId="164" fontId="32" fillId="19" borderId="76" xfId="0" applyNumberFormat="1" applyFont="1" applyFill="1" applyBorder="1" applyAlignment="1" applyProtection="1">
      <alignment horizontal="center" vertical="center" wrapText="1"/>
    </xf>
    <xf numFmtId="164" fontId="32" fillId="20" borderId="80" xfId="0" applyNumberFormat="1" applyFont="1" applyFill="1" applyBorder="1" applyAlignment="1" applyProtection="1">
      <alignment horizontal="center" vertical="center" wrapText="1"/>
    </xf>
    <xf numFmtId="0" fontId="56" fillId="21" borderId="63" xfId="0" applyFont="1" applyFill="1" applyBorder="1" applyAlignment="1" applyProtection="1">
      <alignment horizontal="left" vertical="center"/>
    </xf>
    <xf numFmtId="0" fontId="56" fillId="21" borderId="32" xfId="0" applyFont="1" applyFill="1" applyBorder="1" applyAlignment="1" applyProtection="1">
      <alignment horizontal="right" vertical="center" wrapText="1"/>
    </xf>
    <xf numFmtId="0" fontId="59" fillId="0" borderId="90" xfId="0" applyFont="1" applyBorder="1" applyAlignment="1" applyProtection="1">
      <alignment horizontal="right" vertical="center"/>
    </xf>
    <xf numFmtId="0" fontId="59" fillId="0" borderId="0" xfId="0" applyFont="1" applyBorder="1" applyAlignment="1" applyProtection="1">
      <alignment horizontal="right" vertical="center" wrapText="1"/>
    </xf>
    <xf numFmtId="0" fontId="59" fillId="0" borderId="59" xfId="0" applyFont="1" applyBorder="1" applyAlignment="1" applyProtection="1">
      <alignment horizontal="right" vertical="center" wrapText="1"/>
    </xf>
    <xf numFmtId="0" fontId="17" fillId="5" borderId="3" xfId="0" applyFont="1" applyFill="1" applyBorder="1" applyAlignment="1" applyProtection="1">
      <alignment horizontal="center" vertical="center" wrapText="1"/>
    </xf>
    <xf numFmtId="9" fontId="17" fillId="5" borderId="7" xfId="3" applyFont="1" applyFill="1" applyBorder="1" applyAlignment="1" applyProtection="1">
      <alignment horizontal="center" vertical="center" wrapText="1"/>
    </xf>
    <xf numFmtId="0" fontId="17" fillId="5" borderId="37" xfId="0" applyFont="1" applyFill="1" applyBorder="1" applyAlignment="1" applyProtection="1">
      <alignment horizontal="center" vertical="center" wrapText="1"/>
    </xf>
    <xf numFmtId="0" fontId="17" fillId="16" borderId="3" xfId="0" applyFont="1" applyFill="1" applyBorder="1" applyAlignment="1" applyProtection="1">
      <alignment horizontal="center" vertical="center" wrapText="1"/>
    </xf>
    <xf numFmtId="0" fontId="17" fillId="0" borderId="3" xfId="0" applyFont="1" applyFill="1" applyBorder="1" applyAlignment="1" applyProtection="1">
      <alignment horizontal="center" vertical="center" wrapText="1"/>
    </xf>
    <xf numFmtId="9" fontId="17" fillId="0" borderId="7" xfId="3" applyFont="1" applyFill="1" applyBorder="1" applyAlignment="1" applyProtection="1">
      <alignment horizontal="center" vertical="center" wrapText="1"/>
    </xf>
    <xf numFmtId="0" fontId="17" fillId="0" borderId="37" xfId="0" applyFont="1" applyFill="1" applyBorder="1" applyAlignment="1" applyProtection="1">
      <alignment horizontal="center" vertical="center" wrapText="1"/>
    </xf>
    <xf numFmtId="0" fontId="17" fillId="6" borderId="6" xfId="0" applyFont="1" applyFill="1" applyBorder="1" applyAlignment="1" applyProtection="1">
      <alignment horizontal="center" vertical="center" wrapText="1"/>
    </xf>
    <xf numFmtId="0" fontId="17" fillId="16" borderId="37" xfId="0" applyFont="1" applyFill="1" applyBorder="1" applyAlignment="1" applyProtection="1">
      <alignment horizontal="center" vertical="center" wrapText="1"/>
    </xf>
    <xf numFmtId="0" fontId="17" fillId="5" borderId="68" xfId="0" applyFont="1" applyFill="1" applyBorder="1" applyAlignment="1" applyProtection="1">
      <alignment horizontal="center" vertical="center" wrapText="1"/>
    </xf>
    <xf numFmtId="0" fontId="17" fillId="6" borderId="3" xfId="0" applyFont="1" applyFill="1" applyBorder="1" applyAlignment="1" applyProtection="1">
      <alignment horizontal="center" vertical="center" wrapText="1"/>
    </xf>
    <xf numFmtId="9" fontId="17" fillId="6" borderId="7" xfId="3" applyFont="1" applyFill="1" applyBorder="1" applyAlignment="1" applyProtection="1">
      <alignment horizontal="center" vertical="center" wrapText="1"/>
    </xf>
    <xf numFmtId="0" fontId="17" fillId="6" borderId="12" xfId="0" applyFont="1" applyFill="1" applyBorder="1" applyAlignment="1" applyProtection="1">
      <alignment horizontal="center" vertical="center" wrapText="1"/>
    </xf>
    <xf numFmtId="0" fontId="56" fillId="21" borderId="63" xfId="0" applyFont="1" applyFill="1" applyBorder="1" applyAlignment="1" applyProtection="1">
      <alignment horizontal="right" vertical="center"/>
    </xf>
    <xf numFmtId="2" fontId="56" fillId="21" borderId="32" xfId="0" applyNumberFormat="1" applyFont="1" applyFill="1" applyBorder="1" applyAlignment="1" applyProtection="1">
      <alignment vertical="center" wrapText="1"/>
    </xf>
    <xf numFmtId="2" fontId="56" fillId="21" borderId="73" xfId="0" applyNumberFormat="1" applyFont="1" applyFill="1" applyBorder="1" applyAlignment="1" applyProtection="1">
      <alignment vertical="center" wrapText="1"/>
    </xf>
    <xf numFmtId="0" fontId="48" fillId="0" borderId="90" xfId="0" applyFont="1" applyBorder="1" applyAlignment="1" applyProtection="1">
      <alignment horizontal="right" vertical="center"/>
    </xf>
    <xf numFmtId="0" fontId="48" fillId="0" borderId="0" xfId="0" applyFont="1" applyBorder="1" applyAlignment="1" applyProtection="1">
      <alignment horizontal="right" vertical="center" wrapText="1"/>
    </xf>
    <xf numFmtId="0" fontId="48" fillId="0" borderId="59" xfId="0" applyFont="1" applyBorder="1" applyAlignment="1" applyProtection="1">
      <alignment horizontal="right" vertical="center" wrapText="1"/>
    </xf>
    <xf numFmtId="0" fontId="71" fillId="0" borderId="90" xfId="0" applyFont="1" applyFill="1" applyBorder="1" applyAlignment="1" applyProtection="1">
      <alignment horizontal="right" vertical="center"/>
    </xf>
    <xf numFmtId="2" fontId="71" fillId="0" borderId="59" xfId="0" applyNumberFormat="1" applyFont="1" applyFill="1" applyBorder="1" applyAlignment="1" applyProtection="1">
      <alignment vertical="center" wrapText="1"/>
    </xf>
    <xf numFmtId="0" fontId="17" fillId="0" borderId="68" xfId="0" applyFont="1" applyFill="1" applyBorder="1" applyAlignment="1" applyProtection="1">
      <alignment horizontal="center" vertical="center" wrapText="1"/>
    </xf>
    <xf numFmtId="0" fontId="74" fillId="8" borderId="88" xfId="0" applyFont="1" applyFill="1" applyBorder="1" applyAlignment="1" applyProtection="1">
      <alignment vertical="center" wrapText="1"/>
    </xf>
    <xf numFmtId="0" fontId="17" fillId="0" borderId="68" xfId="0" applyFont="1" applyBorder="1" applyAlignment="1" applyProtection="1">
      <alignment horizontal="center" vertical="center" wrapText="1"/>
    </xf>
    <xf numFmtId="0" fontId="17" fillId="0" borderId="3" xfId="0" applyFont="1" applyBorder="1" applyAlignment="1" applyProtection="1">
      <alignment horizontal="center" vertical="center" wrapText="1"/>
    </xf>
    <xf numFmtId="0" fontId="17" fillId="0" borderId="6" xfId="0" applyFont="1" applyBorder="1" applyAlignment="1" applyProtection="1">
      <alignment horizontal="center" vertical="center" wrapText="1"/>
    </xf>
    <xf numFmtId="0" fontId="17" fillId="6" borderId="37" xfId="0" applyFont="1" applyFill="1" applyBorder="1" applyAlignment="1" applyProtection="1">
      <alignment horizontal="center" vertical="center" wrapText="1"/>
    </xf>
    <xf numFmtId="2" fontId="17" fillId="0" borderId="37" xfId="0" applyNumberFormat="1" applyFont="1" applyBorder="1" applyAlignment="1" applyProtection="1">
      <alignment horizontal="center" vertical="center" wrapText="1"/>
    </xf>
    <xf numFmtId="0" fontId="17" fillId="0" borderId="37" xfId="0" applyFont="1" applyBorder="1" applyAlignment="1" applyProtection="1">
      <alignment horizontal="center" vertical="center" wrapText="1"/>
    </xf>
    <xf numFmtId="2" fontId="17" fillId="6" borderId="37" xfId="0" applyNumberFormat="1" applyFont="1" applyFill="1" applyBorder="1" applyAlignment="1" applyProtection="1">
      <alignment horizontal="center" vertical="center" wrapText="1"/>
    </xf>
    <xf numFmtId="2" fontId="17" fillId="0" borderId="37" xfId="0" applyNumberFormat="1" applyFont="1" applyFill="1" applyBorder="1" applyAlignment="1" applyProtection="1">
      <alignment horizontal="center" vertical="center" wrapText="1"/>
    </xf>
    <xf numFmtId="0" fontId="17" fillId="5" borderId="6" xfId="0" applyFont="1" applyFill="1" applyBorder="1" applyAlignment="1" applyProtection="1">
      <alignment horizontal="center" vertical="center" wrapText="1"/>
    </xf>
    <xf numFmtId="0" fontId="0" fillId="6" borderId="0" xfId="0" applyFill="1" applyBorder="1" applyAlignment="1" applyProtection="1">
      <alignment vertical="center" wrapText="1"/>
    </xf>
    <xf numFmtId="2" fontId="17" fillId="5" borderId="37" xfId="0" applyNumberFormat="1" applyFont="1" applyFill="1" applyBorder="1" applyAlignment="1" applyProtection="1">
      <alignment horizontal="center" vertical="center" wrapText="1"/>
    </xf>
    <xf numFmtId="0" fontId="17" fillId="0" borderId="6" xfId="0" applyFont="1" applyFill="1" applyBorder="1" applyAlignment="1" applyProtection="1">
      <alignment horizontal="center" vertical="center" wrapText="1"/>
    </xf>
    <xf numFmtId="0" fontId="17" fillId="16" borderId="16" xfId="0" applyFont="1" applyFill="1" applyBorder="1" applyAlignment="1" applyProtection="1">
      <alignment horizontal="center" vertical="center" wrapText="1"/>
    </xf>
    <xf numFmtId="0" fontId="17" fillId="16" borderId="43" xfId="0" applyFont="1" applyFill="1" applyBorder="1" applyAlignment="1" applyProtection="1">
      <alignment horizontal="center" vertical="center" wrapText="1"/>
    </xf>
    <xf numFmtId="0" fontId="0" fillId="6" borderId="3" xfId="0" applyFill="1" applyBorder="1" applyAlignment="1" applyProtection="1">
      <alignment vertical="center" wrapText="1"/>
    </xf>
    <xf numFmtId="0" fontId="0" fillId="6" borderId="40" xfId="0" applyFill="1" applyBorder="1" applyAlignment="1" applyProtection="1">
      <alignment vertical="center" wrapText="1"/>
    </xf>
    <xf numFmtId="0" fontId="17" fillId="6" borderId="40" xfId="0" applyFont="1" applyFill="1" applyBorder="1" applyAlignment="1" applyProtection="1">
      <alignment horizontal="center" vertical="center" wrapText="1"/>
    </xf>
    <xf numFmtId="0" fontId="17" fillId="0" borderId="12" xfId="0" applyFont="1" applyBorder="1" applyAlignment="1" applyProtection="1">
      <alignment horizontal="center" vertical="center" wrapText="1"/>
    </xf>
    <xf numFmtId="2" fontId="17" fillId="0" borderId="3" xfId="0" applyNumberFormat="1" applyFont="1" applyFill="1" applyBorder="1" applyAlignment="1" applyProtection="1">
      <alignment horizontal="center" vertical="center" wrapText="1"/>
    </xf>
    <xf numFmtId="0" fontId="0" fillId="16" borderId="3" xfId="0" applyFill="1" applyBorder="1" applyAlignment="1" applyProtection="1">
      <alignment vertical="center" wrapText="1"/>
    </xf>
    <xf numFmtId="9" fontId="17" fillId="6" borderId="3" xfId="3" applyFont="1" applyFill="1" applyBorder="1" applyAlignment="1" applyProtection="1">
      <alignment horizontal="center" vertical="center" wrapText="1"/>
    </xf>
    <xf numFmtId="0" fontId="17" fillId="0" borderId="40" xfId="0" applyFont="1" applyFill="1" applyBorder="1" applyAlignment="1" applyProtection="1">
      <alignment horizontal="center" vertical="center" wrapText="1"/>
    </xf>
    <xf numFmtId="9" fontId="17" fillId="6" borderId="56" xfId="3" applyFont="1" applyFill="1" applyBorder="1" applyAlignment="1" applyProtection="1">
      <alignment horizontal="center" vertical="center" wrapText="1"/>
    </xf>
    <xf numFmtId="0" fontId="17" fillId="6" borderId="38" xfId="0" applyFont="1" applyFill="1" applyBorder="1" applyAlignment="1" applyProtection="1">
      <alignment horizontal="center" vertical="center" wrapText="1"/>
    </xf>
    <xf numFmtId="0" fontId="17" fillId="0" borderId="38" xfId="0" applyFont="1" applyFill="1" applyBorder="1" applyAlignment="1" applyProtection="1">
      <alignment horizontal="center" vertical="center" wrapText="1"/>
    </xf>
    <xf numFmtId="0" fontId="17" fillId="16" borderId="40" xfId="0" applyFont="1" applyFill="1" applyBorder="1" applyAlignment="1" applyProtection="1">
      <alignment horizontal="center" vertical="center" wrapText="1"/>
    </xf>
    <xf numFmtId="0" fontId="17" fillId="16" borderId="38" xfId="0" applyFont="1" applyFill="1" applyBorder="1" applyAlignment="1" applyProtection="1">
      <alignment horizontal="center" vertical="center" wrapText="1"/>
    </xf>
    <xf numFmtId="0" fontId="17" fillId="14" borderId="40" xfId="0" applyFont="1" applyFill="1" applyBorder="1" applyAlignment="1" applyProtection="1">
      <alignment horizontal="center" vertical="center" wrapText="1"/>
    </xf>
    <xf numFmtId="164" fontId="17" fillId="0" borderId="41" xfId="0" applyNumberFormat="1" applyFont="1" applyBorder="1" applyAlignment="1" applyProtection="1">
      <alignment horizontal="center" vertical="center" wrapText="1"/>
    </xf>
    <xf numFmtId="0" fontId="17" fillId="0" borderId="56" xfId="0" applyFont="1" applyFill="1" applyBorder="1" applyAlignment="1" applyProtection="1">
      <alignment horizontal="center" vertical="center" wrapText="1"/>
    </xf>
    <xf numFmtId="2" fontId="17" fillId="14" borderId="56" xfId="0" applyNumberFormat="1" applyFont="1" applyFill="1" applyBorder="1" applyAlignment="1" applyProtection="1">
      <alignment horizontal="center" vertical="center" wrapText="1"/>
    </xf>
    <xf numFmtId="164" fontId="17" fillId="14" borderId="49" xfId="0" applyNumberFormat="1" applyFont="1" applyFill="1" applyBorder="1" applyAlignment="1" applyProtection="1">
      <alignment horizontal="center" vertical="center" wrapText="1"/>
    </xf>
    <xf numFmtId="0" fontId="0" fillId="14" borderId="49" xfId="0" applyFill="1" applyBorder="1" applyAlignment="1" applyProtection="1">
      <alignment horizontal="center" vertical="center" wrapText="1"/>
    </xf>
    <xf numFmtId="0" fontId="17" fillId="15" borderId="57" xfId="0" applyFont="1" applyFill="1" applyBorder="1" applyAlignment="1" applyProtection="1">
      <alignment horizontal="center" vertical="center" wrapText="1"/>
    </xf>
    <xf numFmtId="9" fontId="17" fillId="15" borderId="36" xfId="3" applyFont="1" applyFill="1" applyBorder="1" applyAlignment="1" applyProtection="1">
      <alignment horizontal="center" vertical="center" wrapText="1"/>
    </xf>
    <xf numFmtId="0" fontId="17" fillId="15" borderId="35" xfId="0" applyFont="1" applyFill="1" applyBorder="1" applyAlignment="1" applyProtection="1">
      <alignment horizontal="center" vertical="center" wrapText="1"/>
    </xf>
    <xf numFmtId="0" fontId="17" fillId="15" borderId="58" xfId="0" applyFont="1" applyFill="1" applyBorder="1" applyAlignment="1" applyProtection="1">
      <alignment horizontal="center" vertical="center" wrapText="1"/>
    </xf>
    <xf numFmtId="0" fontId="15" fillId="4" borderId="82"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7" fillId="15" borderId="63" xfId="0" applyFont="1" applyFill="1" applyBorder="1" applyAlignment="1" applyProtection="1">
      <alignment horizontal="center" vertical="center" wrapText="1"/>
    </xf>
    <xf numFmtId="0" fontId="32" fillId="19" borderId="82" xfId="0" applyFont="1" applyFill="1" applyBorder="1" applyAlignment="1" applyProtection="1">
      <alignment horizontal="center" vertical="center" wrapText="1"/>
    </xf>
    <xf numFmtId="164" fontId="32" fillId="20" borderId="78" xfId="0" applyNumberFormat="1" applyFont="1" applyFill="1" applyBorder="1" applyAlignment="1" applyProtection="1">
      <alignment horizontal="center" vertical="center" wrapText="1"/>
    </xf>
    <xf numFmtId="164" fontId="32" fillId="4" borderId="83" xfId="0" applyNumberFormat="1" applyFont="1" applyFill="1" applyBorder="1" applyAlignment="1" applyProtection="1">
      <alignment vertical="center" wrapText="1"/>
    </xf>
    <xf numFmtId="164" fontId="57" fillId="0" borderId="0" xfId="0" applyNumberFormat="1" applyFont="1" applyFill="1" applyBorder="1" applyAlignment="1" applyProtection="1">
      <alignment vertical="center" wrapText="1"/>
    </xf>
    <xf numFmtId="164" fontId="32" fillId="19" borderId="83" xfId="0" applyNumberFormat="1" applyFont="1" applyFill="1" applyBorder="1" applyAlignment="1" applyProtection="1">
      <alignment vertical="center" wrapText="1"/>
    </xf>
    <xf numFmtId="164" fontId="32" fillId="20" borderId="83" xfId="0" applyNumberFormat="1" applyFont="1" applyFill="1" applyBorder="1" applyAlignment="1" applyProtection="1">
      <alignment vertical="center" wrapText="1"/>
    </xf>
    <xf numFmtId="0" fontId="41" fillId="4" borderId="84" xfId="0" applyFont="1" applyFill="1" applyBorder="1" applyAlignment="1" applyProtection="1">
      <alignment vertical="center" wrapText="1"/>
    </xf>
    <xf numFmtId="0" fontId="41" fillId="0" borderId="0" xfId="0" applyFont="1" applyFill="1" applyBorder="1" applyAlignment="1" applyProtection="1">
      <alignment vertical="center" wrapText="1"/>
    </xf>
    <xf numFmtId="0" fontId="41" fillId="19" borderId="84" xfId="0" applyFont="1" applyFill="1" applyBorder="1" applyAlignment="1" applyProtection="1">
      <alignment vertical="center" wrapText="1"/>
    </xf>
    <xf numFmtId="0" fontId="32" fillId="20" borderId="84" xfId="0" applyFont="1" applyFill="1" applyBorder="1" applyAlignment="1" applyProtection="1">
      <alignment vertical="center" wrapText="1"/>
    </xf>
    <xf numFmtId="0" fontId="0" fillId="0" borderId="0" xfId="0" applyFill="1" applyBorder="1" applyAlignment="1" applyProtection="1">
      <alignment vertical="center"/>
    </xf>
    <xf numFmtId="164" fontId="55" fillId="4" borderId="85" xfId="0" applyNumberFormat="1" applyFont="1" applyFill="1" applyBorder="1" applyAlignment="1" applyProtection="1">
      <alignment vertical="center" wrapText="1"/>
    </xf>
    <xf numFmtId="164" fontId="57" fillId="19" borderId="85" xfId="0" applyNumberFormat="1" applyFont="1" applyFill="1" applyBorder="1" applyAlignment="1" applyProtection="1">
      <alignment vertical="center" wrapText="1"/>
    </xf>
    <xf numFmtId="164" fontId="57" fillId="20" borderId="85" xfId="0" applyNumberFormat="1" applyFont="1" applyFill="1" applyBorder="1" applyAlignment="1" applyProtection="1">
      <alignment vertical="center" wrapText="1"/>
    </xf>
    <xf numFmtId="0" fontId="24" fillId="0" borderId="0" xfId="0" applyFont="1" applyFill="1" applyBorder="1" applyAlignment="1" applyProtection="1">
      <alignment vertical="center" wrapText="1"/>
    </xf>
    <xf numFmtId="44" fontId="65" fillId="0" borderId="81" xfId="0" applyNumberFormat="1" applyFont="1" applyFill="1" applyBorder="1" applyAlignment="1" applyProtection="1">
      <alignment vertical="center" wrapText="1"/>
    </xf>
    <xf numFmtId="2" fontId="71" fillId="0" borderId="88" xfId="0" applyNumberFormat="1" applyFont="1" applyFill="1" applyBorder="1" applyAlignment="1" applyProtection="1">
      <alignment vertical="center" wrapText="1"/>
    </xf>
    <xf numFmtId="44" fontId="67" fillId="0" borderId="81" xfId="0" applyNumberFormat="1" applyFont="1" applyFill="1" applyBorder="1" applyAlignment="1" applyProtection="1">
      <alignment vertical="center" wrapText="1"/>
    </xf>
    <xf numFmtId="44" fontId="76" fillId="0" borderId="81" xfId="0" applyNumberFormat="1" applyFont="1" applyFill="1" applyBorder="1" applyAlignment="1" applyProtection="1">
      <alignment vertical="center" wrapText="1"/>
    </xf>
    <xf numFmtId="0" fontId="24" fillId="0" borderId="0" xfId="0" applyFont="1" applyFill="1" applyBorder="1" applyAlignment="1" applyProtection="1">
      <alignment vertical="center"/>
    </xf>
    <xf numFmtId="44" fontId="28" fillId="0" borderId="81" xfId="0" applyNumberFormat="1" applyFont="1" applyFill="1" applyBorder="1" applyAlignment="1" applyProtection="1">
      <alignment horizontal="center" vertical="center" wrapText="1"/>
    </xf>
    <xf numFmtId="44" fontId="68" fillId="0" borderId="81" xfId="0" applyNumberFormat="1" applyFont="1" applyFill="1" applyBorder="1" applyAlignment="1" applyProtection="1">
      <alignment horizontal="center" vertical="center" wrapText="1"/>
    </xf>
    <xf numFmtId="44" fontId="69" fillId="0" borderId="81" xfId="0" applyNumberFormat="1" applyFont="1" applyFill="1" applyBorder="1" applyAlignment="1" applyProtection="1">
      <alignment horizontal="center" vertical="center" wrapText="1"/>
    </xf>
    <xf numFmtId="0" fontId="54" fillId="4" borderId="0" xfId="0" applyFont="1" applyFill="1" applyBorder="1" applyAlignment="1" applyProtection="1">
      <alignment vertical="center" wrapText="1"/>
    </xf>
    <xf numFmtId="0" fontId="0" fillId="19" borderId="0" xfId="0" applyFill="1" applyBorder="1" applyAlignment="1" applyProtection="1">
      <alignment vertical="center" wrapText="1"/>
    </xf>
    <xf numFmtId="0" fontId="22" fillId="11" borderId="0" xfId="0" applyFont="1" applyFill="1" applyBorder="1" applyAlignment="1" applyProtection="1">
      <alignment vertical="center" wrapText="1"/>
    </xf>
    <xf numFmtId="0" fontId="0" fillId="12" borderId="16" xfId="0" applyFill="1" applyBorder="1" applyAlignment="1" applyProtection="1">
      <alignment vertical="center" wrapText="1"/>
    </xf>
    <xf numFmtId="0" fontId="0" fillId="12" borderId="0" xfId="0" applyFill="1" applyAlignment="1" applyProtection="1">
      <alignment vertical="center" wrapText="1"/>
    </xf>
    <xf numFmtId="0" fontId="0" fillId="12" borderId="3" xfId="0" applyFill="1" applyBorder="1" applyAlignment="1" applyProtection="1">
      <alignment vertical="center" wrapText="1"/>
    </xf>
    <xf numFmtId="0" fontId="17" fillId="14" borderId="3" xfId="0" applyFont="1" applyFill="1" applyBorder="1" applyAlignment="1" applyProtection="1">
      <alignment vertical="center" wrapText="1"/>
    </xf>
    <xf numFmtId="0" fontId="66" fillId="15" borderId="35" xfId="0" applyFont="1" applyFill="1" applyBorder="1" applyAlignment="1" applyProtection="1">
      <alignment horizontal="center" vertical="center" wrapText="1"/>
    </xf>
    <xf numFmtId="0" fontId="66" fillId="0" borderId="0" xfId="0" applyFont="1" applyAlignment="1" applyProtection="1">
      <alignment horizontal="center" vertical="center" wrapText="1"/>
    </xf>
    <xf numFmtId="0" fontId="59" fillId="0" borderId="0" xfId="0" applyFont="1" applyAlignment="1" applyProtection="1">
      <alignment vertical="center" wrapText="1"/>
    </xf>
    <xf numFmtId="0" fontId="66" fillId="0" borderId="32" xfId="0" applyFont="1" applyBorder="1" applyAlignment="1" applyProtection="1">
      <alignment horizontal="center" vertical="center" wrapText="1"/>
    </xf>
    <xf numFmtId="0" fontId="66" fillId="0" borderId="23" xfId="0" applyFont="1" applyBorder="1" applyAlignment="1" applyProtection="1">
      <alignment horizontal="center" vertical="center" wrapText="1"/>
    </xf>
    <xf numFmtId="0" fontId="66" fillId="5" borderId="33" xfId="0" applyFont="1" applyFill="1" applyBorder="1" applyAlignment="1" applyProtection="1">
      <alignment horizontal="center" vertical="center" wrapText="1"/>
    </xf>
    <xf numFmtId="0" fontId="66" fillId="0" borderId="33" xfId="0" applyFont="1" applyFill="1" applyBorder="1" applyAlignment="1" applyProtection="1">
      <alignment horizontal="center" vertical="center" wrapText="1"/>
    </xf>
    <xf numFmtId="0" fontId="66" fillId="0" borderId="33" xfId="0" applyFont="1" applyBorder="1" applyAlignment="1" applyProtection="1">
      <alignment horizontal="center" vertical="center" wrapText="1"/>
    </xf>
    <xf numFmtId="0" fontId="66" fillId="15" borderId="60" xfId="0" applyFont="1" applyFill="1" applyBorder="1" applyAlignment="1" applyProtection="1">
      <alignment horizontal="center" vertical="center" wrapText="1"/>
    </xf>
    <xf numFmtId="0" fontId="59" fillId="0" borderId="0" xfId="0" applyFont="1" applyFill="1" applyBorder="1" applyAlignment="1" applyProtection="1">
      <alignment vertical="center" wrapText="1"/>
    </xf>
    <xf numFmtId="0" fontId="75" fillId="0" borderId="0" xfId="0" applyFont="1" applyFill="1" applyBorder="1" applyAlignment="1" applyProtection="1">
      <alignment vertical="center" wrapText="1"/>
    </xf>
    <xf numFmtId="0" fontId="66" fillId="0" borderId="0" xfId="0" applyFont="1" applyFill="1" applyBorder="1" applyAlignment="1" applyProtection="1">
      <alignment horizontal="center" vertical="center" wrapText="1"/>
    </xf>
    <xf numFmtId="0" fontId="66" fillId="6" borderId="0" xfId="0" applyFont="1" applyFill="1" applyAlignment="1" applyProtection="1">
      <alignment horizontal="center" vertical="center" wrapText="1"/>
    </xf>
    <xf numFmtId="0" fontId="39" fillId="0" borderId="0" xfId="0" applyFont="1" applyAlignment="1" applyProtection="1">
      <alignment horizontal="left" vertical="center" wrapText="1"/>
    </xf>
    <xf numFmtId="0" fontId="39" fillId="0" borderId="49" xfId="0" applyFont="1" applyBorder="1" applyAlignment="1" applyProtection="1">
      <alignment vertical="center" wrapText="1"/>
    </xf>
    <xf numFmtId="0" fontId="39" fillId="0" borderId="41" xfId="0" applyFont="1" applyBorder="1" applyAlignment="1" applyProtection="1">
      <alignment vertical="center" wrapText="1"/>
    </xf>
    <xf numFmtId="0" fontId="39" fillId="0" borderId="51" xfId="0" applyFont="1" applyBorder="1" applyAlignment="1" applyProtection="1">
      <alignment vertical="center" wrapText="1"/>
    </xf>
    <xf numFmtId="0" fontId="39" fillId="0" borderId="28" xfId="0" applyFont="1" applyBorder="1" applyAlignment="1" applyProtection="1">
      <alignment horizontal="center" vertical="center" wrapText="1"/>
    </xf>
    <xf numFmtId="0" fontId="39" fillId="0" borderId="49" xfId="0" applyFont="1" applyBorder="1" applyAlignment="1" applyProtection="1">
      <alignment horizontal="center" vertical="center" wrapText="1"/>
    </xf>
    <xf numFmtId="0" fontId="39" fillId="5" borderId="28" xfId="0" applyFont="1" applyFill="1" applyBorder="1" applyAlignment="1" applyProtection="1">
      <alignment horizontal="center" vertical="center" wrapText="1"/>
    </xf>
    <xf numFmtId="0" fontId="39" fillId="0" borderId="28" xfId="0" applyFont="1" applyFill="1" applyBorder="1" applyAlignment="1" applyProtection="1">
      <alignment horizontal="center" vertical="center" wrapText="1"/>
    </xf>
    <xf numFmtId="0" fontId="39" fillId="15" borderId="58" xfId="0" applyFont="1" applyFill="1" applyBorder="1" applyAlignment="1" applyProtection="1">
      <alignment horizontal="left" vertical="center" wrapText="1"/>
    </xf>
    <xf numFmtId="0" fontId="39" fillId="0" borderId="0" xfId="0" applyFont="1" applyFill="1" applyBorder="1" applyAlignment="1" applyProtection="1">
      <alignment horizontal="left" vertical="center" wrapText="1"/>
    </xf>
    <xf numFmtId="0" fontId="39" fillId="6" borderId="0" xfId="0" applyFont="1" applyFill="1" applyAlignment="1" applyProtection="1">
      <alignment horizontal="left" vertical="center" wrapText="1"/>
    </xf>
    <xf numFmtId="0" fontId="22" fillId="7" borderId="15" xfId="0" applyFont="1" applyFill="1" applyBorder="1" applyAlignment="1" applyProtection="1">
      <alignment horizontal="center" vertical="center" wrapText="1"/>
      <protection locked="0"/>
    </xf>
    <xf numFmtId="0" fontId="22" fillId="7" borderId="14" xfId="0" applyFont="1" applyFill="1" applyBorder="1" applyAlignment="1" applyProtection="1">
      <alignment horizontal="center" vertical="center" wrapText="1"/>
      <protection locked="0"/>
    </xf>
    <xf numFmtId="0" fontId="22" fillId="7" borderId="64" xfId="0" applyFont="1" applyFill="1" applyBorder="1" applyAlignment="1" applyProtection="1">
      <alignment horizontal="center" vertical="center" wrapText="1"/>
      <protection locked="0"/>
    </xf>
    <xf numFmtId="0" fontId="22" fillId="7" borderId="31" xfId="0" applyFont="1" applyFill="1" applyBorder="1" applyAlignment="1" applyProtection="1">
      <alignment horizontal="center" vertical="center" wrapText="1"/>
      <protection locked="0"/>
    </xf>
    <xf numFmtId="0" fontId="22" fillId="7" borderId="53" xfId="0" applyFont="1" applyFill="1" applyBorder="1" applyAlignment="1" applyProtection="1">
      <alignment horizontal="center" vertical="center" wrapText="1"/>
      <protection locked="0"/>
    </xf>
    <xf numFmtId="0" fontId="22" fillId="7" borderId="65" xfId="0" applyFont="1" applyFill="1" applyBorder="1" applyAlignment="1" applyProtection="1">
      <alignment horizontal="center" vertical="center" wrapText="1"/>
      <protection locked="0"/>
    </xf>
    <xf numFmtId="0" fontId="21" fillId="7" borderId="67" xfId="0" applyFont="1" applyFill="1" applyBorder="1" applyAlignment="1" applyProtection="1">
      <alignment horizontal="center" vertical="center" wrapText="1"/>
      <protection locked="0"/>
    </xf>
    <xf numFmtId="0" fontId="21" fillId="7" borderId="68" xfId="0" applyFont="1" applyFill="1" applyBorder="1" applyAlignment="1" applyProtection="1">
      <alignment horizontal="center" vertical="center" wrapText="1"/>
      <protection locked="0"/>
    </xf>
    <xf numFmtId="0" fontId="21" fillId="7" borderId="16" xfId="0" applyFont="1" applyFill="1" applyBorder="1" applyAlignment="1" applyProtection="1">
      <alignment horizontal="center" vertical="center" wrapText="1"/>
      <protection locked="0"/>
    </xf>
    <xf numFmtId="0" fontId="21" fillId="7" borderId="3" xfId="0" applyFont="1" applyFill="1" applyBorder="1" applyAlignment="1" applyProtection="1">
      <alignment horizontal="center" vertical="center" wrapText="1"/>
      <protection locked="0"/>
    </xf>
    <xf numFmtId="0" fontId="21" fillId="7" borderId="30" xfId="0" applyFont="1" applyFill="1" applyBorder="1" applyAlignment="1" applyProtection="1">
      <alignment horizontal="center" vertical="center" wrapText="1"/>
      <protection locked="0"/>
    </xf>
    <xf numFmtId="0" fontId="21" fillId="7" borderId="6" xfId="0" applyFont="1" applyFill="1" applyBorder="1" applyAlignment="1" applyProtection="1">
      <alignment horizontal="center" vertical="center" wrapText="1"/>
      <protection locked="0"/>
    </xf>
    <xf numFmtId="0" fontId="17" fillId="7" borderId="6" xfId="0" applyFont="1" applyFill="1" applyBorder="1" applyAlignment="1" applyProtection="1">
      <alignment horizontal="center" vertical="center" wrapText="1"/>
      <protection locked="0"/>
    </xf>
    <xf numFmtId="0" fontId="31" fillId="7" borderId="3" xfId="0" applyFont="1" applyFill="1" applyBorder="1" applyAlignment="1" applyProtection="1">
      <alignment horizontal="center" vertical="center" wrapText="1"/>
      <protection locked="0"/>
    </xf>
    <xf numFmtId="0" fontId="17" fillId="7" borderId="3" xfId="0" applyFont="1" applyFill="1" applyBorder="1" applyAlignment="1" applyProtection="1">
      <alignment horizontal="center" vertical="center" wrapText="1"/>
      <protection locked="0"/>
    </xf>
    <xf numFmtId="0" fontId="17" fillId="7" borderId="37" xfId="0" applyFont="1" applyFill="1" applyBorder="1" applyAlignment="1" applyProtection="1">
      <alignment horizontal="center" vertical="center" wrapText="1"/>
      <protection locked="0"/>
    </xf>
    <xf numFmtId="0" fontId="21" fillId="7" borderId="12" xfId="0" applyFont="1" applyFill="1" applyBorder="1" applyAlignment="1" applyProtection="1">
      <alignment horizontal="center" vertical="center" wrapText="1"/>
      <protection locked="0"/>
    </xf>
    <xf numFmtId="9" fontId="17" fillId="7" borderId="7" xfId="3" applyFont="1" applyFill="1" applyBorder="1" applyAlignment="1" applyProtection="1">
      <alignment horizontal="center" vertical="center" wrapText="1"/>
      <protection locked="0"/>
    </xf>
    <xf numFmtId="0" fontId="21" fillId="7" borderId="40" xfId="0" applyFont="1" applyFill="1" applyBorder="1" applyAlignment="1" applyProtection="1">
      <alignment horizontal="center" vertical="center" wrapText="1"/>
      <protection locked="0"/>
    </xf>
    <xf numFmtId="0" fontId="21" fillId="7" borderId="55" xfId="0" applyFont="1" applyFill="1" applyBorder="1" applyAlignment="1" applyProtection="1">
      <alignment horizontal="center" vertical="center" wrapText="1"/>
      <protection locked="0"/>
    </xf>
    <xf numFmtId="0" fontId="17" fillId="7" borderId="18" xfId="0" applyFont="1" applyFill="1" applyBorder="1" applyAlignment="1" applyProtection="1">
      <alignment horizontal="left" vertical="center" wrapText="1"/>
      <protection locked="0"/>
    </xf>
    <xf numFmtId="0" fontId="17" fillId="7" borderId="55" xfId="0" applyFont="1" applyFill="1" applyBorder="1" applyAlignment="1" applyProtection="1">
      <alignment horizontal="left" vertical="center" wrapText="1"/>
      <protection locked="0"/>
    </xf>
    <xf numFmtId="0" fontId="17" fillId="7" borderId="18" xfId="0" applyFont="1" applyFill="1" applyBorder="1" applyAlignment="1" applyProtection="1">
      <alignment horizontal="center" vertical="center" wrapText="1"/>
      <protection locked="0"/>
    </xf>
    <xf numFmtId="0" fontId="17" fillId="7" borderId="55" xfId="0" applyFont="1" applyFill="1" applyBorder="1" applyAlignment="1" applyProtection="1">
      <alignment horizontal="center" vertical="center" wrapText="1"/>
      <protection locked="0"/>
    </xf>
    <xf numFmtId="0" fontId="17" fillId="7" borderId="19" xfId="0" applyFont="1" applyFill="1" applyBorder="1" applyAlignment="1" applyProtection="1">
      <alignment horizontal="center" vertical="center" wrapText="1"/>
      <protection locked="0"/>
    </xf>
    <xf numFmtId="0" fontId="17" fillId="7" borderId="40" xfId="0" applyFont="1" applyFill="1" applyBorder="1" applyAlignment="1" applyProtection="1">
      <alignment horizontal="center" vertical="center" wrapText="1"/>
      <protection locked="0"/>
    </xf>
    <xf numFmtId="0" fontId="17" fillId="7" borderId="71" xfId="0" applyFont="1" applyFill="1" applyBorder="1" applyAlignment="1" applyProtection="1">
      <alignment horizontal="center" vertical="center" wrapText="1"/>
      <protection locked="0"/>
    </xf>
    <xf numFmtId="0" fontId="17" fillId="7" borderId="28" xfId="0" applyFont="1" applyFill="1" applyBorder="1" applyAlignment="1" applyProtection="1">
      <alignment horizontal="center" vertical="center" wrapText="1"/>
      <protection locked="0"/>
    </xf>
    <xf numFmtId="0" fontId="17" fillId="7" borderId="72" xfId="0" applyFont="1" applyFill="1" applyBorder="1" applyAlignment="1" applyProtection="1">
      <alignment horizontal="center" vertical="center" wrapText="1"/>
      <protection locked="0"/>
    </xf>
    <xf numFmtId="0" fontId="17" fillId="7" borderId="49" xfId="0" applyFont="1" applyFill="1" applyBorder="1" applyAlignment="1" applyProtection="1">
      <alignment horizontal="center" vertical="center" wrapText="1"/>
      <protection locked="0"/>
    </xf>
    <xf numFmtId="1" fontId="71" fillId="7" borderId="73" xfId="0" applyNumberFormat="1" applyFont="1" applyFill="1" applyBorder="1" applyAlignment="1" applyProtection="1">
      <alignment vertical="center" wrapText="1"/>
      <protection locked="0"/>
    </xf>
    <xf numFmtId="44" fontId="39" fillId="7" borderId="0" xfId="2" applyFont="1" applyFill="1" applyBorder="1" applyAlignment="1" applyProtection="1">
      <alignment vertical="center" wrapText="1"/>
      <protection locked="0"/>
    </xf>
    <xf numFmtId="44" fontId="71" fillId="7" borderId="87" xfId="2" applyFont="1" applyFill="1" applyBorder="1" applyAlignment="1" applyProtection="1">
      <alignment vertical="center" wrapText="1"/>
      <protection locked="0"/>
    </xf>
    <xf numFmtId="0" fontId="77" fillId="0" borderId="0" xfId="0" applyFont="1" applyFill="1" applyBorder="1" applyAlignment="1" applyProtection="1">
      <alignment horizontal="right" vertical="center" wrapText="1"/>
    </xf>
    <xf numFmtId="0" fontId="77" fillId="0" borderId="0" xfId="0" applyFont="1" applyFill="1" applyBorder="1" applyAlignment="1" applyProtection="1">
      <alignment horizontal="left" vertical="center" wrapText="1"/>
    </xf>
    <xf numFmtId="0" fontId="0" fillId="0" borderId="0" xfId="0" applyAlignment="1">
      <alignment horizontal="right" vertical="center"/>
    </xf>
    <xf numFmtId="0" fontId="81" fillId="0" borderId="0" xfId="0" applyFont="1" applyFill="1" applyBorder="1" applyAlignment="1" applyProtection="1">
      <alignment horizontal="left" vertical="center"/>
    </xf>
    <xf numFmtId="0" fontId="52" fillId="11" borderId="83" xfId="0" applyFont="1" applyFill="1" applyBorder="1" applyAlignment="1" applyProtection="1">
      <alignment horizontal="center" vertical="center" wrapText="1"/>
    </xf>
    <xf numFmtId="0" fontId="52" fillId="11" borderId="89" xfId="0" applyFont="1" applyFill="1" applyBorder="1" applyAlignment="1" applyProtection="1">
      <alignment horizontal="center" vertical="center" wrapText="1"/>
    </xf>
    <xf numFmtId="0" fontId="83" fillId="11" borderId="83" xfId="0" applyFont="1" applyFill="1" applyBorder="1" applyAlignment="1" applyProtection="1">
      <alignment horizontal="center" vertical="center" wrapText="1"/>
    </xf>
    <xf numFmtId="0" fontId="83" fillId="11" borderId="89" xfId="0" applyFont="1" applyFill="1" applyBorder="1" applyAlignment="1" applyProtection="1">
      <alignment horizontal="center" vertical="center" wrapText="1"/>
    </xf>
    <xf numFmtId="0" fontId="84" fillId="11" borderId="83" xfId="0" applyFont="1" applyFill="1" applyBorder="1" applyAlignment="1" applyProtection="1">
      <alignment horizontal="center" vertical="center" wrapText="1"/>
    </xf>
    <xf numFmtId="0" fontId="84" fillId="11" borderId="89" xfId="0" applyFont="1" applyFill="1" applyBorder="1" applyAlignment="1" applyProtection="1">
      <alignment horizontal="center" vertical="center" wrapText="1"/>
    </xf>
    <xf numFmtId="0" fontId="56" fillId="4" borderId="6" xfId="0" applyFont="1" applyFill="1" applyBorder="1" applyAlignment="1" applyProtection="1">
      <alignment horizontal="center" vertical="center" wrapText="1"/>
    </xf>
    <xf numFmtId="0" fontId="71" fillId="22" borderId="6" xfId="0" applyFont="1" applyFill="1" applyBorder="1" applyAlignment="1" applyProtection="1">
      <alignment horizontal="center" vertical="center" wrapText="1"/>
    </xf>
    <xf numFmtId="0" fontId="15" fillId="4" borderId="28" xfId="0" applyFont="1" applyFill="1" applyBorder="1" applyAlignment="1" applyProtection="1">
      <alignment horizontal="center" vertical="center"/>
    </xf>
    <xf numFmtId="0" fontId="71" fillId="23" borderId="6" xfId="0" applyFont="1" applyFill="1" applyBorder="1" applyAlignment="1" applyProtection="1">
      <alignment horizontal="center" vertical="center" wrapText="1"/>
    </xf>
    <xf numFmtId="0" fontId="17" fillId="0" borderId="64" xfId="0" applyFont="1" applyBorder="1" applyAlignment="1" applyProtection="1">
      <alignment horizontal="center" vertical="center"/>
    </xf>
    <xf numFmtId="0" fontId="0" fillId="0" borderId="0" xfId="0" applyBorder="1" applyAlignment="1" applyProtection="1">
      <alignment horizontal="right" vertical="center" wrapText="1"/>
    </xf>
    <xf numFmtId="0" fontId="32" fillId="18" borderId="0" xfId="0" applyFont="1" applyFill="1" applyBorder="1" applyAlignment="1" applyProtection="1">
      <alignment horizontal="center" vertical="center" wrapText="1"/>
    </xf>
    <xf numFmtId="0" fontId="33" fillId="0" borderId="0" xfId="0" applyFont="1" applyBorder="1" applyAlignment="1" applyProtection="1">
      <alignment horizontal="center" vertical="center" wrapText="1"/>
    </xf>
    <xf numFmtId="0" fontId="22" fillId="5"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1" fillId="15" borderId="0" xfId="0" applyFont="1" applyFill="1" applyBorder="1" applyAlignment="1" applyProtection="1">
      <alignment horizontal="left" vertical="center" wrapText="1"/>
    </xf>
    <xf numFmtId="0" fontId="32" fillId="20" borderId="0" xfId="0" applyFont="1" applyFill="1" applyBorder="1" applyAlignment="1" applyProtection="1">
      <alignment horizontal="center" vertical="center" wrapText="1"/>
    </xf>
    <xf numFmtId="0" fontId="17" fillId="0" borderId="92" xfId="0" applyFont="1" applyBorder="1" applyAlignment="1" applyProtection="1">
      <alignment horizontal="center" vertical="center" wrapText="1"/>
    </xf>
    <xf numFmtId="0" fontId="17" fillId="0" borderId="51" xfId="0" applyFont="1" applyBorder="1" applyAlignment="1" applyProtection="1">
      <alignment horizontal="center" vertical="center" wrapText="1"/>
    </xf>
    <xf numFmtId="0" fontId="33" fillId="0" borderId="92" xfId="0" applyFont="1" applyBorder="1" applyAlignment="1" applyProtection="1">
      <alignment horizontal="center" vertical="center" wrapText="1"/>
    </xf>
    <xf numFmtId="0" fontId="16" fillId="0" borderId="0" xfId="0" applyFont="1" applyAlignment="1" applyProtection="1">
      <alignment vertical="center" wrapText="1"/>
    </xf>
    <xf numFmtId="164" fontId="27" fillId="14" borderId="49" xfId="0" applyNumberFormat="1" applyFont="1" applyFill="1" applyBorder="1" applyAlignment="1" applyProtection="1">
      <alignment horizontal="center" vertical="center" wrapText="1"/>
    </xf>
    <xf numFmtId="164" fontId="27" fillId="14" borderId="1" xfId="0" applyNumberFormat="1" applyFont="1" applyFill="1" applyBorder="1" applyAlignment="1" applyProtection="1">
      <alignment horizontal="center" vertical="center" wrapText="1"/>
    </xf>
    <xf numFmtId="164" fontId="27" fillId="14" borderId="34" xfId="0" applyNumberFormat="1" applyFont="1" applyFill="1" applyBorder="1" applyAlignment="1" applyProtection="1">
      <alignment horizontal="center" vertical="center" wrapText="1"/>
    </xf>
    <xf numFmtId="2" fontId="27" fillId="14" borderId="28" xfId="0" applyNumberFormat="1" applyFont="1" applyFill="1" applyBorder="1" applyAlignment="1" applyProtection="1">
      <alignment horizontal="center" vertical="center" wrapText="1"/>
    </xf>
    <xf numFmtId="0" fontId="27" fillId="15" borderId="58" xfId="0" applyFont="1" applyFill="1" applyBorder="1" applyAlignment="1" applyProtection="1">
      <alignment horizontal="center" vertical="center" wrapText="1"/>
    </xf>
    <xf numFmtId="0" fontId="16" fillId="0" borderId="0" xfId="0" applyFont="1" applyFill="1" applyBorder="1" applyAlignment="1" applyProtection="1">
      <alignment vertical="center" wrapText="1"/>
    </xf>
    <xf numFmtId="0" fontId="85" fillId="0" borderId="0" xfId="0" applyFont="1" applyFill="1" applyBorder="1" applyAlignment="1" applyProtection="1">
      <alignment horizontal="left" vertical="center" wrapText="1"/>
    </xf>
    <xf numFmtId="0" fontId="17" fillId="0" borderId="5" xfId="0" applyFont="1" applyFill="1" applyBorder="1" applyAlignment="1" applyProtection="1">
      <alignment horizontal="center" vertical="center" wrapText="1"/>
    </xf>
    <xf numFmtId="0" fontId="0" fillId="0" borderId="4" xfId="0" applyFill="1" applyBorder="1" applyAlignment="1" applyProtection="1">
      <alignment horizontal="center" vertical="center" wrapText="1"/>
    </xf>
    <xf numFmtId="0" fontId="17" fillId="5" borderId="5" xfId="0" applyFont="1" applyFill="1" applyBorder="1" applyAlignment="1" applyProtection="1">
      <alignment horizontal="center" vertical="center" wrapText="1"/>
    </xf>
    <xf numFmtId="0" fontId="0" fillId="0" borderId="4" xfId="0" applyBorder="1" applyAlignment="1" applyProtection="1">
      <alignment horizontal="center" vertical="center" wrapText="1"/>
    </xf>
    <xf numFmtId="0" fontId="0" fillId="5" borderId="4" xfId="0" applyFill="1" applyBorder="1" applyAlignment="1" applyProtection="1">
      <alignment horizontal="center" vertical="center" wrapText="1"/>
    </xf>
    <xf numFmtId="0" fontId="32" fillId="4" borderId="0" xfId="0" applyFont="1" applyFill="1" applyBorder="1" applyAlignment="1" applyProtection="1">
      <alignment horizontal="center" vertical="center" wrapText="1"/>
    </xf>
    <xf numFmtId="0" fontId="32" fillId="4" borderId="61" xfId="0" applyFont="1" applyFill="1" applyBorder="1" applyAlignment="1" applyProtection="1">
      <alignment horizontal="center" vertical="center" wrapText="1"/>
    </xf>
    <xf numFmtId="0" fontId="32" fillId="4" borderId="62"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15" fillId="24" borderId="3" xfId="0" applyFont="1" applyFill="1" applyBorder="1" applyAlignment="1" applyProtection="1">
      <alignment horizontal="center" vertical="center" wrapText="1"/>
    </xf>
    <xf numFmtId="0" fontId="64" fillId="0" borderId="93" xfId="0" applyFont="1" applyFill="1" applyBorder="1" applyAlignment="1" applyProtection="1">
      <alignment horizontal="center" vertical="center"/>
    </xf>
    <xf numFmtId="0" fontId="17" fillId="0" borderId="94" xfId="0" applyFont="1" applyBorder="1" applyAlignment="1" applyProtection="1">
      <alignment horizontal="left" vertical="center"/>
    </xf>
    <xf numFmtId="0" fontId="0" fillId="0" borderId="94" xfId="0" applyBorder="1" applyAlignment="1" applyProtection="1">
      <alignment horizontal="left" vertical="center"/>
    </xf>
    <xf numFmtId="0" fontId="17" fillId="25" borderId="28" xfId="0" applyFont="1" applyFill="1" applyBorder="1" applyAlignment="1" applyProtection="1">
      <alignment horizontal="center" vertical="center"/>
    </xf>
    <xf numFmtId="0" fontId="15" fillId="26" borderId="28" xfId="0" applyFont="1" applyFill="1" applyBorder="1" applyAlignment="1" applyProtection="1">
      <alignment horizontal="center" vertical="center"/>
    </xf>
    <xf numFmtId="0" fontId="17" fillId="27" borderId="28" xfId="0" applyFont="1" applyFill="1" applyBorder="1" applyAlignment="1" applyProtection="1">
      <alignment horizontal="center" vertical="center"/>
    </xf>
    <xf numFmtId="0" fontId="64" fillId="27" borderId="28" xfId="0" applyFont="1" applyFill="1" applyBorder="1" applyAlignment="1" applyProtection="1">
      <alignment horizontal="center" vertical="center"/>
    </xf>
    <xf numFmtId="0" fontId="21" fillId="13" borderId="19" xfId="0" applyFont="1" applyFill="1" applyBorder="1" applyAlignment="1" applyProtection="1">
      <alignment horizontal="center" vertical="center" wrapText="1"/>
    </xf>
    <xf numFmtId="0" fontId="25" fillId="12" borderId="21" xfId="0" applyFont="1" applyFill="1" applyBorder="1" applyAlignment="1" applyProtection="1">
      <alignment horizontal="center" vertical="center" wrapText="1"/>
    </xf>
    <xf numFmtId="0" fontId="22" fillId="0" borderId="32" xfId="0" applyFont="1" applyBorder="1" applyAlignment="1" applyProtection="1">
      <alignment horizontal="center" vertical="center"/>
    </xf>
    <xf numFmtId="0" fontId="22" fillId="0" borderId="32" xfId="0" applyFont="1" applyBorder="1" applyAlignment="1">
      <alignment horizontal="center" vertical="center"/>
    </xf>
    <xf numFmtId="0" fontId="22" fillId="0" borderId="33" xfId="0" applyFont="1" applyBorder="1" applyAlignment="1">
      <alignment horizontal="center" vertical="center"/>
    </xf>
    <xf numFmtId="0" fontId="17" fillId="0" borderId="26" xfId="0" applyFont="1" applyBorder="1" applyAlignment="1" applyProtection="1">
      <alignment horizontal="center" vertical="center"/>
    </xf>
    <xf numFmtId="0" fontId="0" fillId="0" borderId="27" xfId="0" applyBorder="1" applyAlignment="1">
      <alignment horizontal="center" vertical="center"/>
    </xf>
    <xf numFmtId="0" fontId="0" fillId="0" borderId="29" xfId="0" applyBorder="1" applyAlignment="1">
      <alignment horizontal="center" vertical="center"/>
    </xf>
    <xf numFmtId="0" fontId="19" fillId="7" borderId="0" xfId="0" applyFont="1" applyFill="1" applyAlignment="1" applyProtection="1">
      <alignment horizontal="left" vertical="top" wrapText="1"/>
    </xf>
    <xf numFmtId="0" fontId="20" fillId="7" borderId="0" xfId="0" applyFont="1" applyFill="1" applyAlignment="1">
      <alignment horizontal="left" vertical="top" wrapText="1"/>
    </xf>
    <xf numFmtId="0" fontId="79" fillId="0" borderId="0" xfId="0" applyFont="1" applyFill="1" applyBorder="1" applyAlignment="1" applyProtection="1">
      <alignment horizontal="right" vertical="center" wrapText="1"/>
    </xf>
    <xf numFmtId="0" fontId="79" fillId="0" borderId="0" xfId="0" applyFont="1" applyAlignment="1">
      <alignment horizontal="right" vertical="center" wrapText="1"/>
    </xf>
    <xf numFmtId="0" fontId="53" fillId="0" borderId="32" xfId="0" applyFont="1" applyBorder="1" applyAlignment="1" applyProtection="1">
      <alignment horizontal="right" vertical="center" wrapText="1"/>
    </xf>
    <xf numFmtId="0" fontId="0" fillId="0" borderId="32" xfId="0" applyBorder="1" applyAlignment="1" applyProtection="1">
      <alignment horizontal="right" vertical="center" wrapText="1"/>
    </xf>
    <xf numFmtId="0" fontId="27" fillId="0" borderId="0" xfId="0" applyFont="1" applyFill="1" applyBorder="1" applyAlignment="1" applyProtection="1">
      <alignment horizontal="center" vertical="center" wrapText="1"/>
    </xf>
    <xf numFmtId="0" fontId="71" fillId="0" borderId="86" xfId="0" applyFont="1" applyFill="1" applyBorder="1" applyAlignment="1" applyProtection="1">
      <alignment horizontal="center" vertical="center" wrapText="1"/>
    </xf>
    <xf numFmtId="0" fontId="71" fillId="0" borderId="87" xfId="0" applyFont="1" applyFill="1" applyBorder="1" applyAlignment="1" applyProtection="1">
      <alignment horizontal="center" vertical="center" wrapText="1"/>
    </xf>
    <xf numFmtId="0" fontId="56" fillId="19" borderId="63" xfId="0" applyFont="1" applyFill="1" applyBorder="1" applyAlignment="1" applyProtection="1">
      <alignment horizontal="center" vertical="center" wrapText="1"/>
    </xf>
    <xf numFmtId="0" fontId="56" fillId="19" borderId="32" xfId="0" applyFont="1" applyFill="1" applyBorder="1" applyAlignment="1" applyProtection="1">
      <alignment horizontal="center" vertical="center" wrapText="1"/>
    </xf>
    <xf numFmtId="0" fontId="56" fillId="19" borderId="33" xfId="0" applyFont="1" applyFill="1" applyBorder="1" applyAlignment="1" applyProtection="1">
      <alignment horizontal="center" vertical="center" wrapText="1"/>
    </xf>
    <xf numFmtId="0" fontId="61" fillId="19" borderId="63" xfId="0" applyFont="1" applyFill="1" applyBorder="1" applyAlignment="1" applyProtection="1">
      <alignment horizontal="center" vertical="center" wrapText="1"/>
    </xf>
    <xf numFmtId="0" fontId="61" fillId="19" borderId="32" xfId="0" applyFont="1" applyFill="1" applyBorder="1" applyAlignment="1" applyProtection="1">
      <alignment horizontal="center" vertical="center" wrapText="1"/>
    </xf>
    <xf numFmtId="0" fontId="61" fillId="19" borderId="33" xfId="0" applyFont="1" applyFill="1" applyBorder="1" applyAlignment="1" applyProtection="1">
      <alignment horizontal="center" vertical="center" wrapText="1"/>
    </xf>
    <xf numFmtId="0" fontId="17" fillId="5" borderId="69" xfId="0" applyFont="1" applyFill="1" applyBorder="1" applyAlignment="1" applyProtection="1">
      <alignment horizontal="center" vertical="center" wrapText="1"/>
    </xf>
    <xf numFmtId="0" fontId="17" fillId="5" borderId="4" xfId="0" applyFont="1" applyFill="1" applyBorder="1" applyAlignment="1" applyProtection="1">
      <alignment horizontal="center" vertical="center" wrapText="1"/>
    </xf>
    <xf numFmtId="0" fontId="17" fillId="5" borderId="5" xfId="0" applyFont="1" applyFill="1" applyBorder="1" applyAlignment="1" applyProtection="1">
      <alignment horizontal="center" vertical="center" wrapText="1"/>
    </xf>
    <xf numFmtId="0" fontId="17" fillId="0" borderId="69" xfId="0" applyFont="1" applyFill="1" applyBorder="1" applyAlignment="1" applyProtection="1">
      <alignment horizontal="center" vertical="center" wrapText="1"/>
    </xf>
    <xf numFmtId="0" fontId="17" fillId="0" borderId="4" xfId="0" applyFont="1" applyFill="1" applyBorder="1" applyAlignment="1" applyProtection="1">
      <alignment horizontal="center" vertical="center" wrapText="1"/>
    </xf>
    <xf numFmtId="0" fontId="17" fillId="0" borderId="5" xfId="0" applyFont="1" applyFill="1" applyBorder="1" applyAlignment="1" applyProtection="1">
      <alignment horizontal="center" vertical="center" wrapText="1"/>
    </xf>
    <xf numFmtId="0" fontId="61" fillId="21" borderId="90" xfId="0" applyFont="1" applyFill="1" applyBorder="1" applyAlignment="1" applyProtection="1">
      <alignment horizontal="center" vertical="center" wrapText="1"/>
    </xf>
    <xf numFmtId="0" fontId="61" fillId="21" borderId="0" xfId="0" applyFont="1" applyFill="1" applyBorder="1" applyAlignment="1" applyProtection="1">
      <alignment horizontal="center" vertical="center" wrapText="1"/>
    </xf>
    <xf numFmtId="0" fontId="61" fillId="21" borderId="59" xfId="0" applyFont="1" applyFill="1" applyBorder="1" applyAlignment="1" applyProtection="1">
      <alignment horizontal="center" vertical="center" wrapText="1"/>
    </xf>
    <xf numFmtId="0" fontId="56" fillId="21" borderId="66" xfId="0" applyFont="1" applyFill="1" applyBorder="1" applyAlignment="1" applyProtection="1">
      <alignment horizontal="center" vertical="center" wrapText="1"/>
    </xf>
    <xf numFmtId="0" fontId="56" fillId="21" borderId="9" xfId="0" applyFont="1" applyFill="1" applyBorder="1" applyAlignment="1" applyProtection="1">
      <alignment horizontal="center" vertical="center" wrapText="1"/>
    </xf>
    <xf numFmtId="0" fontId="56" fillId="21" borderId="91" xfId="0" applyFont="1" applyFill="1" applyBorder="1" applyAlignment="1" applyProtection="1">
      <alignment horizontal="center" vertical="center" wrapText="1"/>
    </xf>
    <xf numFmtId="0" fontId="0" fillId="0" borderId="90" xfId="0" applyBorder="1" applyAlignment="1" applyProtection="1">
      <alignment vertical="center"/>
    </xf>
    <xf numFmtId="0" fontId="0" fillId="0" borderId="0" xfId="0" applyBorder="1" applyAlignment="1" applyProtection="1">
      <alignment vertical="center"/>
    </xf>
    <xf numFmtId="0" fontId="0" fillId="0" borderId="59" xfId="0" applyBorder="1" applyAlignment="1" applyProtection="1">
      <alignment vertical="center"/>
    </xf>
    <xf numFmtId="0" fontId="32" fillId="4" borderId="47" xfId="0" applyFont="1" applyFill="1" applyBorder="1" applyAlignment="1" applyProtection="1">
      <alignment horizontal="center" vertical="center" wrapText="1"/>
    </xf>
    <xf numFmtId="0" fontId="32" fillId="4" borderId="9" xfId="0" applyFont="1" applyFill="1" applyBorder="1" applyAlignment="1" applyProtection="1">
      <alignment horizontal="center" vertical="center" wrapText="1"/>
    </xf>
    <xf numFmtId="0" fontId="32" fillId="4" borderId="48" xfId="0" applyFont="1" applyFill="1" applyBorder="1" applyAlignment="1" applyProtection="1">
      <alignment horizontal="center" vertical="center" wrapText="1"/>
    </xf>
    <xf numFmtId="0" fontId="0" fillId="5" borderId="4" xfId="0" applyFill="1" applyBorder="1" applyAlignment="1" applyProtection="1">
      <alignment horizontal="center" vertical="center" wrapText="1"/>
    </xf>
    <xf numFmtId="0" fontId="0" fillId="5" borderId="50" xfId="0" applyFill="1" applyBorder="1" applyAlignment="1" applyProtection="1">
      <alignment horizontal="center" vertical="center" wrapText="1"/>
    </xf>
    <xf numFmtId="0" fontId="0" fillId="0" borderId="4" xfId="0" applyFill="1" applyBorder="1" applyAlignment="1" applyProtection="1">
      <alignment horizontal="center" vertical="center" wrapText="1"/>
    </xf>
    <xf numFmtId="0" fontId="32" fillId="4" borderId="0" xfId="0" applyFont="1" applyFill="1" applyBorder="1" applyAlignment="1" applyProtection="1">
      <alignment horizontal="center" vertical="center" wrapText="1"/>
    </xf>
    <xf numFmtId="0" fontId="32" fillId="4" borderId="39" xfId="0" applyFont="1" applyFill="1" applyBorder="1" applyAlignment="1" applyProtection="1">
      <alignment horizontal="center" vertical="center" wrapText="1"/>
    </xf>
    <xf numFmtId="0" fontId="32" fillId="4" borderId="52" xfId="0" applyFont="1" applyFill="1" applyBorder="1" applyAlignment="1" applyProtection="1">
      <alignment horizontal="center" vertical="center" wrapText="1"/>
    </xf>
    <xf numFmtId="0" fontId="32" fillId="4" borderId="66" xfId="0" applyFont="1" applyFill="1" applyBorder="1" applyAlignment="1" applyProtection="1">
      <alignment horizontal="center" vertical="center" wrapText="1"/>
    </xf>
    <xf numFmtId="0" fontId="32" fillId="4" borderId="61" xfId="0" applyFont="1" applyFill="1" applyBorder="1" applyAlignment="1" applyProtection="1">
      <alignment horizontal="center" vertical="center" wrapText="1"/>
    </xf>
    <xf numFmtId="0" fontId="32" fillId="4" borderId="62" xfId="0" applyFont="1" applyFill="1" applyBorder="1" applyAlignment="1" applyProtection="1">
      <alignment horizontal="center" vertical="center" wrapText="1"/>
    </xf>
    <xf numFmtId="0" fontId="0" fillId="17" borderId="34" xfId="0" quotePrefix="1" applyFill="1" applyBorder="1" applyAlignment="1" applyProtection="1">
      <alignment horizontal="center" vertical="center" wrapText="1"/>
    </xf>
    <xf numFmtId="0" fontId="0" fillId="17" borderId="33" xfId="0" applyFill="1" applyBorder="1" applyAlignment="1" applyProtection="1">
      <alignment vertical="center" wrapText="1"/>
    </xf>
    <xf numFmtId="0" fontId="34" fillId="10" borderId="34" xfId="0" applyFont="1" applyFill="1" applyBorder="1" applyAlignment="1" applyProtection="1">
      <alignment horizontal="center" vertical="center" wrapText="1"/>
    </xf>
    <xf numFmtId="0" fontId="60" fillId="0" borderId="32" xfId="0" applyFont="1" applyBorder="1" applyAlignment="1" applyProtection="1">
      <alignment horizontal="center" vertical="center" wrapText="1"/>
    </xf>
    <xf numFmtId="0" fontId="62" fillId="4" borderId="63" xfId="0" applyFont="1" applyFill="1" applyBorder="1" applyAlignment="1" applyProtection="1">
      <alignment horizontal="center" vertical="center" wrapText="1"/>
    </xf>
    <xf numFmtId="0" fontId="63" fillId="0" borderId="32" xfId="0" applyFont="1" applyBorder="1" applyAlignment="1" applyProtection="1">
      <alignment horizontal="center" vertical="center" wrapText="1"/>
    </xf>
    <xf numFmtId="0" fontId="63" fillId="0" borderId="33" xfId="0" applyFont="1" applyBorder="1" applyAlignment="1" applyProtection="1">
      <alignment horizontal="center" vertical="center" wrapText="1"/>
    </xf>
    <xf numFmtId="0" fontId="17" fillId="0" borderId="50" xfId="0" applyFont="1" applyFill="1" applyBorder="1" applyAlignment="1" applyProtection="1">
      <alignment horizontal="center" vertical="center" wrapText="1"/>
    </xf>
    <xf numFmtId="0" fontId="0" fillId="0" borderId="50" xfId="0" applyFill="1" applyBorder="1" applyAlignment="1" applyProtection="1">
      <alignment horizontal="center" vertical="center" wrapText="1"/>
    </xf>
    <xf numFmtId="0" fontId="17" fillId="5" borderId="50" xfId="0" applyFont="1" applyFill="1" applyBorder="1" applyAlignment="1" applyProtection="1">
      <alignment horizontal="center" vertical="center" wrapText="1"/>
    </xf>
    <xf numFmtId="0" fontId="17" fillId="0" borderId="69" xfId="0" applyFont="1" applyBorder="1" applyAlignment="1" applyProtection="1">
      <alignment horizontal="center" vertical="center" wrapText="1"/>
    </xf>
    <xf numFmtId="0" fontId="0" fillId="0" borderId="4" xfId="0" applyBorder="1" applyAlignment="1" applyProtection="1">
      <alignment horizontal="center" vertical="center" wrapText="1"/>
    </xf>
  </cellXfs>
  <cellStyles count="4">
    <cellStyle name="Euro" xfId="1" xr:uid="{00000000-0005-0000-0000-000001000000}"/>
    <cellStyle name="Normale" xfId="0" builtinId="0"/>
    <cellStyle name="Percentuale" xfId="3" builtinId="5"/>
    <cellStyle name="Valuta" xfId="2" builtinId="4"/>
  </cellStyles>
  <dxfs count="11">
    <dxf>
      <font>
        <color theme="0"/>
      </font>
      <fill>
        <patternFill>
          <bgColor rgb="FF0000FF"/>
        </patternFill>
      </fill>
    </dxf>
    <dxf>
      <font>
        <color theme="0"/>
      </font>
      <fill>
        <patternFill>
          <bgColor rgb="FF0000FF"/>
        </patternFill>
      </fill>
    </dxf>
    <dxf>
      <font>
        <color theme="0"/>
      </font>
      <fill>
        <patternFill>
          <bgColor rgb="FFFF0000"/>
        </patternFill>
      </fill>
    </dxf>
    <dxf>
      <font>
        <color theme="0"/>
      </font>
      <fill>
        <patternFill>
          <bgColor rgb="FF0000FF"/>
        </patternFill>
      </fill>
    </dxf>
    <dxf>
      <fill>
        <patternFill>
          <bgColor rgb="FFEF9E91"/>
        </patternFill>
      </fill>
    </dxf>
    <dxf>
      <fill>
        <patternFill>
          <bgColor rgb="FFED9797"/>
        </patternFill>
      </fill>
    </dxf>
    <dxf>
      <fill>
        <patternFill>
          <bgColor theme="0" tint="-0.14996795556505021"/>
        </patternFill>
      </fill>
    </dxf>
    <dxf>
      <fill>
        <patternFill>
          <bgColor theme="0" tint="-0.14996795556505021"/>
        </patternFill>
      </fill>
    </dxf>
    <dxf>
      <fill>
        <patternFill patternType="none">
          <bgColor auto="1"/>
        </patternFill>
      </fill>
    </dxf>
    <dxf>
      <fill>
        <patternFill patternType="none">
          <bgColor auto="1"/>
        </patternFill>
      </fill>
    </dxf>
    <dxf>
      <font>
        <color theme="0"/>
      </font>
      <fill>
        <patternFill>
          <bgColor rgb="FFFF0000"/>
        </patternFill>
      </fill>
    </dxf>
  </dxfs>
  <tableStyles count="0" defaultTableStyle="TableStyleMedium9" defaultPivotStyle="PivotStyleLight16"/>
  <colors>
    <mruColors>
      <color rgb="FF99FF99"/>
      <color rgb="FF00FFFF"/>
      <color rgb="FF9900FF"/>
      <color rgb="FF006600"/>
      <color rgb="FFFFFF66"/>
      <color rgb="FF3399FF"/>
      <color rgb="FF33CC33"/>
      <color rgb="FF00CC00"/>
      <color rgb="FF00FF0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19051</xdr:colOff>
      <xdr:row>6</xdr:row>
      <xdr:rowOff>153049</xdr:rowOff>
    </xdr:from>
    <xdr:to>
      <xdr:col>2</xdr:col>
      <xdr:colOff>4257675</xdr:colOff>
      <xdr:row>6</xdr:row>
      <xdr:rowOff>838037</xdr:rowOff>
    </xdr:to>
    <xdr:pic>
      <xdr:nvPicPr>
        <xdr:cNvPr id="2" name="Immagin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9051" y="1134124"/>
          <a:ext cx="4724399" cy="684988"/>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Z4193"/>
  <sheetViews>
    <sheetView tabSelected="1" topLeftCell="A2" zoomScaleNormal="100" workbookViewId="0">
      <pane ySplit="10" topLeftCell="A160" activePane="bottomLeft" state="frozen"/>
      <selection activeCell="A2" sqref="A2"/>
      <selection pane="bottomLeft" activeCell="D11" sqref="D11"/>
    </sheetView>
  </sheetViews>
  <sheetFormatPr defaultColWidth="9.1328125" defaultRowHeight="14.25" x14ac:dyDescent="0.45"/>
  <cols>
    <col min="1" max="1" width="3.33203125" style="113" customWidth="1"/>
    <col min="2" max="2" width="4" style="23" customWidth="1"/>
    <col min="3" max="3" width="5.53125" style="113" bestFit="1" customWidth="1"/>
    <col min="4" max="4" width="11.3984375" style="69" bestFit="1" customWidth="1"/>
    <col min="5" max="5" width="4.3984375" style="72" bestFit="1" customWidth="1"/>
    <col min="6" max="6" width="7.1328125" style="72" bestFit="1" customWidth="1"/>
    <col min="7" max="7" width="5.1328125" style="72" customWidth="1"/>
    <col min="8" max="8" width="43.33203125" style="52" customWidth="1"/>
    <col min="9" max="9" width="12.53125" style="53" customWidth="1"/>
    <col min="10" max="10" width="1.3984375" style="103" customWidth="1"/>
    <col min="11" max="11" width="6.3984375" style="23" customWidth="1"/>
    <col min="12" max="12" width="1.53125" style="52" customWidth="1"/>
    <col min="13" max="13" width="4.3984375" style="52" bestFit="1" customWidth="1"/>
    <col min="14" max="14" width="7.1328125" style="52" bestFit="1" customWidth="1"/>
    <col min="15" max="15" width="4" style="23" bestFit="1" customWidth="1"/>
    <col min="16" max="24" width="10.86328125" style="23" customWidth="1"/>
    <col min="25" max="25" width="4.3984375" style="23" bestFit="1" customWidth="1"/>
    <col min="26" max="27" width="5.53125" style="23" bestFit="1" customWidth="1"/>
    <col min="28" max="28" width="5.6640625" style="23" bestFit="1" customWidth="1"/>
    <col min="29" max="29" width="5.33203125" style="23" customWidth="1"/>
    <col min="30" max="30" width="5.53125" style="23" bestFit="1" customWidth="1"/>
    <col min="31" max="31" width="5.1328125" style="23" bestFit="1" customWidth="1"/>
    <col min="32" max="32" width="5.86328125" style="23" bestFit="1" customWidth="1"/>
    <col min="33" max="104" width="9.1328125" style="22"/>
    <col min="105" max="16384" width="9.1328125" style="23"/>
  </cols>
  <sheetData>
    <row r="1" spans="1:32" hidden="1" x14ac:dyDescent="0.45">
      <c r="C1" s="113">
        <v>1</v>
      </c>
      <c r="D1" s="69">
        <v>2</v>
      </c>
      <c r="E1" s="72">
        <v>3</v>
      </c>
      <c r="F1" s="72">
        <v>4</v>
      </c>
      <c r="G1" s="72">
        <v>5</v>
      </c>
      <c r="H1" s="23">
        <v>6</v>
      </c>
      <c r="I1" s="24">
        <v>7</v>
      </c>
      <c r="J1" s="103">
        <v>8</v>
      </c>
      <c r="K1" s="23">
        <v>9</v>
      </c>
      <c r="L1" s="23">
        <v>10</v>
      </c>
      <c r="M1" s="23">
        <v>11</v>
      </c>
      <c r="N1" s="23">
        <v>12</v>
      </c>
      <c r="O1" s="23">
        <v>13</v>
      </c>
      <c r="P1" s="23">
        <v>14</v>
      </c>
      <c r="Q1" s="23">
        <v>15</v>
      </c>
      <c r="R1" s="23">
        <v>16</v>
      </c>
      <c r="S1" s="23">
        <v>17</v>
      </c>
      <c r="T1" s="23">
        <v>18</v>
      </c>
      <c r="U1" s="23">
        <v>19</v>
      </c>
      <c r="V1" s="23">
        <v>20</v>
      </c>
      <c r="W1" s="23">
        <v>21</v>
      </c>
      <c r="X1" s="23">
        <v>22</v>
      </c>
      <c r="Y1" s="23">
        <v>23</v>
      </c>
      <c r="Z1" s="23">
        <v>24</v>
      </c>
      <c r="AA1" s="23">
        <v>25</v>
      </c>
      <c r="AB1" s="23">
        <v>26</v>
      </c>
      <c r="AC1" s="23">
        <v>27</v>
      </c>
      <c r="AD1" s="23">
        <v>28</v>
      </c>
      <c r="AE1" s="23">
        <v>29</v>
      </c>
      <c r="AF1" s="23">
        <v>30</v>
      </c>
    </row>
    <row r="2" spans="1:32" ht="16.5" thickTop="1" thickBot="1" x14ac:dyDescent="0.5">
      <c r="A2" s="115"/>
      <c r="B2" s="115"/>
      <c r="C2" s="115"/>
      <c r="D2" s="23"/>
      <c r="E2" s="97" t="s">
        <v>0</v>
      </c>
      <c r="G2" s="487" t="s">
        <v>1</v>
      </c>
      <c r="H2" s="488" t="s">
        <v>2</v>
      </c>
      <c r="I2" s="24"/>
      <c r="K2" s="92" t="s">
        <v>3</v>
      </c>
      <c r="L2" s="117"/>
      <c r="M2" s="95" t="s">
        <v>4</v>
      </c>
      <c r="N2" s="117"/>
      <c r="O2" s="117"/>
      <c r="P2" s="117"/>
      <c r="Q2" s="117"/>
      <c r="R2" s="117"/>
      <c r="S2" s="117"/>
      <c r="T2" s="117"/>
      <c r="U2" s="117"/>
      <c r="V2" s="117"/>
    </row>
    <row r="3" spans="1:32" ht="15" thickTop="1" thickBot="1" x14ac:dyDescent="0.5">
      <c r="A3" s="115"/>
      <c r="B3" s="115"/>
      <c r="C3" s="115"/>
      <c r="G3" s="487" t="s">
        <v>5</v>
      </c>
      <c r="H3" s="489" t="s">
        <v>6</v>
      </c>
      <c r="I3" s="24"/>
      <c r="K3" s="93" t="s">
        <v>7</v>
      </c>
      <c r="L3" s="96"/>
      <c r="M3" s="94" t="s">
        <v>8</v>
      </c>
      <c r="N3" s="96"/>
      <c r="O3" s="96"/>
      <c r="P3" s="96"/>
      <c r="Q3" s="96"/>
      <c r="R3" s="96"/>
      <c r="S3" s="96"/>
      <c r="T3" s="96"/>
      <c r="U3" s="96"/>
      <c r="V3" s="96"/>
    </row>
    <row r="4" spans="1:32" ht="15" thickTop="1" thickBot="1" x14ac:dyDescent="0.5">
      <c r="A4" s="115"/>
      <c r="B4" s="115"/>
      <c r="C4" s="118" t="s">
        <v>480</v>
      </c>
      <c r="D4" s="119"/>
      <c r="E4" s="120"/>
      <c r="F4" s="120"/>
      <c r="G4" s="487" t="s">
        <v>9</v>
      </c>
      <c r="H4" s="489" t="s">
        <v>10</v>
      </c>
      <c r="I4" s="24"/>
      <c r="K4" s="93" t="s">
        <v>11</v>
      </c>
      <c r="L4" s="96"/>
      <c r="M4" s="94" t="s">
        <v>12</v>
      </c>
      <c r="N4" s="96"/>
      <c r="O4" s="96"/>
      <c r="P4" s="96"/>
      <c r="Q4" s="96"/>
      <c r="R4" s="96"/>
      <c r="S4" s="96"/>
      <c r="T4" s="96"/>
      <c r="U4" s="96"/>
      <c r="V4" s="96"/>
    </row>
    <row r="5" spans="1:32" ht="15" thickTop="1" thickBot="1" x14ac:dyDescent="0.5">
      <c r="A5" s="115"/>
      <c r="B5" s="115"/>
      <c r="C5" s="502" t="s">
        <v>13</v>
      </c>
      <c r="D5" s="503"/>
      <c r="E5" s="503"/>
      <c r="F5" s="503"/>
      <c r="G5" s="487" t="s">
        <v>14</v>
      </c>
      <c r="H5" s="489" t="s">
        <v>15</v>
      </c>
      <c r="I5" s="24"/>
      <c r="K5" s="98" t="s">
        <v>16</v>
      </c>
      <c r="L5" s="117"/>
      <c r="M5" s="95" t="s">
        <v>17</v>
      </c>
      <c r="N5" s="117"/>
      <c r="O5" s="117"/>
      <c r="P5" s="117"/>
      <c r="Q5" s="117"/>
      <c r="R5" s="117"/>
      <c r="S5" s="62"/>
      <c r="T5" s="117"/>
      <c r="U5" s="117"/>
      <c r="V5" s="117"/>
    </row>
    <row r="6" spans="1:32" ht="15.75" customHeight="1" thickTop="1" thickBot="1" x14ac:dyDescent="0.5">
      <c r="A6" s="115"/>
      <c r="B6" s="115"/>
      <c r="C6" s="503"/>
      <c r="D6" s="503"/>
      <c r="E6" s="503"/>
      <c r="F6" s="503"/>
      <c r="G6" s="487" t="s">
        <v>18</v>
      </c>
      <c r="H6" s="489" t="s">
        <v>19</v>
      </c>
      <c r="I6" s="24"/>
      <c r="K6" s="456" t="s">
        <v>20</v>
      </c>
      <c r="L6" s="96"/>
      <c r="M6" s="111" t="s">
        <v>21</v>
      </c>
      <c r="N6" s="96"/>
      <c r="O6" s="96"/>
      <c r="P6" s="96"/>
      <c r="Q6" s="96"/>
      <c r="R6" s="96"/>
      <c r="S6" s="490" t="s">
        <v>20</v>
      </c>
      <c r="T6" s="112" t="s">
        <v>22</v>
      </c>
      <c r="U6" s="117"/>
      <c r="V6" s="117"/>
      <c r="W6" s="117"/>
      <c r="X6" s="117"/>
    </row>
    <row r="7" spans="1:32" ht="15" thickTop="1" thickBot="1" x14ac:dyDescent="0.5">
      <c r="A7" s="115"/>
      <c r="B7" s="115"/>
      <c r="C7" s="503"/>
      <c r="D7" s="503"/>
      <c r="E7" s="503"/>
      <c r="F7" s="503"/>
      <c r="G7" s="121"/>
      <c r="H7" s="121"/>
      <c r="I7" s="24"/>
      <c r="K7" s="492" t="s">
        <v>20</v>
      </c>
      <c r="L7" s="458"/>
      <c r="M7" s="111" t="s">
        <v>479</v>
      </c>
      <c r="N7" s="117"/>
      <c r="O7" s="117"/>
      <c r="P7" s="117"/>
      <c r="Q7" s="117"/>
      <c r="R7" s="117"/>
      <c r="S7" s="117"/>
      <c r="T7" s="117"/>
      <c r="U7" s="117"/>
      <c r="V7" s="117"/>
      <c r="W7" s="117"/>
      <c r="X7" s="117"/>
    </row>
    <row r="8" spans="1:32" ht="14.65" thickBot="1" x14ac:dyDescent="0.5">
      <c r="A8" s="115"/>
      <c r="B8" s="115"/>
      <c r="C8" s="503"/>
      <c r="D8" s="503"/>
      <c r="E8" s="503"/>
      <c r="F8" s="503"/>
      <c r="G8" s="121"/>
      <c r="H8" s="121"/>
      <c r="I8" s="24"/>
      <c r="K8" s="491" t="s">
        <v>20</v>
      </c>
      <c r="L8" s="117"/>
      <c r="M8" s="122" t="s">
        <v>478</v>
      </c>
      <c r="N8" s="117"/>
      <c r="O8" s="117"/>
      <c r="P8" s="117"/>
      <c r="Q8" s="117"/>
      <c r="R8" s="117"/>
      <c r="S8" s="117"/>
      <c r="T8" s="117"/>
      <c r="U8" s="117"/>
      <c r="V8" s="117"/>
      <c r="W8" s="117"/>
      <c r="X8" s="117"/>
    </row>
    <row r="9" spans="1:32" ht="14.65" thickBot="1" x14ac:dyDescent="0.5">
      <c r="A9" s="115"/>
      <c r="B9" s="115"/>
      <c r="C9" s="115"/>
      <c r="H9" s="23"/>
      <c r="I9" s="24"/>
      <c r="L9" s="23"/>
      <c r="M9" s="23"/>
      <c r="N9" s="23"/>
    </row>
    <row r="10" spans="1:32" ht="18.399999999999999" thickBot="1" x14ac:dyDescent="0.5">
      <c r="A10" s="115"/>
      <c r="B10" s="115"/>
      <c r="C10" s="116"/>
      <c r="D10" s="70"/>
      <c r="E10" s="73"/>
      <c r="F10" s="74"/>
      <c r="G10" s="74"/>
      <c r="H10" s="54" t="s">
        <v>23</v>
      </c>
      <c r="I10" s="55"/>
      <c r="J10" s="104"/>
      <c r="K10" s="54"/>
      <c r="L10" s="56"/>
      <c r="M10" s="57"/>
      <c r="N10" s="56"/>
      <c r="O10" s="54"/>
      <c r="P10" s="496" t="s">
        <v>24</v>
      </c>
      <c r="Q10" s="497"/>
      <c r="R10" s="497"/>
      <c r="S10" s="497"/>
      <c r="T10" s="497"/>
      <c r="U10" s="497"/>
      <c r="V10" s="497"/>
      <c r="W10" s="497"/>
      <c r="X10" s="498"/>
      <c r="Y10" s="499" t="s">
        <v>25</v>
      </c>
      <c r="Z10" s="500"/>
      <c r="AA10" s="500"/>
      <c r="AB10" s="500"/>
      <c r="AC10" s="500"/>
      <c r="AD10" s="500"/>
      <c r="AE10" s="500"/>
      <c r="AF10" s="501"/>
    </row>
    <row r="11" spans="1:32" ht="14.65" thickBot="1" x14ac:dyDescent="0.5">
      <c r="A11" s="113" t="s">
        <v>26</v>
      </c>
      <c r="B11" s="23" t="s">
        <v>27</v>
      </c>
      <c r="C11" s="114" t="s">
        <v>20</v>
      </c>
      <c r="D11" s="63" t="s">
        <v>28</v>
      </c>
      <c r="E11" s="75" t="s">
        <v>29</v>
      </c>
      <c r="F11" s="76" t="s">
        <v>30</v>
      </c>
      <c r="G11" s="76" t="s">
        <v>31</v>
      </c>
      <c r="H11" s="2" t="s">
        <v>32</v>
      </c>
      <c r="I11" s="3" t="s">
        <v>33</v>
      </c>
      <c r="J11" s="105"/>
      <c r="K11" s="4" t="s">
        <v>34</v>
      </c>
      <c r="L11" s="108"/>
      <c r="M11" s="1" t="s">
        <v>29</v>
      </c>
      <c r="N11" s="2" t="s">
        <v>30</v>
      </c>
      <c r="O11" s="2" t="s">
        <v>31</v>
      </c>
      <c r="P11" s="5" t="s">
        <v>1</v>
      </c>
      <c r="Q11" s="6" t="s">
        <v>3</v>
      </c>
      <c r="R11" s="7" t="s">
        <v>16</v>
      </c>
      <c r="S11" s="8" t="s">
        <v>5</v>
      </c>
      <c r="T11" s="8" t="s">
        <v>9</v>
      </c>
      <c r="U11" s="6" t="s">
        <v>7</v>
      </c>
      <c r="V11" s="8" t="s">
        <v>14</v>
      </c>
      <c r="W11" s="8" t="s">
        <v>18</v>
      </c>
      <c r="X11" s="9" t="s">
        <v>11</v>
      </c>
      <c r="Y11" s="58" t="s">
        <v>35</v>
      </c>
      <c r="Z11" s="60" t="s">
        <v>36</v>
      </c>
      <c r="AA11" s="59" t="s">
        <v>37</v>
      </c>
      <c r="AB11" s="59" t="s">
        <v>38</v>
      </c>
      <c r="AC11" s="59" t="s">
        <v>39</v>
      </c>
      <c r="AD11" s="59" t="s">
        <v>40</v>
      </c>
      <c r="AE11" s="59" t="s">
        <v>41</v>
      </c>
      <c r="AF11" s="61" t="s">
        <v>42</v>
      </c>
    </row>
    <row r="12" spans="1:32" ht="57" customHeight="1" thickBot="1" x14ac:dyDescent="0.5">
      <c r="A12" s="113">
        <v>0</v>
      </c>
      <c r="B12" s="23">
        <f>IF(G12="A",1,IF(G12="B",2,3))</f>
        <v>3</v>
      </c>
      <c r="C12" s="456">
        <f>E12*100+F12*10+B12*1</f>
        <v>113</v>
      </c>
      <c r="D12" s="64" t="s">
        <v>43</v>
      </c>
      <c r="E12" s="77">
        <v>1</v>
      </c>
      <c r="F12" s="78">
        <v>1</v>
      </c>
      <c r="G12" s="78" t="s">
        <v>44</v>
      </c>
      <c r="H12" s="13" t="s">
        <v>45</v>
      </c>
      <c r="I12" s="14"/>
      <c r="J12" s="106">
        <f>+A12</f>
        <v>0</v>
      </c>
      <c r="K12" s="15" t="s">
        <v>46</v>
      </c>
      <c r="L12" s="102"/>
      <c r="M12" s="12">
        <f>+E12</f>
        <v>1</v>
      </c>
      <c r="N12" s="11">
        <f>+F12</f>
        <v>1</v>
      </c>
      <c r="O12" s="11" t="str">
        <f>+G12</f>
        <v>C</v>
      </c>
      <c r="P12" s="16">
        <v>300</v>
      </c>
      <c r="Q12" s="17">
        <v>432</v>
      </c>
      <c r="R12" s="17">
        <v>200</v>
      </c>
      <c r="S12" s="17">
        <v>450</v>
      </c>
      <c r="T12" s="17">
        <v>300</v>
      </c>
      <c r="U12" s="17">
        <v>432</v>
      </c>
      <c r="V12" s="17">
        <v>600</v>
      </c>
      <c r="W12" s="17">
        <v>900</v>
      </c>
      <c r="X12" s="18">
        <v>432</v>
      </c>
      <c r="Y12" s="19">
        <f>+P12/50</f>
        <v>6</v>
      </c>
      <c r="Z12" s="11">
        <f>+Q12/54</f>
        <v>8</v>
      </c>
      <c r="AA12" s="11">
        <f>+S12/50</f>
        <v>9</v>
      </c>
      <c r="AB12" s="11">
        <f>+T12/50</f>
        <v>6</v>
      </c>
      <c r="AC12" s="11">
        <f>+U12/54</f>
        <v>8</v>
      </c>
      <c r="AD12" s="11">
        <f>+V12/50</f>
        <v>12</v>
      </c>
      <c r="AE12" s="11">
        <f>+W12/50</f>
        <v>18</v>
      </c>
      <c r="AF12" s="20">
        <f>+X12/54</f>
        <v>8</v>
      </c>
    </row>
    <row r="13" spans="1:32" ht="90.75" customHeight="1" thickBot="1" x14ac:dyDescent="0.5">
      <c r="A13" s="113">
        <v>0</v>
      </c>
      <c r="B13" s="23">
        <f>IF(G13="A",1,IF(G13="B",2,3))</f>
        <v>2</v>
      </c>
      <c r="C13" s="456">
        <f>E13*100+F13*10+B13*1</f>
        <v>212</v>
      </c>
      <c r="D13" s="99">
        <v>2</v>
      </c>
      <c r="E13" s="100">
        <v>2</v>
      </c>
      <c r="F13" s="101">
        <v>1</v>
      </c>
      <c r="G13" s="101" t="s">
        <v>47</v>
      </c>
      <c r="H13" s="28" t="s">
        <v>48</v>
      </c>
      <c r="I13" s="29" t="s">
        <v>49</v>
      </c>
      <c r="J13" s="106">
        <f t="shared" ref="J13:J76" si="0">+A13</f>
        <v>0</v>
      </c>
      <c r="K13" s="30" t="s">
        <v>46</v>
      </c>
      <c r="L13" s="109"/>
      <c r="M13" s="27">
        <f t="shared" ref="M13:M76" si="1">+E13</f>
        <v>2</v>
      </c>
      <c r="N13" s="10">
        <f t="shared" ref="N13:N76" si="2">+F13</f>
        <v>1</v>
      </c>
      <c r="O13" s="10" t="str">
        <f t="shared" ref="O13:O76" si="3">+G13</f>
        <v>B</v>
      </c>
      <c r="P13" s="31">
        <v>100</v>
      </c>
      <c r="Q13" s="32">
        <v>162</v>
      </c>
      <c r="R13" s="32">
        <v>50</v>
      </c>
      <c r="S13" s="32">
        <v>150</v>
      </c>
      <c r="T13" s="32">
        <v>100</v>
      </c>
      <c r="U13" s="32">
        <v>162</v>
      </c>
      <c r="V13" s="32">
        <v>200</v>
      </c>
      <c r="W13" s="32">
        <v>300</v>
      </c>
      <c r="X13" s="33">
        <v>162</v>
      </c>
      <c r="Y13" s="25">
        <f t="shared" ref="Y13:Y20" si="4">+P13/50</f>
        <v>2</v>
      </c>
      <c r="Z13" s="10">
        <f t="shared" ref="Z13:Z20" si="5">+Q13/54</f>
        <v>3</v>
      </c>
      <c r="AA13" s="10">
        <f t="shared" ref="AA13:AA20" si="6">+S13/50</f>
        <v>3</v>
      </c>
      <c r="AB13" s="10">
        <f t="shared" ref="AB13:AB76" si="7">+T13/50</f>
        <v>2</v>
      </c>
      <c r="AC13" s="10">
        <f t="shared" ref="AC13:AC76" si="8">+U13/54</f>
        <v>3</v>
      </c>
      <c r="AD13" s="10">
        <f t="shared" ref="AD13:AD76" si="9">+V13/50</f>
        <v>4</v>
      </c>
      <c r="AE13" s="10">
        <f t="shared" ref="AE13:AE76" si="10">+W13/50</f>
        <v>6</v>
      </c>
      <c r="AF13" s="26">
        <f t="shared" ref="AF13:AF76" si="11">+X13/54</f>
        <v>3</v>
      </c>
    </row>
    <row r="14" spans="1:32" ht="90.75" customHeight="1" thickBot="1" x14ac:dyDescent="0.5">
      <c r="A14" s="113">
        <v>0</v>
      </c>
      <c r="B14" s="23">
        <f>IF(G14="A",1,IF(G14="B",2,3))</f>
        <v>3</v>
      </c>
      <c r="C14" s="456">
        <f>E14*100+F14*10+B14*1</f>
        <v>223</v>
      </c>
      <c r="D14" s="65">
        <v>2</v>
      </c>
      <c r="E14" s="79">
        <v>2</v>
      </c>
      <c r="F14" s="80">
        <v>2</v>
      </c>
      <c r="G14" s="80" t="s">
        <v>44</v>
      </c>
      <c r="H14" s="28" t="s">
        <v>50</v>
      </c>
      <c r="I14" s="29" t="s">
        <v>51</v>
      </c>
      <c r="J14" s="106">
        <f t="shared" si="0"/>
        <v>0</v>
      </c>
      <c r="K14" s="30" t="s">
        <v>46</v>
      </c>
      <c r="L14" s="102"/>
      <c r="M14" s="27">
        <f t="shared" si="1"/>
        <v>2</v>
      </c>
      <c r="N14" s="10">
        <f t="shared" si="2"/>
        <v>2</v>
      </c>
      <c r="O14" s="10" t="str">
        <f t="shared" si="3"/>
        <v>C</v>
      </c>
      <c r="P14" s="31">
        <v>300</v>
      </c>
      <c r="Q14" s="32">
        <v>432</v>
      </c>
      <c r="R14" s="32">
        <v>150</v>
      </c>
      <c r="S14" s="32">
        <v>450</v>
      </c>
      <c r="T14" s="32">
        <v>300</v>
      </c>
      <c r="U14" s="32">
        <v>432</v>
      </c>
      <c r="V14" s="32">
        <v>600</v>
      </c>
      <c r="W14" s="32">
        <v>900</v>
      </c>
      <c r="X14" s="33">
        <v>432</v>
      </c>
      <c r="Y14" s="25">
        <f t="shared" si="4"/>
        <v>6</v>
      </c>
      <c r="Z14" s="10">
        <f t="shared" si="5"/>
        <v>8</v>
      </c>
      <c r="AA14" s="10">
        <f t="shared" si="6"/>
        <v>9</v>
      </c>
      <c r="AB14" s="10">
        <f t="shared" si="7"/>
        <v>6</v>
      </c>
      <c r="AC14" s="10">
        <f t="shared" si="8"/>
        <v>8</v>
      </c>
      <c r="AD14" s="10">
        <f t="shared" si="9"/>
        <v>12</v>
      </c>
      <c r="AE14" s="10">
        <f t="shared" si="10"/>
        <v>18</v>
      </c>
      <c r="AF14" s="26">
        <f t="shared" si="11"/>
        <v>8</v>
      </c>
    </row>
    <row r="15" spans="1:32" ht="69" customHeight="1" thickBot="1" x14ac:dyDescent="0.5">
      <c r="A15" s="113">
        <v>0</v>
      </c>
      <c r="B15" s="23">
        <f t="shared" ref="B15:B78" si="12">IF(G15="A",1,IF(G15="B",2,3))</f>
        <v>2</v>
      </c>
      <c r="C15" s="456">
        <f t="shared" ref="C15:C78" si="13">E15*100+F15*10+B15*1</f>
        <v>312</v>
      </c>
      <c r="D15" s="66">
        <v>3</v>
      </c>
      <c r="E15" s="77">
        <v>3</v>
      </c>
      <c r="F15" s="78">
        <v>1</v>
      </c>
      <c r="G15" s="78" t="s">
        <v>47</v>
      </c>
      <c r="H15" s="13" t="s">
        <v>52</v>
      </c>
      <c r="I15" s="14" t="s">
        <v>53</v>
      </c>
      <c r="J15" s="106">
        <f t="shared" si="0"/>
        <v>0</v>
      </c>
      <c r="K15" s="21" t="s">
        <v>54</v>
      </c>
      <c r="L15" s="102"/>
      <c r="M15" s="12">
        <f t="shared" si="1"/>
        <v>3</v>
      </c>
      <c r="N15" s="11">
        <f t="shared" si="2"/>
        <v>1</v>
      </c>
      <c r="O15" s="11" t="str">
        <f t="shared" si="3"/>
        <v>B</v>
      </c>
      <c r="P15" s="16">
        <v>100</v>
      </c>
      <c r="Q15" s="17">
        <v>162</v>
      </c>
      <c r="R15" s="17">
        <v>50</v>
      </c>
      <c r="S15" s="17">
        <v>150</v>
      </c>
      <c r="T15" s="17">
        <v>100</v>
      </c>
      <c r="U15" s="17">
        <v>162</v>
      </c>
      <c r="V15" s="17">
        <v>200</v>
      </c>
      <c r="W15" s="17">
        <v>300</v>
      </c>
      <c r="X15" s="18">
        <v>162</v>
      </c>
      <c r="Y15" s="19">
        <f t="shared" si="4"/>
        <v>2</v>
      </c>
      <c r="Z15" s="11">
        <f t="shared" si="5"/>
        <v>3</v>
      </c>
      <c r="AA15" s="11">
        <f t="shared" si="6"/>
        <v>3</v>
      </c>
      <c r="AB15" s="11">
        <f t="shared" si="7"/>
        <v>2</v>
      </c>
      <c r="AC15" s="11">
        <f t="shared" si="8"/>
        <v>3</v>
      </c>
      <c r="AD15" s="11">
        <f t="shared" si="9"/>
        <v>4</v>
      </c>
      <c r="AE15" s="11">
        <f t="shared" si="10"/>
        <v>6</v>
      </c>
      <c r="AF15" s="20">
        <f t="shared" si="11"/>
        <v>3</v>
      </c>
    </row>
    <row r="16" spans="1:32" ht="69" customHeight="1" thickBot="1" x14ac:dyDescent="0.5">
      <c r="A16" s="113">
        <v>0</v>
      </c>
      <c r="B16" s="23">
        <f t="shared" si="12"/>
        <v>2</v>
      </c>
      <c r="C16" s="456">
        <f t="shared" si="13"/>
        <v>322</v>
      </c>
      <c r="D16" s="66">
        <v>3</v>
      </c>
      <c r="E16" s="77">
        <v>3</v>
      </c>
      <c r="F16" s="78">
        <v>2</v>
      </c>
      <c r="G16" s="78" t="s">
        <v>47</v>
      </c>
      <c r="H16" s="13" t="s">
        <v>55</v>
      </c>
      <c r="I16" s="14" t="s">
        <v>56</v>
      </c>
      <c r="J16" s="106">
        <f t="shared" si="0"/>
        <v>0</v>
      </c>
      <c r="K16" s="21" t="s">
        <v>54</v>
      </c>
      <c r="L16" s="102"/>
      <c r="M16" s="12">
        <f t="shared" si="1"/>
        <v>3</v>
      </c>
      <c r="N16" s="11">
        <f t="shared" si="2"/>
        <v>2</v>
      </c>
      <c r="O16" s="11" t="str">
        <f t="shared" si="3"/>
        <v>B</v>
      </c>
      <c r="P16" s="16">
        <v>100</v>
      </c>
      <c r="Q16" s="17">
        <v>162</v>
      </c>
      <c r="R16" s="17">
        <v>50</v>
      </c>
      <c r="S16" s="17">
        <v>150</v>
      </c>
      <c r="T16" s="17">
        <v>100</v>
      </c>
      <c r="U16" s="17">
        <v>162</v>
      </c>
      <c r="V16" s="17">
        <v>200</v>
      </c>
      <c r="W16" s="17">
        <v>300</v>
      </c>
      <c r="X16" s="18">
        <v>162</v>
      </c>
      <c r="Y16" s="19">
        <f t="shared" si="4"/>
        <v>2</v>
      </c>
      <c r="Z16" s="11">
        <f t="shared" si="5"/>
        <v>3</v>
      </c>
      <c r="AA16" s="11">
        <f t="shared" si="6"/>
        <v>3</v>
      </c>
      <c r="AB16" s="11">
        <f t="shared" si="7"/>
        <v>2</v>
      </c>
      <c r="AC16" s="11">
        <f t="shared" si="8"/>
        <v>3</v>
      </c>
      <c r="AD16" s="11">
        <f t="shared" si="9"/>
        <v>4</v>
      </c>
      <c r="AE16" s="11">
        <f t="shared" si="10"/>
        <v>6</v>
      </c>
      <c r="AF16" s="20">
        <f t="shared" si="11"/>
        <v>3</v>
      </c>
    </row>
    <row r="17" spans="1:32" ht="69" customHeight="1" thickBot="1" x14ac:dyDescent="0.5">
      <c r="A17" s="113">
        <v>0</v>
      </c>
      <c r="B17" s="23">
        <f t="shared" si="12"/>
        <v>3</v>
      </c>
      <c r="C17" s="456">
        <f t="shared" si="13"/>
        <v>333</v>
      </c>
      <c r="D17" s="66">
        <v>3</v>
      </c>
      <c r="E17" s="77">
        <v>3</v>
      </c>
      <c r="F17" s="78">
        <v>3</v>
      </c>
      <c r="G17" s="78" t="s">
        <v>44</v>
      </c>
      <c r="H17" s="13" t="s">
        <v>57</v>
      </c>
      <c r="I17" s="14" t="s">
        <v>58</v>
      </c>
      <c r="J17" s="106">
        <f t="shared" si="0"/>
        <v>0</v>
      </c>
      <c r="K17" s="21" t="s">
        <v>54</v>
      </c>
      <c r="L17" s="102"/>
      <c r="M17" s="12">
        <f t="shared" si="1"/>
        <v>3</v>
      </c>
      <c r="N17" s="11">
        <f t="shared" si="2"/>
        <v>3</v>
      </c>
      <c r="O17" s="11" t="str">
        <f t="shared" si="3"/>
        <v>C</v>
      </c>
      <c r="P17" s="16">
        <v>200</v>
      </c>
      <c r="Q17" s="17">
        <v>324</v>
      </c>
      <c r="R17" s="17">
        <v>100</v>
      </c>
      <c r="S17" s="17">
        <v>300</v>
      </c>
      <c r="T17" s="17">
        <v>200</v>
      </c>
      <c r="U17" s="17">
        <v>324</v>
      </c>
      <c r="V17" s="17">
        <v>400</v>
      </c>
      <c r="W17" s="17">
        <v>600</v>
      </c>
      <c r="X17" s="18">
        <v>324</v>
      </c>
      <c r="Y17" s="19">
        <f t="shared" si="4"/>
        <v>4</v>
      </c>
      <c r="Z17" s="11">
        <f t="shared" si="5"/>
        <v>6</v>
      </c>
      <c r="AA17" s="11">
        <f t="shared" si="6"/>
        <v>6</v>
      </c>
      <c r="AB17" s="11">
        <f t="shared" si="7"/>
        <v>4</v>
      </c>
      <c r="AC17" s="11">
        <f t="shared" si="8"/>
        <v>6</v>
      </c>
      <c r="AD17" s="11">
        <f t="shared" si="9"/>
        <v>8</v>
      </c>
      <c r="AE17" s="11">
        <f t="shared" si="10"/>
        <v>12</v>
      </c>
      <c r="AF17" s="20">
        <f t="shared" si="11"/>
        <v>6</v>
      </c>
    </row>
    <row r="18" spans="1:32" ht="69" customHeight="1" thickBot="1" x14ac:dyDescent="0.5">
      <c r="A18" s="113">
        <v>0</v>
      </c>
      <c r="B18" s="23">
        <f t="shared" si="12"/>
        <v>3</v>
      </c>
      <c r="C18" s="456">
        <f t="shared" si="13"/>
        <v>343</v>
      </c>
      <c r="D18" s="66">
        <v>3</v>
      </c>
      <c r="E18" s="77">
        <v>3</v>
      </c>
      <c r="F18" s="78">
        <v>4</v>
      </c>
      <c r="G18" s="78" t="s">
        <v>44</v>
      </c>
      <c r="H18" s="13" t="s">
        <v>57</v>
      </c>
      <c r="I18" s="14" t="s">
        <v>59</v>
      </c>
      <c r="J18" s="106">
        <f t="shared" si="0"/>
        <v>0</v>
      </c>
      <c r="K18" s="21" t="s">
        <v>54</v>
      </c>
      <c r="L18" s="102"/>
      <c r="M18" s="12">
        <f t="shared" si="1"/>
        <v>3</v>
      </c>
      <c r="N18" s="11">
        <f t="shared" si="2"/>
        <v>4</v>
      </c>
      <c r="O18" s="11" t="str">
        <f t="shared" si="3"/>
        <v>C</v>
      </c>
      <c r="P18" s="16">
        <v>200</v>
      </c>
      <c r="Q18" s="17">
        <v>324</v>
      </c>
      <c r="R18" s="17">
        <v>100</v>
      </c>
      <c r="S18" s="17">
        <v>300</v>
      </c>
      <c r="T18" s="17">
        <v>200</v>
      </c>
      <c r="U18" s="17">
        <v>324</v>
      </c>
      <c r="V18" s="17">
        <v>400</v>
      </c>
      <c r="W18" s="17">
        <v>600</v>
      </c>
      <c r="X18" s="18">
        <v>324</v>
      </c>
      <c r="Y18" s="19">
        <f t="shared" si="4"/>
        <v>4</v>
      </c>
      <c r="Z18" s="11">
        <f t="shared" si="5"/>
        <v>6</v>
      </c>
      <c r="AA18" s="11">
        <f t="shared" si="6"/>
        <v>6</v>
      </c>
      <c r="AB18" s="11">
        <f t="shared" si="7"/>
        <v>4</v>
      </c>
      <c r="AC18" s="11">
        <f t="shared" si="8"/>
        <v>6</v>
      </c>
      <c r="AD18" s="11">
        <f t="shared" si="9"/>
        <v>8</v>
      </c>
      <c r="AE18" s="11">
        <f t="shared" si="10"/>
        <v>12</v>
      </c>
      <c r="AF18" s="20">
        <f t="shared" si="11"/>
        <v>6</v>
      </c>
    </row>
    <row r="19" spans="1:32" ht="69" customHeight="1" thickBot="1" x14ac:dyDescent="0.5">
      <c r="A19" s="113">
        <v>0</v>
      </c>
      <c r="B19" s="23">
        <f t="shared" si="12"/>
        <v>1</v>
      </c>
      <c r="C19" s="456">
        <f t="shared" si="13"/>
        <v>351</v>
      </c>
      <c r="D19" s="66">
        <v>3</v>
      </c>
      <c r="E19" s="77">
        <v>3</v>
      </c>
      <c r="F19" s="78">
        <v>5</v>
      </c>
      <c r="G19" s="78" t="s">
        <v>60</v>
      </c>
      <c r="H19" s="13" t="s">
        <v>61</v>
      </c>
      <c r="I19" s="14" t="s">
        <v>62</v>
      </c>
      <c r="J19" s="106">
        <f t="shared" si="0"/>
        <v>0</v>
      </c>
      <c r="K19" s="21" t="s">
        <v>63</v>
      </c>
      <c r="L19" s="102"/>
      <c r="M19" s="12">
        <f t="shared" si="1"/>
        <v>3</v>
      </c>
      <c r="N19" s="11">
        <f t="shared" si="2"/>
        <v>5</v>
      </c>
      <c r="O19" s="11" t="str">
        <f t="shared" si="3"/>
        <v>A</v>
      </c>
      <c r="P19" s="16">
        <v>0</v>
      </c>
      <c r="Q19" s="17">
        <v>162</v>
      </c>
      <c r="R19" s="17">
        <v>50</v>
      </c>
      <c r="S19" s="17">
        <v>225</v>
      </c>
      <c r="T19" s="17">
        <v>0</v>
      </c>
      <c r="U19" s="17">
        <v>162</v>
      </c>
      <c r="V19" s="17">
        <v>300</v>
      </c>
      <c r="W19" s="17">
        <v>450</v>
      </c>
      <c r="X19" s="18">
        <v>162</v>
      </c>
      <c r="Y19" s="19">
        <f t="shared" si="4"/>
        <v>0</v>
      </c>
      <c r="Z19" s="11">
        <f t="shared" si="5"/>
        <v>3</v>
      </c>
      <c r="AA19" s="11">
        <f t="shared" si="6"/>
        <v>4.5</v>
      </c>
      <c r="AB19" s="11">
        <f t="shared" si="7"/>
        <v>0</v>
      </c>
      <c r="AC19" s="11">
        <f t="shared" si="8"/>
        <v>3</v>
      </c>
      <c r="AD19" s="11">
        <f t="shared" si="9"/>
        <v>6</v>
      </c>
      <c r="AE19" s="11">
        <f t="shared" si="10"/>
        <v>9</v>
      </c>
      <c r="AF19" s="20">
        <f t="shared" si="11"/>
        <v>3</v>
      </c>
    </row>
    <row r="20" spans="1:32" ht="69" customHeight="1" thickBot="1" x14ac:dyDescent="0.5">
      <c r="A20" s="113">
        <v>0</v>
      </c>
      <c r="B20" s="23">
        <f t="shared" si="12"/>
        <v>2</v>
      </c>
      <c r="C20" s="456">
        <f t="shared" si="13"/>
        <v>362</v>
      </c>
      <c r="D20" s="66">
        <v>3</v>
      </c>
      <c r="E20" s="77">
        <v>3</v>
      </c>
      <c r="F20" s="78">
        <v>6</v>
      </c>
      <c r="G20" s="78" t="s">
        <v>47</v>
      </c>
      <c r="H20" s="13" t="s">
        <v>64</v>
      </c>
      <c r="I20" s="14" t="s">
        <v>53</v>
      </c>
      <c r="J20" s="106">
        <f t="shared" si="0"/>
        <v>0</v>
      </c>
      <c r="K20" s="21" t="s">
        <v>63</v>
      </c>
      <c r="L20" s="102"/>
      <c r="M20" s="12">
        <f t="shared" si="1"/>
        <v>3</v>
      </c>
      <c r="N20" s="11">
        <f t="shared" si="2"/>
        <v>6</v>
      </c>
      <c r="O20" s="11" t="str">
        <f t="shared" si="3"/>
        <v>B</v>
      </c>
      <c r="P20" s="16">
        <v>100</v>
      </c>
      <c r="Q20" s="17">
        <v>162</v>
      </c>
      <c r="R20" s="17">
        <v>50</v>
      </c>
      <c r="S20" s="17">
        <v>150</v>
      </c>
      <c r="T20" s="17">
        <v>100</v>
      </c>
      <c r="U20" s="17">
        <v>162</v>
      </c>
      <c r="V20" s="17">
        <v>200</v>
      </c>
      <c r="W20" s="17">
        <v>300</v>
      </c>
      <c r="X20" s="18">
        <v>162</v>
      </c>
      <c r="Y20" s="19">
        <f t="shared" si="4"/>
        <v>2</v>
      </c>
      <c r="Z20" s="11">
        <f t="shared" si="5"/>
        <v>3</v>
      </c>
      <c r="AA20" s="11">
        <f t="shared" si="6"/>
        <v>3</v>
      </c>
      <c r="AB20" s="11">
        <f t="shared" si="7"/>
        <v>2</v>
      </c>
      <c r="AC20" s="11">
        <f t="shared" si="8"/>
        <v>3</v>
      </c>
      <c r="AD20" s="11">
        <f t="shared" si="9"/>
        <v>4</v>
      </c>
      <c r="AE20" s="11">
        <f t="shared" si="10"/>
        <v>6</v>
      </c>
      <c r="AF20" s="20">
        <f t="shared" si="11"/>
        <v>3</v>
      </c>
    </row>
    <row r="21" spans="1:32" ht="69" customHeight="1" thickBot="1" x14ac:dyDescent="0.5">
      <c r="A21" s="113">
        <v>0</v>
      </c>
      <c r="B21" s="23">
        <f t="shared" si="12"/>
        <v>2</v>
      </c>
      <c r="C21" s="456">
        <f t="shared" si="13"/>
        <v>372</v>
      </c>
      <c r="D21" s="66">
        <v>3</v>
      </c>
      <c r="E21" s="77">
        <v>3</v>
      </c>
      <c r="F21" s="78">
        <v>7</v>
      </c>
      <c r="G21" s="78" t="s">
        <v>47</v>
      </c>
      <c r="H21" s="13" t="s">
        <v>65</v>
      </c>
      <c r="I21" s="14" t="s">
        <v>66</v>
      </c>
      <c r="J21" s="106">
        <f t="shared" si="0"/>
        <v>0</v>
      </c>
      <c r="K21" s="21" t="s">
        <v>63</v>
      </c>
      <c r="L21" s="109"/>
      <c r="M21" s="12">
        <f t="shared" si="1"/>
        <v>3</v>
      </c>
      <c r="N21" s="11">
        <f t="shared" si="2"/>
        <v>7</v>
      </c>
      <c r="O21" s="11" t="str">
        <f t="shared" si="3"/>
        <v>B</v>
      </c>
      <c r="P21" s="16">
        <v>100</v>
      </c>
      <c r="Q21" s="17">
        <v>162</v>
      </c>
      <c r="R21" s="17">
        <v>50</v>
      </c>
      <c r="S21" s="17">
        <v>150</v>
      </c>
      <c r="T21" s="17">
        <v>100</v>
      </c>
      <c r="U21" s="17">
        <v>162</v>
      </c>
      <c r="V21" s="17">
        <v>200</v>
      </c>
      <c r="W21" s="17">
        <v>300</v>
      </c>
      <c r="X21" s="18">
        <v>162</v>
      </c>
      <c r="Y21" s="19">
        <f t="shared" ref="Y21:Y30" si="14">+P21/50</f>
        <v>2</v>
      </c>
      <c r="Z21" s="11">
        <f t="shared" ref="Z21:Z30" si="15">+Q21/54</f>
        <v>3</v>
      </c>
      <c r="AA21" s="11">
        <f t="shared" ref="AA21:AA30" si="16">+S21/50</f>
        <v>3</v>
      </c>
      <c r="AB21" s="11">
        <f t="shared" si="7"/>
        <v>2</v>
      </c>
      <c r="AC21" s="11">
        <f t="shared" si="8"/>
        <v>3</v>
      </c>
      <c r="AD21" s="11">
        <f t="shared" si="9"/>
        <v>4</v>
      </c>
      <c r="AE21" s="11">
        <f t="shared" si="10"/>
        <v>6</v>
      </c>
      <c r="AF21" s="20">
        <f t="shared" si="11"/>
        <v>3</v>
      </c>
    </row>
    <row r="22" spans="1:32" ht="69" customHeight="1" thickBot="1" x14ac:dyDescent="0.5">
      <c r="A22" s="113">
        <v>0</v>
      </c>
      <c r="B22" s="23">
        <f t="shared" si="12"/>
        <v>2</v>
      </c>
      <c r="C22" s="456">
        <f t="shared" si="13"/>
        <v>382</v>
      </c>
      <c r="D22" s="66">
        <v>3</v>
      </c>
      <c r="E22" s="77">
        <v>3</v>
      </c>
      <c r="F22" s="78">
        <v>8</v>
      </c>
      <c r="G22" s="78" t="s">
        <v>47</v>
      </c>
      <c r="H22" s="13" t="s">
        <v>61</v>
      </c>
      <c r="I22" s="14" t="s">
        <v>67</v>
      </c>
      <c r="J22" s="106">
        <f t="shared" si="0"/>
        <v>0</v>
      </c>
      <c r="K22" s="21" t="s">
        <v>63</v>
      </c>
      <c r="L22" s="109"/>
      <c r="M22" s="12">
        <f t="shared" si="1"/>
        <v>3</v>
      </c>
      <c r="N22" s="11">
        <f t="shared" si="2"/>
        <v>8</v>
      </c>
      <c r="O22" s="11" t="str">
        <f t="shared" si="3"/>
        <v>B</v>
      </c>
      <c r="P22" s="16">
        <v>100</v>
      </c>
      <c r="Q22" s="17">
        <v>162</v>
      </c>
      <c r="R22" s="17">
        <v>50</v>
      </c>
      <c r="S22" s="17">
        <v>150</v>
      </c>
      <c r="T22" s="17">
        <v>100</v>
      </c>
      <c r="U22" s="17">
        <v>162</v>
      </c>
      <c r="V22" s="17">
        <v>200</v>
      </c>
      <c r="W22" s="17">
        <v>300</v>
      </c>
      <c r="X22" s="18">
        <v>162</v>
      </c>
      <c r="Y22" s="19">
        <f t="shared" si="14"/>
        <v>2</v>
      </c>
      <c r="Z22" s="11">
        <f t="shared" si="15"/>
        <v>3</v>
      </c>
      <c r="AA22" s="11">
        <f t="shared" si="16"/>
        <v>3</v>
      </c>
      <c r="AB22" s="11">
        <f t="shared" si="7"/>
        <v>2</v>
      </c>
      <c r="AC22" s="11">
        <f t="shared" si="8"/>
        <v>3</v>
      </c>
      <c r="AD22" s="11">
        <f t="shared" si="9"/>
        <v>4</v>
      </c>
      <c r="AE22" s="11">
        <f t="shared" si="10"/>
        <v>6</v>
      </c>
      <c r="AF22" s="20">
        <f t="shared" si="11"/>
        <v>3</v>
      </c>
    </row>
    <row r="23" spans="1:32" ht="69" customHeight="1" thickBot="1" x14ac:dyDescent="0.5">
      <c r="A23" s="113">
        <v>0</v>
      </c>
      <c r="B23" s="23">
        <f t="shared" si="12"/>
        <v>3</v>
      </c>
      <c r="C23" s="456">
        <f t="shared" si="13"/>
        <v>393</v>
      </c>
      <c r="D23" s="66">
        <v>3</v>
      </c>
      <c r="E23" s="77">
        <v>3</v>
      </c>
      <c r="F23" s="78">
        <v>9</v>
      </c>
      <c r="G23" s="78" t="s">
        <v>44</v>
      </c>
      <c r="H23" s="13" t="s">
        <v>68</v>
      </c>
      <c r="I23" s="14" t="s">
        <v>69</v>
      </c>
      <c r="J23" s="106">
        <f t="shared" si="0"/>
        <v>0</v>
      </c>
      <c r="K23" s="21" t="s">
        <v>63</v>
      </c>
      <c r="L23" s="102"/>
      <c r="M23" s="12">
        <f t="shared" si="1"/>
        <v>3</v>
      </c>
      <c r="N23" s="11">
        <f t="shared" si="2"/>
        <v>9</v>
      </c>
      <c r="O23" s="11" t="str">
        <f t="shared" si="3"/>
        <v>C</v>
      </c>
      <c r="P23" s="16">
        <v>200</v>
      </c>
      <c r="Q23" s="17">
        <v>324</v>
      </c>
      <c r="R23" s="17">
        <v>100</v>
      </c>
      <c r="S23" s="17">
        <v>300</v>
      </c>
      <c r="T23" s="17">
        <v>200</v>
      </c>
      <c r="U23" s="17">
        <v>324</v>
      </c>
      <c r="V23" s="17">
        <v>400</v>
      </c>
      <c r="W23" s="17">
        <v>600</v>
      </c>
      <c r="X23" s="18">
        <v>324</v>
      </c>
      <c r="Y23" s="19">
        <f t="shared" si="14"/>
        <v>4</v>
      </c>
      <c r="Z23" s="11">
        <f t="shared" si="15"/>
        <v>6</v>
      </c>
      <c r="AA23" s="11">
        <f t="shared" si="16"/>
        <v>6</v>
      </c>
      <c r="AB23" s="11">
        <f t="shared" si="7"/>
        <v>4</v>
      </c>
      <c r="AC23" s="11">
        <f t="shared" si="8"/>
        <v>6</v>
      </c>
      <c r="AD23" s="11">
        <f t="shared" si="9"/>
        <v>8</v>
      </c>
      <c r="AE23" s="11">
        <f t="shared" si="10"/>
        <v>12</v>
      </c>
      <c r="AF23" s="20">
        <f t="shared" si="11"/>
        <v>6</v>
      </c>
    </row>
    <row r="24" spans="1:32" ht="69" customHeight="1" thickBot="1" x14ac:dyDescent="0.5">
      <c r="A24" s="113">
        <v>0</v>
      </c>
      <c r="B24" s="23">
        <f t="shared" si="12"/>
        <v>3</v>
      </c>
      <c r="C24" s="456">
        <f t="shared" si="13"/>
        <v>403</v>
      </c>
      <c r="D24" s="66">
        <v>3</v>
      </c>
      <c r="E24" s="77">
        <v>3</v>
      </c>
      <c r="F24" s="78">
        <v>10</v>
      </c>
      <c r="G24" s="78" t="s">
        <v>44</v>
      </c>
      <c r="H24" s="13" t="s">
        <v>70</v>
      </c>
      <c r="I24" s="14" t="s">
        <v>59</v>
      </c>
      <c r="J24" s="106">
        <f t="shared" si="0"/>
        <v>0</v>
      </c>
      <c r="K24" s="21" t="s">
        <v>63</v>
      </c>
      <c r="L24" s="102"/>
      <c r="M24" s="12">
        <f t="shared" si="1"/>
        <v>3</v>
      </c>
      <c r="N24" s="11">
        <f t="shared" si="2"/>
        <v>10</v>
      </c>
      <c r="O24" s="11" t="str">
        <f t="shared" si="3"/>
        <v>C</v>
      </c>
      <c r="P24" s="16">
        <v>200</v>
      </c>
      <c r="Q24" s="17">
        <v>324</v>
      </c>
      <c r="R24" s="17">
        <v>100</v>
      </c>
      <c r="S24" s="17">
        <v>300</v>
      </c>
      <c r="T24" s="17">
        <v>200</v>
      </c>
      <c r="U24" s="17">
        <v>324</v>
      </c>
      <c r="V24" s="17">
        <v>400</v>
      </c>
      <c r="W24" s="17">
        <v>600</v>
      </c>
      <c r="X24" s="18">
        <v>324</v>
      </c>
      <c r="Y24" s="19">
        <f t="shared" si="14"/>
        <v>4</v>
      </c>
      <c r="Z24" s="11">
        <f t="shared" si="15"/>
        <v>6</v>
      </c>
      <c r="AA24" s="11">
        <f t="shared" si="16"/>
        <v>6</v>
      </c>
      <c r="AB24" s="11">
        <f t="shared" si="7"/>
        <v>4</v>
      </c>
      <c r="AC24" s="11">
        <f t="shared" si="8"/>
        <v>6</v>
      </c>
      <c r="AD24" s="11">
        <f t="shared" si="9"/>
        <v>8</v>
      </c>
      <c r="AE24" s="11">
        <f t="shared" si="10"/>
        <v>12</v>
      </c>
      <c r="AF24" s="20">
        <f t="shared" si="11"/>
        <v>6</v>
      </c>
    </row>
    <row r="25" spans="1:32" ht="69" customHeight="1" thickBot="1" x14ac:dyDescent="0.5">
      <c r="A25" s="113">
        <v>0</v>
      </c>
      <c r="B25" s="23">
        <f t="shared" si="12"/>
        <v>2</v>
      </c>
      <c r="C25" s="456">
        <f t="shared" si="13"/>
        <v>412</v>
      </c>
      <c r="D25" s="65">
        <v>4</v>
      </c>
      <c r="E25" s="79">
        <v>4</v>
      </c>
      <c r="F25" s="80">
        <v>1</v>
      </c>
      <c r="G25" s="80" t="s">
        <v>47</v>
      </c>
      <c r="H25" s="28" t="s">
        <v>71</v>
      </c>
      <c r="I25" s="29" t="s">
        <v>72</v>
      </c>
      <c r="J25" s="106">
        <f t="shared" si="0"/>
        <v>0</v>
      </c>
      <c r="K25" s="34" t="s">
        <v>54</v>
      </c>
      <c r="L25" s="102"/>
      <c r="M25" s="27">
        <f t="shared" si="1"/>
        <v>4</v>
      </c>
      <c r="N25" s="10">
        <f t="shared" si="2"/>
        <v>1</v>
      </c>
      <c r="O25" s="10" t="str">
        <f t="shared" si="3"/>
        <v>B</v>
      </c>
      <c r="P25" s="31">
        <v>100</v>
      </c>
      <c r="Q25" s="32">
        <v>162</v>
      </c>
      <c r="R25" s="32">
        <v>50</v>
      </c>
      <c r="S25" s="32">
        <v>150</v>
      </c>
      <c r="T25" s="32">
        <v>100</v>
      </c>
      <c r="U25" s="32">
        <v>162</v>
      </c>
      <c r="V25" s="32">
        <v>200</v>
      </c>
      <c r="W25" s="32">
        <v>300</v>
      </c>
      <c r="X25" s="33">
        <v>162</v>
      </c>
      <c r="Y25" s="25">
        <f t="shared" si="14"/>
        <v>2</v>
      </c>
      <c r="Z25" s="10">
        <f t="shared" si="15"/>
        <v>3</v>
      </c>
      <c r="AA25" s="10">
        <f t="shared" si="16"/>
        <v>3</v>
      </c>
      <c r="AB25" s="10">
        <f t="shared" si="7"/>
        <v>2</v>
      </c>
      <c r="AC25" s="10">
        <f t="shared" si="8"/>
        <v>3</v>
      </c>
      <c r="AD25" s="10">
        <f t="shared" si="9"/>
        <v>4</v>
      </c>
      <c r="AE25" s="10">
        <f t="shared" si="10"/>
        <v>6</v>
      </c>
      <c r="AF25" s="26">
        <f t="shared" si="11"/>
        <v>3</v>
      </c>
    </row>
    <row r="26" spans="1:32" ht="69" customHeight="1" thickBot="1" x14ac:dyDescent="0.5">
      <c r="A26" s="113">
        <v>0</v>
      </c>
      <c r="B26" s="23">
        <f t="shared" si="12"/>
        <v>3</v>
      </c>
      <c r="C26" s="456">
        <f t="shared" si="13"/>
        <v>423</v>
      </c>
      <c r="D26" s="65">
        <v>4</v>
      </c>
      <c r="E26" s="79">
        <v>4</v>
      </c>
      <c r="F26" s="80">
        <v>2</v>
      </c>
      <c r="G26" s="80" t="s">
        <v>44</v>
      </c>
      <c r="H26" s="28" t="s">
        <v>71</v>
      </c>
      <c r="I26" s="29" t="s">
        <v>73</v>
      </c>
      <c r="J26" s="106">
        <f t="shared" si="0"/>
        <v>0</v>
      </c>
      <c r="K26" s="34" t="s">
        <v>54</v>
      </c>
      <c r="L26" s="102"/>
      <c r="M26" s="27">
        <f t="shared" si="1"/>
        <v>4</v>
      </c>
      <c r="N26" s="10">
        <f t="shared" si="2"/>
        <v>2</v>
      </c>
      <c r="O26" s="10" t="str">
        <f t="shared" si="3"/>
        <v>C</v>
      </c>
      <c r="P26" s="31">
        <v>200</v>
      </c>
      <c r="Q26" s="32">
        <v>324</v>
      </c>
      <c r="R26" s="32">
        <v>100</v>
      </c>
      <c r="S26" s="32">
        <v>300</v>
      </c>
      <c r="T26" s="32">
        <v>200</v>
      </c>
      <c r="U26" s="32">
        <v>324</v>
      </c>
      <c r="V26" s="32">
        <v>400</v>
      </c>
      <c r="W26" s="32">
        <v>600</v>
      </c>
      <c r="X26" s="33">
        <v>324</v>
      </c>
      <c r="Y26" s="25">
        <f t="shared" si="14"/>
        <v>4</v>
      </c>
      <c r="Z26" s="10">
        <f t="shared" si="15"/>
        <v>6</v>
      </c>
      <c r="AA26" s="10">
        <f t="shared" si="16"/>
        <v>6</v>
      </c>
      <c r="AB26" s="10">
        <f t="shared" si="7"/>
        <v>4</v>
      </c>
      <c r="AC26" s="10">
        <f t="shared" si="8"/>
        <v>6</v>
      </c>
      <c r="AD26" s="10">
        <f t="shared" si="9"/>
        <v>8</v>
      </c>
      <c r="AE26" s="10">
        <f t="shared" si="10"/>
        <v>12</v>
      </c>
      <c r="AF26" s="26">
        <f t="shared" si="11"/>
        <v>6</v>
      </c>
    </row>
    <row r="27" spans="1:32" ht="69" customHeight="1" thickBot="1" x14ac:dyDescent="0.5">
      <c r="A27" s="113">
        <v>0</v>
      </c>
      <c r="B27" s="23">
        <f t="shared" si="12"/>
        <v>1</v>
      </c>
      <c r="C27" s="456">
        <f t="shared" si="13"/>
        <v>431</v>
      </c>
      <c r="D27" s="65">
        <v>4</v>
      </c>
      <c r="E27" s="79">
        <v>4</v>
      </c>
      <c r="F27" s="80">
        <v>3</v>
      </c>
      <c r="G27" s="80" t="s">
        <v>60</v>
      </c>
      <c r="H27" s="28" t="s">
        <v>74</v>
      </c>
      <c r="I27" s="29" t="s">
        <v>75</v>
      </c>
      <c r="J27" s="106">
        <f t="shared" si="0"/>
        <v>0</v>
      </c>
      <c r="K27" s="34" t="s">
        <v>54</v>
      </c>
      <c r="L27" s="102"/>
      <c r="M27" s="27">
        <f t="shared" si="1"/>
        <v>4</v>
      </c>
      <c r="N27" s="10">
        <f t="shared" si="2"/>
        <v>3</v>
      </c>
      <c r="O27" s="10" t="str">
        <f t="shared" si="3"/>
        <v>A</v>
      </c>
      <c r="P27" s="31">
        <v>0</v>
      </c>
      <c r="Q27" s="32">
        <v>162</v>
      </c>
      <c r="R27" s="32">
        <v>50</v>
      </c>
      <c r="S27" s="32">
        <v>225</v>
      </c>
      <c r="T27" s="32">
        <v>0</v>
      </c>
      <c r="U27" s="32">
        <v>162</v>
      </c>
      <c r="V27" s="32">
        <v>300</v>
      </c>
      <c r="W27" s="32">
        <v>450</v>
      </c>
      <c r="X27" s="33">
        <v>162</v>
      </c>
      <c r="Y27" s="25">
        <f t="shared" si="14"/>
        <v>0</v>
      </c>
      <c r="Z27" s="10">
        <f t="shared" si="15"/>
        <v>3</v>
      </c>
      <c r="AA27" s="10">
        <f t="shared" si="16"/>
        <v>4.5</v>
      </c>
      <c r="AB27" s="10">
        <f t="shared" si="7"/>
        <v>0</v>
      </c>
      <c r="AC27" s="10">
        <f t="shared" si="8"/>
        <v>3</v>
      </c>
      <c r="AD27" s="10">
        <f t="shared" si="9"/>
        <v>6</v>
      </c>
      <c r="AE27" s="10">
        <f t="shared" si="10"/>
        <v>9</v>
      </c>
      <c r="AF27" s="26">
        <f t="shared" si="11"/>
        <v>3</v>
      </c>
    </row>
    <row r="28" spans="1:32" ht="69" customHeight="1" thickBot="1" x14ac:dyDescent="0.5">
      <c r="A28" s="113">
        <v>0</v>
      </c>
      <c r="B28" s="23">
        <f t="shared" si="12"/>
        <v>2</v>
      </c>
      <c r="C28" s="456">
        <f t="shared" si="13"/>
        <v>442</v>
      </c>
      <c r="D28" s="65">
        <v>4</v>
      </c>
      <c r="E28" s="79">
        <v>4</v>
      </c>
      <c r="F28" s="80">
        <v>4</v>
      </c>
      <c r="G28" s="80" t="s">
        <v>47</v>
      </c>
      <c r="H28" s="28" t="s">
        <v>74</v>
      </c>
      <c r="I28" s="29" t="s">
        <v>76</v>
      </c>
      <c r="J28" s="106">
        <f t="shared" si="0"/>
        <v>0</v>
      </c>
      <c r="K28" s="34" t="s">
        <v>54</v>
      </c>
      <c r="L28" s="109"/>
      <c r="M28" s="27">
        <f t="shared" si="1"/>
        <v>4</v>
      </c>
      <c r="N28" s="10">
        <f t="shared" si="2"/>
        <v>4</v>
      </c>
      <c r="O28" s="10" t="str">
        <f t="shared" si="3"/>
        <v>B</v>
      </c>
      <c r="P28" s="31">
        <v>250</v>
      </c>
      <c r="Q28" s="32">
        <v>324</v>
      </c>
      <c r="R28" s="32">
        <v>150</v>
      </c>
      <c r="S28" s="32">
        <v>375</v>
      </c>
      <c r="T28" s="32">
        <v>250</v>
      </c>
      <c r="U28" s="32">
        <v>324</v>
      </c>
      <c r="V28" s="32">
        <v>500</v>
      </c>
      <c r="W28" s="32">
        <v>750</v>
      </c>
      <c r="X28" s="33">
        <v>324</v>
      </c>
      <c r="Y28" s="25">
        <f t="shared" si="14"/>
        <v>5</v>
      </c>
      <c r="Z28" s="10">
        <f t="shared" si="15"/>
        <v>6</v>
      </c>
      <c r="AA28" s="10">
        <f t="shared" si="16"/>
        <v>7.5</v>
      </c>
      <c r="AB28" s="10">
        <f t="shared" si="7"/>
        <v>5</v>
      </c>
      <c r="AC28" s="10">
        <f t="shared" si="8"/>
        <v>6</v>
      </c>
      <c r="AD28" s="10">
        <f t="shared" si="9"/>
        <v>10</v>
      </c>
      <c r="AE28" s="10">
        <f t="shared" si="10"/>
        <v>15</v>
      </c>
      <c r="AF28" s="26">
        <f t="shared" si="11"/>
        <v>6</v>
      </c>
    </row>
    <row r="29" spans="1:32" ht="69" customHeight="1" thickBot="1" x14ac:dyDescent="0.5">
      <c r="A29" s="113">
        <v>0</v>
      </c>
      <c r="B29" s="23">
        <f t="shared" si="12"/>
        <v>2</v>
      </c>
      <c r="C29" s="456">
        <f t="shared" si="13"/>
        <v>452</v>
      </c>
      <c r="D29" s="65">
        <v>4</v>
      </c>
      <c r="E29" s="79">
        <v>4</v>
      </c>
      <c r="F29" s="80">
        <v>5</v>
      </c>
      <c r="G29" s="80" t="s">
        <v>47</v>
      </c>
      <c r="H29" s="28" t="s">
        <v>74</v>
      </c>
      <c r="I29" s="29" t="s">
        <v>77</v>
      </c>
      <c r="J29" s="106">
        <f t="shared" si="0"/>
        <v>0</v>
      </c>
      <c r="K29" s="34" t="s">
        <v>54</v>
      </c>
      <c r="L29" s="109"/>
      <c r="M29" s="27">
        <f t="shared" si="1"/>
        <v>4</v>
      </c>
      <c r="N29" s="10">
        <f t="shared" si="2"/>
        <v>5</v>
      </c>
      <c r="O29" s="10" t="str">
        <f t="shared" si="3"/>
        <v>B</v>
      </c>
      <c r="P29" s="31">
        <v>250</v>
      </c>
      <c r="Q29" s="32">
        <v>324</v>
      </c>
      <c r="R29" s="32">
        <v>150</v>
      </c>
      <c r="S29" s="32">
        <v>375</v>
      </c>
      <c r="T29" s="32">
        <v>250</v>
      </c>
      <c r="U29" s="32">
        <v>324</v>
      </c>
      <c r="V29" s="32">
        <v>500</v>
      </c>
      <c r="W29" s="32">
        <v>750</v>
      </c>
      <c r="X29" s="33">
        <v>324</v>
      </c>
      <c r="Y29" s="25">
        <f t="shared" si="14"/>
        <v>5</v>
      </c>
      <c r="Z29" s="10">
        <f t="shared" si="15"/>
        <v>6</v>
      </c>
      <c r="AA29" s="10">
        <f t="shared" si="16"/>
        <v>7.5</v>
      </c>
      <c r="AB29" s="10">
        <f t="shared" si="7"/>
        <v>5</v>
      </c>
      <c r="AC29" s="10">
        <f t="shared" si="8"/>
        <v>6</v>
      </c>
      <c r="AD29" s="10">
        <f t="shared" si="9"/>
        <v>10</v>
      </c>
      <c r="AE29" s="10">
        <f t="shared" si="10"/>
        <v>15</v>
      </c>
      <c r="AF29" s="26">
        <f t="shared" si="11"/>
        <v>6</v>
      </c>
    </row>
    <row r="30" spans="1:32" ht="69" customHeight="1" thickBot="1" x14ac:dyDescent="0.5">
      <c r="A30" s="113">
        <v>0</v>
      </c>
      <c r="B30" s="23">
        <f t="shared" si="12"/>
        <v>3</v>
      </c>
      <c r="C30" s="456">
        <f t="shared" si="13"/>
        <v>463</v>
      </c>
      <c r="D30" s="65">
        <v>4</v>
      </c>
      <c r="E30" s="79">
        <v>4</v>
      </c>
      <c r="F30" s="80">
        <v>6</v>
      </c>
      <c r="G30" s="80" t="s">
        <v>44</v>
      </c>
      <c r="H30" s="28" t="s">
        <v>78</v>
      </c>
      <c r="I30" s="29" t="s">
        <v>79</v>
      </c>
      <c r="J30" s="106">
        <f t="shared" si="0"/>
        <v>0</v>
      </c>
      <c r="K30" s="34" t="s">
        <v>54</v>
      </c>
      <c r="L30" s="109"/>
      <c r="M30" s="27">
        <f t="shared" si="1"/>
        <v>4</v>
      </c>
      <c r="N30" s="10">
        <f t="shared" si="2"/>
        <v>6</v>
      </c>
      <c r="O30" s="10" t="str">
        <f t="shared" si="3"/>
        <v>C</v>
      </c>
      <c r="P30" s="31">
        <v>350</v>
      </c>
      <c r="Q30" s="32">
        <v>486</v>
      </c>
      <c r="R30" s="32">
        <v>200</v>
      </c>
      <c r="S30" s="32">
        <v>525</v>
      </c>
      <c r="T30" s="32">
        <v>350</v>
      </c>
      <c r="U30" s="32">
        <v>486</v>
      </c>
      <c r="V30" s="32">
        <v>700</v>
      </c>
      <c r="W30" s="32">
        <v>1050</v>
      </c>
      <c r="X30" s="33">
        <v>486</v>
      </c>
      <c r="Y30" s="25">
        <f t="shared" si="14"/>
        <v>7</v>
      </c>
      <c r="Z30" s="10">
        <f t="shared" si="15"/>
        <v>9</v>
      </c>
      <c r="AA30" s="10">
        <f t="shared" si="16"/>
        <v>10.5</v>
      </c>
      <c r="AB30" s="10">
        <f t="shared" si="7"/>
        <v>7</v>
      </c>
      <c r="AC30" s="10">
        <f t="shared" si="8"/>
        <v>9</v>
      </c>
      <c r="AD30" s="10">
        <f t="shared" si="9"/>
        <v>14</v>
      </c>
      <c r="AE30" s="10">
        <f t="shared" si="10"/>
        <v>21</v>
      </c>
      <c r="AF30" s="26">
        <f t="shared" si="11"/>
        <v>9</v>
      </c>
    </row>
    <row r="31" spans="1:32" ht="69" customHeight="1" thickBot="1" x14ac:dyDescent="0.5">
      <c r="A31" s="113">
        <v>0</v>
      </c>
      <c r="B31" s="23">
        <f t="shared" si="12"/>
        <v>3</v>
      </c>
      <c r="C31" s="456">
        <f t="shared" si="13"/>
        <v>473</v>
      </c>
      <c r="D31" s="65">
        <v>4</v>
      </c>
      <c r="E31" s="79">
        <v>4</v>
      </c>
      <c r="F31" s="80">
        <v>7</v>
      </c>
      <c r="G31" s="80" t="s">
        <v>44</v>
      </c>
      <c r="H31" s="28" t="s">
        <v>74</v>
      </c>
      <c r="I31" s="29" t="s">
        <v>80</v>
      </c>
      <c r="J31" s="106">
        <f t="shared" si="0"/>
        <v>0</v>
      </c>
      <c r="K31" s="34" t="s">
        <v>54</v>
      </c>
      <c r="L31" s="102"/>
      <c r="M31" s="27">
        <f t="shared" si="1"/>
        <v>4</v>
      </c>
      <c r="N31" s="10">
        <f t="shared" si="2"/>
        <v>7</v>
      </c>
      <c r="O31" s="10" t="str">
        <f t="shared" si="3"/>
        <v>C</v>
      </c>
      <c r="P31" s="31">
        <v>350</v>
      </c>
      <c r="Q31" s="32">
        <v>486</v>
      </c>
      <c r="R31" s="32">
        <v>200</v>
      </c>
      <c r="S31" s="32">
        <v>525</v>
      </c>
      <c r="T31" s="32">
        <v>350</v>
      </c>
      <c r="U31" s="32">
        <v>486</v>
      </c>
      <c r="V31" s="32">
        <v>700</v>
      </c>
      <c r="W31" s="32">
        <v>1050</v>
      </c>
      <c r="X31" s="33">
        <v>486</v>
      </c>
      <c r="Y31" s="25">
        <f t="shared" ref="Y31:Y94" si="17">+P31/50</f>
        <v>7</v>
      </c>
      <c r="Z31" s="10">
        <f t="shared" ref="Z31:Z94" si="18">+Q31/54</f>
        <v>9</v>
      </c>
      <c r="AA31" s="10">
        <f t="shared" ref="AA31:AA94" si="19">+S31/50</f>
        <v>10.5</v>
      </c>
      <c r="AB31" s="10">
        <f t="shared" si="7"/>
        <v>7</v>
      </c>
      <c r="AC31" s="10">
        <f t="shared" si="8"/>
        <v>9</v>
      </c>
      <c r="AD31" s="10">
        <f t="shared" si="9"/>
        <v>14</v>
      </c>
      <c r="AE31" s="10">
        <f t="shared" si="10"/>
        <v>21</v>
      </c>
      <c r="AF31" s="26">
        <f t="shared" si="11"/>
        <v>9</v>
      </c>
    </row>
    <row r="32" spans="1:32" ht="57" customHeight="1" thickBot="1" x14ac:dyDescent="0.5">
      <c r="A32" s="113">
        <v>0</v>
      </c>
      <c r="B32" s="23">
        <f t="shared" si="12"/>
        <v>2</v>
      </c>
      <c r="C32" s="456">
        <f t="shared" si="13"/>
        <v>512</v>
      </c>
      <c r="D32" s="66">
        <v>5</v>
      </c>
      <c r="E32" s="77">
        <v>5</v>
      </c>
      <c r="F32" s="78">
        <v>1</v>
      </c>
      <c r="G32" s="78" t="s">
        <v>47</v>
      </c>
      <c r="H32" s="13" t="s">
        <v>81</v>
      </c>
      <c r="I32" s="14" t="s">
        <v>82</v>
      </c>
      <c r="J32" s="106">
        <f t="shared" si="0"/>
        <v>0</v>
      </c>
      <c r="K32" s="21" t="s">
        <v>54</v>
      </c>
      <c r="L32" s="102"/>
      <c r="M32" s="12">
        <f t="shared" si="1"/>
        <v>5</v>
      </c>
      <c r="N32" s="11">
        <f t="shared" si="2"/>
        <v>1</v>
      </c>
      <c r="O32" s="11" t="str">
        <f t="shared" si="3"/>
        <v>B</v>
      </c>
      <c r="P32" s="16">
        <v>200</v>
      </c>
      <c r="Q32" s="17">
        <v>324</v>
      </c>
      <c r="R32" s="17">
        <v>100</v>
      </c>
      <c r="S32" s="17">
        <v>300</v>
      </c>
      <c r="T32" s="17">
        <v>200</v>
      </c>
      <c r="U32" s="17">
        <v>324</v>
      </c>
      <c r="V32" s="17">
        <v>400</v>
      </c>
      <c r="W32" s="17">
        <v>600</v>
      </c>
      <c r="X32" s="18">
        <v>324</v>
      </c>
      <c r="Y32" s="19">
        <f t="shared" si="17"/>
        <v>4</v>
      </c>
      <c r="Z32" s="11">
        <f t="shared" si="18"/>
        <v>6</v>
      </c>
      <c r="AA32" s="11">
        <f t="shared" si="19"/>
        <v>6</v>
      </c>
      <c r="AB32" s="11">
        <f t="shared" si="7"/>
        <v>4</v>
      </c>
      <c r="AC32" s="11">
        <f t="shared" si="8"/>
        <v>6</v>
      </c>
      <c r="AD32" s="11">
        <f t="shared" si="9"/>
        <v>8</v>
      </c>
      <c r="AE32" s="11">
        <f t="shared" si="10"/>
        <v>12</v>
      </c>
      <c r="AF32" s="20">
        <f t="shared" si="11"/>
        <v>6</v>
      </c>
    </row>
    <row r="33" spans="1:32" ht="57" customHeight="1" thickBot="1" x14ac:dyDescent="0.5">
      <c r="A33" s="113">
        <v>0</v>
      </c>
      <c r="B33" s="23">
        <f t="shared" si="12"/>
        <v>3</v>
      </c>
      <c r="C33" s="456">
        <f t="shared" si="13"/>
        <v>523</v>
      </c>
      <c r="D33" s="66">
        <v>5</v>
      </c>
      <c r="E33" s="77">
        <v>5</v>
      </c>
      <c r="F33" s="78">
        <v>2</v>
      </c>
      <c r="G33" s="78" t="s">
        <v>44</v>
      </c>
      <c r="H33" s="13" t="s">
        <v>83</v>
      </c>
      <c r="I33" s="14" t="s">
        <v>84</v>
      </c>
      <c r="J33" s="106">
        <f t="shared" si="0"/>
        <v>0</v>
      </c>
      <c r="K33" s="21" t="s">
        <v>54</v>
      </c>
      <c r="L33" s="102"/>
      <c r="M33" s="12">
        <f t="shared" si="1"/>
        <v>5</v>
      </c>
      <c r="N33" s="11">
        <f t="shared" si="2"/>
        <v>2</v>
      </c>
      <c r="O33" s="11" t="str">
        <f t="shared" si="3"/>
        <v>C</v>
      </c>
      <c r="P33" s="16">
        <v>200</v>
      </c>
      <c r="Q33" s="17">
        <v>324</v>
      </c>
      <c r="R33" s="17">
        <v>100</v>
      </c>
      <c r="S33" s="17">
        <v>300</v>
      </c>
      <c r="T33" s="17">
        <v>200</v>
      </c>
      <c r="U33" s="17">
        <v>324</v>
      </c>
      <c r="V33" s="17">
        <v>400</v>
      </c>
      <c r="W33" s="17">
        <v>600</v>
      </c>
      <c r="X33" s="18">
        <v>324</v>
      </c>
      <c r="Y33" s="19">
        <f t="shared" si="17"/>
        <v>4</v>
      </c>
      <c r="Z33" s="11">
        <f t="shared" si="18"/>
        <v>6</v>
      </c>
      <c r="AA33" s="11">
        <f t="shared" si="19"/>
        <v>6</v>
      </c>
      <c r="AB33" s="11">
        <f t="shared" si="7"/>
        <v>4</v>
      </c>
      <c r="AC33" s="11">
        <f t="shared" si="8"/>
        <v>6</v>
      </c>
      <c r="AD33" s="11">
        <f t="shared" si="9"/>
        <v>8</v>
      </c>
      <c r="AE33" s="11">
        <f t="shared" si="10"/>
        <v>12</v>
      </c>
      <c r="AF33" s="20">
        <f t="shared" si="11"/>
        <v>6</v>
      </c>
    </row>
    <row r="34" spans="1:32" ht="132.75" customHeight="1" thickBot="1" x14ac:dyDescent="0.5">
      <c r="A34" s="113">
        <v>0</v>
      </c>
      <c r="B34" s="23">
        <f t="shared" si="12"/>
        <v>1</v>
      </c>
      <c r="C34" s="456">
        <f t="shared" si="13"/>
        <v>611</v>
      </c>
      <c r="D34" s="65">
        <v>6</v>
      </c>
      <c r="E34" s="79">
        <v>6</v>
      </c>
      <c r="F34" s="80">
        <v>1</v>
      </c>
      <c r="G34" s="80" t="s">
        <v>60</v>
      </c>
      <c r="H34" s="28" t="s">
        <v>85</v>
      </c>
      <c r="I34" s="29" t="s">
        <v>86</v>
      </c>
      <c r="J34" s="106">
        <f t="shared" si="0"/>
        <v>0</v>
      </c>
      <c r="K34" s="30" t="s">
        <v>87</v>
      </c>
      <c r="L34" s="109"/>
      <c r="M34" s="27">
        <f t="shared" si="1"/>
        <v>6</v>
      </c>
      <c r="N34" s="10">
        <f t="shared" si="2"/>
        <v>1</v>
      </c>
      <c r="O34" s="10" t="str">
        <f t="shared" si="3"/>
        <v>A</v>
      </c>
      <c r="P34" s="31">
        <v>0</v>
      </c>
      <c r="Q34" s="32">
        <v>540</v>
      </c>
      <c r="R34" s="32">
        <v>200</v>
      </c>
      <c r="S34" s="32">
        <v>750</v>
      </c>
      <c r="T34" s="32">
        <v>0</v>
      </c>
      <c r="U34" s="32">
        <v>540</v>
      </c>
      <c r="V34" s="32">
        <v>1000</v>
      </c>
      <c r="W34" s="32">
        <v>1500</v>
      </c>
      <c r="X34" s="33">
        <v>540</v>
      </c>
      <c r="Y34" s="25">
        <f t="shared" si="17"/>
        <v>0</v>
      </c>
      <c r="Z34" s="10">
        <f t="shared" si="18"/>
        <v>10</v>
      </c>
      <c r="AA34" s="10">
        <f t="shared" si="19"/>
        <v>15</v>
      </c>
      <c r="AB34" s="10">
        <f t="shared" si="7"/>
        <v>0</v>
      </c>
      <c r="AC34" s="10">
        <f t="shared" si="8"/>
        <v>10</v>
      </c>
      <c r="AD34" s="10">
        <f t="shared" si="9"/>
        <v>20</v>
      </c>
      <c r="AE34" s="10">
        <f t="shared" si="10"/>
        <v>30</v>
      </c>
      <c r="AF34" s="26">
        <f t="shared" si="11"/>
        <v>10</v>
      </c>
    </row>
    <row r="35" spans="1:32" ht="74.25" customHeight="1" thickBot="1" x14ac:dyDescent="0.5">
      <c r="A35" s="113">
        <v>0</v>
      </c>
      <c r="B35" s="23">
        <f t="shared" si="12"/>
        <v>2</v>
      </c>
      <c r="C35" s="456">
        <f t="shared" si="13"/>
        <v>622</v>
      </c>
      <c r="D35" s="65">
        <v>6</v>
      </c>
      <c r="E35" s="79">
        <v>6</v>
      </c>
      <c r="F35" s="80">
        <v>2</v>
      </c>
      <c r="G35" s="80" t="s">
        <v>47</v>
      </c>
      <c r="H35" s="28" t="s">
        <v>85</v>
      </c>
      <c r="I35" s="29" t="s">
        <v>88</v>
      </c>
      <c r="J35" s="106">
        <f t="shared" si="0"/>
        <v>0</v>
      </c>
      <c r="K35" s="30" t="s">
        <v>87</v>
      </c>
      <c r="L35" s="109"/>
      <c r="M35" s="27">
        <f t="shared" si="1"/>
        <v>6</v>
      </c>
      <c r="N35" s="10">
        <f t="shared" si="2"/>
        <v>2</v>
      </c>
      <c r="O35" s="10" t="str">
        <f t="shared" si="3"/>
        <v>B</v>
      </c>
      <c r="P35" s="31">
        <v>400</v>
      </c>
      <c r="Q35" s="32">
        <v>540</v>
      </c>
      <c r="R35" s="32">
        <v>200</v>
      </c>
      <c r="S35" s="32">
        <v>600</v>
      </c>
      <c r="T35" s="32">
        <v>400</v>
      </c>
      <c r="U35" s="32">
        <v>540</v>
      </c>
      <c r="V35" s="32">
        <v>800</v>
      </c>
      <c r="W35" s="32">
        <v>1200</v>
      </c>
      <c r="X35" s="33">
        <v>540</v>
      </c>
      <c r="Y35" s="25">
        <f t="shared" si="17"/>
        <v>8</v>
      </c>
      <c r="Z35" s="10">
        <f t="shared" si="18"/>
        <v>10</v>
      </c>
      <c r="AA35" s="10">
        <f t="shared" si="19"/>
        <v>12</v>
      </c>
      <c r="AB35" s="10">
        <f t="shared" si="7"/>
        <v>8</v>
      </c>
      <c r="AC35" s="10">
        <f t="shared" si="8"/>
        <v>10</v>
      </c>
      <c r="AD35" s="10">
        <f t="shared" si="9"/>
        <v>16</v>
      </c>
      <c r="AE35" s="10">
        <f t="shared" si="10"/>
        <v>24</v>
      </c>
      <c r="AF35" s="26">
        <f t="shared" si="11"/>
        <v>10</v>
      </c>
    </row>
    <row r="36" spans="1:32" ht="93" customHeight="1" thickBot="1" x14ac:dyDescent="0.5">
      <c r="A36" s="113">
        <v>0</v>
      </c>
      <c r="B36" s="23">
        <f t="shared" si="12"/>
        <v>3</v>
      </c>
      <c r="C36" s="456">
        <f t="shared" si="13"/>
        <v>713</v>
      </c>
      <c r="D36" s="66">
        <v>96</v>
      </c>
      <c r="E36" s="77">
        <v>7</v>
      </c>
      <c r="F36" s="78">
        <v>1</v>
      </c>
      <c r="G36" s="78" t="s">
        <v>44</v>
      </c>
      <c r="H36" s="13" t="s">
        <v>89</v>
      </c>
      <c r="I36" s="14"/>
      <c r="J36" s="106">
        <f t="shared" si="0"/>
        <v>0</v>
      </c>
      <c r="K36" s="15" t="s">
        <v>46</v>
      </c>
      <c r="L36" s="109"/>
      <c r="M36" s="12">
        <f t="shared" si="1"/>
        <v>7</v>
      </c>
      <c r="N36" s="11">
        <f t="shared" si="2"/>
        <v>1</v>
      </c>
      <c r="O36" s="11" t="str">
        <f t="shared" si="3"/>
        <v>C</v>
      </c>
      <c r="P36" s="16">
        <v>400</v>
      </c>
      <c r="Q36" s="17">
        <v>540</v>
      </c>
      <c r="R36" s="17">
        <v>200</v>
      </c>
      <c r="S36" s="17">
        <v>600</v>
      </c>
      <c r="T36" s="17">
        <v>400</v>
      </c>
      <c r="U36" s="17">
        <v>540</v>
      </c>
      <c r="V36" s="17">
        <v>800</v>
      </c>
      <c r="W36" s="17">
        <v>1200</v>
      </c>
      <c r="X36" s="18">
        <v>540</v>
      </c>
      <c r="Y36" s="19">
        <f t="shared" si="17"/>
        <v>8</v>
      </c>
      <c r="Z36" s="11">
        <f t="shared" si="18"/>
        <v>10</v>
      </c>
      <c r="AA36" s="11">
        <f t="shared" si="19"/>
        <v>12</v>
      </c>
      <c r="AB36" s="11">
        <f t="shared" si="7"/>
        <v>8</v>
      </c>
      <c r="AC36" s="11">
        <f t="shared" si="8"/>
        <v>10</v>
      </c>
      <c r="AD36" s="11">
        <f t="shared" si="9"/>
        <v>16</v>
      </c>
      <c r="AE36" s="11">
        <f t="shared" si="10"/>
        <v>24</v>
      </c>
      <c r="AF36" s="20">
        <f t="shared" si="11"/>
        <v>10</v>
      </c>
    </row>
    <row r="37" spans="1:32" ht="74.25" customHeight="1" thickBot="1" x14ac:dyDescent="0.5">
      <c r="A37" s="113">
        <v>0</v>
      </c>
      <c r="B37" s="23">
        <f t="shared" si="12"/>
        <v>2</v>
      </c>
      <c r="C37" s="456">
        <f t="shared" si="13"/>
        <v>812</v>
      </c>
      <c r="D37" s="65">
        <v>97</v>
      </c>
      <c r="E37" s="79">
        <v>8</v>
      </c>
      <c r="F37" s="80">
        <v>1</v>
      </c>
      <c r="G37" s="80" t="s">
        <v>47</v>
      </c>
      <c r="H37" s="28" t="s">
        <v>90</v>
      </c>
      <c r="I37" s="29"/>
      <c r="J37" s="106">
        <f t="shared" si="0"/>
        <v>0</v>
      </c>
      <c r="K37" s="34" t="s">
        <v>87</v>
      </c>
      <c r="L37" s="109"/>
      <c r="M37" s="27">
        <f t="shared" si="1"/>
        <v>8</v>
      </c>
      <c r="N37" s="10">
        <f t="shared" si="2"/>
        <v>1</v>
      </c>
      <c r="O37" s="10" t="str">
        <f t="shared" si="3"/>
        <v>B</v>
      </c>
      <c r="P37" s="31">
        <v>400</v>
      </c>
      <c r="Q37" s="32">
        <v>540</v>
      </c>
      <c r="R37" s="32">
        <v>200</v>
      </c>
      <c r="S37" s="32">
        <v>600</v>
      </c>
      <c r="T37" s="32">
        <v>400</v>
      </c>
      <c r="U37" s="32">
        <v>540</v>
      </c>
      <c r="V37" s="32">
        <v>800</v>
      </c>
      <c r="W37" s="32">
        <v>1200</v>
      </c>
      <c r="X37" s="33">
        <v>540</v>
      </c>
      <c r="Y37" s="25">
        <f t="shared" si="17"/>
        <v>8</v>
      </c>
      <c r="Z37" s="10">
        <f t="shared" si="18"/>
        <v>10</v>
      </c>
      <c r="AA37" s="10">
        <f t="shared" si="19"/>
        <v>12</v>
      </c>
      <c r="AB37" s="10">
        <f t="shared" si="7"/>
        <v>8</v>
      </c>
      <c r="AC37" s="10">
        <f t="shared" si="8"/>
        <v>10</v>
      </c>
      <c r="AD37" s="10">
        <f t="shared" si="9"/>
        <v>16</v>
      </c>
      <c r="AE37" s="10">
        <f t="shared" si="10"/>
        <v>24</v>
      </c>
      <c r="AF37" s="26">
        <f t="shared" si="11"/>
        <v>10</v>
      </c>
    </row>
    <row r="38" spans="1:32" ht="81" customHeight="1" thickBot="1" x14ac:dyDescent="0.5">
      <c r="A38" s="113">
        <v>1</v>
      </c>
      <c r="B38" s="23">
        <f t="shared" si="12"/>
        <v>2</v>
      </c>
      <c r="C38" s="490">
        <f t="shared" si="13"/>
        <v>912</v>
      </c>
      <c r="D38" s="66">
        <v>8</v>
      </c>
      <c r="E38" s="77">
        <v>9</v>
      </c>
      <c r="F38" s="78">
        <v>1</v>
      </c>
      <c r="G38" s="78" t="s">
        <v>47</v>
      </c>
      <c r="H38" s="13" t="s">
        <v>91</v>
      </c>
      <c r="I38" s="14" t="s">
        <v>92</v>
      </c>
      <c r="J38" s="106">
        <f t="shared" si="0"/>
        <v>1</v>
      </c>
      <c r="K38" s="21" t="s">
        <v>46</v>
      </c>
      <c r="L38" s="109"/>
      <c r="M38" s="12">
        <f t="shared" si="1"/>
        <v>9</v>
      </c>
      <c r="N38" s="11">
        <f t="shared" si="2"/>
        <v>1</v>
      </c>
      <c r="O38" s="11" t="str">
        <f t="shared" si="3"/>
        <v>B</v>
      </c>
      <c r="P38" s="16">
        <v>200</v>
      </c>
      <c r="Q38" s="17">
        <v>324</v>
      </c>
      <c r="R38" s="17">
        <v>100</v>
      </c>
      <c r="S38" s="17">
        <v>300</v>
      </c>
      <c r="T38" s="17">
        <v>200</v>
      </c>
      <c r="U38" s="17">
        <v>324</v>
      </c>
      <c r="V38" s="17">
        <v>400</v>
      </c>
      <c r="W38" s="17">
        <v>600</v>
      </c>
      <c r="X38" s="18">
        <v>324</v>
      </c>
      <c r="Y38" s="19">
        <f t="shared" si="17"/>
        <v>4</v>
      </c>
      <c r="Z38" s="11">
        <f t="shared" si="18"/>
        <v>6</v>
      </c>
      <c r="AA38" s="11">
        <f t="shared" si="19"/>
        <v>6</v>
      </c>
      <c r="AB38" s="11">
        <f t="shared" si="7"/>
        <v>4</v>
      </c>
      <c r="AC38" s="11">
        <f t="shared" si="8"/>
        <v>6</v>
      </c>
      <c r="AD38" s="11">
        <f t="shared" si="9"/>
        <v>8</v>
      </c>
      <c r="AE38" s="11">
        <f t="shared" si="10"/>
        <v>12</v>
      </c>
      <c r="AF38" s="20">
        <f t="shared" si="11"/>
        <v>6</v>
      </c>
    </row>
    <row r="39" spans="1:32" ht="81" customHeight="1" thickBot="1" x14ac:dyDescent="0.5">
      <c r="A39" s="113">
        <v>1</v>
      </c>
      <c r="B39" s="23">
        <f t="shared" si="12"/>
        <v>3</v>
      </c>
      <c r="C39" s="490">
        <f t="shared" si="13"/>
        <v>923</v>
      </c>
      <c r="D39" s="66">
        <v>8</v>
      </c>
      <c r="E39" s="77">
        <v>9</v>
      </c>
      <c r="F39" s="78">
        <v>2</v>
      </c>
      <c r="G39" s="78" t="s">
        <v>44</v>
      </c>
      <c r="H39" s="13" t="s">
        <v>93</v>
      </c>
      <c r="I39" s="14" t="s">
        <v>94</v>
      </c>
      <c r="J39" s="106">
        <f t="shared" si="0"/>
        <v>1</v>
      </c>
      <c r="K39" s="21" t="s">
        <v>46</v>
      </c>
      <c r="L39" s="109"/>
      <c r="M39" s="12">
        <f t="shared" si="1"/>
        <v>9</v>
      </c>
      <c r="N39" s="11">
        <f t="shared" si="2"/>
        <v>2</v>
      </c>
      <c r="O39" s="11" t="str">
        <f t="shared" si="3"/>
        <v>C</v>
      </c>
      <c r="P39" s="16">
        <v>300</v>
      </c>
      <c r="Q39" s="17">
        <v>432</v>
      </c>
      <c r="R39" s="17">
        <v>150</v>
      </c>
      <c r="S39" s="17">
        <v>450</v>
      </c>
      <c r="T39" s="17">
        <v>300</v>
      </c>
      <c r="U39" s="17">
        <v>432</v>
      </c>
      <c r="V39" s="17">
        <v>600</v>
      </c>
      <c r="W39" s="17">
        <v>900</v>
      </c>
      <c r="X39" s="18">
        <v>432</v>
      </c>
      <c r="Y39" s="19">
        <f t="shared" si="17"/>
        <v>6</v>
      </c>
      <c r="Z39" s="11">
        <f t="shared" si="18"/>
        <v>8</v>
      </c>
      <c r="AA39" s="11">
        <f t="shared" si="19"/>
        <v>9</v>
      </c>
      <c r="AB39" s="11">
        <f t="shared" si="7"/>
        <v>6</v>
      </c>
      <c r="AC39" s="11">
        <f t="shared" si="8"/>
        <v>8</v>
      </c>
      <c r="AD39" s="11">
        <f t="shared" si="9"/>
        <v>12</v>
      </c>
      <c r="AE39" s="11">
        <f t="shared" si="10"/>
        <v>18</v>
      </c>
      <c r="AF39" s="20">
        <f t="shared" si="11"/>
        <v>8</v>
      </c>
    </row>
    <row r="40" spans="1:32" ht="72.75" customHeight="1" thickBot="1" x14ac:dyDescent="0.5">
      <c r="A40" s="113">
        <v>0</v>
      </c>
      <c r="B40" s="23">
        <f t="shared" si="12"/>
        <v>2</v>
      </c>
      <c r="C40" s="456">
        <f t="shared" si="13"/>
        <v>1012</v>
      </c>
      <c r="D40" s="67" t="s">
        <v>95</v>
      </c>
      <c r="E40" s="79">
        <v>10</v>
      </c>
      <c r="F40" s="80">
        <v>1</v>
      </c>
      <c r="G40" s="80" t="s">
        <v>47</v>
      </c>
      <c r="H40" s="28" t="s">
        <v>96</v>
      </c>
      <c r="I40" s="29" t="s">
        <v>97</v>
      </c>
      <c r="J40" s="106">
        <f t="shared" si="0"/>
        <v>0</v>
      </c>
      <c r="K40" s="34" t="s">
        <v>46</v>
      </c>
      <c r="L40" s="109"/>
      <c r="M40" s="27">
        <f t="shared" si="1"/>
        <v>10</v>
      </c>
      <c r="N40" s="10">
        <f t="shared" si="2"/>
        <v>1</v>
      </c>
      <c r="O40" s="10" t="str">
        <f t="shared" si="3"/>
        <v>B</v>
      </c>
      <c r="P40" s="31">
        <v>300</v>
      </c>
      <c r="Q40" s="32">
        <v>432</v>
      </c>
      <c r="R40" s="32">
        <v>150</v>
      </c>
      <c r="S40" s="32">
        <v>450</v>
      </c>
      <c r="T40" s="32">
        <v>300</v>
      </c>
      <c r="U40" s="32">
        <v>432</v>
      </c>
      <c r="V40" s="32">
        <v>600</v>
      </c>
      <c r="W40" s="32">
        <v>900</v>
      </c>
      <c r="X40" s="33">
        <v>432</v>
      </c>
      <c r="Y40" s="25">
        <f t="shared" si="17"/>
        <v>6</v>
      </c>
      <c r="Z40" s="10">
        <f t="shared" si="18"/>
        <v>8</v>
      </c>
      <c r="AA40" s="10">
        <f t="shared" si="19"/>
        <v>9</v>
      </c>
      <c r="AB40" s="10">
        <f t="shared" si="7"/>
        <v>6</v>
      </c>
      <c r="AC40" s="10">
        <f t="shared" si="8"/>
        <v>8</v>
      </c>
      <c r="AD40" s="10">
        <f t="shared" si="9"/>
        <v>12</v>
      </c>
      <c r="AE40" s="10">
        <f t="shared" si="10"/>
        <v>18</v>
      </c>
      <c r="AF40" s="26">
        <f t="shared" si="11"/>
        <v>8</v>
      </c>
    </row>
    <row r="41" spans="1:32" ht="72.75" customHeight="1" thickBot="1" x14ac:dyDescent="0.5">
      <c r="A41" s="113">
        <v>0</v>
      </c>
      <c r="B41" s="23">
        <f t="shared" si="12"/>
        <v>3</v>
      </c>
      <c r="C41" s="456">
        <f t="shared" si="13"/>
        <v>1023</v>
      </c>
      <c r="D41" s="67" t="s">
        <v>95</v>
      </c>
      <c r="E41" s="79">
        <v>10</v>
      </c>
      <c r="F41" s="80">
        <v>2</v>
      </c>
      <c r="G41" s="80" t="s">
        <v>44</v>
      </c>
      <c r="H41" s="28" t="s">
        <v>98</v>
      </c>
      <c r="I41" s="29" t="s">
        <v>99</v>
      </c>
      <c r="J41" s="106">
        <f t="shared" si="0"/>
        <v>0</v>
      </c>
      <c r="K41" s="34" t="s">
        <v>46</v>
      </c>
      <c r="L41" s="109"/>
      <c r="M41" s="27">
        <f t="shared" si="1"/>
        <v>10</v>
      </c>
      <c r="N41" s="10">
        <f t="shared" si="2"/>
        <v>2</v>
      </c>
      <c r="O41" s="10" t="str">
        <f t="shared" si="3"/>
        <v>C</v>
      </c>
      <c r="P41" s="31">
        <v>300</v>
      </c>
      <c r="Q41" s="32">
        <v>432</v>
      </c>
      <c r="R41" s="32">
        <v>150</v>
      </c>
      <c r="S41" s="32">
        <v>450</v>
      </c>
      <c r="T41" s="32">
        <v>300</v>
      </c>
      <c r="U41" s="32">
        <v>432</v>
      </c>
      <c r="V41" s="32">
        <v>600</v>
      </c>
      <c r="W41" s="32">
        <v>900</v>
      </c>
      <c r="X41" s="33">
        <v>432</v>
      </c>
      <c r="Y41" s="25">
        <f t="shared" si="17"/>
        <v>6</v>
      </c>
      <c r="Z41" s="10">
        <f t="shared" si="18"/>
        <v>8</v>
      </c>
      <c r="AA41" s="10">
        <f t="shared" si="19"/>
        <v>9</v>
      </c>
      <c r="AB41" s="10">
        <f t="shared" si="7"/>
        <v>6</v>
      </c>
      <c r="AC41" s="10">
        <f t="shared" si="8"/>
        <v>8</v>
      </c>
      <c r="AD41" s="10">
        <f t="shared" si="9"/>
        <v>12</v>
      </c>
      <c r="AE41" s="10">
        <f t="shared" si="10"/>
        <v>18</v>
      </c>
      <c r="AF41" s="26">
        <f t="shared" si="11"/>
        <v>8</v>
      </c>
    </row>
    <row r="42" spans="1:32" ht="72.75" customHeight="1" thickBot="1" x14ac:dyDescent="0.5">
      <c r="A42" s="113">
        <v>0</v>
      </c>
      <c r="B42" s="23">
        <f t="shared" si="12"/>
        <v>2</v>
      </c>
      <c r="C42" s="456">
        <f t="shared" si="13"/>
        <v>1112</v>
      </c>
      <c r="D42" s="66">
        <v>14</v>
      </c>
      <c r="E42" s="77">
        <v>11</v>
      </c>
      <c r="F42" s="78">
        <v>1</v>
      </c>
      <c r="G42" s="78" t="s">
        <v>47</v>
      </c>
      <c r="H42" s="13" t="s">
        <v>100</v>
      </c>
      <c r="I42" s="14" t="s">
        <v>101</v>
      </c>
      <c r="J42" s="106">
        <f t="shared" si="0"/>
        <v>0</v>
      </c>
      <c r="K42" s="21" t="s">
        <v>46</v>
      </c>
      <c r="L42" s="109"/>
      <c r="M42" s="12">
        <f t="shared" si="1"/>
        <v>11</v>
      </c>
      <c r="N42" s="11">
        <f t="shared" si="2"/>
        <v>1</v>
      </c>
      <c r="O42" s="11" t="str">
        <f t="shared" si="3"/>
        <v>B</v>
      </c>
      <c r="P42" s="16">
        <v>300</v>
      </c>
      <c r="Q42" s="17">
        <v>432</v>
      </c>
      <c r="R42" s="17">
        <v>150</v>
      </c>
      <c r="S42" s="17">
        <v>450</v>
      </c>
      <c r="T42" s="17">
        <v>300</v>
      </c>
      <c r="U42" s="17">
        <v>432</v>
      </c>
      <c r="V42" s="17">
        <v>600</v>
      </c>
      <c r="W42" s="17">
        <v>900</v>
      </c>
      <c r="X42" s="18">
        <v>432</v>
      </c>
      <c r="Y42" s="19">
        <f t="shared" si="17"/>
        <v>6</v>
      </c>
      <c r="Z42" s="11">
        <f t="shared" si="18"/>
        <v>8</v>
      </c>
      <c r="AA42" s="11">
        <f t="shared" si="19"/>
        <v>9</v>
      </c>
      <c r="AB42" s="11">
        <f t="shared" si="7"/>
        <v>6</v>
      </c>
      <c r="AC42" s="11">
        <f t="shared" si="8"/>
        <v>8</v>
      </c>
      <c r="AD42" s="11">
        <f t="shared" si="9"/>
        <v>12</v>
      </c>
      <c r="AE42" s="11">
        <f t="shared" si="10"/>
        <v>18</v>
      </c>
      <c r="AF42" s="20">
        <f t="shared" si="11"/>
        <v>8</v>
      </c>
    </row>
    <row r="43" spans="1:32" ht="72.75" customHeight="1" thickBot="1" x14ac:dyDescent="0.5">
      <c r="A43" s="113">
        <v>0</v>
      </c>
      <c r="B43" s="23">
        <f t="shared" si="12"/>
        <v>3</v>
      </c>
      <c r="C43" s="456">
        <f t="shared" si="13"/>
        <v>1123</v>
      </c>
      <c r="D43" s="66">
        <v>14</v>
      </c>
      <c r="E43" s="77">
        <v>11</v>
      </c>
      <c r="F43" s="78">
        <v>2</v>
      </c>
      <c r="G43" s="78" t="s">
        <v>44</v>
      </c>
      <c r="H43" s="13" t="s">
        <v>100</v>
      </c>
      <c r="I43" s="14" t="s">
        <v>102</v>
      </c>
      <c r="J43" s="106">
        <f t="shared" si="0"/>
        <v>0</v>
      </c>
      <c r="K43" s="21" t="s">
        <v>46</v>
      </c>
      <c r="L43" s="109"/>
      <c r="M43" s="12">
        <f t="shared" si="1"/>
        <v>11</v>
      </c>
      <c r="N43" s="11">
        <f t="shared" si="2"/>
        <v>2</v>
      </c>
      <c r="O43" s="11" t="str">
        <f t="shared" si="3"/>
        <v>C</v>
      </c>
      <c r="P43" s="16">
        <v>300</v>
      </c>
      <c r="Q43" s="17">
        <v>432</v>
      </c>
      <c r="R43" s="17">
        <v>150</v>
      </c>
      <c r="S43" s="17">
        <v>450</v>
      </c>
      <c r="T43" s="17">
        <v>300</v>
      </c>
      <c r="U43" s="17">
        <v>432</v>
      </c>
      <c r="V43" s="17">
        <v>600</v>
      </c>
      <c r="W43" s="17">
        <v>900</v>
      </c>
      <c r="X43" s="18">
        <v>432</v>
      </c>
      <c r="Y43" s="19">
        <f t="shared" si="17"/>
        <v>6</v>
      </c>
      <c r="Z43" s="11">
        <f t="shared" si="18"/>
        <v>8</v>
      </c>
      <c r="AA43" s="11">
        <f t="shared" si="19"/>
        <v>9</v>
      </c>
      <c r="AB43" s="11">
        <f t="shared" si="7"/>
        <v>6</v>
      </c>
      <c r="AC43" s="11">
        <f t="shared" si="8"/>
        <v>8</v>
      </c>
      <c r="AD43" s="11">
        <f t="shared" si="9"/>
        <v>12</v>
      </c>
      <c r="AE43" s="11">
        <f t="shared" si="10"/>
        <v>18</v>
      </c>
      <c r="AF43" s="20">
        <f t="shared" si="11"/>
        <v>8</v>
      </c>
    </row>
    <row r="44" spans="1:32" ht="139.5" customHeight="1" thickBot="1" x14ac:dyDescent="0.5">
      <c r="A44" s="113">
        <v>0</v>
      </c>
      <c r="B44" s="23">
        <f t="shared" si="12"/>
        <v>1</v>
      </c>
      <c r="C44" s="456">
        <f t="shared" si="13"/>
        <v>1211</v>
      </c>
      <c r="D44" s="67" t="s">
        <v>103</v>
      </c>
      <c r="E44" s="79">
        <v>12</v>
      </c>
      <c r="F44" s="80">
        <v>1</v>
      </c>
      <c r="G44" s="80" t="s">
        <v>60</v>
      </c>
      <c r="H44" s="28" t="s">
        <v>104</v>
      </c>
      <c r="I44" s="29" t="s">
        <v>105</v>
      </c>
      <c r="J44" s="106">
        <f t="shared" si="0"/>
        <v>0</v>
      </c>
      <c r="K44" s="34" t="s">
        <v>54</v>
      </c>
      <c r="L44" s="109"/>
      <c r="M44" s="27">
        <f t="shared" si="1"/>
        <v>12</v>
      </c>
      <c r="N44" s="10">
        <f t="shared" si="2"/>
        <v>1</v>
      </c>
      <c r="O44" s="10" t="str">
        <f t="shared" si="3"/>
        <v>A</v>
      </c>
      <c r="P44" s="31">
        <v>0</v>
      </c>
      <c r="Q44" s="32">
        <v>162</v>
      </c>
      <c r="R44" s="32">
        <v>50</v>
      </c>
      <c r="S44" s="32">
        <v>225</v>
      </c>
      <c r="T44" s="32">
        <v>0</v>
      </c>
      <c r="U44" s="32">
        <v>162</v>
      </c>
      <c r="V44" s="32">
        <v>300</v>
      </c>
      <c r="W44" s="32">
        <v>450</v>
      </c>
      <c r="X44" s="33">
        <v>162</v>
      </c>
      <c r="Y44" s="25">
        <f t="shared" si="17"/>
        <v>0</v>
      </c>
      <c r="Z44" s="10">
        <f t="shared" si="18"/>
        <v>3</v>
      </c>
      <c r="AA44" s="10">
        <f t="shared" si="19"/>
        <v>4.5</v>
      </c>
      <c r="AB44" s="10">
        <f t="shared" si="7"/>
        <v>0</v>
      </c>
      <c r="AC44" s="10">
        <f t="shared" si="8"/>
        <v>3</v>
      </c>
      <c r="AD44" s="10">
        <f t="shared" si="9"/>
        <v>6</v>
      </c>
      <c r="AE44" s="10">
        <f t="shared" si="10"/>
        <v>9</v>
      </c>
      <c r="AF44" s="26">
        <f t="shared" si="11"/>
        <v>3</v>
      </c>
    </row>
    <row r="45" spans="1:32" ht="279" customHeight="1" thickBot="1" x14ac:dyDescent="0.5">
      <c r="A45" s="113">
        <v>0</v>
      </c>
      <c r="B45" s="23">
        <f t="shared" si="12"/>
        <v>2</v>
      </c>
      <c r="C45" s="456">
        <f t="shared" si="13"/>
        <v>1222</v>
      </c>
      <c r="D45" s="67" t="s">
        <v>103</v>
      </c>
      <c r="E45" s="79">
        <v>12</v>
      </c>
      <c r="F45" s="80">
        <v>2</v>
      </c>
      <c r="G45" s="80" t="s">
        <v>47</v>
      </c>
      <c r="H45" s="28" t="s">
        <v>104</v>
      </c>
      <c r="I45" s="29" t="s">
        <v>477</v>
      </c>
      <c r="J45" s="106">
        <f t="shared" si="0"/>
        <v>0</v>
      </c>
      <c r="K45" s="34" t="s">
        <v>54</v>
      </c>
      <c r="L45" s="109"/>
      <c r="M45" s="27">
        <f t="shared" si="1"/>
        <v>12</v>
      </c>
      <c r="N45" s="10">
        <f t="shared" si="2"/>
        <v>2</v>
      </c>
      <c r="O45" s="10" t="str">
        <f t="shared" si="3"/>
        <v>B</v>
      </c>
      <c r="P45" s="31">
        <v>250</v>
      </c>
      <c r="Q45" s="32">
        <v>324</v>
      </c>
      <c r="R45" s="32">
        <v>150</v>
      </c>
      <c r="S45" s="32">
        <v>375</v>
      </c>
      <c r="T45" s="32">
        <v>250</v>
      </c>
      <c r="U45" s="32">
        <v>324</v>
      </c>
      <c r="V45" s="32">
        <v>500</v>
      </c>
      <c r="W45" s="32">
        <v>750</v>
      </c>
      <c r="X45" s="33">
        <v>324</v>
      </c>
      <c r="Y45" s="25">
        <f t="shared" si="17"/>
        <v>5</v>
      </c>
      <c r="Z45" s="10">
        <f t="shared" si="18"/>
        <v>6</v>
      </c>
      <c r="AA45" s="10">
        <f t="shared" si="19"/>
        <v>7.5</v>
      </c>
      <c r="AB45" s="10">
        <f t="shared" si="7"/>
        <v>5</v>
      </c>
      <c r="AC45" s="10">
        <f t="shared" si="8"/>
        <v>6</v>
      </c>
      <c r="AD45" s="10">
        <f t="shared" si="9"/>
        <v>10</v>
      </c>
      <c r="AE45" s="10">
        <f t="shared" si="10"/>
        <v>15</v>
      </c>
      <c r="AF45" s="26">
        <f t="shared" si="11"/>
        <v>6</v>
      </c>
    </row>
    <row r="46" spans="1:32" ht="279" customHeight="1" thickBot="1" x14ac:dyDescent="0.5">
      <c r="A46" s="113">
        <v>0</v>
      </c>
      <c r="B46" s="23">
        <f t="shared" si="12"/>
        <v>3</v>
      </c>
      <c r="C46" s="456">
        <f t="shared" si="13"/>
        <v>1233</v>
      </c>
      <c r="D46" s="67" t="s">
        <v>103</v>
      </c>
      <c r="E46" s="79">
        <v>12</v>
      </c>
      <c r="F46" s="80">
        <v>3</v>
      </c>
      <c r="G46" s="80" t="s">
        <v>44</v>
      </c>
      <c r="H46" s="28" t="s">
        <v>104</v>
      </c>
      <c r="I46" s="29" t="s">
        <v>106</v>
      </c>
      <c r="J46" s="106">
        <f t="shared" si="0"/>
        <v>0</v>
      </c>
      <c r="K46" s="34" t="s">
        <v>54</v>
      </c>
      <c r="L46" s="109"/>
      <c r="M46" s="27">
        <f t="shared" si="1"/>
        <v>12</v>
      </c>
      <c r="N46" s="10">
        <f t="shared" si="2"/>
        <v>3</v>
      </c>
      <c r="O46" s="10" t="str">
        <f t="shared" si="3"/>
        <v>C</v>
      </c>
      <c r="P46" s="31">
        <v>350</v>
      </c>
      <c r="Q46" s="32">
        <v>486</v>
      </c>
      <c r="R46" s="32">
        <v>200</v>
      </c>
      <c r="S46" s="32">
        <v>525</v>
      </c>
      <c r="T46" s="32">
        <v>350</v>
      </c>
      <c r="U46" s="32">
        <v>486</v>
      </c>
      <c r="V46" s="32">
        <v>700</v>
      </c>
      <c r="W46" s="32">
        <v>1050</v>
      </c>
      <c r="X46" s="33">
        <v>486</v>
      </c>
      <c r="Y46" s="25">
        <f t="shared" si="17"/>
        <v>7</v>
      </c>
      <c r="Z46" s="10">
        <f t="shared" si="18"/>
        <v>9</v>
      </c>
      <c r="AA46" s="10">
        <f t="shared" si="19"/>
        <v>10.5</v>
      </c>
      <c r="AB46" s="10">
        <f t="shared" si="7"/>
        <v>7</v>
      </c>
      <c r="AC46" s="10">
        <f t="shared" si="8"/>
        <v>9</v>
      </c>
      <c r="AD46" s="10">
        <f t="shared" si="9"/>
        <v>14</v>
      </c>
      <c r="AE46" s="10">
        <f t="shared" si="10"/>
        <v>21</v>
      </c>
      <c r="AF46" s="26">
        <f t="shared" si="11"/>
        <v>9</v>
      </c>
    </row>
    <row r="47" spans="1:32" ht="157.5" customHeight="1" thickBot="1" x14ac:dyDescent="0.5">
      <c r="A47" s="113">
        <v>0</v>
      </c>
      <c r="B47" s="23">
        <f t="shared" si="12"/>
        <v>1</v>
      </c>
      <c r="C47" s="456">
        <f t="shared" si="13"/>
        <v>1311</v>
      </c>
      <c r="D47" s="64" t="s">
        <v>107</v>
      </c>
      <c r="E47" s="77">
        <v>13</v>
      </c>
      <c r="F47" s="78">
        <v>1</v>
      </c>
      <c r="G47" s="78" t="s">
        <v>60</v>
      </c>
      <c r="H47" s="13" t="s">
        <v>108</v>
      </c>
      <c r="I47" s="14" t="s">
        <v>109</v>
      </c>
      <c r="J47" s="106">
        <f t="shared" si="0"/>
        <v>0</v>
      </c>
      <c r="K47" s="21" t="s">
        <v>54</v>
      </c>
      <c r="L47" s="109"/>
      <c r="M47" s="12">
        <f t="shared" si="1"/>
        <v>13</v>
      </c>
      <c r="N47" s="11">
        <f t="shared" si="2"/>
        <v>1</v>
      </c>
      <c r="O47" s="11" t="str">
        <f t="shared" si="3"/>
        <v>A</v>
      </c>
      <c r="P47" s="16">
        <v>0</v>
      </c>
      <c r="Q47" s="17">
        <v>162</v>
      </c>
      <c r="R47" s="17">
        <v>50</v>
      </c>
      <c r="S47" s="17">
        <v>225</v>
      </c>
      <c r="T47" s="17">
        <v>0</v>
      </c>
      <c r="U47" s="17">
        <v>162</v>
      </c>
      <c r="V47" s="17">
        <v>300</v>
      </c>
      <c r="W47" s="17">
        <v>450</v>
      </c>
      <c r="X47" s="18">
        <v>162</v>
      </c>
      <c r="Y47" s="19">
        <f t="shared" si="17"/>
        <v>0</v>
      </c>
      <c r="Z47" s="11">
        <f t="shared" si="18"/>
        <v>3</v>
      </c>
      <c r="AA47" s="11">
        <f t="shared" si="19"/>
        <v>4.5</v>
      </c>
      <c r="AB47" s="11">
        <f t="shared" si="7"/>
        <v>0</v>
      </c>
      <c r="AC47" s="11">
        <f t="shared" si="8"/>
        <v>3</v>
      </c>
      <c r="AD47" s="11">
        <f t="shared" si="9"/>
        <v>6</v>
      </c>
      <c r="AE47" s="11">
        <f t="shared" si="10"/>
        <v>9</v>
      </c>
      <c r="AF47" s="20">
        <f t="shared" si="11"/>
        <v>3</v>
      </c>
    </row>
    <row r="48" spans="1:32" ht="116.25" customHeight="1" thickBot="1" x14ac:dyDescent="0.5">
      <c r="A48" s="113">
        <v>0</v>
      </c>
      <c r="B48" s="23">
        <f t="shared" si="12"/>
        <v>2</v>
      </c>
      <c r="C48" s="456">
        <f t="shared" si="13"/>
        <v>1322</v>
      </c>
      <c r="D48" s="64" t="s">
        <v>107</v>
      </c>
      <c r="E48" s="77">
        <v>13</v>
      </c>
      <c r="F48" s="78">
        <v>2</v>
      </c>
      <c r="G48" s="78" t="s">
        <v>47</v>
      </c>
      <c r="H48" s="13" t="s">
        <v>110</v>
      </c>
      <c r="I48" s="14" t="s">
        <v>111</v>
      </c>
      <c r="J48" s="106">
        <f t="shared" si="0"/>
        <v>0</v>
      </c>
      <c r="K48" s="21" t="s">
        <v>54</v>
      </c>
      <c r="L48" s="109"/>
      <c r="M48" s="12">
        <f t="shared" si="1"/>
        <v>13</v>
      </c>
      <c r="N48" s="11">
        <f t="shared" si="2"/>
        <v>2</v>
      </c>
      <c r="O48" s="11" t="str">
        <f t="shared" si="3"/>
        <v>B</v>
      </c>
      <c r="P48" s="16">
        <v>200</v>
      </c>
      <c r="Q48" s="17">
        <v>324</v>
      </c>
      <c r="R48" s="17">
        <v>100</v>
      </c>
      <c r="S48" s="17">
        <v>300</v>
      </c>
      <c r="T48" s="17">
        <v>200</v>
      </c>
      <c r="U48" s="17">
        <v>324</v>
      </c>
      <c r="V48" s="17">
        <v>400</v>
      </c>
      <c r="W48" s="17">
        <v>600</v>
      </c>
      <c r="X48" s="18">
        <v>324</v>
      </c>
      <c r="Y48" s="19">
        <f t="shared" si="17"/>
        <v>4</v>
      </c>
      <c r="Z48" s="11">
        <f t="shared" si="18"/>
        <v>6</v>
      </c>
      <c r="AA48" s="11">
        <f t="shared" si="19"/>
        <v>6</v>
      </c>
      <c r="AB48" s="11">
        <f t="shared" si="7"/>
        <v>4</v>
      </c>
      <c r="AC48" s="11">
        <f t="shared" si="8"/>
        <v>6</v>
      </c>
      <c r="AD48" s="11">
        <f t="shared" si="9"/>
        <v>8</v>
      </c>
      <c r="AE48" s="11">
        <f t="shared" si="10"/>
        <v>12</v>
      </c>
      <c r="AF48" s="20">
        <f t="shared" si="11"/>
        <v>6</v>
      </c>
    </row>
    <row r="49" spans="1:32" ht="116.25" customHeight="1" thickBot="1" x14ac:dyDescent="0.5">
      <c r="A49" s="113">
        <v>0</v>
      </c>
      <c r="B49" s="23">
        <f t="shared" si="12"/>
        <v>3</v>
      </c>
      <c r="C49" s="456">
        <f t="shared" si="13"/>
        <v>1333</v>
      </c>
      <c r="D49" s="64" t="s">
        <v>107</v>
      </c>
      <c r="E49" s="77">
        <v>13</v>
      </c>
      <c r="F49" s="78">
        <v>3</v>
      </c>
      <c r="G49" s="78" t="s">
        <v>44</v>
      </c>
      <c r="H49" s="13" t="s">
        <v>112</v>
      </c>
      <c r="I49" s="14" t="s">
        <v>113</v>
      </c>
      <c r="J49" s="106">
        <f t="shared" si="0"/>
        <v>0</v>
      </c>
      <c r="K49" s="21" t="s">
        <v>54</v>
      </c>
      <c r="L49" s="109"/>
      <c r="M49" s="12">
        <f t="shared" si="1"/>
        <v>13</v>
      </c>
      <c r="N49" s="11">
        <f t="shared" si="2"/>
        <v>3</v>
      </c>
      <c r="O49" s="11" t="str">
        <f t="shared" si="3"/>
        <v>C</v>
      </c>
      <c r="P49" s="16">
        <v>200</v>
      </c>
      <c r="Q49" s="17">
        <v>324</v>
      </c>
      <c r="R49" s="17">
        <v>100</v>
      </c>
      <c r="S49" s="17">
        <v>300</v>
      </c>
      <c r="T49" s="17">
        <v>200</v>
      </c>
      <c r="U49" s="17">
        <v>324</v>
      </c>
      <c r="V49" s="17">
        <v>400</v>
      </c>
      <c r="W49" s="17">
        <v>600</v>
      </c>
      <c r="X49" s="18">
        <v>324</v>
      </c>
      <c r="Y49" s="19">
        <f t="shared" si="17"/>
        <v>4</v>
      </c>
      <c r="Z49" s="11">
        <f t="shared" si="18"/>
        <v>6</v>
      </c>
      <c r="AA49" s="11">
        <f t="shared" si="19"/>
        <v>6</v>
      </c>
      <c r="AB49" s="11">
        <f t="shared" si="7"/>
        <v>4</v>
      </c>
      <c r="AC49" s="11">
        <f t="shared" si="8"/>
        <v>6</v>
      </c>
      <c r="AD49" s="11">
        <f t="shared" si="9"/>
        <v>8</v>
      </c>
      <c r="AE49" s="11">
        <f t="shared" si="10"/>
        <v>12</v>
      </c>
      <c r="AF49" s="20">
        <f t="shared" si="11"/>
        <v>6</v>
      </c>
    </row>
    <row r="50" spans="1:32" ht="116.25" customHeight="1" thickBot="1" x14ac:dyDescent="0.5">
      <c r="A50" s="113">
        <v>0</v>
      </c>
      <c r="B50" s="23">
        <f t="shared" si="12"/>
        <v>3</v>
      </c>
      <c r="C50" s="456">
        <f t="shared" si="13"/>
        <v>1343</v>
      </c>
      <c r="D50" s="64" t="s">
        <v>107</v>
      </c>
      <c r="E50" s="77">
        <v>13</v>
      </c>
      <c r="F50" s="78">
        <v>4</v>
      </c>
      <c r="G50" s="78" t="s">
        <v>44</v>
      </c>
      <c r="H50" s="13" t="s">
        <v>114</v>
      </c>
      <c r="I50" s="14" t="s">
        <v>115</v>
      </c>
      <c r="J50" s="106">
        <f t="shared" si="0"/>
        <v>0</v>
      </c>
      <c r="K50" s="21" t="s">
        <v>54</v>
      </c>
      <c r="L50" s="109"/>
      <c r="M50" s="12">
        <f t="shared" si="1"/>
        <v>13</v>
      </c>
      <c r="N50" s="11">
        <f t="shared" si="2"/>
        <v>4</v>
      </c>
      <c r="O50" s="11" t="str">
        <f t="shared" si="3"/>
        <v>C</v>
      </c>
      <c r="P50" s="16">
        <v>400</v>
      </c>
      <c r="Q50" s="17">
        <v>540</v>
      </c>
      <c r="R50" s="17">
        <v>200</v>
      </c>
      <c r="S50" s="17">
        <v>600</v>
      </c>
      <c r="T50" s="17">
        <v>400</v>
      </c>
      <c r="U50" s="17">
        <v>540</v>
      </c>
      <c r="V50" s="17">
        <v>800</v>
      </c>
      <c r="W50" s="17">
        <v>1200</v>
      </c>
      <c r="X50" s="18">
        <v>540</v>
      </c>
      <c r="Y50" s="19">
        <f t="shared" si="17"/>
        <v>8</v>
      </c>
      <c r="Z50" s="11">
        <f t="shared" si="18"/>
        <v>10</v>
      </c>
      <c r="AA50" s="11">
        <f t="shared" si="19"/>
        <v>12</v>
      </c>
      <c r="AB50" s="11">
        <f t="shared" si="7"/>
        <v>8</v>
      </c>
      <c r="AC50" s="11">
        <f t="shared" si="8"/>
        <v>10</v>
      </c>
      <c r="AD50" s="11">
        <f t="shared" si="9"/>
        <v>16</v>
      </c>
      <c r="AE50" s="11">
        <f t="shared" si="10"/>
        <v>24</v>
      </c>
      <c r="AF50" s="20">
        <f t="shared" si="11"/>
        <v>10</v>
      </c>
    </row>
    <row r="51" spans="1:32" ht="59.25" customHeight="1" thickBot="1" x14ac:dyDescent="0.5">
      <c r="A51" s="113">
        <v>1</v>
      </c>
      <c r="B51" s="23">
        <f t="shared" si="12"/>
        <v>2</v>
      </c>
      <c r="C51" s="490">
        <f t="shared" si="13"/>
        <v>1412</v>
      </c>
      <c r="D51" s="65">
        <v>21</v>
      </c>
      <c r="E51" s="79">
        <v>14</v>
      </c>
      <c r="F51" s="80">
        <v>1</v>
      </c>
      <c r="G51" s="80" t="s">
        <v>47</v>
      </c>
      <c r="H51" s="28" t="s">
        <v>116</v>
      </c>
      <c r="I51" s="29" t="s">
        <v>117</v>
      </c>
      <c r="J51" s="106">
        <f t="shared" si="0"/>
        <v>1</v>
      </c>
      <c r="K51" s="34" t="s">
        <v>46</v>
      </c>
      <c r="L51" s="109"/>
      <c r="M51" s="27">
        <f t="shared" si="1"/>
        <v>14</v>
      </c>
      <c r="N51" s="10">
        <f t="shared" si="2"/>
        <v>1</v>
      </c>
      <c r="O51" s="10" t="str">
        <f t="shared" si="3"/>
        <v>B</v>
      </c>
      <c r="P51" s="31">
        <v>200</v>
      </c>
      <c r="Q51" s="32">
        <v>324</v>
      </c>
      <c r="R51" s="32">
        <v>100</v>
      </c>
      <c r="S51" s="32">
        <v>300</v>
      </c>
      <c r="T51" s="32">
        <v>200</v>
      </c>
      <c r="U51" s="32">
        <v>324</v>
      </c>
      <c r="V51" s="32">
        <v>400</v>
      </c>
      <c r="W51" s="32">
        <v>600</v>
      </c>
      <c r="X51" s="33">
        <v>324</v>
      </c>
      <c r="Y51" s="25">
        <f t="shared" si="17"/>
        <v>4</v>
      </c>
      <c r="Z51" s="10">
        <f t="shared" si="18"/>
        <v>6</v>
      </c>
      <c r="AA51" s="10">
        <f t="shared" si="19"/>
        <v>6</v>
      </c>
      <c r="AB51" s="10">
        <f t="shared" si="7"/>
        <v>4</v>
      </c>
      <c r="AC51" s="10">
        <f t="shared" si="8"/>
        <v>6</v>
      </c>
      <c r="AD51" s="10">
        <f t="shared" si="9"/>
        <v>8</v>
      </c>
      <c r="AE51" s="10">
        <f t="shared" si="10"/>
        <v>12</v>
      </c>
      <c r="AF51" s="26">
        <f t="shared" si="11"/>
        <v>6</v>
      </c>
    </row>
    <row r="52" spans="1:32" ht="59.25" customHeight="1" thickBot="1" x14ac:dyDescent="0.5">
      <c r="A52" s="113">
        <v>1</v>
      </c>
      <c r="B52" s="23">
        <f t="shared" si="12"/>
        <v>3</v>
      </c>
      <c r="C52" s="490">
        <f t="shared" si="13"/>
        <v>1423</v>
      </c>
      <c r="D52" s="65">
        <v>21</v>
      </c>
      <c r="E52" s="79">
        <v>14</v>
      </c>
      <c r="F52" s="80">
        <v>2</v>
      </c>
      <c r="G52" s="80" t="s">
        <v>44</v>
      </c>
      <c r="H52" s="28" t="s">
        <v>116</v>
      </c>
      <c r="I52" s="29" t="s">
        <v>118</v>
      </c>
      <c r="J52" s="106">
        <f t="shared" si="0"/>
        <v>1</v>
      </c>
      <c r="K52" s="34" t="s">
        <v>46</v>
      </c>
      <c r="L52" s="109"/>
      <c r="M52" s="27">
        <f t="shared" si="1"/>
        <v>14</v>
      </c>
      <c r="N52" s="10">
        <f t="shared" si="2"/>
        <v>2</v>
      </c>
      <c r="O52" s="10" t="str">
        <f t="shared" si="3"/>
        <v>C</v>
      </c>
      <c r="P52" s="31">
        <v>200</v>
      </c>
      <c r="Q52" s="32">
        <v>324</v>
      </c>
      <c r="R52" s="32">
        <v>100</v>
      </c>
      <c r="S52" s="32">
        <v>300</v>
      </c>
      <c r="T52" s="32">
        <v>200</v>
      </c>
      <c r="U52" s="32">
        <v>324</v>
      </c>
      <c r="V52" s="32">
        <v>400</v>
      </c>
      <c r="W52" s="32">
        <v>600</v>
      </c>
      <c r="X52" s="33">
        <v>324</v>
      </c>
      <c r="Y52" s="25">
        <f t="shared" si="17"/>
        <v>4</v>
      </c>
      <c r="Z52" s="10">
        <f t="shared" si="18"/>
        <v>6</v>
      </c>
      <c r="AA52" s="10">
        <f t="shared" si="19"/>
        <v>6</v>
      </c>
      <c r="AB52" s="10">
        <f t="shared" si="7"/>
        <v>4</v>
      </c>
      <c r="AC52" s="10">
        <f t="shared" si="8"/>
        <v>6</v>
      </c>
      <c r="AD52" s="10">
        <f t="shared" si="9"/>
        <v>8</v>
      </c>
      <c r="AE52" s="10">
        <f t="shared" si="10"/>
        <v>12</v>
      </c>
      <c r="AF52" s="26">
        <f t="shared" si="11"/>
        <v>6</v>
      </c>
    </row>
    <row r="53" spans="1:32" ht="59.25" customHeight="1" thickBot="1" x14ac:dyDescent="0.5">
      <c r="A53" s="113">
        <v>0</v>
      </c>
      <c r="B53" s="23">
        <f t="shared" si="12"/>
        <v>1</v>
      </c>
      <c r="C53" s="456">
        <f t="shared" si="13"/>
        <v>1511</v>
      </c>
      <c r="D53" s="66">
        <v>22</v>
      </c>
      <c r="E53" s="77">
        <v>15</v>
      </c>
      <c r="F53" s="78">
        <v>1</v>
      </c>
      <c r="G53" s="78" t="s">
        <v>60</v>
      </c>
      <c r="H53" s="13" t="s">
        <v>119</v>
      </c>
      <c r="I53" s="14" t="s">
        <v>82</v>
      </c>
      <c r="J53" s="106">
        <f t="shared" si="0"/>
        <v>0</v>
      </c>
      <c r="K53" s="21" t="s">
        <v>46</v>
      </c>
      <c r="L53" s="109"/>
      <c r="M53" s="12">
        <f t="shared" si="1"/>
        <v>15</v>
      </c>
      <c r="N53" s="11">
        <f t="shared" si="2"/>
        <v>1</v>
      </c>
      <c r="O53" s="11" t="str">
        <f t="shared" si="3"/>
        <v>A</v>
      </c>
      <c r="P53" s="16">
        <v>0</v>
      </c>
      <c r="Q53" s="17">
        <v>216</v>
      </c>
      <c r="R53" s="17">
        <v>50</v>
      </c>
      <c r="S53" s="17">
        <v>300</v>
      </c>
      <c r="T53" s="17">
        <v>0</v>
      </c>
      <c r="U53" s="17">
        <v>216</v>
      </c>
      <c r="V53" s="17">
        <v>400</v>
      </c>
      <c r="W53" s="17">
        <v>600</v>
      </c>
      <c r="X53" s="18">
        <v>216</v>
      </c>
      <c r="Y53" s="19">
        <f t="shared" si="17"/>
        <v>0</v>
      </c>
      <c r="Z53" s="11">
        <f t="shared" si="18"/>
        <v>4</v>
      </c>
      <c r="AA53" s="11">
        <f t="shared" si="19"/>
        <v>6</v>
      </c>
      <c r="AB53" s="11">
        <f t="shared" si="7"/>
        <v>0</v>
      </c>
      <c r="AC53" s="11">
        <f t="shared" si="8"/>
        <v>4</v>
      </c>
      <c r="AD53" s="11">
        <f t="shared" si="9"/>
        <v>8</v>
      </c>
      <c r="AE53" s="11">
        <f t="shared" si="10"/>
        <v>12</v>
      </c>
      <c r="AF53" s="20">
        <f t="shared" si="11"/>
        <v>4</v>
      </c>
    </row>
    <row r="54" spans="1:32" ht="59.25" customHeight="1" thickBot="1" x14ac:dyDescent="0.5">
      <c r="A54" s="113">
        <v>0</v>
      </c>
      <c r="B54" s="23">
        <f t="shared" si="12"/>
        <v>2</v>
      </c>
      <c r="C54" s="456">
        <f t="shared" si="13"/>
        <v>1522</v>
      </c>
      <c r="D54" s="66">
        <v>22</v>
      </c>
      <c r="E54" s="77">
        <v>15</v>
      </c>
      <c r="F54" s="78">
        <v>2</v>
      </c>
      <c r="G54" s="78" t="s">
        <v>47</v>
      </c>
      <c r="H54" s="13" t="s">
        <v>119</v>
      </c>
      <c r="I54" s="14" t="s">
        <v>120</v>
      </c>
      <c r="J54" s="106">
        <f t="shared" si="0"/>
        <v>0</v>
      </c>
      <c r="K54" s="21" t="s">
        <v>46</v>
      </c>
      <c r="L54" s="109"/>
      <c r="M54" s="12">
        <f t="shared" si="1"/>
        <v>15</v>
      </c>
      <c r="N54" s="11">
        <f t="shared" si="2"/>
        <v>2</v>
      </c>
      <c r="O54" s="11" t="str">
        <f t="shared" si="3"/>
        <v>B</v>
      </c>
      <c r="P54" s="16">
        <v>200</v>
      </c>
      <c r="Q54" s="17">
        <v>324</v>
      </c>
      <c r="R54" s="17">
        <v>100</v>
      </c>
      <c r="S54" s="17">
        <v>300</v>
      </c>
      <c r="T54" s="17">
        <v>200</v>
      </c>
      <c r="U54" s="17">
        <v>324</v>
      </c>
      <c r="V54" s="17">
        <v>400</v>
      </c>
      <c r="W54" s="17">
        <v>600</v>
      </c>
      <c r="X54" s="18">
        <v>324</v>
      </c>
      <c r="Y54" s="19">
        <f t="shared" si="17"/>
        <v>4</v>
      </c>
      <c r="Z54" s="11">
        <f t="shared" si="18"/>
        <v>6</v>
      </c>
      <c r="AA54" s="11">
        <f t="shared" si="19"/>
        <v>6</v>
      </c>
      <c r="AB54" s="11">
        <f t="shared" si="7"/>
        <v>4</v>
      </c>
      <c r="AC54" s="11">
        <f t="shared" si="8"/>
        <v>6</v>
      </c>
      <c r="AD54" s="11">
        <f t="shared" si="9"/>
        <v>8</v>
      </c>
      <c r="AE54" s="11">
        <f t="shared" si="10"/>
        <v>12</v>
      </c>
      <c r="AF54" s="20">
        <f t="shared" si="11"/>
        <v>6</v>
      </c>
    </row>
    <row r="55" spans="1:32" ht="59.25" customHeight="1" thickBot="1" x14ac:dyDescent="0.5">
      <c r="A55" s="113">
        <v>0</v>
      </c>
      <c r="B55" s="23">
        <f t="shared" si="12"/>
        <v>3</v>
      </c>
      <c r="C55" s="456">
        <f t="shared" si="13"/>
        <v>1533</v>
      </c>
      <c r="D55" s="66">
        <v>22</v>
      </c>
      <c r="E55" s="77">
        <v>15</v>
      </c>
      <c r="F55" s="78">
        <v>3</v>
      </c>
      <c r="G55" s="78" t="s">
        <v>44</v>
      </c>
      <c r="H55" s="13" t="s">
        <v>119</v>
      </c>
      <c r="I55" s="14" t="s">
        <v>121</v>
      </c>
      <c r="J55" s="106">
        <f t="shared" si="0"/>
        <v>0</v>
      </c>
      <c r="K55" s="21" t="s">
        <v>46</v>
      </c>
      <c r="L55" s="109"/>
      <c r="M55" s="12">
        <f t="shared" si="1"/>
        <v>15</v>
      </c>
      <c r="N55" s="11">
        <f t="shared" si="2"/>
        <v>3</v>
      </c>
      <c r="O55" s="11" t="str">
        <f t="shared" si="3"/>
        <v>C</v>
      </c>
      <c r="P55" s="16">
        <v>200</v>
      </c>
      <c r="Q55" s="17">
        <v>324</v>
      </c>
      <c r="R55" s="17">
        <v>100</v>
      </c>
      <c r="S55" s="17">
        <v>300</v>
      </c>
      <c r="T55" s="17">
        <v>200</v>
      </c>
      <c r="U55" s="17">
        <v>324</v>
      </c>
      <c r="V55" s="17">
        <v>400</v>
      </c>
      <c r="W55" s="17">
        <v>600</v>
      </c>
      <c r="X55" s="18">
        <v>324</v>
      </c>
      <c r="Y55" s="19">
        <f t="shared" si="17"/>
        <v>4</v>
      </c>
      <c r="Z55" s="11">
        <f t="shared" si="18"/>
        <v>6</v>
      </c>
      <c r="AA55" s="11">
        <f t="shared" si="19"/>
        <v>6</v>
      </c>
      <c r="AB55" s="11">
        <f t="shared" si="7"/>
        <v>4</v>
      </c>
      <c r="AC55" s="11">
        <f t="shared" si="8"/>
        <v>6</v>
      </c>
      <c r="AD55" s="11">
        <f t="shared" si="9"/>
        <v>8</v>
      </c>
      <c r="AE55" s="11">
        <f t="shared" si="10"/>
        <v>12</v>
      </c>
      <c r="AF55" s="20">
        <f t="shared" si="11"/>
        <v>6</v>
      </c>
    </row>
    <row r="56" spans="1:32" ht="59.25" customHeight="1" thickBot="1" x14ac:dyDescent="0.5">
      <c r="A56" s="113">
        <v>0</v>
      </c>
      <c r="B56" s="23">
        <f t="shared" si="12"/>
        <v>3</v>
      </c>
      <c r="C56" s="456">
        <f t="shared" si="13"/>
        <v>1613</v>
      </c>
      <c r="D56" s="65">
        <v>23</v>
      </c>
      <c r="E56" s="79">
        <v>16</v>
      </c>
      <c r="F56" s="80">
        <v>1</v>
      </c>
      <c r="G56" s="80" t="s">
        <v>44</v>
      </c>
      <c r="H56" s="28" t="s">
        <v>122</v>
      </c>
      <c r="I56" s="29"/>
      <c r="J56" s="106">
        <f t="shared" si="0"/>
        <v>0</v>
      </c>
      <c r="K56" s="34" t="s">
        <v>46</v>
      </c>
      <c r="L56" s="109"/>
      <c r="M56" s="27">
        <f t="shared" si="1"/>
        <v>16</v>
      </c>
      <c r="N56" s="10">
        <f t="shared" si="2"/>
        <v>1</v>
      </c>
      <c r="O56" s="10" t="str">
        <f t="shared" si="3"/>
        <v>C</v>
      </c>
      <c r="P56" s="31">
        <v>300</v>
      </c>
      <c r="Q56" s="32">
        <v>432</v>
      </c>
      <c r="R56" s="32">
        <v>150</v>
      </c>
      <c r="S56" s="32">
        <v>450</v>
      </c>
      <c r="T56" s="32">
        <v>300</v>
      </c>
      <c r="U56" s="32">
        <v>432</v>
      </c>
      <c r="V56" s="32">
        <v>600</v>
      </c>
      <c r="W56" s="32">
        <v>900</v>
      </c>
      <c r="X56" s="33">
        <v>432</v>
      </c>
      <c r="Y56" s="25">
        <f t="shared" si="17"/>
        <v>6</v>
      </c>
      <c r="Z56" s="10">
        <f t="shared" si="18"/>
        <v>8</v>
      </c>
      <c r="AA56" s="10">
        <f t="shared" si="19"/>
        <v>9</v>
      </c>
      <c r="AB56" s="10">
        <f t="shared" si="7"/>
        <v>6</v>
      </c>
      <c r="AC56" s="10">
        <f t="shared" si="8"/>
        <v>8</v>
      </c>
      <c r="AD56" s="10">
        <f t="shared" si="9"/>
        <v>12</v>
      </c>
      <c r="AE56" s="10">
        <f t="shared" si="10"/>
        <v>18</v>
      </c>
      <c r="AF56" s="26">
        <f t="shared" si="11"/>
        <v>8</v>
      </c>
    </row>
    <row r="57" spans="1:32" ht="90" customHeight="1" thickBot="1" x14ac:dyDescent="0.5">
      <c r="A57" s="113">
        <v>0</v>
      </c>
      <c r="B57" s="23">
        <f t="shared" si="12"/>
        <v>3</v>
      </c>
      <c r="C57" s="456">
        <f t="shared" si="13"/>
        <v>1713</v>
      </c>
      <c r="D57" s="66">
        <v>24</v>
      </c>
      <c r="E57" s="77">
        <v>17</v>
      </c>
      <c r="F57" s="78">
        <v>1</v>
      </c>
      <c r="G57" s="78" t="s">
        <v>44</v>
      </c>
      <c r="H57" s="13" t="s">
        <v>123</v>
      </c>
      <c r="I57" s="14"/>
      <c r="J57" s="106">
        <f t="shared" si="0"/>
        <v>0</v>
      </c>
      <c r="K57" s="21" t="s">
        <v>46</v>
      </c>
      <c r="L57" s="109"/>
      <c r="M57" s="12">
        <f t="shared" si="1"/>
        <v>17</v>
      </c>
      <c r="N57" s="11">
        <f t="shared" si="2"/>
        <v>1</v>
      </c>
      <c r="O57" s="11" t="str">
        <f t="shared" si="3"/>
        <v>C</v>
      </c>
      <c r="P57" s="16">
        <v>400</v>
      </c>
      <c r="Q57" s="17">
        <v>540</v>
      </c>
      <c r="R57" s="17">
        <v>200</v>
      </c>
      <c r="S57" s="17">
        <v>600</v>
      </c>
      <c r="T57" s="17">
        <v>400</v>
      </c>
      <c r="U57" s="17">
        <v>540</v>
      </c>
      <c r="V57" s="17">
        <v>800</v>
      </c>
      <c r="W57" s="17">
        <v>1200</v>
      </c>
      <c r="X57" s="18">
        <v>540</v>
      </c>
      <c r="Y57" s="19">
        <f t="shared" si="17"/>
        <v>8</v>
      </c>
      <c r="Z57" s="11">
        <f t="shared" si="18"/>
        <v>10</v>
      </c>
      <c r="AA57" s="11">
        <f t="shared" si="19"/>
        <v>12</v>
      </c>
      <c r="AB57" s="11">
        <f t="shared" si="7"/>
        <v>8</v>
      </c>
      <c r="AC57" s="11">
        <f t="shared" si="8"/>
        <v>10</v>
      </c>
      <c r="AD57" s="11">
        <f t="shared" si="9"/>
        <v>16</v>
      </c>
      <c r="AE57" s="11">
        <f t="shared" si="10"/>
        <v>24</v>
      </c>
      <c r="AF57" s="20">
        <f t="shared" si="11"/>
        <v>10</v>
      </c>
    </row>
    <row r="58" spans="1:32" ht="127.5" customHeight="1" thickBot="1" x14ac:dyDescent="0.5">
      <c r="A58" s="113">
        <v>0</v>
      </c>
      <c r="B58" s="23">
        <f t="shared" si="12"/>
        <v>2</v>
      </c>
      <c r="C58" s="456">
        <f t="shared" si="13"/>
        <v>1812</v>
      </c>
      <c r="D58" s="65">
        <v>25</v>
      </c>
      <c r="E58" s="79">
        <v>18</v>
      </c>
      <c r="F58" s="80">
        <v>1</v>
      </c>
      <c r="G58" s="80" t="s">
        <v>47</v>
      </c>
      <c r="H58" s="28" t="s">
        <v>124</v>
      </c>
      <c r="I58" s="29" t="s">
        <v>125</v>
      </c>
      <c r="J58" s="106">
        <f t="shared" si="0"/>
        <v>0</v>
      </c>
      <c r="K58" s="34" t="s">
        <v>46</v>
      </c>
      <c r="L58" s="109"/>
      <c r="M58" s="27">
        <f t="shared" si="1"/>
        <v>18</v>
      </c>
      <c r="N58" s="10">
        <f t="shared" si="2"/>
        <v>1</v>
      </c>
      <c r="O58" s="10" t="str">
        <f t="shared" si="3"/>
        <v>B</v>
      </c>
      <c r="P58" s="35">
        <v>100</v>
      </c>
      <c r="Q58" s="36">
        <v>216</v>
      </c>
      <c r="R58" s="36">
        <v>50</v>
      </c>
      <c r="S58" s="36">
        <v>150</v>
      </c>
      <c r="T58" s="36">
        <v>100</v>
      </c>
      <c r="U58" s="36">
        <v>216</v>
      </c>
      <c r="V58" s="36">
        <v>200</v>
      </c>
      <c r="W58" s="36">
        <v>300</v>
      </c>
      <c r="X58" s="37">
        <v>216</v>
      </c>
      <c r="Y58" s="25">
        <f t="shared" si="17"/>
        <v>2</v>
      </c>
      <c r="Z58" s="10">
        <f t="shared" si="18"/>
        <v>4</v>
      </c>
      <c r="AA58" s="10">
        <f t="shared" si="19"/>
        <v>3</v>
      </c>
      <c r="AB58" s="10">
        <f t="shared" si="7"/>
        <v>2</v>
      </c>
      <c r="AC58" s="10">
        <f t="shared" si="8"/>
        <v>4</v>
      </c>
      <c r="AD58" s="10">
        <f t="shared" si="9"/>
        <v>4</v>
      </c>
      <c r="AE58" s="10">
        <f t="shared" si="10"/>
        <v>6</v>
      </c>
      <c r="AF58" s="26">
        <f t="shared" si="11"/>
        <v>4</v>
      </c>
    </row>
    <row r="59" spans="1:32" ht="270" customHeight="1" thickBot="1" x14ac:dyDescent="0.5">
      <c r="A59" s="113">
        <v>0</v>
      </c>
      <c r="B59" s="23">
        <f t="shared" si="12"/>
        <v>3</v>
      </c>
      <c r="C59" s="456">
        <f t="shared" si="13"/>
        <v>1823</v>
      </c>
      <c r="D59" s="65">
        <v>25</v>
      </c>
      <c r="E59" s="79">
        <v>18</v>
      </c>
      <c r="F59" s="80">
        <v>2</v>
      </c>
      <c r="G59" s="80" t="s">
        <v>44</v>
      </c>
      <c r="H59" s="28" t="s">
        <v>126</v>
      </c>
      <c r="I59" s="29" t="s">
        <v>127</v>
      </c>
      <c r="J59" s="106">
        <f t="shared" si="0"/>
        <v>0</v>
      </c>
      <c r="K59" s="34" t="s">
        <v>46</v>
      </c>
      <c r="L59" s="109"/>
      <c r="M59" s="27">
        <f t="shared" si="1"/>
        <v>18</v>
      </c>
      <c r="N59" s="10">
        <f t="shared" si="2"/>
        <v>2</v>
      </c>
      <c r="O59" s="10" t="str">
        <f t="shared" si="3"/>
        <v>C</v>
      </c>
      <c r="P59" s="35">
        <v>100</v>
      </c>
      <c r="Q59" s="36">
        <v>216</v>
      </c>
      <c r="R59" s="36">
        <v>50</v>
      </c>
      <c r="S59" s="36">
        <v>150</v>
      </c>
      <c r="T59" s="36">
        <v>100</v>
      </c>
      <c r="U59" s="36">
        <v>216</v>
      </c>
      <c r="V59" s="36">
        <v>200</v>
      </c>
      <c r="W59" s="36">
        <v>300</v>
      </c>
      <c r="X59" s="37">
        <v>216</v>
      </c>
      <c r="Y59" s="25">
        <f t="shared" si="17"/>
        <v>2</v>
      </c>
      <c r="Z59" s="10">
        <f t="shared" si="18"/>
        <v>4</v>
      </c>
      <c r="AA59" s="10">
        <f t="shared" si="19"/>
        <v>3</v>
      </c>
      <c r="AB59" s="10">
        <f t="shared" si="7"/>
        <v>2</v>
      </c>
      <c r="AC59" s="10">
        <f t="shared" si="8"/>
        <v>4</v>
      </c>
      <c r="AD59" s="10">
        <f t="shared" si="9"/>
        <v>4</v>
      </c>
      <c r="AE59" s="10">
        <f t="shared" si="10"/>
        <v>6</v>
      </c>
      <c r="AF59" s="26">
        <f t="shared" si="11"/>
        <v>4</v>
      </c>
    </row>
    <row r="60" spans="1:32" ht="58.5" customHeight="1" thickBot="1" x14ac:dyDescent="0.5">
      <c r="A60" s="113">
        <v>1</v>
      </c>
      <c r="B60" s="23">
        <f t="shared" si="12"/>
        <v>3</v>
      </c>
      <c r="C60" s="490">
        <f t="shared" si="13"/>
        <v>1913</v>
      </c>
      <c r="D60" s="66">
        <v>26</v>
      </c>
      <c r="E60" s="77">
        <v>19</v>
      </c>
      <c r="F60" s="78">
        <v>1</v>
      </c>
      <c r="G60" s="78" t="s">
        <v>44</v>
      </c>
      <c r="H60" s="13" t="s">
        <v>128</v>
      </c>
      <c r="I60" s="14"/>
      <c r="J60" s="106">
        <f t="shared" si="0"/>
        <v>1</v>
      </c>
      <c r="K60" s="21" t="s">
        <v>46</v>
      </c>
      <c r="L60" s="109"/>
      <c r="M60" s="12">
        <f t="shared" si="1"/>
        <v>19</v>
      </c>
      <c r="N60" s="11">
        <f t="shared" si="2"/>
        <v>1</v>
      </c>
      <c r="O60" s="11" t="str">
        <f t="shared" si="3"/>
        <v>C</v>
      </c>
      <c r="P60" s="16">
        <v>400</v>
      </c>
      <c r="Q60" s="17">
        <v>540</v>
      </c>
      <c r="R60" s="17">
        <v>200</v>
      </c>
      <c r="S60" s="17">
        <v>600</v>
      </c>
      <c r="T60" s="17">
        <v>400</v>
      </c>
      <c r="U60" s="17">
        <v>540</v>
      </c>
      <c r="V60" s="17">
        <v>800</v>
      </c>
      <c r="W60" s="17">
        <v>1200</v>
      </c>
      <c r="X60" s="18">
        <v>540</v>
      </c>
      <c r="Y60" s="19">
        <f t="shared" si="17"/>
        <v>8</v>
      </c>
      <c r="Z60" s="11">
        <f t="shared" si="18"/>
        <v>10</v>
      </c>
      <c r="AA60" s="11">
        <f t="shared" si="19"/>
        <v>12</v>
      </c>
      <c r="AB60" s="11">
        <f t="shared" si="7"/>
        <v>8</v>
      </c>
      <c r="AC60" s="11">
        <f t="shared" si="8"/>
        <v>10</v>
      </c>
      <c r="AD60" s="11">
        <f t="shared" si="9"/>
        <v>16</v>
      </c>
      <c r="AE60" s="11">
        <f t="shared" si="10"/>
        <v>24</v>
      </c>
      <c r="AF60" s="20">
        <f t="shared" si="11"/>
        <v>10</v>
      </c>
    </row>
    <row r="61" spans="1:32" ht="58.5" customHeight="1" thickBot="1" x14ac:dyDescent="0.5">
      <c r="A61" s="113">
        <v>1</v>
      </c>
      <c r="B61" s="23">
        <f t="shared" si="12"/>
        <v>3</v>
      </c>
      <c r="C61" s="490">
        <f t="shared" si="13"/>
        <v>2013</v>
      </c>
      <c r="D61" s="65">
        <v>27</v>
      </c>
      <c r="E61" s="79">
        <v>20</v>
      </c>
      <c r="F61" s="80">
        <v>1</v>
      </c>
      <c r="G61" s="80" t="s">
        <v>44</v>
      </c>
      <c r="H61" s="28" t="s">
        <v>129</v>
      </c>
      <c r="I61" s="29"/>
      <c r="J61" s="106">
        <f t="shared" si="0"/>
        <v>1</v>
      </c>
      <c r="K61" s="34" t="s">
        <v>46</v>
      </c>
      <c r="L61" s="109"/>
      <c r="M61" s="27">
        <f t="shared" si="1"/>
        <v>20</v>
      </c>
      <c r="N61" s="10">
        <f t="shared" si="2"/>
        <v>1</v>
      </c>
      <c r="O61" s="10" t="str">
        <f t="shared" si="3"/>
        <v>C</v>
      </c>
      <c r="P61" s="31">
        <v>400</v>
      </c>
      <c r="Q61" s="32">
        <v>540</v>
      </c>
      <c r="R61" s="32">
        <v>200</v>
      </c>
      <c r="S61" s="32">
        <v>600</v>
      </c>
      <c r="T61" s="32">
        <v>400</v>
      </c>
      <c r="U61" s="32">
        <v>540</v>
      </c>
      <c r="V61" s="32">
        <v>800</v>
      </c>
      <c r="W61" s="32">
        <v>1200</v>
      </c>
      <c r="X61" s="33">
        <v>540</v>
      </c>
      <c r="Y61" s="25">
        <f t="shared" si="17"/>
        <v>8</v>
      </c>
      <c r="Z61" s="10">
        <f t="shared" si="18"/>
        <v>10</v>
      </c>
      <c r="AA61" s="10">
        <f t="shared" si="19"/>
        <v>12</v>
      </c>
      <c r="AB61" s="10">
        <f t="shared" si="7"/>
        <v>8</v>
      </c>
      <c r="AC61" s="10">
        <f t="shared" si="8"/>
        <v>10</v>
      </c>
      <c r="AD61" s="10">
        <f t="shared" si="9"/>
        <v>16</v>
      </c>
      <c r="AE61" s="10">
        <f t="shared" si="10"/>
        <v>24</v>
      </c>
      <c r="AF61" s="26">
        <f t="shared" si="11"/>
        <v>10</v>
      </c>
    </row>
    <row r="62" spans="1:32" ht="58.5" customHeight="1" thickBot="1" x14ac:dyDescent="0.5">
      <c r="A62" s="113">
        <v>1</v>
      </c>
      <c r="B62" s="23">
        <f t="shared" si="12"/>
        <v>3</v>
      </c>
      <c r="C62" s="490">
        <f t="shared" si="13"/>
        <v>2113</v>
      </c>
      <c r="D62" s="66">
        <v>28</v>
      </c>
      <c r="E62" s="77">
        <v>21</v>
      </c>
      <c r="F62" s="78">
        <v>1</v>
      </c>
      <c r="G62" s="78" t="s">
        <v>44</v>
      </c>
      <c r="H62" s="13" t="s">
        <v>130</v>
      </c>
      <c r="I62" s="14"/>
      <c r="J62" s="106">
        <f t="shared" si="0"/>
        <v>1</v>
      </c>
      <c r="K62" s="21" t="s">
        <v>46</v>
      </c>
      <c r="L62" s="109"/>
      <c r="M62" s="12">
        <f t="shared" si="1"/>
        <v>21</v>
      </c>
      <c r="N62" s="11">
        <f t="shared" si="2"/>
        <v>1</v>
      </c>
      <c r="O62" s="11" t="str">
        <f t="shared" si="3"/>
        <v>C</v>
      </c>
      <c r="P62" s="16">
        <v>400</v>
      </c>
      <c r="Q62" s="17">
        <v>540</v>
      </c>
      <c r="R62" s="17">
        <v>200</v>
      </c>
      <c r="S62" s="17">
        <v>600</v>
      </c>
      <c r="T62" s="17">
        <v>400</v>
      </c>
      <c r="U62" s="17">
        <v>540</v>
      </c>
      <c r="V62" s="17">
        <v>800</v>
      </c>
      <c r="W62" s="17">
        <v>1200</v>
      </c>
      <c r="X62" s="18">
        <v>540</v>
      </c>
      <c r="Y62" s="19">
        <f t="shared" si="17"/>
        <v>8</v>
      </c>
      <c r="Z62" s="11">
        <f t="shared" si="18"/>
        <v>10</v>
      </c>
      <c r="AA62" s="11">
        <f t="shared" si="19"/>
        <v>12</v>
      </c>
      <c r="AB62" s="11">
        <f t="shared" si="7"/>
        <v>8</v>
      </c>
      <c r="AC62" s="11">
        <f t="shared" si="8"/>
        <v>10</v>
      </c>
      <c r="AD62" s="11">
        <f t="shared" si="9"/>
        <v>16</v>
      </c>
      <c r="AE62" s="11">
        <f t="shared" si="10"/>
        <v>24</v>
      </c>
      <c r="AF62" s="20">
        <f t="shared" si="11"/>
        <v>10</v>
      </c>
    </row>
    <row r="63" spans="1:32" ht="58.5" customHeight="1" thickBot="1" x14ac:dyDescent="0.5">
      <c r="A63" s="113">
        <v>1</v>
      </c>
      <c r="B63" s="23">
        <f t="shared" si="12"/>
        <v>3</v>
      </c>
      <c r="C63" s="490">
        <f t="shared" si="13"/>
        <v>2213</v>
      </c>
      <c r="D63" s="65">
        <v>29</v>
      </c>
      <c r="E63" s="79">
        <v>22</v>
      </c>
      <c r="F63" s="80">
        <v>1</v>
      </c>
      <c r="G63" s="80" t="s">
        <v>44</v>
      </c>
      <c r="H63" s="28" t="s">
        <v>131</v>
      </c>
      <c r="I63" s="29"/>
      <c r="J63" s="106">
        <f t="shared" si="0"/>
        <v>1</v>
      </c>
      <c r="K63" s="34" t="s">
        <v>46</v>
      </c>
      <c r="L63" s="109"/>
      <c r="M63" s="27">
        <f t="shared" si="1"/>
        <v>22</v>
      </c>
      <c r="N63" s="10">
        <f t="shared" si="2"/>
        <v>1</v>
      </c>
      <c r="O63" s="10" t="str">
        <f t="shared" si="3"/>
        <v>C</v>
      </c>
      <c r="P63" s="31">
        <v>400</v>
      </c>
      <c r="Q63" s="32">
        <v>540</v>
      </c>
      <c r="R63" s="32">
        <v>200</v>
      </c>
      <c r="S63" s="32">
        <v>600</v>
      </c>
      <c r="T63" s="32">
        <v>400</v>
      </c>
      <c r="U63" s="32">
        <v>540</v>
      </c>
      <c r="V63" s="32">
        <v>800</v>
      </c>
      <c r="W63" s="32">
        <v>1200</v>
      </c>
      <c r="X63" s="33">
        <v>540</v>
      </c>
      <c r="Y63" s="25">
        <f t="shared" si="17"/>
        <v>8</v>
      </c>
      <c r="Z63" s="10">
        <f t="shared" si="18"/>
        <v>10</v>
      </c>
      <c r="AA63" s="10">
        <f t="shared" si="19"/>
        <v>12</v>
      </c>
      <c r="AB63" s="10">
        <f t="shared" si="7"/>
        <v>8</v>
      </c>
      <c r="AC63" s="10">
        <f t="shared" si="8"/>
        <v>10</v>
      </c>
      <c r="AD63" s="10">
        <f t="shared" si="9"/>
        <v>16</v>
      </c>
      <c r="AE63" s="10">
        <f t="shared" si="10"/>
        <v>24</v>
      </c>
      <c r="AF63" s="26">
        <f t="shared" si="11"/>
        <v>10</v>
      </c>
    </row>
    <row r="64" spans="1:32" ht="58.5" customHeight="1" thickBot="1" x14ac:dyDescent="0.5">
      <c r="A64" s="113">
        <v>1</v>
      </c>
      <c r="B64" s="23">
        <f t="shared" si="12"/>
        <v>3</v>
      </c>
      <c r="C64" s="490">
        <f t="shared" si="13"/>
        <v>2313</v>
      </c>
      <c r="D64" s="66">
        <v>31</v>
      </c>
      <c r="E64" s="77">
        <v>23</v>
      </c>
      <c r="F64" s="78">
        <v>1</v>
      </c>
      <c r="G64" s="78" t="s">
        <v>44</v>
      </c>
      <c r="H64" s="13" t="s">
        <v>132</v>
      </c>
      <c r="I64" s="14"/>
      <c r="J64" s="106">
        <f t="shared" si="0"/>
        <v>1</v>
      </c>
      <c r="K64" s="21" t="s">
        <v>46</v>
      </c>
      <c r="L64" s="109"/>
      <c r="M64" s="12">
        <f t="shared" si="1"/>
        <v>23</v>
      </c>
      <c r="N64" s="11">
        <f t="shared" si="2"/>
        <v>1</v>
      </c>
      <c r="O64" s="11" t="str">
        <f t="shared" si="3"/>
        <v>C</v>
      </c>
      <c r="P64" s="16">
        <v>300</v>
      </c>
      <c r="Q64" s="17">
        <v>432</v>
      </c>
      <c r="R64" s="17">
        <v>150</v>
      </c>
      <c r="S64" s="17">
        <v>450</v>
      </c>
      <c r="T64" s="17">
        <v>300</v>
      </c>
      <c r="U64" s="17">
        <v>432</v>
      </c>
      <c r="V64" s="17">
        <v>600</v>
      </c>
      <c r="W64" s="17">
        <v>900</v>
      </c>
      <c r="X64" s="18">
        <v>432</v>
      </c>
      <c r="Y64" s="19">
        <f t="shared" si="17"/>
        <v>6</v>
      </c>
      <c r="Z64" s="11">
        <f t="shared" si="18"/>
        <v>8</v>
      </c>
      <c r="AA64" s="11">
        <f t="shared" si="19"/>
        <v>9</v>
      </c>
      <c r="AB64" s="11">
        <f t="shared" si="7"/>
        <v>6</v>
      </c>
      <c r="AC64" s="11">
        <f t="shared" si="8"/>
        <v>8</v>
      </c>
      <c r="AD64" s="11">
        <f t="shared" si="9"/>
        <v>12</v>
      </c>
      <c r="AE64" s="11">
        <f t="shared" si="10"/>
        <v>18</v>
      </c>
      <c r="AF64" s="20">
        <f t="shared" si="11"/>
        <v>8</v>
      </c>
    </row>
    <row r="65" spans="1:32" ht="58.5" customHeight="1" thickBot="1" x14ac:dyDescent="0.5">
      <c r="A65" s="113">
        <v>1</v>
      </c>
      <c r="B65" s="23">
        <f t="shared" si="12"/>
        <v>3</v>
      </c>
      <c r="C65" s="490">
        <f t="shared" si="13"/>
        <v>2413</v>
      </c>
      <c r="D65" s="67" t="s">
        <v>133</v>
      </c>
      <c r="E65" s="79">
        <v>24</v>
      </c>
      <c r="F65" s="80">
        <v>1</v>
      </c>
      <c r="G65" s="80" t="s">
        <v>44</v>
      </c>
      <c r="H65" s="28" t="s">
        <v>134</v>
      </c>
      <c r="I65" s="29"/>
      <c r="J65" s="106">
        <f t="shared" si="0"/>
        <v>1</v>
      </c>
      <c r="K65" s="34" t="s">
        <v>46</v>
      </c>
      <c r="L65" s="109"/>
      <c r="M65" s="27">
        <f t="shared" si="1"/>
        <v>24</v>
      </c>
      <c r="N65" s="10">
        <f t="shared" si="2"/>
        <v>1</v>
      </c>
      <c r="O65" s="10" t="str">
        <f t="shared" si="3"/>
        <v>C</v>
      </c>
      <c r="P65" s="31">
        <v>300</v>
      </c>
      <c r="Q65" s="32">
        <v>432</v>
      </c>
      <c r="R65" s="36">
        <v>100</v>
      </c>
      <c r="S65" s="32">
        <v>450</v>
      </c>
      <c r="T65" s="32">
        <v>300</v>
      </c>
      <c r="U65" s="32">
        <v>432</v>
      </c>
      <c r="V65" s="32">
        <v>600</v>
      </c>
      <c r="W65" s="32">
        <v>900</v>
      </c>
      <c r="X65" s="33">
        <v>432</v>
      </c>
      <c r="Y65" s="25">
        <f t="shared" si="17"/>
        <v>6</v>
      </c>
      <c r="Z65" s="10">
        <f t="shared" si="18"/>
        <v>8</v>
      </c>
      <c r="AA65" s="10">
        <f t="shared" si="19"/>
        <v>9</v>
      </c>
      <c r="AB65" s="10">
        <f t="shared" si="7"/>
        <v>6</v>
      </c>
      <c r="AC65" s="10">
        <f t="shared" si="8"/>
        <v>8</v>
      </c>
      <c r="AD65" s="10">
        <f t="shared" si="9"/>
        <v>12</v>
      </c>
      <c r="AE65" s="10">
        <f t="shared" si="10"/>
        <v>18</v>
      </c>
      <c r="AF65" s="26">
        <f t="shared" si="11"/>
        <v>8</v>
      </c>
    </row>
    <row r="66" spans="1:32" ht="58.5" customHeight="1" thickBot="1" x14ac:dyDescent="0.5">
      <c r="A66" s="113">
        <v>1</v>
      </c>
      <c r="B66" s="23">
        <f t="shared" si="12"/>
        <v>3</v>
      </c>
      <c r="C66" s="490">
        <f t="shared" si="13"/>
        <v>2513</v>
      </c>
      <c r="D66" s="66">
        <v>30</v>
      </c>
      <c r="E66" s="77">
        <v>25</v>
      </c>
      <c r="F66" s="78">
        <v>1</v>
      </c>
      <c r="G66" s="78" t="s">
        <v>44</v>
      </c>
      <c r="H66" s="13" t="s">
        <v>135</v>
      </c>
      <c r="I66" s="14"/>
      <c r="J66" s="106">
        <f t="shared" si="0"/>
        <v>1</v>
      </c>
      <c r="K66" s="21" t="s">
        <v>46</v>
      </c>
      <c r="L66" s="109"/>
      <c r="M66" s="12">
        <f t="shared" si="1"/>
        <v>25</v>
      </c>
      <c r="N66" s="11">
        <f t="shared" si="2"/>
        <v>1</v>
      </c>
      <c r="O66" s="11" t="str">
        <f t="shared" si="3"/>
        <v>C</v>
      </c>
      <c r="P66" s="16">
        <v>400</v>
      </c>
      <c r="Q66" s="17">
        <v>540</v>
      </c>
      <c r="R66" s="17">
        <v>200</v>
      </c>
      <c r="S66" s="17">
        <v>600</v>
      </c>
      <c r="T66" s="17">
        <v>400</v>
      </c>
      <c r="U66" s="17">
        <v>540</v>
      </c>
      <c r="V66" s="17">
        <v>800</v>
      </c>
      <c r="W66" s="17">
        <v>1200</v>
      </c>
      <c r="X66" s="18">
        <v>540</v>
      </c>
      <c r="Y66" s="19">
        <f t="shared" si="17"/>
        <v>8</v>
      </c>
      <c r="Z66" s="11">
        <f t="shared" si="18"/>
        <v>10</v>
      </c>
      <c r="AA66" s="11">
        <f t="shared" si="19"/>
        <v>12</v>
      </c>
      <c r="AB66" s="11">
        <f t="shared" si="7"/>
        <v>8</v>
      </c>
      <c r="AC66" s="11">
        <f t="shared" si="8"/>
        <v>10</v>
      </c>
      <c r="AD66" s="11">
        <f t="shared" si="9"/>
        <v>16</v>
      </c>
      <c r="AE66" s="11">
        <f t="shared" si="10"/>
        <v>24</v>
      </c>
      <c r="AF66" s="20">
        <f t="shared" si="11"/>
        <v>10</v>
      </c>
    </row>
    <row r="67" spans="1:32" ht="58.5" customHeight="1" thickBot="1" x14ac:dyDescent="0.5">
      <c r="A67" s="113">
        <v>1</v>
      </c>
      <c r="B67" s="23">
        <f t="shared" si="12"/>
        <v>3</v>
      </c>
      <c r="C67" s="490">
        <f t="shared" si="13"/>
        <v>2613</v>
      </c>
      <c r="D67" s="65">
        <v>34</v>
      </c>
      <c r="E67" s="79">
        <v>26</v>
      </c>
      <c r="F67" s="80">
        <v>1</v>
      </c>
      <c r="G67" s="80" t="s">
        <v>44</v>
      </c>
      <c r="H67" s="28" t="s">
        <v>136</v>
      </c>
      <c r="I67" s="29"/>
      <c r="J67" s="106">
        <f t="shared" si="0"/>
        <v>1</v>
      </c>
      <c r="K67" s="34" t="s">
        <v>46</v>
      </c>
      <c r="L67" s="109"/>
      <c r="M67" s="27">
        <f t="shared" si="1"/>
        <v>26</v>
      </c>
      <c r="N67" s="10">
        <f t="shared" si="2"/>
        <v>1</v>
      </c>
      <c r="O67" s="10" t="str">
        <f t="shared" si="3"/>
        <v>C</v>
      </c>
      <c r="P67" s="31">
        <v>300</v>
      </c>
      <c r="Q67" s="32">
        <v>432</v>
      </c>
      <c r="R67" s="32">
        <v>150</v>
      </c>
      <c r="S67" s="32">
        <v>450</v>
      </c>
      <c r="T67" s="32">
        <v>300</v>
      </c>
      <c r="U67" s="32">
        <v>432</v>
      </c>
      <c r="V67" s="32">
        <v>600</v>
      </c>
      <c r="W67" s="32">
        <v>900</v>
      </c>
      <c r="X67" s="33">
        <v>432</v>
      </c>
      <c r="Y67" s="25">
        <f t="shared" si="17"/>
        <v>6</v>
      </c>
      <c r="Z67" s="10">
        <f t="shared" si="18"/>
        <v>8</v>
      </c>
      <c r="AA67" s="10">
        <f t="shared" si="19"/>
        <v>9</v>
      </c>
      <c r="AB67" s="10">
        <f t="shared" si="7"/>
        <v>6</v>
      </c>
      <c r="AC67" s="10">
        <f t="shared" si="8"/>
        <v>8</v>
      </c>
      <c r="AD67" s="10">
        <f t="shared" si="9"/>
        <v>12</v>
      </c>
      <c r="AE67" s="10">
        <f t="shared" si="10"/>
        <v>18</v>
      </c>
      <c r="AF67" s="26">
        <f t="shared" si="11"/>
        <v>8</v>
      </c>
    </row>
    <row r="68" spans="1:32" ht="75" customHeight="1" thickBot="1" x14ac:dyDescent="0.5">
      <c r="A68" s="113">
        <v>1</v>
      </c>
      <c r="B68" s="23">
        <f t="shared" si="12"/>
        <v>2</v>
      </c>
      <c r="C68" s="490">
        <f t="shared" si="13"/>
        <v>2712</v>
      </c>
      <c r="D68" s="66">
        <v>35</v>
      </c>
      <c r="E68" s="77">
        <v>27</v>
      </c>
      <c r="F68" s="78">
        <v>1</v>
      </c>
      <c r="G68" s="78" t="s">
        <v>47</v>
      </c>
      <c r="H68" s="13" t="s">
        <v>137</v>
      </c>
      <c r="I68" s="14" t="s">
        <v>138</v>
      </c>
      <c r="J68" s="106">
        <f t="shared" si="0"/>
        <v>1</v>
      </c>
      <c r="K68" s="21" t="s">
        <v>46</v>
      </c>
      <c r="L68" s="109"/>
      <c r="M68" s="12">
        <f t="shared" si="1"/>
        <v>27</v>
      </c>
      <c r="N68" s="11">
        <f t="shared" si="2"/>
        <v>1</v>
      </c>
      <c r="O68" s="11" t="str">
        <f t="shared" si="3"/>
        <v>B</v>
      </c>
      <c r="P68" s="16">
        <v>300</v>
      </c>
      <c r="Q68" s="17">
        <v>432</v>
      </c>
      <c r="R68" s="17">
        <v>150</v>
      </c>
      <c r="S68" s="17">
        <v>450</v>
      </c>
      <c r="T68" s="17">
        <v>300</v>
      </c>
      <c r="U68" s="17">
        <v>432</v>
      </c>
      <c r="V68" s="17">
        <v>600</v>
      </c>
      <c r="W68" s="17">
        <v>900</v>
      </c>
      <c r="X68" s="18">
        <v>432</v>
      </c>
      <c r="Y68" s="19">
        <f t="shared" si="17"/>
        <v>6</v>
      </c>
      <c r="Z68" s="11">
        <f t="shared" si="18"/>
        <v>8</v>
      </c>
      <c r="AA68" s="11">
        <f t="shared" si="19"/>
        <v>9</v>
      </c>
      <c r="AB68" s="11">
        <f t="shared" si="7"/>
        <v>6</v>
      </c>
      <c r="AC68" s="11">
        <f t="shared" si="8"/>
        <v>8</v>
      </c>
      <c r="AD68" s="11">
        <f t="shared" si="9"/>
        <v>12</v>
      </c>
      <c r="AE68" s="11">
        <f t="shared" si="10"/>
        <v>18</v>
      </c>
      <c r="AF68" s="20">
        <f t="shared" si="11"/>
        <v>8</v>
      </c>
    </row>
    <row r="69" spans="1:32" ht="69.75" customHeight="1" thickBot="1" x14ac:dyDescent="0.5">
      <c r="A69" s="113">
        <v>1</v>
      </c>
      <c r="B69" s="23">
        <f t="shared" si="12"/>
        <v>3</v>
      </c>
      <c r="C69" s="490">
        <f t="shared" si="13"/>
        <v>2723</v>
      </c>
      <c r="D69" s="66">
        <v>35</v>
      </c>
      <c r="E69" s="77">
        <v>27</v>
      </c>
      <c r="F69" s="78">
        <v>2</v>
      </c>
      <c r="G69" s="78" t="s">
        <v>44</v>
      </c>
      <c r="H69" s="13" t="s">
        <v>139</v>
      </c>
      <c r="I69" s="14" t="s">
        <v>140</v>
      </c>
      <c r="J69" s="106">
        <f t="shared" si="0"/>
        <v>1</v>
      </c>
      <c r="K69" s="21" t="s">
        <v>46</v>
      </c>
      <c r="L69" s="109"/>
      <c r="M69" s="12">
        <f t="shared" si="1"/>
        <v>27</v>
      </c>
      <c r="N69" s="11">
        <f t="shared" si="2"/>
        <v>2</v>
      </c>
      <c r="O69" s="11" t="str">
        <f t="shared" si="3"/>
        <v>C</v>
      </c>
      <c r="P69" s="16">
        <v>300</v>
      </c>
      <c r="Q69" s="17">
        <v>432</v>
      </c>
      <c r="R69" s="17">
        <v>150</v>
      </c>
      <c r="S69" s="17">
        <v>450</v>
      </c>
      <c r="T69" s="17">
        <v>300</v>
      </c>
      <c r="U69" s="17">
        <v>432</v>
      </c>
      <c r="V69" s="17">
        <v>600</v>
      </c>
      <c r="W69" s="17">
        <v>900</v>
      </c>
      <c r="X69" s="18">
        <v>432</v>
      </c>
      <c r="Y69" s="19">
        <f t="shared" si="17"/>
        <v>6</v>
      </c>
      <c r="Z69" s="11">
        <f t="shared" si="18"/>
        <v>8</v>
      </c>
      <c r="AA69" s="11">
        <f t="shared" si="19"/>
        <v>9</v>
      </c>
      <c r="AB69" s="11">
        <f t="shared" si="7"/>
        <v>6</v>
      </c>
      <c r="AC69" s="11">
        <f t="shared" si="8"/>
        <v>8</v>
      </c>
      <c r="AD69" s="11">
        <f t="shared" si="9"/>
        <v>12</v>
      </c>
      <c r="AE69" s="11">
        <f t="shared" si="10"/>
        <v>18</v>
      </c>
      <c r="AF69" s="20">
        <f t="shared" si="11"/>
        <v>8</v>
      </c>
    </row>
    <row r="70" spans="1:32" ht="69.75" customHeight="1" thickBot="1" x14ac:dyDescent="0.5">
      <c r="A70" s="113">
        <v>1</v>
      </c>
      <c r="B70" s="23">
        <f t="shared" si="12"/>
        <v>3</v>
      </c>
      <c r="C70" s="490">
        <f t="shared" si="13"/>
        <v>2733</v>
      </c>
      <c r="D70" s="66">
        <v>35</v>
      </c>
      <c r="E70" s="77">
        <v>27</v>
      </c>
      <c r="F70" s="78">
        <v>3</v>
      </c>
      <c r="G70" s="78" t="s">
        <v>44</v>
      </c>
      <c r="H70" s="13" t="s">
        <v>139</v>
      </c>
      <c r="I70" s="14" t="s">
        <v>141</v>
      </c>
      <c r="J70" s="106">
        <f t="shared" si="0"/>
        <v>1</v>
      </c>
      <c r="K70" s="21" t="s">
        <v>46</v>
      </c>
      <c r="L70" s="109"/>
      <c r="M70" s="12">
        <f t="shared" si="1"/>
        <v>27</v>
      </c>
      <c r="N70" s="11">
        <f t="shared" si="2"/>
        <v>3</v>
      </c>
      <c r="O70" s="11" t="str">
        <f t="shared" si="3"/>
        <v>C</v>
      </c>
      <c r="P70" s="16">
        <v>300</v>
      </c>
      <c r="Q70" s="17">
        <v>432</v>
      </c>
      <c r="R70" s="17">
        <v>150</v>
      </c>
      <c r="S70" s="17">
        <v>450</v>
      </c>
      <c r="T70" s="17">
        <v>300</v>
      </c>
      <c r="U70" s="17">
        <v>432</v>
      </c>
      <c r="V70" s="17">
        <v>600</v>
      </c>
      <c r="W70" s="17">
        <v>900</v>
      </c>
      <c r="X70" s="18">
        <v>432</v>
      </c>
      <c r="Y70" s="19">
        <f t="shared" si="17"/>
        <v>6</v>
      </c>
      <c r="Z70" s="11">
        <f t="shared" si="18"/>
        <v>8</v>
      </c>
      <c r="AA70" s="11">
        <f t="shared" si="19"/>
        <v>9</v>
      </c>
      <c r="AB70" s="11">
        <f t="shared" si="7"/>
        <v>6</v>
      </c>
      <c r="AC70" s="11">
        <f t="shared" si="8"/>
        <v>8</v>
      </c>
      <c r="AD70" s="11">
        <f t="shared" si="9"/>
        <v>12</v>
      </c>
      <c r="AE70" s="11">
        <f t="shared" si="10"/>
        <v>18</v>
      </c>
      <c r="AF70" s="20">
        <f t="shared" si="11"/>
        <v>8</v>
      </c>
    </row>
    <row r="71" spans="1:32" ht="60.75" customHeight="1" thickBot="1" x14ac:dyDescent="0.5">
      <c r="A71" s="113">
        <v>1</v>
      </c>
      <c r="B71" s="23">
        <f t="shared" si="12"/>
        <v>3</v>
      </c>
      <c r="C71" s="490">
        <f t="shared" si="13"/>
        <v>2813</v>
      </c>
      <c r="D71" s="65">
        <v>36</v>
      </c>
      <c r="E71" s="79">
        <v>28</v>
      </c>
      <c r="F71" s="80">
        <v>1</v>
      </c>
      <c r="G71" s="80" t="s">
        <v>44</v>
      </c>
      <c r="H71" s="28" t="s">
        <v>142</v>
      </c>
      <c r="I71" s="29"/>
      <c r="J71" s="106">
        <f t="shared" si="0"/>
        <v>1</v>
      </c>
      <c r="K71" s="34" t="s">
        <v>46</v>
      </c>
      <c r="L71" s="109"/>
      <c r="M71" s="27">
        <f t="shared" si="1"/>
        <v>28</v>
      </c>
      <c r="N71" s="10">
        <f t="shared" si="2"/>
        <v>1</v>
      </c>
      <c r="O71" s="10" t="str">
        <f t="shared" si="3"/>
        <v>C</v>
      </c>
      <c r="P71" s="31">
        <v>300</v>
      </c>
      <c r="Q71" s="32">
        <v>432</v>
      </c>
      <c r="R71" s="32">
        <v>150</v>
      </c>
      <c r="S71" s="32">
        <v>450</v>
      </c>
      <c r="T71" s="32">
        <v>300</v>
      </c>
      <c r="U71" s="32">
        <v>432</v>
      </c>
      <c r="V71" s="32">
        <v>600</v>
      </c>
      <c r="W71" s="32">
        <v>900</v>
      </c>
      <c r="X71" s="33">
        <v>432</v>
      </c>
      <c r="Y71" s="25">
        <f t="shared" si="17"/>
        <v>6</v>
      </c>
      <c r="Z71" s="10">
        <f t="shared" si="18"/>
        <v>8</v>
      </c>
      <c r="AA71" s="10">
        <f t="shared" si="19"/>
        <v>9</v>
      </c>
      <c r="AB71" s="10">
        <f t="shared" si="7"/>
        <v>6</v>
      </c>
      <c r="AC71" s="10">
        <f t="shared" si="8"/>
        <v>8</v>
      </c>
      <c r="AD71" s="10">
        <f t="shared" si="9"/>
        <v>12</v>
      </c>
      <c r="AE71" s="10">
        <f t="shared" si="10"/>
        <v>18</v>
      </c>
      <c r="AF71" s="26">
        <f t="shared" si="11"/>
        <v>8</v>
      </c>
    </row>
    <row r="72" spans="1:32" ht="31.5" customHeight="1" thickBot="1" x14ac:dyDescent="0.5">
      <c r="A72" s="113">
        <v>1</v>
      </c>
      <c r="B72" s="23">
        <f t="shared" si="12"/>
        <v>3</v>
      </c>
      <c r="C72" s="490">
        <f t="shared" si="13"/>
        <v>2913</v>
      </c>
      <c r="D72" s="66">
        <v>37</v>
      </c>
      <c r="E72" s="77">
        <v>29</v>
      </c>
      <c r="F72" s="78">
        <v>1</v>
      </c>
      <c r="G72" s="78" t="s">
        <v>44</v>
      </c>
      <c r="H72" s="13" t="s">
        <v>143</v>
      </c>
      <c r="I72" s="14"/>
      <c r="J72" s="106">
        <f t="shared" si="0"/>
        <v>1</v>
      </c>
      <c r="K72" s="21" t="s">
        <v>46</v>
      </c>
      <c r="L72" s="109"/>
      <c r="M72" s="12">
        <f t="shared" si="1"/>
        <v>29</v>
      </c>
      <c r="N72" s="11">
        <f t="shared" si="2"/>
        <v>1</v>
      </c>
      <c r="O72" s="11" t="str">
        <f t="shared" si="3"/>
        <v>C</v>
      </c>
      <c r="P72" s="16">
        <v>300</v>
      </c>
      <c r="Q72" s="17">
        <v>432</v>
      </c>
      <c r="R72" s="17">
        <v>150</v>
      </c>
      <c r="S72" s="17">
        <v>450</v>
      </c>
      <c r="T72" s="17">
        <v>300</v>
      </c>
      <c r="U72" s="17">
        <v>432</v>
      </c>
      <c r="V72" s="17">
        <v>600</v>
      </c>
      <c r="W72" s="17">
        <v>900</v>
      </c>
      <c r="X72" s="18">
        <v>432</v>
      </c>
      <c r="Y72" s="19">
        <f t="shared" si="17"/>
        <v>6</v>
      </c>
      <c r="Z72" s="11">
        <f t="shared" si="18"/>
        <v>8</v>
      </c>
      <c r="AA72" s="11">
        <f t="shared" si="19"/>
        <v>9</v>
      </c>
      <c r="AB72" s="11">
        <f t="shared" si="7"/>
        <v>6</v>
      </c>
      <c r="AC72" s="11">
        <f t="shared" si="8"/>
        <v>8</v>
      </c>
      <c r="AD72" s="11">
        <f t="shared" si="9"/>
        <v>12</v>
      </c>
      <c r="AE72" s="11">
        <f t="shared" si="10"/>
        <v>18</v>
      </c>
      <c r="AF72" s="20">
        <f t="shared" si="11"/>
        <v>8</v>
      </c>
    </row>
    <row r="73" spans="1:32" ht="31.5" customHeight="1" thickBot="1" x14ac:dyDescent="0.5">
      <c r="A73" s="113">
        <v>1</v>
      </c>
      <c r="B73" s="23">
        <f t="shared" si="12"/>
        <v>3</v>
      </c>
      <c r="C73" s="490">
        <f t="shared" si="13"/>
        <v>3013</v>
      </c>
      <c r="D73" s="65">
        <v>38</v>
      </c>
      <c r="E73" s="79">
        <v>30</v>
      </c>
      <c r="F73" s="80">
        <v>1</v>
      </c>
      <c r="G73" s="80" t="s">
        <v>44</v>
      </c>
      <c r="H73" s="28" t="s">
        <v>144</v>
      </c>
      <c r="I73" s="29"/>
      <c r="J73" s="106">
        <f t="shared" si="0"/>
        <v>1</v>
      </c>
      <c r="K73" s="34" t="s">
        <v>46</v>
      </c>
      <c r="L73" s="109"/>
      <c r="M73" s="27">
        <f t="shared" si="1"/>
        <v>30</v>
      </c>
      <c r="N73" s="10">
        <f t="shared" si="2"/>
        <v>1</v>
      </c>
      <c r="O73" s="10" t="str">
        <f t="shared" si="3"/>
        <v>C</v>
      </c>
      <c r="P73" s="31">
        <v>300</v>
      </c>
      <c r="Q73" s="32">
        <v>432</v>
      </c>
      <c r="R73" s="32">
        <v>150</v>
      </c>
      <c r="S73" s="32">
        <v>450</v>
      </c>
      <c r="T73" s="32">
        <v>300</v>
      </c>
      <c r="U73" s="32">
        <v>432</v>
      </c>
      <c r="V73" s="32">
        <v>600</v>
      </c>
      <c r="W73" s="32">
        <v>900</v>
      </c>
      <c r="X73" s="33">
        <v>432</v>
      </c>
      <c r="Y73" s="25">
        <f t="shared" si="17"/>
        <v>6</v>
      </c>
      <c r="Z73" s="10">
        <f t="shared" si="18"/>
        <v>8</v>
      </c>
      <c r="AA73" s="10">
        <f t="shared" si="19"/>
        <v>9</v>
      </c>
      <c r="AB73" s="10">
        <f t="shared" si="7"/>
        <v>6</v>
      </c>
      <c r="AC73" s="10">
        <f t="shared" si="8"/>
        <v>8</v>
      </c>
      <c r="AD73" s="10">
        <f t="shared" si="9"/>
        <v>12</v>
      </c>
      <c r="AE73" s="10">
        <f t="shared" si="10"/>
        <v>18</v>
      </c>
      <c r="AF73" s="26">
        <f t="shared" si="11"/>
        <v>8</v>
      </c>
    </row>
    <row r="74" spans="1:32" ht="46.5" customHeight="1" thickBot="1" x14ac:dyDescent="0.5">
      <c r="A74" s="113">
        <v>1</v>
      </c>
      <c r="B74" s="23">
        <f t="shared" si="12"/>
        <v>3</v>
      </c>
      <c r="C74" s="490">
        <f t="shared" si="13"/>
        <v>3113</v>
      </c>
      <c r="D74" s="64" t="s">
        <v>145</v>
      </c>
      <c r="E74" s="77">
        <v>31</v>
      </c>
      <c r="F74" s="78">
        <v>1</v>
      </c>
      <c r="G74" s="78" t="s">
        <v>44</v>
      </c>
      <c r="H74" s="13" t="s">
        <v>146</v>
      </c>
      <c r="I74" s="14"/>
      <c r="J74" s="106">
        <f t="shared" si="0"/>
        <v>1</v>
      </c>
      <c r="K74" s="21" t="s">
        <v>46</v>
      </c>
      <c r="L74" s="109"/>
      <c r="M74" s="12">
        <f t="shared" si="1"/>
        <v>31</v>
      </c>
      <c r="N74" s="11">
        <f t="shared" si="2"/>
        <v>1</v>
      </c>
      <c r="O74" s="11" t="str">
        <f t="shared" si="3"/>
        <v>C</v>
      </c>
      <c r="P74" s="16">
        <v>300</v>
      </c>
      <c r="Q74" s="17">
        <v>432</v>
      </c>
      <c r="R74" s="17">
        <v>150</v>
      </c>
      <c r="S74" s="17">
        <v>450</v>
      </c>
      <c r="T74" s="17">
        <v>300</v>
      </c>
      <c r="U74" s="17">
        <v>432</v>
      </c>
      <c r="V74" s="17">
        <v>600</v>
      </c>
      <c r="W74" s="17">
        <v>900</v>
      </c>
      <c r="X74" s="18">
        <v>432</v>
      </c>
      <c r="Y74" s="19">
        <f t="shared" si="17"/>
        <v>6</v>
      </c>
      <c r="Z74" s="11">
        <f t="shared" si="18"/>
        <v>8</v>
      </c>
      <c r="AA74" s="11">
        <f t="shared" si="19"/>
        <v>9</v>
      </c>
      <c r="AB74" s="11">
        <f t="shared" si="7"/>
        <v>6</v>
      </c>
      <c r="AC74" s="11">
        <f t="shared" si="8"/>
        <v>8</v>
      </c>
      <c r="AD74" s="11">
        <f t="shared" si="9"/>
        <v>12</v>
      </c>
      <c r="AE74" s="11">
        <f t="shared" si="10"/>
        <v>18</v>
      </c>
      <c r="AF74" s="20">
        <f t="shared" si="11"/>
        <v>8</v>
      </c>
    </row>
    <row r="75" spans="1:32" ht="56.25" customHeight="1" thickBot="1" x14ac:dyDescent="0.5">
      <c r="A75" s="113">
        <v>1</v>
      </c>
      <c r="B75" s="23">
        <f t="shared" si="12"/>
        <v>3</v>
      </c>
      <c r="C75" s="490">
        <f t="shared" si="13"/>
        <v>3213</v>
      </c>
      <c r="D75" s="65">
        <v>41</v>
      </c>
      <c r="E75" s="79">
        <v>32</v>
      </c>
      <c r="F75" s="80">
        <v>1</v>
      </c>
      <c r="G75" s="80" t="s">
        <v>44</v>
      </c>
      <c r="H75" s="28" t="s">
        <v>147</v>
      </c>
      <c r="I75" s="29"/>
      <c r="J75" s="106">
        <f t="shared" si="0"/>
        <v>1</v>
      </c>
      <c r="K75" s="34" t="s">
        <v>46</v>
      </c>
      <c r="L75" s="109"/>
      <c r="M75" s="27">
        <f t="shared" si="1"/>
        <v>32</v>
      </c>
      <c r="N75" s="10">
        <f t="shared" si="2"/>
        <v>1</v>
      </c>
      <c r="O75" s="10" t="str">
        <f t="shared" si="3"/>
        <v>C</v>
      </c>
      <c r="P75" s="31">
        <v>300</v>
      </c>
      <c r="Q75" s="32">
        <v>432</v>
      </c>
      <c r="R75" s="32">
        <v>150</v>
      </c>
      <c r="S75" s="32">
        <v>450</v>
      </c>
      <c r="T75" s="32">
        <v>300</v>
      </c>
      <c r="U75" s="32">
        <v>432</v>
      </c>
      <c r="V75" s="32">
        <v>600</v>
      </c>
      <c r="W75" s="32">
        <v>900</v>
      </c>
      <c r="X75" s="33">
        <v>432</v>
      </c>
      <c r="Y75" s="25">
        <f t="shared" si="17"/>
        <v>6</v>
      </c>
      <c r="Z75" s="10">
        <f t="shared" si="18"/>
        <v>8</v>
      </c>
      <c r="AA75" s="10">
        <f t="shared" si="19"/>
        <v>9</v>
      </c>
      <c r="AB75" s="10">
        <f t="shared" si="7"/>
        <v>6</v>
      </c>
      <c r="AC75" s="10">
        <f t="shared" si="8"/>
        <v>8</v>
      </c>
      <c r="AD75" s="10">
        <f t="shared" si="9"/>
        <v>12</v>
      </c>
      <c r="AE75" s="10">
        <f t="shared" si="10"/>
        <v>18</v>
      </c>
      <c r="AF75" s="26">
        <f t="shared" si="11"/>
        <v>8</v>
      </c>
    </row>
    <row r="76" spans="1:32" ht="72.75" customHeight="1" thickBot="1" x14ac:dyDescent="0.5">
      <c r="A76" s="113">
        <v>1</v>
      </c>
      <c r="B76" s="23">
        <f t="shared" si="12"/>
        <v>3</v>
      </c>
      <c r="C76" s="490">
        <f t="shared" si="13"/>
        <v>3313</v>
      </c>
      <c r="D76" s="66">
        <v>42</v>
      </c>
      <c r="E76" s="77">
        <v>33</v>
      </c>
      <c r="F76" s="78">
        <v>1</v>
      </c>
      <c r="G76" s="78" t="s">
        <v>44</v>
      </c>
      <c r="H76" s="13" t="s">
        <v>148</v>
      </c>
      <c r="I76" s="14"/>
      <c r="J76" s="106">
        <f t="shared" si="0"/>
        <v>1</v>
      </c>
      <c r="K76" s="21" t="s">
        <v>46</v>
      </c>
      <c r="L76" s="109"/>
      <c r="M76" s="12">
        <f t="shared" si="1"/>
        <v>33</v>
      </c>
      <c r="N76" s="11">
        <f t="shared" si="2"/>
        <v>1</v>
      </c>
      <c r="O76" s="11" t="str">
        <f t="shared" si="3"/>
        <v>C</v>
      </c>
      <c r="P76" s="16">
        <v>300</v>
      </c>
      <c r="Q76" s="17">
        <v>432</v>
      </c>
      <c r="R76" s="17">
        <v>150</v>
      </c>
      <c r="S76" s="17">
        <v>450</v>
      </c>
      <c r="T76" s="17">
        <v>300</v>
      </c>
      <c r="U76" s="17">
        <v>432</v>
      </c>
      <c r="V76" s="17">
        <v>600</v>
      </c>
      <c r="W76" s="17">
        <v>900</v>
      </c>
      <c r="X76" s="18">
        <v>432</v>
      </c>
      <c r="Y76" s="19">
        <f t="shared" si="17"/>
        <v>6</v>
      </c>
      <c r="Z76" s="11">
        <f t="shared" si="18"/>
        <v>8</v>
      </c>
      <c r="AA76" s="11">
        <f t="shared" si="19"/>
        <v>9</v>
      </c>
      <c r="AB76" s="11">
        <f t="shared" si="7"/>
        <v>6</v>
      </c>
      <c r="AC76" s="11">
        <f t="shared" si="8"/>
        <v>8</v>
      </c>
      <c r="AD76" s="11">
        <f t="shared" si="9"/>
        <v>12</v>
      </c>
      <c r="AE76" s="11">
        <f t="shared" si="10"/>
        <v>18</v>
      </c>
      <c r="AF76" s="20">
        <f t="shared" si="11"/>
        <v>8</v>
      </c>
    </row>
    <row r="77" spans="1:32" ht="75" customHeight="1" thickBot="1" x14ac:dyDescent="0.5">
      <c r="A77" s="113">
        <v>1</v>
      </c>
      <c r="B77" s="23">
        <f t="shared" si="12"/>
        <v>2</v>
      </c>
      <c r="C77" s="490">
        <f t="shared" si="13"/>
        <v>3412</v>
      </c>
      <c r="D77" s="65">
        <v>43</v>
      </c>
      <c r="E77" s="79">
        <v>34</v>
      </c>
      <c r="F77" s="80">
        <v>1</v>
      </c>
      <c r="G77" s="80" t="s">
        <v>47</v>
      </c>
      <c r="H77" s="28" t="s">
        <v>149</v>
      </c>
      <c r="I77" s="29" t="s">
        <v>150</v>
      </c>
      <c r="J77" s="106">
        <f t="shared" ref="J77:J140" si="20">+A77</f>
        <v>1</v>
      </c>
      <c r="K77" s="34" t="s">
        <v>46</v>
      </c>
      <c r="L77" s="109"/>
      <c r="M77" s="27">
        <f t="shared" ref="M77:M140" si="21">+E77</f>
        <v>34</v>
      </c>
      <c r="N77" s="10">
        <f t="shared" ref="N77:N140" si="22">+F77</f>
        <v>1</v>
      </c>
      <c r="O77" s="10" t="str">
        <f t="shared" ref="O77:O140" si="23">+G77</f>
        <v>B</v>
      </c>
      <c r="P77" s="35">
        <v>150</v>
      </c>
      <c r="Q77" s="36">
        <v>216</v>
      </c>
      <c r="R77" s="36">
        <v>50</v>
      </c>
      <c r="S77" s="36">
        <v>225</v>
      </c>
      <c r="T77" s="36">
        <v>150</v>
      </c>
      <c r="U77" s="36">
        <v>216</v>
      </c>
      <c r="V77" s="36">
        <v>300</v>
      </c>
      <c r="W77" s="36">
        <v>450</v>
      </c>
      <c r="X77" s="37">
        <v>216</v>
      </c>
      <c r="Y77" s="25">
        <f t="shared" si="17"/>
        <v>3</v>
      </c>
      <c r="Z77" s="10">
        <f t="shared" si="18"/>
        <v>4</v>
      </c>
      <c r="AA77" s="10">
        <f t="shared" si="19"/>
        <v>4.5</v>
      </c>
      <c r="AB77" s="10">
        <f t="shared" ref="AB77:AB140" si="24">+T77/50</f>
        <v>3</v>
      </c>
      <c r="AC77" s="10">
        <f t="shared" ref="AC77:AC140" si="25">+U77/54</f>
        <v>4</v>
      </c>
      <c r="AD77" s="10">
        <f t="shared" ref="AD77:AD140" si="26">+V77/50</f>
        <v>6</v>
      </c>
      <c r="AE77" s="10">
        <f t="shared" ref="AE77:AE140" si="27">+W77/50</f>
        <v>9</v>
      </c>
      <c r="AF77" s="26">
        <f t="shared" ref="AF77:AF140" si="28">+X77/54</f>
        <v>4</v>
      </c>
    </row>
    <row r="78" spans="1:32" ht="74.25" customHeight="1" thickBot="1" x14ac:dyDescent="0.5">
      <c r="A78" s="113">
        <v>1</v>
      </c>
      <c r="B78" s="23">
        <f t="shared" si="12"/>
        <v>3</v>
      </c>
      <c r="C78" s="490">
        <f t="shared" si="13"/>
        <v>3423</v>
      </c>
      <c r="D78" s="65">
        <v>43</v>
      </c>
      <c r="E78" s="79">
        <v>34</v>
      </c>
      <c r="F78" s="80">
        <v>2</v>
      </c>
      <c r="G78" s="80" t="s">
        <v>44</v>
      </c>
      <c r="H78" s="28" t="s">
        <v>149</v>
      </c>
      <c r="I78" s="29" t="s">
        <v>151</v>
      </c>
      <c r="J78" s="106">
        <f t="shared" si="20"/>
        <v>1</v>
      </c>
      <c r="K78" s="34" t="s">
        <v>46</v>
      </c>
      <c r="L78" s="109"/>
      <c r="M78" s="27">
        <f t="shared" si="21"/>
        <v>34</v>
      </c>
      <c r="N78" s="10">
        <f t="shared" si="22"/>
        <v>2</v>
      </c>
      <c r="O78" s="10" t="str">
        <f t="shared" si="23"/>
        <v>C</v>
      </c>
      <c r="P78" s="31">
        <v>300</v>
      </c>
      <c r="Q78" s="32">
        <v>432</v>
      </c>
      <c r="R78" s="32">
        <v>150</v>
      </c>
      <c r="S78" s="32">
        <v>450</v>
      </c>
      <c r="T78" s="32">
        <v>300</v>
      </c>
      <c r="U78" s="32">
        <v>432</v>
      </c>
      <c r="V78" s="32">
        <v>600</v>
      </c>
      <c r="W78" s="32">
        <v>900</v>
      </c>
      <c r="X78" s="33">
        <v>432</v>
      </c>
      <c r="Y78" s="25">
        <f t="shared" si="17"/>
        <v>6</v>
      </c>
      <c r="Z78" s="10">
        <f t="shared" si="18"/>
        <v>8</v>
      </c>
      <c r="AA78" s="10">
        <f t="shared" si="19"/>
        <v>9</v>
      </c>
      <c r="AB78" s="10">
        <f t="shared" si="24"/>
        <v>6</v>
      </c>
      <c r="AC78" s="10">
        <f t="shared" si="25"/>
        <v>8</v>
      </c>
      <c r="AD78" s="10">
        <f t="shared" si="26"/>
        <v>12</v>
      </c>
      <c r="AE78" s="10">
        <f t="shared" si="27"/>
        <v>18</v>
      </c>
      <c r="AF78" s="26">
        <f t="shared" si="28"/>
        <v>8</v>
      </c>
    </row>
    <row r="79" spans="1:32" ht="102" customHeight="1" thickBot="1" x14ac:dyDescent="0.5">
      <c r="A79" s="113">
        <v>1</v>
      </c>
      <c r="B79" s="23">
        <f t="shared" ref="B79:B142" si="29">IF(G79="A",1,IF(G79="B",2,3))</f>
        <v>2</v>
      </c>
      <c r="C79" s="490">
        <f t="shared" ref="C79:C142" si="30">E79*100+F79*10+B79*1</f>
        <v>3512</v>
      </c>
      <c r="D79" s="64" t="s">
        <v>152</v>
      </c>
      <c r="E79" s="77">
        <v>35</v>
      </c>
      <c r="F79" s="78">
        <v>1</v>
      </c>
      <c r="G79" s="78" t="s">
        <v>47</v>
      </c>
      <c r="H79" s="13" t="s">
        <v>153</v>
      </c>
      <c r="I79" s="14" t="s">
        <v>154</v>
      </c>
      <c r="J79" s="106">
        <f t="shared" si="20"/>
        <v>1</v>
      </c>
      <c r="K79" s="21" t="s">
        <v>46</v>
      </c>
      <c r="L79" s="109"/>
      <c r="M79" s="12">
        <f t="shared" si="21"/>
        <v>35</v>
      </c>
      <c r="N79" s="11">
        <f t="shared" si="22"/>
        <v>1</v>
      </c>
      <c r="O79" s="11" t="str">
        <f t="shared" si="23"/>
        <v>B</v>
      </c>
      <c r="P79" s="16">
        <v>200</v>
      </c>
      <c r="Q79" s="17">
        <v>324</v>
      </c>
      <c r="R79" s="17">
        <v>100</v>
      </c>
      <c r="S79" s="17">
        <v>300</v>
      </c>
      <c r="T79" s="17">
        <v>200</v>
      </c>
      <c r="U79" s="17">
        <v>324</v>
      </c>
      <c r="V79" s="17">
        <v>400</v>
      </c>
      <c r="W79" s="17">
        <v>600</v>
      </c>
      <c r="X79" s="18">
        <v>324</v>
      </c>
      <c r="Y79" s="19">
        <f t="shared" si="17"/>
        <v>4</v>
      </c>
      <c r="Z79" s="11">
        <f t="shared" si="18"/>
        <v>6</v>
      </c>
      <c r="AA79" s="11">
        <f t="shared" si="19"/>
        <v>6</v>
      </c>
      <c r="AB79" s="11">
        <f t="shared" si="24"/>
        <v>4</v>
      </c>
      <c r="AC79" s="11">
        <f t="shared" si="25"/>
        <v>6</v>
      </c>
      <c r="AD79" s="11">
        <f t="shared" si="26"/>
        <v>8</v>
      </c>
      <c r="AE79" s="11">
        <f t="shared" si="27"/>
        <v>12</v>
      </c>
      <c r="AF79" s="20">
        <f t="shared" si="28"/>
        <v>6</v>
      </c>
    </row>
    <row r="80" spans="1:32" ht="102" customHeight="1" thickBot="1" x14ac:dyDescent="0.5">
      <c r="A80" s="113">
        <v>1</v>
      </c>
      <c r="B80" s="23">
        <f t="shared" si="29"/>
        <v>3</v>
      </c>
      <c r="C80" s="490">
        <f t="shared" si="30"/>
        <v>3523</v>
      </c>
      <c r="D80" s="64" t="s">
        <v>152</v>
      </c>
      <c r="E80" s="77">
        <v>35</v>
      </c>
      <c r="F80" s="78">
        <v>2</v>
      </c>
      <c r="G80" s="78" t="s">
        <v>44</v>
      </c>
      <c r="H80" s="13" t="s">
        <v>153</v>
      </c>
      <c r="I80" s="14" t="s">
        <v>51</v>
      </c>
      <c r="J80" s="106">
        <f t="shared" si="20"/>
        <v>1</v>
      </c>
      <c r="K80" s="21" t="s">
        <v>46</v>
      </c>
      <c r="L80" s="109"/>
      <c r="M80" s="12">
        <f t="shared" si="21"/>
        <v>35</v>
      </c>
      <c r="N80" s="11">
        <f t="shared" si="22"/>
        <v>2</v>
      </c>
      <c r="O80" s="11" t="str">
        <f t="shared" si="23"/>
        <v>C</v>
      </c>
      <c r="P80" s="16">
        <v>200</v>
      </c>
      <c r="Q80" s="17">
        <v>324</v>
      </c>
      <c r="R80" s="17">
        <v>100</v>
      </c>
      <c r="S80" s="17">
        <v>300</v>
      </c>
      <c r="T80" s="17">
        <v>200</v>
      </c>
      <c r="U80" s="17">
        <v>324</v>
      </c>
      <c r="V80" s="17">
        <v>400</v>
      </c>
      <c r="W80" s="17">
        <v>600</v>
      </c>
      <c r="X80" s="18">
        <v>324</v>
      </c>
      <c r="Y80" s="19">
        <f t="shared" si="17"/>
        <v>4</v>
      </c>
      <c r="Z80" s="11">
        <f t="shared" si="18"/>
        <v>6</v>
      </c>
      <c r="AA80" s="11">
        <f t="shared" si="19"/>
        <v>6</v>
      </c>
      <c r="AB80" s="11">
        <f t="shared" si="24"/>
        <v>4</v>
      </c>
      <c r="AC80" s="11">
        <f t="shared" si="25"/>
        <v>6</v>
      </c>
      <c r="AD80" s="11">
        <f t="shared" si="26"/>
        <v>8</v>
      </c>
      <c r="AE80" s="11">
        <f t="shared" si="27"/>
        <v>12</v>
      </c>
      <c r="AF80" s="20">
        <f t="shared" si="28"/>
        <v>6</v>
      </c>
    </row>
    <row r="81" spans="1:32" ht="102" customHeight="1" thickBot="1" x14ac:dyDescent="0.5">
      <c r="A81" s="113">
        <v>1</v>
      </c>
      <c r="B81" s="23">
        <f t="shared" si="29"/>
        <v>2</v>
      </c>
      <c r="C81" s="490">
        <f t="shared" si="30"/>
        <v>3612</v>
      </c>
      <c r="D81" s="65">
        <v>46</v>
      </c>
      <c r="E81" s="79">
        <v>36</v>
      </c>
      <c r="F81" s="80">
        <v>1</v>
      </c>
      <c r="G81" s="80" t="s">
        <v>47</v>
      </c>
      <c r="H81" s="28" t="s">
        <v>155</v>
      </c>
      <c r="I81" s="29" t="s">
        <v>156</v>
      </c>
      <c r="J81" s="106">
        <f t="shared" si="20"/>
        <v>1</v>
      </c>
      <c r="K81" s="34" t="s">
        <v>46</v>
      </c>
      <c r="L81" s="109"/>
      <c r="M81" s="27">
        <f t="shared" si="21"/>
        <v>36</v>
      </c>
      <c r="N81" s="10">
        <f t="shared" si="22"/>
        <v>1</v>
      </c>
      <c r="O81" s="10" t="str">
        <f t="shared" si="23"/>
        <v>B</v>
      </c>
      <c r="P81" s="35">
        <v>250</v>
      </c>
      <c r="Q81" s="36">
        <v>324</v>
      </c>
      <c r="R81" s="36">
        <v>100</v>
      </c>
      <c r="S81" s="36">
        <v>375</v>
      </c>
      <c r="T81" s="36">
        <v>250</v>
      </c>
      <c r="U81" s="36">
        <v>324</v>
      </c>
      <c r="V81" s="36">
        <v>500</v>
      </c>
      <c r="W81" s="36">
        <v>750</v>
      </c>
      <c r="X81" s="37">
        <v>324</v>
      </c>
      <c r="Y81" s="25">
        <f t="shared" si="17"/>
        <v>5</v>
      </c>
      <c r="Z81" s="10">
        <f t="shared" si="18"/>
        <v>6</v>
      </c>
      <c r="AA81" s="10">
        <f t="shared" si="19"/>
        <v>7.5</v>
      </c>
      <c r="AB81" s="10">
        <f t="shared" si="24"/>
        <v>5</v>
      </c>
      <c r="AC81" s="10">
        <f t="shared" si="25"/>
        <v>6</v>
      </c>
      <c r="AD81" s="10">
        <f t="shared" si="26"/>
        <v>10</v>
      </c>
      <c r="AE81" s="10">
        <f t="shared" si="27"/>
        <v>15</v>
      </c>
      <c r="AF81" s="26">
        <f t="shared" si="28"/>
        <v>6</v>
      </c>
    </row>
    <row r="82" spans="1:32" ht="102" customHeight="1" thickBot="1" x14ac:dyDescent="0.5">
      <c r="A82" s="113">
        <v>1</v>
      </c>
      <c r="B82" s="23">
        <f t="shared" si="29"/>
        <v>3</v>
      </c>
      <c r="C82" s="490">
        <f t="shared" si="30"/>
        <v>3623</v>
      </c>
      <c r="D82" s="65">
        <v>46</v>
      </c>
      <c r="E82" s="79">
        <v>36</v>
      </c>
      <c r="F82" s="80">
        <v>2</v>
      </c>
      <c r="G82" s="80" t="s">
        <v>44</v>
      </c>
      <c r="H82" s="28" t="s">
        <v>155</v>
      </c>
      <c r="I82" s="29" t="s">
        <v>157</v>
      </c>
      <c r="J82" s="106">
        <f t="shared" si="20"/>
        <v>1</v>
      </c>
      <c r="K82" s="34" t="s">
        <v>46</v>
      </c>
      <c r="L82" s="109"/>
      <c r="M82" s="27">
        <f t="shared" si="21"/>
        <v>36</v>
      </c>
      <c r="N82" s="10">
        <f t="shared" si="22"/>
        <v>2</v>
      </c>
      <c r="O82" s="10" t="str">
        <f t="shared" si="23"/>
        <v>C</v>
      </c>
      <c r="P82" s="35">
        <v>350</v>
      </c>
      <c r="Q82" s="36">
        <v>432</v>
      </c>
      <c r="R82" s="36">
        <v>150</v>
      </c>
      <c r="S82" s="36">
        <v>525</v>
      </c>
      <c r="T82" s="36">
        <v>350</v>
      </c>
      <c r="U82" s="36">
        <v>432</v>
      </c>
      <c r="V82" s="36">
        <v>700</v>
      </c>
      <c r="W82" s="36">
        <v>1050</v>
      </c>
      <c r="X82" s="37">
        <v>432</v>
      </c>
      <c r="Y82" s="25">
        <f t="shared" si="17"/>
        <v>7</v>
      </c>
      <c r="Z82" s="10">
        <f t="shared" si="18"/>
        <v>8</v>
      </c>
      <c r="AA82" s="10">
        <f t="shared" si="19"/>
        <v>10.5</v>
      </c>
      <c r="AB82" s="10">
        <f t="shared" si="24"/>
        <v>7</v>
      </c>
      <c r="AC82" s="10">
        <f t="shared" si="25"/>
        <v>8</v>
      </c>
      <c r="AD82" s="10">
        <f t="shared" si="26"/>
        <v>14</v>
      </c>
      <c r="AE82" s="10">
        <f t="shared" si="27"/>
        <v>21</v>
      </c>
      <c r="AF82" s="26">
        <f t="shared" si="28"/>
        <v>8</v>
      </c>
    </row>
    <row r="83" spans="1:32" ht="70.5" customHeight="1" thickBot="1" x14ac:dyDescent="0.5">
      <c r="A83" s="113">
        <v>1</v>
      </c>
      <c r="B83" s="23">
        <f t="shared" si="29"/>
        <v>2</v>
      </c>
      <c r="C83" s="490">
        <f t="shared" si="30"/>
        <v>3712</v>
      </c>
      <c r="D83" s="66">
        <v>47</v>
      </c>
      <c r="E83" s="77">
        <v>37</v>
      </c>
      <c r="F83" s="78">
        <v>1</v>
      </c>
      <c r="G83" s="78" t="s">
        <v>47</v>
      </c>
      <c r="H83" s="13" t="s">
        <v>158</v>
      </c>
      <c r="I83" s="14" t="s">
        <v>150</v>
      </c>
      <c r="J83" s="106">
        <f t="shared" si="20"/>
        <v>1</v>
      </c>
      <c r="K83" s="21" t="s">
        <v>46</v>
      </c>
      <c r="L83" s="109"/>
      <c r="M83" s="12">
        <f t="shared" si="21"/>
        <v>37</v>
      </c>
      <c r="N83" s="11">
        <f t="shared" si="22"/>
        <v>1</v>
      </c>
      <c r="O83" s="11" t="str">
        <f t="shared" si="23"/>
        <v>B</v>
      </c>
      <c r="P83" s="16">
        <v>250</v>
      </c>
      <c r="Q83" s="17">
        <v>324</v>
      </c>
      <c r="R83" s="17">
        <v>100</v>
      </c>
      <c r="S83" s="17">
        <v>375</v>
      </c>
      <c r="T83" s="17">
        <v>250</v>
      </c>
      <c r="U83" s="17">
        <v>324</v>
      </c>
      <c r="V83" s="17">
        <v>500</v>
      </c>
      <c r="W83" s="17">
        <v>750</v>
      </c>
      <c r="X83" s="18">
        <v>324</v>
      </c>
      <c r="Y83" s="19">
        <f t="shared" si="17"/>
        <v>5</v>
      </c>
      <c r="Z83" s="11">
        <f t="shared" si="18"/>
        <v>6</v>
      </c>
      <c r="AA83" s="11">
        <f t="shared" si="19"/>
        <v>7.5</v>
      </c>
      <c r="AB83" s="11">
        <f t="shared" si="24"/>
        <v>5</v>
      </c>
      <c r="AC83" s="11">
        <f t="shared" si="25"/>
        <v>6</v>
      </c>
      <c r="AD83" s="11">
        <f t="shared" si="26"/>
        <v>10</v>
      </c>
      <c r="AE83" s="11">
        <f t="shared" si="27"/>
        <v>15</v>
      </c>
      <c r="AF83" s="20">
        <f t="shared" si="28"/>
        <v>6</v>
      </c>
    </row>
    <row r="84" spans="1:32" ht="70.5" customHeight="1" thickBot="1" x14ac:dyDescent="0.5">
      <c r="A84" s="113">
        <v>1</v>
      </c>
      <c r="B84" s="23">
        <f t="shared" si="29"/>
        <v>3</v>
      </c>
      <c r="C84" s="490">
        <f t="shared" si="30"/>
        <v>3723</v>
      </c>
      <c r="D84" s="66">
        <v>47</v>
      </c>
      <c r="E84" s="77">
        <v>37</v>
      </c>
      <c r="F84" s="78">
        <v>2</v>
      </c>
      <c r="G84" s="78" t="s">
        <v>44</v>
      </c>
      <c r="H84" s="13" t="s">
        <v>159</v>
      </c>
      <c r="I84" s="14" t="s">
        <v>151</v>
      </c>
      <c r="J84" s="106">
        <f t="shared" si="20"/>
        <v>1</v>
      </c>
      <c r="K84" s="21" t="s">
        <v>46</v>
      </c>
      <c r="L84" s="109"/>
      <c r="M84" s="12">
        <f t="shared" si="21"/>
        <v>37</v>
      </c>
      <c r="N84" s="11">
        <f t="shared" si="22"/>
        <v>2</v>
      </c>
      <c r="O84" s="11" t="str">
        <f t="shared" si="23"/>
        <v>C</v>
      </c>
      <c r="P84" s="16">
        <v>350</v>
      </c>
      <c r="Q84" s="17">
        <v>432</v>
      </c>
      <c r="R84" s="17">
        <v>150</v>
      </c>
      <c r="S84" s="17">
        <v>525</v>
      </c>
      <c r="T84" s="17">
        <v>350</v>
      </c>
      <c r="U84" s="17">
        <v>432</v>
      </c>
      <c r="V84" s="17">
        <v>700</v>
      </c>
      <c r="W84" s="17">
        <v>1050</v>
      </c>
      <c r="X84" s="18">
        <v>432</v>
      </c>
      <c r="Y84" s="19">
        <f t="shared" si="17"/>
        <v>7</v>
      </c>
      <c r="Z84" s="11">
        <f t="shared" si="18"/>
        <v>8</v>
      </c>
      <c r="AA84" s="11">
        <f t="shared" si="19"/>
        <v>10.5</v>
      </c>
      <c r="AB84" s="11">
        <f t="shared" si="24"/>
        <v>7</v>
      </c>
      <c r="AC84" s="11">
        <f t="shared" si="25"/>
        <v>8</v>
      </c>
      <c r="AD84" s="11">
        <f t="shared" si="26"/>
        <v>14</v>
      </c>
      <c r="AE84" s="11">
        <f t="shared" si="27"/>
        <v>21</v>
      </c>
      <c r="AF84" s="20">
        <f t="shared" si="28"/>
        <v>8</v>
      </c>
    </row>
    <row r="85" spans="1:32" ht="70.5" customHeight="1" thickBot="1" x14ac:dyDescent="0.5">
      <c r="A85" s="113">
        <v>1</v>
      </c>
      <c r="B85" s="23">
        <f t="shared" si="29"/>
        <v>2</v>
      </c>
      <c r="C85" s="490">
        <f t="shared" si="30"/>
        <v>3812</v>
      </c>
      <c r="D85" s="65">
        <v>48</v>
      </c>
      <c r="E85" s="79">
        <v>38</v>
      </c>
      <c r="F85" s="80">
        <v>1</v>
      </c>
      <c r="G85" s="80" t="s">
        <v>47</v>
      </c>
      <c r="H85" s="28" t="s">
        <v>160</v>
      </c>
      <c r="I85" s="29" t="s">
        <v>161</v>
      </c>
      <c r="J85" s="106">
        <f t="shared" si="20"/>
        <v>1</v>
      </c>
      <c r="K85" s="34" t="s">
        <v>46</v>
      </c>
      <c r="L85" s="109"/>
      <c r="M85" s="27">
        <f t="shared" si="21"/>
        <v>38</v>
      </c>
      <c r="N85" s="10">
        <f t="shared" si="22"/>
        <v>1</v>
      </c>
      <c r="O85" s="10" t="str">
        <f t="shared" si="23"/>
        <v>B</v>
      </c>
      <c r="P85" s="35">
        <v>250</v>
      </c>
      <c r="Q85" s="36">
        <v>324</v>
      </c>
      <c r="R85" s="36">
        <v>100</v>
      </c>
      <c r="S85" s="36">
        <v>375</v>
      </c>
      <c r="T85" s="36">
        <v>250</v>
      </c>
      <c r="U85" s="36">
        <v>324</v>
      </c>
      <c r="V85" s="36">
        <v>500</v>
      </c>
      <c r="W85" s="36">
        <v>750</v>
      </c>
      <c r="X85" s="37">
        <v>324</v>
      </c>
      <c r="Y85" s="25">
        <f t="shared" si="17"/>
        <v>5</v>
      </c>
      <c r="Z85" s="10">
        <f t="shared" si="18"/>
        <v>6</v>
      </c>
      <c r="AA85" s="10">
        <f t="shared" si="19"/>
        <v>7.5</v>
      </c>
      <c r="AB85" s="10">
        <f t="shared" si="24"/>
        <v>5</v>
      </c>
      <c r="AC85" s="10">
        <f t="shared" si="25"/>
        <v>6</v>
      </c>
      <c r="AD85" s="10">
        <f t="shared" si="26"/>
        <v>10</v>
      </c>
      <c r="AE85" s="10">
        <f t="shared" si="27"/>
        <v>15</v>
      </c>
      <c r="AF85" s="26">
        <f t="shared" si="28"/>
        <v>6</v>
      </c>
    </row>
    <row r="86" spans="1:32" ht="70.5" customHeight="1" thickBot="1" x14ac:dyDescent="0.5">
      <c r="A86" s="113">
        <v>1</v>
      </c>
      <c r="B86" s="23">
        <f t="shared" si="29"/>
        <v>3</v>
      </c>
      <c r="C86" s="490">
        <f t="shared" si="30"/>
        <v>3823</v>
      </c>
      <c r="D86" s="65">
        <v>48</v>
      </c>
      <c r="E86" s="79">
        <v>38</v>
      </c>
      <c r="F86" s="80">
        <v>2</v>
      </c>
      <c r="G86" s="80" t="s">
        <v>44</v>
      </c>
      <c r="H86" s="28" t="s">
        <v>162</v>
      </c>
      <c r="I86" s="29" t="s">
        <v>163</v>
      </c>
      <c r="J86" s="106">
        <f t="shared" si="20"/>
        <v>1</v>
      </c>
      <c r="K86" s="34" t="s">
        <v>46</v>
      </c>
      <c r="L86" s="109"/>
      <c r="M86" s="27">
        <f t="shared" si="21"/>
        <v>38</v>
      </c>
      <c r="N86" s="10">
        <f t="shared" si="22"/>
        <v>2</v>
      </c>
      <c r="O86" s="10" t="str">
        <f t="shared" si="23"/>
        <v>C</v>
      </c>
      <c r="P86" s="35">
        <v>350</v>
      </c>
      <c r="Q86" s="36">
        <v>432</v>
      </c>
      <c r="R86" s="36">
        <v>150</v>
      </c>
      <c r="S86" s="36">
        <v>525</v>
      </c>
      <c r="T86" s="36">
        <v>350</v>
      </c>
      <c r="U86" s="36">
        <v>432</v>
      </c>
      <c r="V86" s="36">
        <v>700</v>
      </c>
      <c r="W86" s="36">
        <v>1050</v>
      </c>
      <c r="X86" s="37">
        <v>432</v>
      </c>
      <c r="Y86" s="25">
        <f t="shared" si="17"/>
        <v>7</v>
      </c>
      <c r="Z86" s="10">
        <f t="shared" si="18"/>
        <v>8</v>
      </c>
      <c r="AA86" s="10">
        <f t="shared" si="19"/>
        <v>10.5</v>
      </c>
      <c r="AB86" s="10">
        <f t="shared" si="24"/>
        <v>7</v>
      </c>
      <c r="AC86" s="10">
        <f t="shared" si="25"/>
        <v>8</v>
      </c>
      <c r="AD86" s="10">
        <f t="shared" si="26"/>
        <v>14</v>
      </c>
      <c r="AE86" s="10">
        <f t="shared" si="27"/>
        <v>21</v>
      </c>
      <c r="AF86" s="26">
        <f t="shared" si="28"/>
        <v>8</v>
      </c>
    </row>
    <row r="87" spans="1:32" ht="70.5" customHeight="1" thickBot="1" x14ac:dyDescent="0.5">
      <c r="A87" s="113">
        <v>1</v>
      </c>
      <c r="B87" s="23">
        <f t="shared" si="29"/>
        <v>3</v>
      </c>
      <c r="C87" s="490">
        <f t="shared" si="30"/>
        <v>3913</v>
      </c>
      <c r="D87" s="66">
        <v>49</v>
      </c>
      <c r="E87" s="77">
        <v>39</v>
      </c>
      <c r="F87" s="78">
        <v>1</v>
      </c>
      <c r="G87" s="78" t="s">
        <v>44</v>
      </c>
      <c r="H87" s="13" t="s">
        <v>164</v>
      </c>
      <c r="I87" s="14"/>
      <c r="J87" s="106">
        <f t="shared" si="20"/>
        <v>1</v>
      </c>
      <c r="K87" s="21" t="s">
        <v>46</v>
      </c>
      <c r="L87" s="109"/>
      <c r="M87" s="12">
        <f t="shared" si="21"/>
        <v>39</v>
      </c>
      <c r="N87" s="11">
        <f t="shared" si="22"/>
        <v>1</v>
      </c>
      <c r="O87" s="11" t="str">
        <f t="shared" si="23"/>
        <v>C</v>
      </c>
      <c r="P87" s="16">
        <v>400</v>
      </c>
      <c r="Q87" s="17">
        <v>540</v>
      </c>
      <c r="R87" s="17">
        <v>200</v>
      </c>
      <c r="S87" s="17">
        <v>600</v>
      </c>
      <c r="T87" s="17">
        <v>400</v>
      </c>
      <c r="U87" s="17">
        <v>540</v>
      </c>
      <c r="V87" s="17">
        <v>800</v>
      </c>
      <c r="W87" s="17">
        <v>1200</v>
      </c>
      <c r="X87" s="18">
        <v>540</v>
      </c>
      <c r="Y87" s="19">
        <f t="shared" si="17"/>
        <v>8</v>
      </c>
      <c r="Z87" s="11">
        <f t="shared" si="18"/>
        <v>10</v>
      </c>
      <c r="AA87" s="11">
        <f t="shared" si="19"/>
        <v>12</v>
      </c>
      <c r="AB87" s="11">
        <f t="shared" si="24"/>
        <v>8</v>
      </c>
      <c r="AC87" s="11">
        <f t="shared" si="25"/>
        <v>10</v>
      </c>
      <c r="AD87" s="11">
        <f t="shared" si="26"/>
        <v>16</v>
      </c>
      <c r="AE87" s="11">
        <f t="shared" si="27"/>
        <v>24</v>
      </c>
      <c r="AF87" s="20">
        <f t="shared" si="28"/>
        <v>10</v>
      </c>
    </row>
    <row r="88" spans="1:32" ht="70.5" customHeight="1" thickBot="1" x14ac:dyDescent="0.5">
      <c r="A88" s="113">
        <v>1</v>
      </c>
      <c r="B88" s="23">
        <f t="shared" si="29"/>
        <v>3</v>
      </c>
      <c r="C88" s="490">
        <f t="shared" si="30"/>
        <v>4013</v>
      </c>
      <c r="D88" s="65">
        <v>50</v>
      </c>
      <c r="E88" s="79">
        <v>40</v>
      </c>
      <c r="F88" s="80">
        <v>1</v>
      </c>
      <c r="G88" s="80" t="s">
        <v>44</v>
      </c>
      <c r="H88" s="28" t="s">
        <v>165</v>
      </c>
      <c r="I88" s="29"/>
      <c r="J88" s="106">
        <f t="shared" si="20"/>
        <v>1</v>
      </c>
      <c r="K88" s="34" t="s">
        <v>46</v>
      </c>
      <c r="L88" s="109"/>
      <c r="M88" s="27">
        <f t="shared" si="21"/>
        <v>40</v>
      </c>
      <c r="N88" s="10">
        <f t="shared" si="22"/>
        <v>1</v>
      </c>
      <c r="O88" s="10" t="str">
        <f t="shared" si="23"/>
        <v>C</v>
      </c>
      <c r="P88" s="31">
        <v>200</v>
      </c>
      <c r="Q88" s="32">
        <v>324</v>
      </c>
      <c r="R88" s="32">
        <v>100</v>
      </c>
      <c r="S88" s="32">
        <v>300</v>
      </c>
      <c r="T88" s="32">
        <v>200</v>
      </c>
      <c r="U88" s="32">
        <v>324</v>
      </c>
      <c r="V88" s="32">
        <v>400</v>
      </c>
      <c r="W88" s="32">
        <v>600</v>
      </c>
      <c r="X88" s="33">
        <v>324</v>
      </c>
      <c r="Y88" s="25">
        <f t="shared" si="17"/>
        <v>4</v>
      </c>
      <c r="Z88" s="10">
        <f t="shared" si="18"/>
        <v>6</v>
      </c>
      <c r="AA88" s="10">
        <f t="shared" si="19"/>
        <v>6</v>
      </c>
      <c r="AB88" s="10">
        <f t="shared" si="24"/>
        <v>4</v>
      </c>
      <c r="AC88" s="10">
        <f t="shared" si="25"/>
        <v>6</v>
      </c>
      <c r="AD88" s="10">
        <f t="shared" si="26"/>
        <v>8</v>
      </c>
      <c r="AE88" s="10">
        <f t="shared" si="27"/>
        <v>12</v>
      </c>
      <c r="AF88" s="26">
        <f t="shared" si="28"/>
        <v>6</v>
      </c>
    </row>
    <row r="89" spans="1:32" ht="81" customHeight="1" thickBot="1" x14ac:dyDescent="0.5">
      <c r="A89" s="113">
        <v>0</v>
      </c>
      <c r="B89" s="23">
        <f t="shared" si="29"/>
        <v>1</v>
      </c>
      <c r="C89" s="456">
        <f t="shared" si="30"/>
        <v>4111</v>
      </c>
      <c r="D89" s="66">
        <v>51</v>
      </c>
      <c r="E89" s="77">
        <v>41</v>
      </c>
      <c r="F89" s="78">
        <v>1</v>
      </c>
      <c r="G89" s="78" t="s">
        <v>60</v>
      </c>
      <c r="H89" s="13" t="s">
        <v>166</v>
      </c>
      <c r="I89" s="14" t="s">
        <v>167</v>
      </c>
      <c r="J89" s="106">
        <f t="shared" si="20"/>
        <v>0</v>
      </c>
      <c r="K89" s="21" t="s">
        <v>46</v>
      </c>
      <c r="L89" s="109"/>
      <c r="M89" s="12">
        <f t="shared" si="21"/>
        <v>41</v>
      </c>
      <c r="N89" s="11">
        <f t="shared" si="22"/>
        <v>1</v>
      </c>
      <c r="O89" s="11" t="str">
        <f t="shared" si="23"/>
        <v>A</v>
      </c>
      <c r="P89" s="16">
        <v>0</v>
      </c>
      <c r="Q89" s="17">
        <v>324</v>
      </c>
      <c r="R89" s="17">
        <v>100</v>
      </c>
      <c r="S89" s="17">
        <v>450</v>
      </c>
      <c r="T89" s="17">
        <v>0</v>
      </c>
      <c r="U89" s="17">
        <v>324</v>
      </c>
      <c r="V89" s="17">
        <v>600</v>
      </c>
      <c r="W89" s="17">
        <v>900</v>
      </c>
      <c r="X89" s="18">
        <v>324</v>
      </c>
      <c r="Y89" s="19">
        <f t="shared" si="17"/>
        <v>0</v>
      </c>
      <c r="Z89" s="11">
        <f t="shared" si="18"/>
        <v>6</v>
      </c>
      <c r="AA89" s="11">
        <f t="shared" si="19"/>
        <v>9</v>
      </c>
      <c r="AB89" s="11">
        <f t="shared" si="24"/>
        <v>0</v>
      </c>
      <c r="AC89" s="11">
        <f t="shared" si="25"/>
        <v>6</v>
      </c>
      <c r="AD89" s="11">
        <f t="shared" si="26"/>
        <v>12</v>
      </c>
      <c r="AE89" s="11">
        <f t="shared" si="27"/>
        <v>18</v>
      </c>
      <c r="AF89" s="20">
        <f t="shared" si="28"/>
        <v>6</v>
      </c>
    </row>
    <row r="90" spans="1:32" ht="81" customHeight="1" thickBot="1" x14ac:dyDescent="0.5">
      <c r="A90" s="113">
        <v>0</v>
      </c>
      <c r="B90" s="23">
        <f t="shared" si="29"/>
        <v>2</v>
      </c>
      <c r="C90" s="456">
        <f t="shared" si="30"/>
        <v>4122</v>
      </c>
      <c r="D90" s="66">
        <v>51</v>
      </c>
      <c r="E90" s="77">
        <v>41</v>
      </c>
      <c r="F90" s="78">
        <v>2</v>
      </c>
      <c r="G90" s="78" t="s">
        <v>47</v>
      </c>
      <c r="H90" s="13" t="s">
        <v>166</v>
      </c>
      <c r="I90" s="14" t="s">
        <v>168</v>
      </c>
      <c r="J90" s="106">
        <f t="shared" si="20"/>
        <v>0</v>
      </c>
      <c r="K90" s="21" t="s">
        <v>46</v>
      </c>
      <c r="L90" s="109"/>
      <c r="M90" s="12">
        <f t="shared" si="21"/>
        <v>41</v>
      </c>
      <c r="N90" s="11">
        <f t="shared" si="22"/>
        <v>2</v>
      </c>
      <c r="O90" s="11" t="str">
        <f t="shared" si="23"/>
        <v>B</v>
      </c>
      <c r="P90" s="16">
        <v>200</v>
      </c>
      <c r="Q90" s="17">
        <v>324</v>
      </c>
      <c r="R90" s="17">
        <v>100</v>
      </c>
      <c r="S90" s="17">
        <v>300</v>
      </c>
      <c r="T90" s="17">
        <v>200</v>
      </c>
      <c r="U90" s="17">
        <v>324</v>
      </c>
      <c r="V90" s="17">
        <v>400</v>
      </c>
      <c r="W90" s="17">
        <v>600</v>
      </c>
      <c r="X90" s="18">
        <v>324</v>
      </c>
      <c r="Y90" s="19">
        <f t="shared" si="17"/>
        <v>4</v>
      </c>
      <c r="Z90" s="11">
        <f t="shared" si="18"/>
        <v>6</v>
      </c>
      <c r="AA90" s="11">
        <f t="shared" si="19"/>
        <v>6</v>
      </c>
      <c r="AB90" s="11">
        <f t="shared" si="24"/>
        <v>4</v>
      </c>
      <c r="AC90" s="11">
        <f t="shared" si="25"/>
        <v>6</v>
      </c>
      <c r="AD90" s="11">
        <f t="shared" si="26"/>
        <v>8</v>
      </c>
      <c r="AE90" s="11">
        <f t="shared" si="27"/>
        <v>12</v>
      </c>
      <c r="AF90" s="20">
        <f t="shared" si="28"/>
        <v>6</v>
      </c>
    </row>
    <row r="91" spans="1:32" ht="81" customHeight="1" thickBot="1" x14ac:dyDescent="0.5">
      <c r="A91" s="113">
        <v>0</v>
      </c>
      <c r="B91" s="23">
        <f t="shared" si="29"/>
        <v>3</v>
      </c>
      <c r="C91" s="456">
        <f t="shared" si="30"/>
        <v>4133</v>
      </c>
      <c r="D91" s="66">
        <v>51</v>
      </c>
      <c r="E91" s="77">
        <v>41</v>
      </c>
      <c r="F91" s="78">
        <v>3</v>
      </c>
      <c r="G91" s="78" t="s">
        <v>44</v>
      </c>
      <c r="H91" s="13" t="s">
        <v>166</v>
      </c>
      <c r="I91" s="14" t="s">
        <v>169</v>
      </c>
      <c r="J91" s="106">
        <f t="shared" si="20"/>
        <v>0</v>
      </c>
      <c r="K91" s="21" t="s">
        <v>46</v>
      </c>
      <c r="L91" s="109"/>
      <c r="M91" s="12">
        <f t="shared" si="21"/>
        <v>41</v>
      </c>
      <c r="N91" s="11">
        <f t="shared" si="22"/>
        <v>3</v>
      </c>
      <c r="O91" s="11" t="str">
        <f t="shared" si="23"/>
        <v>C</v>
      </c>
      <c r="P91" s="16">
        <v>200</v>
      </c>
      <c r="Q91" s="17">
        <v>324</v>
      </c>
      <c r="R91" s="17">
        <v>100</v>
      </c>
      <c r="S91" s="17">
        <v>300</v>
      </c>
      <c r="T91" s="17">
        <v>200</v>
      </c>
      <c r="U91" s="17">
        <v>324</v>
      </c>
      <c r="V91" s="17">
        <v>400</v>
      </c>
      <c r="W91" s="17">
        <v>600</v>
      </c>
      <c r="X91" s="18">
        <v>324</v>
      </c>
      <c r="Y91" s="19">
        <f t="shared" si="17"/>
        <v>4</v>
      </c>
      <c r="Z91" s="11">
        <f t="shared" si="18"/>
        <v>6</v>
      </c>
      <c r="AA91" s="11">
        <f t="shared" si="19"/>
        <v>6</v>
      </c>
      <c r="AB91" s="11">
        <f t="shared" si="24"/>
        <v>4</v>
      </c>
      <c r="AC91" s="11">
        <f t="shared" si="25"/>
        <v>6</v>
      </c>
      <c r="AD91" s="11">
        <f t="shared" si="26"/>
        <v>8</v>
      </c>
      <c r="AE91" s="11">
        <f t="shared" si="27"/>
        <v>12</v>
      </c>
      <c r="AF91" s="20">
        <f t="shared" si="28"/>
        <v>6</v>
      </c>
    </row>
    <row r="92" spans="1:32" ht="81" customHeight="1" thickBot="1" x14ac:dyDescent="0.5">
      <c r="A92" s="113">
        <v>1</v>
      </c>
      <c r="B92" s="23">
        <f t="shared" si="29"/>
        <v>2</v>
      </c>
      <c r="C92" s="490">
        <f t="shared" si="30"/>
        <v>4212</v>
      </c>
      <c r="D92" s="65">
        <v>53</v>
      </c>
      <c r="E92" s="79">
        <v>42</v>
      </c>
      <c r="F92" s="80">
        <v>1</v>
      </c>
      <c r="G92" s="80" t="s">
        <v>47</v>
      </c>
      <c r="H92" s="28" t="s">
        <v>170</v>
      </c>
      <c r="I92" s="29" t="s">
        <v>171</v>
      </c>
      <c r="J92" s="106">
        <f t="shared" si="20"/>
        <v>1</v>
      </c>
      <c r="K92" s="34" t="s">
        <v>46</v>
      </c>
      <c r="L92" s="109"/>
      <c r="M92" s="27">
        <f t="shared" si="21"/>
        <v>42</v>
      </c>
      <c r="N92" s="10">
        <f t="shared" si="22"/>
        <v>1</v>
      </c>
      <c r="O92" s="10" t="str">
        <f t="shared" si="23"/>
        <v>B</v>
      </c>
      <c r="P92" s="31">
        <v>200</v>
      </c>
      <c r="Q92" s="32">
        <v>324</v>
      </c>
      <c r="R92" s="32">
        <v>100</v>
      </c>
      <c r="S92" s="32">
        <v>300</v>
      </c>
      <c r="T92" s="32">
        <v>200</v>
      </c>
      <c r="U92" s="32">
        <v>324</v>
      </c>
      <c r="V92" s="32">
        <v>400</v>
      </c>
      <c r="W92" s="32">
        <v>600</v>
      </c>
      <c r="X92" s="33">
        <v>324</v>
      </c>
      <c r="Y92" s="25">
        <f t="shared" si="17"/>
        <v>4</v>
      </c>
      <c r="Z92" s="10">
        <f t="shared" si="18"/>
        <v>6</v>
      </c>
      <c r="AA92" s="10">
        <f t="shared" si="19"/>
        <v>6</v>
      </c>
      <c r="AB92" s="10">
        <f t="shared" si="24"/>
        <v>4</v>
      </c>
      <c r="AC92" s="10">
        <f t="shared" si="25"/>
        <v>6</v>
      </c>
      <c r="AD92" s="10">
        <f t="shared" si="26"/>
        <v>8</v>
      </c>
      <c r="AE92" s="10">
        <f t="shared" si="27"/>
        <v>12</v>
      </c>
      <c r="AF92" s="26">
        <f t="shared" si="28"/>
        <v>6</v>
      </c>
    </row>
    <row r="93" spans="1:32" ht="81" customHeight="1" thickBot="1" x14ac:dyDescent="0.5">
      <c r="A93" s="113">
        <v>1</v>
      </c>
      <c r="B93" s="23">
        <f t="shared" si="29"/>
        <v>3</v>
      </c>
      <c r="C93" s="490">
        <f t="shared" si="30"/>
        <v>4223</v>
      </c>
      <c r="D93" s="65">
        <v>53</v>
      </c>
      <c r="E93" s="79">
        <v>42</v>
      </c>
      <c r="F93" s="80">
        <v>2</v>
      </c>
      <c r="G93" s="80" t="s">
        <v>44</v>
      </c>
      <c r="H93" s="28" t="s">
        <v>170</v>
      </c>
      <c r="I93" s="29" t="s">
        <v>172</v>
      </c>
      <c r="J93" s="106">
        <f t="shared" si="20"/>
        <v>1</v>
      </c>
      <c r="K93" s="34" t="s">
        <v>46</v>
      </c>
      <c r="L93" s="109"/>
      <c r="M93" s="27">
        <f t="shared" si="21"/>
        <v>42</v>
      </c>
      <c r="N93" s="10">
        <f t="shared" si="22"/>
        <v>2</v>
      </c>
      <c r="O93" s="10" t="str">
        <f t="shared" si="23"/>
        <v>C</v>
      </c>
      <c r="P93" s="31">
        <v>200</v>
      </c>
      <c r="Q93" s="32">
        <v>324</v>
      </c>
      <c r="R93" s="32">
        <v>100</v>
      </c>
      <c r="S93" s="32">
        <v>300</v>
      </c>
      <c r="T93" s="32">
        <v>200</v>
      </c>
      <c r="U93" s="32">
        <v>324</v>
      </c>
      <c r="V93" s="32">
        <v>400</v>
      </c>
      <c r="W93" s="32">
        <v>600</v>
      </c>
      <c r="X93" s="33">
        <v>324</v>
      </c>
      <c r="Y93" s="25">
        <f t="shared" si="17"/>
        <v>4</v>
      </c>
      <c r="Z93" s="10">
        <f t="shared" si="18"/>
        <v>6</v>
      </c>
      <c r="AA93" s="10">
        <f t="shared" si="19"/>
        <v>6</v>
      </c>
      <c r="AB93" s="10">
        <f t="shared" si="24"/>
        <v>4</v>
      </c>
      <c r="AC93" s="10">
        <f t="shared" si="25"/>
        <v>6</v>
      </c>
      <c r="AD93" s="10">
        <f t="shared" si="26"/>
        <v>8</v>
      </c>
      <c r="AE93" s="10">
        <f t="shared" si="27"/>
        <v>12</v>
      </c>
      <c r="AF93" s="26">
        <f t="shared" si="28"/>
        <v>6</v>
      </c>
    </row>
    <row r="94" spans="1:32" ht="100.5" customHeight="1" thickBot="1" x14ac:dyDescent="0.5">
      <c r="A94" s="113">
        <v>1</v>
      </c>
      <c r="B94" s="23">
        <f t="shared" si="29"/>
        <v>2</v>
      </c>
      <c r="C94" s="490">
        <f t="shared" si="30"/>
        <v>4312</v>
      </c>
      <c r="D94" s="64" t="s">
        <v>173</v>
      </c>
      <c r="E94" s="77">
        <v>43</v>
      </c>
      <c r="F94" s="78">
        <v>1</v>
      </c>
      <c r="G94" s="78" t="s">
        <v>47</v>
      </c>
      <c r="H94" s="13" t="s">
        <v>174</v>
      </c>
      <c r="I94" s="14" t="s">
        <v>175</v>
      </c>
      <c r="J94" s="106">
        <f t="shared" si="20"/>
        <v>1</v>
      </c>
      <c r="K94" s="21" t="s">
        <v>46</v>
      </c>
      <c r="L94" s="109"/>
      <c r="M94" s="12">
        <f t="shared" si="21"/>
        <v>43</v>
      </c>
      <c r="N94" s="11">
        <f t="shared" si="22"/>
        <v>1</v>
      </c>
      <c r="O94" s="11" t="str">
        <f t="shared" si="23"/>
        <v>B</v>
      </c>
      <c r="P94" s="16">
        <v>200</v>
      </c>
      <c r="Q94" s="17">
        <v>324</v>
      </c>
      <c r="R94" s="17">
        <v>100</v>
      </c>
      <c r="S94" s="17">
        <v>300</v>
      </c>
      <c r="T94" s="17">
        <v>200</v>
      </c>
      <c r="U94" s="17">
        <v>324</v>
      </c>
      <c r="V94" s="17">
        <v>400</v>
      </c>
      <c r="W94" s="17">
        <v>600</v>
      </c>
      <c r="X94" s="18">
        <v>324</v>
      </c>
      <c r="Y94" s="19">
        <f t="shared" si="17"/>
        <v>4</v>
      </c>
      <c r="Z94" s="11">
        <f t="shared" si="18"/>
        <v>6</v>
      </c>
      <c r="AA94" s="11">
        <f t="shared" si="19"/>
        <v>6</v>
      </c>
      <c r="AB94" s="11">
        <f t="shared" si="24"/>
        <v>4</v>
      </c>
      <c r="AC94" s="11">
        <f t="shared" si="25"/>
        <v>6</v>
      </c>
      <c r="AD94" s="11">
        <f t="shared" si="26"/>
        <v>8</v>
      </c>
      <c r="AE94" s="11">
        <f t="shared" si="27"/>
        <v>12</v>
      </c>
      <c r="AF94" s="20">
        <f t="shared" si="28"/>
        <v>6</v>
      </c>
    </row>
    <row r="95" spans="1:32" ht="100.5" customHeight="1" thickBot="1" x14ac:dyDescent="0.5">
      <c r="A95" s="113">
        <v>1</v>
      </c>
      <c r="B95" s="23">
        <f t="shared" si="29"/>
        <v>3</v>
      </c>
      <c r="C95" s="490">
        <f t="shared" si="30"/>
        <v>4323</v>
      </c>
      <c r="D95" s="64" t="s">
        <v>173</v>
      </c>
      <c r="E95" s="77">
        <v>43</v>
      </c>
      <c r="F95" s="78">
        <v>2</v>
      </c>
      <c r="G95" s="78" t="s">
        <v>44</v>
      </c>
      <c r="H95" s="13" t="s">
        <v>176</v>
      </c>
      <c r="I95" s="14" t="s">
        <v>177</v>
      </c>
      <c r="J95" s="106">
        <f t="shared" si="20"/>
        <v>1</v>
      </c>
      <c r="K95" s="21" t="s">
        <v>46</v>
      </c>
      <c r="L95" s="109"/>
      <c r="M95" s="12">
        <f t="shared" si="21"/>
        <v>43</v>
      </c>
      <c r="N95" s="11">
        <f t="shared" si="22"/>
        <v>2</v>
      </c>
      <c r="O95" s="11" t="str">
        <f t="shared" si="23"/>
        <v>C</v>
      </c>
      <c r="P95" s="16">
        <v>200</v>
      </c>
      <c r="Q95" s="17">
        <v>324</v>
      </c>
      <c r="R95" s="17">
        <v>100</v>
      </c>
      <c r="S95" s="17">
        <v>300</v>
      </c>
      <c r="T95" s="17">
        <v>200</v>
      </c>
      <c r="U95" s="17">
        <v>324</v>
      </c>
      <c r="V95" s="17">
        <v>400</v>
      </c>
      <c r="W95" s="17">
        <v>600</v>
      </c>
      <c r="X95" s="18">
        <v>324</v>
      </c>
      <c r="Y95" s="19">
        <f t="shared" ref="Y95:Y158" si="31">+P95/50</f>
        <v>4</v>
      </c>
      <c r="Z95" s="11">
        <f t="shared" ref="Z95:Z158" si="32">+Q95/54</f>
        <v>6</v>
      </c>
      <c r="AA95" s="11">
        <f t="shared" ref="AA95:AA158" si="33">+S95/50</f>
        <v>6</v>
      </c>
      <c r="AB95" s="11">
        <f t="shared" si="24"/>
        <v>4</v>
      </c>
      <c r="AC95" s="11">
        <f t="shared" si="25"/>
        <v>6</v>
      </c>
      <c r="AD95" s="11">
        <f t="shared" si="26"/>
        <v>8</v>
      </c>
      <c r="AE95" s="11">
        <f t="shared" si="27"/>
        <v>12</v>
      </c>
      <c r="AF95" s="20">
        <f t="shared" si="28"/>
        <v>6</v>
      </c>
    </row>
    <row r="96" spans="1:32" ht="100.5" customHeight="1" thickBot="1" x14ac:dyDescent="0.5">
      <c r="A96" s="113">
        <v>1</v>
      </c>
      <c r="B96" s="23">
        <f t="shared" si="29"/>
        <v>3</v>
      </c>
      <c r="C96" s="490">
        <f t="shared" si="30"/>
        <v>4333</v>
      </c>
      <c r="D96" s="64" t="s">
        <v>173</v>
      </c>
      <c r="E96" s="77">
        <v>43</v>
      </c>
      <c r="F96" s="78">
        <v>3</v>
      </c>
      <c r="G96" s="78" t="s">
        <v>44</v>
      </c>
      <c r="H96" s="13" t="s">
        <v>174</v>
      </c>
      <c r="I96" s="14" t="s">
        <v>178</v>
      </c>
      <c r="J96" s="106">
        <f t="shared" si="20"/>
        <v>1</v>
      </c>
      <c r="K96" s="21" t="s">
        <v>46</v>
      </c>
      <c r="L96" s="109"/>
      <c r="M96" s="12">
        <f t="shared" si="21"/>
        <v>43</v>
      </c>
      <c r="N96" s="11">
        <f t="shared" si="22"/>
        <v>3</v>
      </c>
      <c r="O96" s="11" t="str">
        <f t="shared" si="23"/>
        <v>C</v>
      </c>
      <c r="P96" s="16">
        <v>200</v>
      </c>
      <c r="Q96" s="17">
        <v>324</v>
      </c>
      <c r="R96" s="17">
        <v>100</v>
      </c>
      <c r="S96" s="17">
        <v>300</v>
      </c>
      <c r="T96" s="17">
        <v>200</v>
      </c>
      <c r="U96" s="17">
        <v>324</v>
      </c>
      <c r="V96" s="17">
        <v>400</v>
      </c>
      <c r="W96" s="17">
        <v>600</v>
      </c>
      <c r="X96" s="18">
        <v>324</v>
      </c>
      <c r="Y96" s="19">
        <f t="shared" si="31"/>
        <v>4</v>
      </c>
      <c r="Z96" s="11">
        <f t="shared" si="32"/>
        <v>6</v>
      </c>
      <c r="AA96" s="11">
        <f t="shared" si="33"/>
        <v>6</v>
      </c>
      <c r="AB96" s="11">
        <f t="shared" si="24"/>
        <v>4</v>
      </c>
      <c r="AC96" s="11">
        <f t="shared" si="25"/>
        <v>6</v>
      </c>
      <c r="AD96" s="11">
        <f t="shared" si="26"/>
        <v>8</v>
      </c>
      <c r="AE96" s="11">
        <f t="shared" si="27"/>
        <v>12</v>
      </c>
      <c r="AF96" s="20">
        <f t="shared" si="28"/>
        <v>6</v>
      </c>
    </row>
    <row r="97" spans="1:32" ht="84" customHeight="1" thickBot="1" x14ac:dyDescent="0.5">
      <c r="A97" s="113">
        <v>1</v>
      </c>
      <c r="B97" s="23">
        <f t="shared" si="29"/>
        <v>2</v>
      </c>
      <c r="C97" s="490">
        <f t="shared" si="30"/>
        <v>4412</v>
      </c>
      <c r="D97" s="67" t="s">
        <v>179</v>
      </c>
      <c r="E97" s="79">
        <v>44</v>
      </c>
      <c r="F97" s="80">
        <v>1</v>
      </c>
      <c r="G97" s="80" t="s">
        <v>47</v>
      </c>
      <c r="H97" s="28" t="s">
        <v>180</v>
      </c>
      <c r="I97" s="29" t="s">
        <v>175</v>
      </c>
      <c r="J97" s="106">
        <f t="shared" si="20"/>
        <v>1</v>
      </c>
      <c r="K97" s="34" t="s">
        <v>46</v>
      </c>
      <c r="L97" s="109"/>
      <c r="M97" s="27">
        <f t="shared" si="21"/>
        <v>44</v>
      </c>
      <c r="N97" s="10">
        <f t="shared" si="22"/>
        <v>1</v>
      </c>
      <c r="O97" s="10" t="str">
        <f t="shared" si="23"/>
        <v>B</v>
      </c>
      <c r="P97" s="31">
        <v>200</v>
      </c>
      <c r="Q97" s="32">
        <v>324</v>
      </c>
      <c r="R97" s="32">
        <v>100</v>
      </c>
      <c r="S97" s="32">
        <v>300</v>
      </c>
      <c r="T97" s="32">
        <v>200</v>
      </c>
      <c r="U97" s="32">
        <v>324</v>
      </c>
      <c r="V97" s="32">
        <v>400</v>
      </c>
      <c r="W97" s="32">
        <v>600</v>
      </c>
      <c r="X97" s="33">
        <v>324</v>
      </c>
      <c r="Y97" s="25">
        <f t="shared" si="31"/>
        <v>4</v>
      </c>
      <c r="Z97" s="10">
        <f t="shared" si="32"/>
        <v>6</v>
      </c>
      <c r="AA97" s="10">
        <f t="shared" si="33"/>
        <v>6</v>
      </c>
      <c r="AB97" s="10">
        <f t="shared" si="24"/>
        <v>4</v>
      </c>
      <c r="AC97" s="10">
        <f t="shared" si="25"/>
        <v>6</v>
      </c>
      <c r="AD97" s="10">
        <f t="shared" si="26"/>
        <v>8</v>
      </c>
      <c r="AE97" s="10">
        <f t="shared" si="27"/>
        <v>12</v>
      </c>
      <c r="AF97" s="26">
        <f t="shared" si="28"/>
        <v>6</v>
      </c>
    </row>
    <row r="98" spans="1:32" ht="84" customHeight="1" thickBot="1" x14ac:dyDescent="0.5">
      <c r="A98" s="113">
        <v>1</v>
      </c>
      <c r="B98" s="23">
        <f t="shared" si="29"/>
        <v>3</v>
      </c>
      <c r="C98" s="490">
        <f t="shared" si="30"/>
        <v>4423</v>
      </c>
      <c r="D98" s="67" t="s">
        <v>179</v>
      </c>
      <c r="E98" s="81">
        <v>44</v>
      </c>
      <c r="F98" s="82">
        <v>2</v>
      </c>
      <c r="G98" s="82" t="s">
        <v>44</v>
      </c>
      <c r="H98" s="28" t="s">
        <v>181</v>
      </c>
      <c r="I98" s="29" t="s">
        <v>177</v>
      </c>
      <c r="J98" s="106">
        <f t="shared" si="20"/>
        <v>1</v>
      </c>
      <c r="K98" s="34" t="s">
        <v>46</v>
      </c>
      <c r="L98" s="109"/>
      <c r="M98" s="27">
        <f t="shared" si="21"/>
        <v>44</v>
      </c>
      <c r="N98" s="10">
        <f t="shared" si="22"/>
        <v>2</v>
      </c>
      <c r="O98" s="10" t="str">
        <f t="shared" si="23"/>
        <v>C</v>
      </c>
      <c r="P98" s="31">
        <v>300</v>
      </c>
      <c r="Q98" s="32">
        <v>432</v>
      </c>
      <c r="R98" s="32">
        <v>150</v>
      </c>
      <c r="S98" s="32">
        <v>450</v>
      </c>
      <c r="T98" s="32">
        <v>300</v>
      </c>
      <c r="U98" s="32">
        <v>432</v>
      </c>
      <c r="V98" s="32">
        <v>600</v>
      </c>
      <c r="W98" s="32">
        <v>900</v>
      </c>
      <c r="X98" s="33">
        <v>432</v>
      </c>
      <c r="Y98" s="25">
        <f t="shared" si="31"/>
        <v>6</v>
      </c>
      <c r="Z98" s="10">
        <f t="shared" si="32"/>
        <v>8</v>
      </c>
      <c r="AA98" s="10">
        <f t="shared" si="33"/>
        <v>9</v>
      </c>
      <c r="AB98" s="10">
        <f t="shared" si="24"/>
        <v>6</v>
      </c>
      <c r="AC98" s="10">
        <f t="shared" si="25"/>
        <v>8</v>
      </c>
      <c r="AD98" s="10">
        <f t="shared" si="26"/>
        <v>12</v>
      </c>
      <c r="AE98" s="10">
        <f t="shared" si="27"/>
        <v>18</v>
      </c>
      <c r="AF98" s="26">
        <f t="shared" si="28"/>
        <v>8</v>
      </c>
    </row>
    <row r="99" spans="1:32" ht="84" customHeight="1" thickBot="1" x14ac:dyDescent="0.5">
      <c r="A99" s="113">
        <v>1</v>
      </c>
      <c r="B99" s="23">
        <f t="shared" si="29"/>
        <v>3</v>
      </c>
      <c r="C99" s="490">
        <f t="shared" si="30"/>
        <v>4433</v>
      </c>
      <c r="D99" s="67" t="s">
        <v>179</v>
      </c>
      <c r="E99" s="81">
        <v>44</v>
      </c>
      <c r="F99" s="82">
        <v>3</v>
      </c>
      <c r="G99" s="82" t="s">
        <v>44</v>
      </c>
      <c r="H99" s="28" t="s">
        <v>180</v>
      </c>
      <c r="I99" s="29" t="s">
        <v>182</v>
      </c>
      <c r="J99" s="106">
        <f t="shared" si="20"/>
        <v>1</v>
      </c>
      <c r="K99" s="34" t="s">
        <v>46</v>
      </c>
      <c r="L99" s="109"/>
      <c r="M99" s="27">
        <f t="shared" si="21"/>
        <v>44</v>
      </c>
      <c r="N99" s="10">
        <f t="shared" si="22"/>
        <v>3</v>
      </c>
      <c r="O99" s="10" t="str">
        <f t="shared" si="23"/>
        <v>C</v>
      </c>
      <c r="P99" s="31">
        <v>300</v>
      </c>
      <c r="Q99" s="32">
        <v>432</v>
      </c>
      <c r="R99" s="32">
        <v>150</v>
      </c>
      <c r="S99" s="32">
        <v>450</v>
      </c>
      <c r="T99" s="32">
        <v>300</v>
      </c>
      <c r="U99" s="32">
        <v>432</v>
      </c>
      <c r="V99" s="32">
        <v>600</v>
      </c>
      <c r="W99" s="32">
        <v>900</v>
      </c>
      <c r="X99" s="33">
        <v>432</v>
      </c>
      <c r="Y99" s="25">
        <f t="shared" si="31"/>
        <v>6</v>
      </c>
      <c r="Z99" s="10">
        <f t="shared" si="32"/>
        <v>8</v>
      </c>
      <c r="AA99" s="10">
        <f t="shared" si="33"/>
        <v>9</v>
      </c>
      <c r="AB99" s="10">
        <f t="shared" si="24"/>
        <v>6</v>
      </c>
      <c r="AC99" s="10">
        <f t="shared" si="25"/>
        <v>8</v>
      </c>
      <c r="AD99" s="10">
        <f t="shared" si="26"/>
        <v>12</v>
      </c>
      <c r="AE99" s="10">
        <f t="shared" si="27"/>
        <v>18</v>
      </c>
      <c r="AF99" s="26">
        <f t="shared" si="28"/>
        <v>8</v>
      </c>
    </row>
    <row r="100" spans="1:32" ht="84" customHeight="1" thickBot="1" x14ac:dyDescent="0.5">
      <c r="A100" s="113">
        <v>1</v>
      </c>
      <c r="B100" s="23">
        <f t="shared" si="29"/>
        <v>2</v>
      </c>
      <c r="C100" s="490">
        <f t="shared" si="30"/>
        <v>4512</v>
      </c>
      <c r="D100" s="66">
        <v>59</v>
      </c>
      <c r="E100" s="83">
        <v>45</v>
      </c>
      <c r="F100" s="84">
        <v>1</v>
      </c>
      <c r="G100" s="84" t="s">
        <v>47</v>
      </c>
      <c r="H100" s="13" t="s">
        <v>183</v>
      </c>
      <c r="I100" s="14" t="s">
        <v>117</v>
      </c>
      <c r="J100" s="106">
        <f t="shared" si="20"/>
        <v>1</v>
      </c>
      <c r="K100" s="21" t="s">
        <v>46</v>
      </c>
      <c r="L100" s="109"/>
      <c r="M100" s="12">
        <f t="shared" si="21"/>
        <v>45</v>
      </c>
      <c r="N100" s="11">
        <f t="shared" si="22"/>
        <v>1</v>
      </c>
      <c r="O100" s="11" t="str">
        <f t="shared" si="23"/>
        <v>B</v>
      </c>
      <c r="P100" s="16">
        <v>300</v>
      </c>
      <c r="Q100" s="17">
        <v>432</v>
      </c>
      <c r="R100" s="17">
        <v>150</v>
      </c>
      <c r="S100" s="17">
        <v>450</v>
      </c>
      <c r="T100" s="17">
        <v>300</v>
      </c>
      <c r="U100" s="17">
        <v>432</v>
      </c>
      <c r="V100" s="17">
        <v>600</v>
      </c>
      <c r="W100" s="17">
        <v>900</v>
      </c>
      <c r="X100" s="18">
        <v>432</v>
      </c>
      <c r="Y100" s="19">
        <f t="shared" si="31"/>
        <v>6</v>
      </c>
      <c r="Z100" s="11">
        <f t="shared" si="32"/>
        <v>8</v>
      </c>
      <c r="AA100" s="11">
        <f t="shared" si="33"/>
        <v>9</v>
      </c>
      <c r="AB100" s="11">
        <f t="shared" si="24"/>
        <v>6</v>
      </c>
      <c r="AC100" s="11">
        <f t="shared" si="25"/>
        <v>8</v>
      </c>
      <c r="AD100" s="11">
        <f t="shared" si="26"/>
        <v>12</v>
      </c>
      <c r="AE100" s="11">
        <f t="shared" si="27"/>
        <v>18</v>
      </c>
      <c r="AF100" s="20">
        <f t="shared" si="28"/>
        <v>8</v>
      </c>
    </row>
    <row r="101" spans="1:32" ht="84" customHeight="1" thickBot="1" x14ac:dyDescent="0.5">
      <c r="A101" s="113">
        <v>1</v>
      </c>
      <c r="B101" s="23">
        <f t="shared" si="29"/>
        <v>3</v>
      </c>
      <c r="C101" s="490">
        <f t="shared" si="30"/>
        <v>4523</v>
      </c>
      <c r="D101" s="66">
        <v>59</v>
      </c>
      <c r="E101" s="83">
        <v>45</v>
      </c>
      <c r="F101" s="84">
        <v>2</v>
      </c>
      <c r="G101" s="84" t="s">
        <v>44</v>
      </c>
      <c r="H101" s="13" t="s">
        <v>184</v>
      </c>
      <c r="I101" s="14" t="s">
        <v>118</v>
      </c>
      <c r="J101" s="106">
        <f t="shared" si="20"/>
        <v>1</v>
      </c>
      <c r="K101" s="21" t="s">
        <v>46</v>
      </c>
      <c r="L101" s="109"/>
      <c r="M101" s="12">
        <f t="shared" si="21"/>
        <v>45</v>
      </c>
      <c r="N101" s="11">
        <f t="shared" si="22"/>
        <v>2</v>
      </c>
      <c r="O101" s="11" t="str">
        <f t="shared" si="23"/>
        <v>C</v>
      </c>
      <c r="P101" s="16">
        <v>300</v>
      </c>
      <c r="Q101" s="17">
        <v>432</v>
      </c>
      <c r="R101" s="17">
        <v>150</v>
      </c>
      <c r="S101" s="17">
        <v>450</v>
      </c>
      <c r="T101" s="17">
        <v>300</v>
      </c>
      <c r="U101" s="17">
        <v>432</v>
      </c>
      <c r="V101" s="17">
        <v>600</v>
      </c>
      <c r="W101" s="17">
        <v>900</v>
      </c>
      <c r="X101" s="18">
        <v>432</v>
      </c>
      <c r="Y101" s="19">
        <f t="shared" si="31"/>
        <v>6</v>
      </c>
      <c r="Z101" s="11">
        <f t="shared" si="32"/>
        <v>8</v>
      </c>
      <c r="AA101" s="11">
        <f t="shared" si="33"/>
        <v>9</v>
      </c>
      <c r="AB101" s="11">
        <f t="shared" si="24"/>
        <v>6</v>
      </c>
      <c r="AC101" s="11">
        <f t="shared" si="25"/>
        <v>8</v>
      </c>
      <c r="AD101" s="11">
        <f t="shared" si="26"/>
        <v>12</v>
      </c>
      <c r="AE101" s="11">
        <f t="shared" si="27"/>
        <v>18</v>
      </c>
      <c r="AF101" s="20">
        <f t="shared" si="28"/>
        <v>8</v>
      </c>
    </row>
    <row r="102" spans="1:32" ht="72" customHeight="1" thickBot="1" x14ac:dyDescent="0.5">
      <c r="A102" s="113">
        <v>1</v>
      </c>
      <c r="B102" s="23">
        <f t="shared" si="29"/>
        <v>2</v>
      </c>
      <c r="C102" s="490">
        <f t="shared" si="30"/>
        <v>4612</v>
      </c>
      <c r="D102" s="65">
        <v>60</v>
      </c>
      <c r="E102" s="81">
        <v>46</v>
      </c>
      <c r="F102" s="82">
        <v>1</v>
      </c>
      <c r="G102" s="82" t="s">
        <v>47</v>
      </c>
      <c r="H102" s="28" t="s">
        <v>185</v>
      </c>
      <c r="I102" s="29" t="s">
        <v>186</v>
      </c>
      <c r="J102" s="106">
        <f t="shared" si="20"/>
        <v>1</v>
      </c>
      <c r="K102" s="34" t="s">
        <v>46</v>
      </c>
      <c r="L102" s="109"/>
      <c r="M102" s="27">
        <f t="shared" si="21"/>
        <v>46</v>
      </c>
      <c r="N102" s="10">
        <f t="shared" si="22"/>
        <v>1</v>
      </c>
      <c r="O102" s="10" t="str">
        <f t="shared" si="23"/>
        <v>B</v>
      </c>
      <c r="P102" s="31">
        <v>200</v>
      </c>
      <c r="Q102" s="32">
        <v>324</v>
      </c>
      <c r="R102" s="32">
        <v>100</v>
      </c>
      <c r="S102" s="32">
        <v>300</v>
      </c>
      <c r="T102" s="32">
        <v>200</v>
      </c>
      <c r="U102" s="32">
        <v>324</v>
      </c>
      <c r="V102" s="32">
        <v>400</v>
      </c>
      <c r="W102" s="32">
        <v>600</v>
      </c>
      <c r="X102" s="33">
        <v>324</v>
      </c>
      <c r="Y102" s="25">
        <f t="shared" si="31"/>
        <v>4</v>
      </c>
      <c r="Z102" s="10">
        <f t="shared" si="32"/>
        <v>6</v>
      </c>
      <c r="AA102" s="10">
        <f t="shared" si="33"/>
        <v>6</v>
      </c>
      <c r="AB102" s="10">
        <f t="shared" si="24"/>
        <v>4</v>
      </c>
      <c r="AC102" s="10">
        <f t="shared" si="25"/>
        <v>6</v>
      </c>
      <c r="AD102" s="10">
        <f t="shared" si="26"/>
        <v>8</v>
      </c>
      <c r="AE102" s="10">
        <f t="shared" si="27"/>
        <v>12</v>
      </c>
      <c r="AF102" s="26">
        <f t="shared" si="28"/>
        <v>6</v>
      </c>
    </row>
    <row r="103" spans="1:32" ht="72" customHeight="1" thickBot="1" x14ac:dyDescent="0.5">
      <c r="A103" s="113">
        <v>1</v>
      </c>
      <c r="B103" s="23">
        <f t="shared" si="29"/>
        <v>3</v>
      </c>
      <c r="C103" s="490">
        <f t="shared" si="30"/>
        <v>4623</v>
      </c>
      <c r="D103" s="65">
        <v>60</v>
      </c>
      <c r="E103" s="81">
        <v>46</v>
      </c>
      <c r="F103" s="82">
        <v>2</v>
      </c>
      <c r="G103" s="82" t="s">
        <v>44</v>
      </c>
      <c r="H103" s="28" t="s">
        <v>185</v>
      </c>
      <c r="I103" s="29" t="s">
        <v>187</v>
      </c>
      <c r="J103" s="106">
        <f t="shared" si="20"/>
        <v>1</v>
      </c>
      <c r="K103" s="34" t="s">
        <v>46</v>
      </c>
      <c r="L103" s="109"/>
      <c r="M103" s="27">
        <f t="shared" si="21"/>
        <v>46</v>
      </c>
      <c r="N103" s="10">
        <f t="shared" si="22"/>
        <v>2</v>
      </c>
      <c r="O103" s="10" t="str">
        <f t="shared" si="23"/>
        <v>C</v>
      </c>
      <c r="P103" s="31">
        <v>200</v>
      </c>
      <c r="Q103" s="32">
        <v>324</v>
      </c>
      <c r="R103" s="32">
        <v>100</v>
      </c>
      <c r="S103" s="32">
        <v>300</v>
      </c>
      <c r="T103" s="32">
        <v>200</v>
      </c>
      <c r="U103" s="32">
        <v>324</v>
      </c>
      <c r="V103" s="32">
        <v>400</v>
      </c>
      <c r="W103" s="32">
        <v>600</v>
      </c>
      <c r="X103" s="33">
        <v>324</v>
      </c>
      <c r="Y103" s="25">
        <f t="shared" si="31"/>
        <v>4</v>
      </c>
      <c r="Z103" s="10">
        <f t="shared" si="32"/>
        <v>6</v>
      </c>
      <c r="AA103" s="10">
        <f t="shared" si="33"/>
        <v>6</v>
      </c>
      <c r="AB103" s="10">
        <f t="shared" si="24"/>
        <v>4</v>
      </c>
      <c r="AC103" s="10">
        <f t="shared" si="25"/>
        <v>6</v>
      </c>
      <c r="AD103" s="10">
        <f t="shared" si="26"/>
        <v>8</v>
      </c>
      <c r="AE103" s="10">
        <f t="shared" si="27"/>
        <v>12</v>
      </c>
      <c r="AF103" s="26">
        <f t="shared" si="28"/>
        <v>6</v>
      </c>
    </row>
    <row r="104" spans="1:32" ht="80.25" customHeight="1" thickBot="1" x14ac:dyDescent="0.5">
      <c r="A104" s="113">
        <v>1</v>
      </c>
      <c r="B104" s="23">
        <f t="shared" si="29"/>
        <v>2</v>
      </c>
      <c r="C104" s="490">
        <f t="shared" si="30"/>
        <v>4712</v>
      </c>
      <c r="D104" s="64" t="s">
        <v>188</v>
      </c>
      <c r="E104" s="83">
        <v>47</v>
      </c>
      <c r="F104" s="84">
        <v>1</v>
      </c>
      <c r="G104" s="84" t="s">
        <v>47</v>
      </c>
      <c r="H104" s="13" t="s">
        <v>189</v>
      </c>
      <c r="I104" s="14" t="s">
        <v>186</v>
      </c>
      <c r="J104" s="106">
        <f t="shared" si="20"/>
        <v>1</v>
      </c>
      <c r="K104" s="21" t="s">
        <v>46</v>
      </c>
      <c r="L104" s="109"/>
      <c r="M104" s="12">
        <f t="shared" si="21"/>
        <v>47</v>
      </c>
      <c r="N104" s="11">
        <f t="shared" si="22"/>
        <v>1</v>
      </c>
      <c r="O104" s="11" t="str">
        <f t="shared" si="23"/>
        <v>B</v>
      </c>
      <c r="P104" s="16">
        <v>200</v>
      </c>
      <c r="Q104" s="17">
        <v>324</v>
      </c>
      <c r="R104" s="17">
        <v>100</v>
      </c>
      <c r="S104" s="17">
        <v>300</v>
      </c>
      <c r="T104" s="17">
        <v>200</v>
      </c>
      <c r="U104" s="17">
        <v>324</v>
      </c>
      <c r="V104" s="17">
        <v>400</v>
      </c>
      <c r="W104" s="17">
        <v>600</v>
      </c>
      <c r="X104" s="18">
        <v>324</v>
      </c>
      <c r="Y104" s="19">
        <f t="shared" si="31"/>
        <v>4</v>
      </c>
      <c r="Z104" s="11">
        <f t="shared" si="32"/>
        <v>6</v>
      </c>
      <c r="AA104" s="11">
        <f t="shared" si="33"/>
        <v>6</v>
      </c>
      <c r="AB104" s="11">
        <f t="shared" si="24"/>
        <v>4</v>
      </c>
      <c r="AC104" s="11">
        <f t="shared" si="25"/>
        <v>6</v>
      </c>
      <c r="AD104" s="11">
        <f t="shared" si="26"/>
        <v>8</v>
      </c>
      <c r="AE104" s="11">
        <f t="shared" si="27"/>
        <v>12</v>
      </c>
      <c r="AF104" s="20">
        <f t="shared" si="28"/>
        <v>6</v>
      </c>
    </row>
    <row r="105" spans="1:32" ht="80.25" customHeight="1" thickBot="1" x14ac:dyDescent="0.5">
      <c r="A105" s="113">
        <v>1</v>
      </c>
      <c r="B105" s="23">
        <f t="shared" si="29"/>
        <v>3</v>
      </c>
      <c r="C105" s="490">
        <f t="shared" si="30"/>
        <v>4723</v>
      </c>
      <c r="D105" s="64" t="s">
        <v>188</v>
      </c>
      <c r="E105" s="83">
        <v>47</v>
      </c>
      <c r="F105" s="84">
        <v>2</v>
      </c>
      <c r="G105" s="84" t="s">
        <v>44</v>
      </c>
      <c r="H105" s="13" t="s">
        <v>189</v>
      </c>
      <c r="I105" s="14" t="s">
        <v>187</v>
      </c>
      <c r="J105" s="106">
        <f t="shared" si="20"/>
        <v>1</v>
      </c>
      <c r="K105" s="21" t="s">
        <v>46</v>
      </c>
      <c r="L105" s="109"/>
      <c r="M105" s="12">
        <f t="shared" si="21"/>
        <v>47</v>
      </c>
      <c r="N105" s="11">
        <f t="shared" si="22"/>
        <v>2</v>
      </c>
      <c r="O105" s="11" t="str">
        <f t="shared" si="23"/>
        <v>C</v>
      </c>
      <c r="P105" s="16">
        <v>300</v>
      </c>
      <c r="Q105" s="17">
        <v>432</v>
      </c>
      <c r="R105" s="17">
        <v>150</v>
      </c>
      <c r="S105" s="17">
        <v>450</v>
      </c>
      <c r="T105" s="17">
        <v>300</v>
      </c>
      <c r="U105" s="17">
        <v>432</v>
      </c>
      <c r="V105" s="17">
        <v>600</v>
      </c>
      <c r="W105" s="17">
        <v>900</v>
      </c>
      <c r="X105" s="18">
        <v>432</v>
      </c>
      <c r="Y105" s="19">
        <f t="shared" si="31"/>
        <v>6</v>
      </c>
      <c r="Z105" s="11">
        <f t="shared" si="32"/>
        <v>8</v>
      </c>
      <c r="AA105" s="11">
        <f t="shared" si="33"/>
        <v>9</v>
      </c>
      <c r="AB105" s="11">
        <f t="shared" si="24"/>
        <v>6</v>
      </c>
      <c r="AC105" s="11">
        <f t="shared" si="25"/>
        <v>8</v>
      </c>
      <c r="AD105" s="11">
        <f t="shared" si="26"/>
        <v>12</v>
      </c>
      <c r="AE105" s="11">
        <f t="shared" si="27"/>
        <v>18</v>
      </c>
      <c r="AF105" s="20">
        <f t="shared" si="28"/>
        <v>8</v>
      </c>
    </row>
    <row r="106" spans="1:32" ht="72" customHeight="1" thickBot="1" x14ac:dyDescent="0.5">
      <c r="A106" s="113">
        <v>0</v>
      </c>
      <c r="B106" s="23">
        <f t="shared" si="29"/>
        <v>2</v>
      </c>
      <c r="C106" s="456">
        <f t="shared" si="30"/>
        <v>4812</v>
      </c>
      <c r="D106" s="65">
        <v>63</v>
      </c>
      <c r="E106" s="81">
        <v>48</v>
      </c>
      <c r="F106" s="82">
        <v>1</v>
      </c>
      <c r="G106" s="82" t="s">
        <v>47</v>
      </c>
      <c r="H106" s="28" t="s">
        <v>190</v>
      </c>
      <c r="I106" s="29" t="s">
        <v>191</v>
      </c>
      <c r="J106" s="106">
        <f t="shared" si="20"/>
        <v>0</v>
      </c>
      <c r="K106" s="34" t="s">
        <v>192</v>
      </c>
      <c r="L106" s="109"/>
      <c r="M106" s="27">
        <f t="shared" si="21"/>
        <v>48</v>
      </c>
      <c r="N106" s="10">
        <f t="shared" si="22"/>
        <v>1</v>
      </c>
      <c r="O106" s="10" t="str">
        <f t="shared" si="23"/>
        <v>B</v>
      </c>
      <c r="P106" s="31">
        <v>100</v>
      </c>
      <c r="Q106" s="32">
        <v>216</v>
      </c>
      <c r="R106" s="32">
        <v>50</v>
      </c>
      <c r="S106" s="32">
        <v>150</v>
      </c>
      <c r="T106" s="32">
        <v>100</v>
      </c>
      <c r="U106" s="32">
        <v>216</v>
      </c>
      <c r="V106" s="32">
        <v>200</v>
      </c>
      <c r="W106" s="32">
        <v>300</v>
      </c>
      <c r="X106" s="33">
        <v>216</v>
      </c>
      <c r="Y106" s="25">
        <f t="shared" si="31"/>
        <v>2</v>
      </c>
      <c r="Z106" s="10">
        <f t="shared" si="32"/>
        <v>4</v>
      </c>
      <c r="AA106" s="10">
        <f t="shared" si="33"/>
        <v>3</v>
      </c>
      <c r="AB106" s="10">
        <f t="shared" si="24"/>
        <v>2</v>
      </c>
      <c r="AC106" s="10">
        <f t="shared" si="25"/>
        <v>4</v>
      </c>
      <c r="AD106" s="10">
        <f t="shared" si="26"/>
        <v>4</v>
      </c>
      <c r="AE106" s="10">
        <f t="shared" si="27"/>
        <v>6</v>
      </c>
      <c r="AF106" s="26">
        <f t="shared" si="28"/>
        <v>4</v>
      </c>
    </row>
    <row r="107" spans="1:32" ht="72" customHeight="1" thickBot="1" x14ac:dyDescent="0.5">
      <c r="A107" s="113">
        <v>0</v>
      </c>
      <c r="B107" s="23">
        <f t="shared" si="29"/>
        <v>3</v>
      </c>
      <c r="C107" s="456">
        <f t="shared" si="30"/>
        <v>4823</v>
      </c>
      <c r="D107" s="65">
        <v>63</v>
      </c>
      <c r="E107" s="81">
        <v>48</v>
      </c>
      <c r="F107" s="82">
        <v>2</v>
      </c>
      <c r="G107" s="82" t="s">
        <v>44</v>
      </c>
      <c r="H107" s="28" t="s">
        <v>190</v>
      </c>
      <c r="I107" s="29" t="s">
        <v>193</v>
      </c>
      <c r="J107" s="106">
        <f t="shared" si="20"/>
        <v>0</v>
      </c>
      <c r="K107" s="34" t="s">
        <v>192</v>
      </c>
      <c r="L107" s="109"/>
      <c r="M107" s="27">
        <f t="shared" si="21"/>
        <v>48</v>
      </c>
      <c r="N107" s="10">
        <f t="shared" si="22"/>
        <v>2</v>
      </c>
      <c r="O107" s="10" t="str">
        <f t="shared" si="23"/>
        <v>C</v>
      </c>
      <c r="P107" s="31">
        <v>400</v>
      </c>
      <c r="Q107" s="32">
        <v>540</v>
      </c>
      <c r="R107" s="32">
        <v>200</v>
      </c>
      <c r="S107" s="32">
        <v>600</v>
      </c>
      <c r="T107" s="32">
        <v>400</v>
      </c>
      <c r="U107" s="32">
        <v>540</v>
      </c>
      <c r="V107" s="32">
        <v>800</v>
      </c>
      <c r="W107" s="32">
        <v>1200</v>
      </c>
      <c r="X107" s="33">
        <v>540</v>
      </c>
      <c r="Y107" s="25">
        <f t="shared" si="31"/>
        <v>8</v>
      </c>
      <c r="Z107" s="10">
        <f t="shared" si="32"/>
        <v>10</v>
      </c>
      <c r="AA107" s="10">
        <f t="shared" si="33"/>
        <v>12</v>
      </c>
      <c r="AB107" s="10">
        <f t="shared" si="24"/>
        <v>8</v>
      </c>
      <c r="AC107" s="10">
        <f t="shared" si="25"/>
        <v>10</v>
      </c>
      <c r="AD107" s="10">
        <f t="shared" si="26"/>
        <v>16</v>
      </c>
      <c r="AE107" s="10">
        <f t="shared" si="27"/>
        <v>24</v>
      </c>
      <c r="AF107" s="26">
        <f t="shared" si="28"/>
        <v>10</v>
      </c>
    </row>
    <row r="108" spans="1:32" ht="72" customHeight="1" thickBot="1" x14ac:dyDescent="0.5">
      <c r="A108" s="113">
        <v>0</v>
      </c>
      <c r="B108" s="23">
        <f t="shared" si="29"/>
        <v>1</v>
      </c>
      <c r="C108" s="456">
        <f t="shared" si="30"/>
        <v>4911</v>
      </c>
      <c r="D108" s="66">
        <v>64</v>
      </c>
      <c r="E108" s="83">
        <v>49</v>
      </c>
      <c r="F108" s="84">
        <v>1</v>
      </c>
      <c r="G108" s="84" t="s">
        <v>60</v>
      </c>
      <c r="H108" s="13" t="s">
        <v>194</v>
      </c>
      <c r="I108" s="14" t="s">
        <v>195</v>
      </c>
      <c r="J108" s="106">
        <f t="shared" si="20"/>
        <v>0</v>
      </c>
      <c r="K108" s="21" t="s">
        <v>196</v>
      </c>
      <c r="L108" s="109"/>
      <c r="M108" s="12">
        <f t="shared" si="21"/>
        <v>49</v>
      </c>
      <c r="N108" s="11">
        <f t="shared" si="22"/>
        <v>1</v>
      </c>
      <c r="O108" s="11" t="str">
        <f t="shared" si="23"/>
        <v>A</v>
      </c>
      <c r="P108" s="16">
        <v>0</v>
      </c>
      <c r="Q108" s="17">
        <v>162</v>
      </c>
      <c r="R108" s="17">
        <v>50</v>
      </c>
      <c r="S108" s="17">
        <v>225</v>
      </c>
      <c r="T108" s="17">
        <v>0</v>
      </c>
      <c r="U108" s="17">
        <v>162</v>
      </c>
      <c r="V108" s="17">
        <v>300</v>
      </c>
      <c r="W108" s="17">
        <v>450</v>
      </c>
      <c r="X108" s="18">
        <v>162</v>
      </c>
      <c r="Y108" s="19">
        <f t="shared" si="31"/>
        <v>0</v>
      </c>
      <c r="Z108" s="11">
        <f t="shared" si="32"/>
        <v>3</v>
      </c>
      <c r="AA108" s="11">
        <f t="shared" si="33"/>
        <v>4.5</v>
      </c>
      <c r="AB108" s="11">
        <f t="shared" si="24"/>
        <v>0</v>
      </c>
      <c r="AC108" s="11">
        <f t="shared" si="25"/>
        <v>3</v>
      </c>
      <c r="AD108" s="11">
        <f t="shared" si="26"/>
        <v>6</v>
      </c>
      <c r="AE108" s="11">
        <f t="shared" si="27"/>
        <v>9</v>
      </c>
      <c r="AF108" s="20">
        <f t="shared" si="28"/>
        <v>3</v>
      </c>
    </row>
    <row r="109" spans="1:32" ht="72" customHeight="1" thickBot="1" x14ac:dyDescent="0.5">
      <c r="A109" s="113">
        <v>0</v>
      </c>
      <c r="B109" s="23">
        <f t="shared" si="29"/>
        <v>2</v>
      </c>
      <c r="C109" s="456">
        <f t="shared" si="30"/>
        <v>4922</v>
      </c>
      <c r="D109" s="66">
        <v>64</v>
      </c>
      <c r="E109" s="83">
        <v>49</v>
      </c>
      <c r="F109" s="84">
        <v>2</v>
      </c>
      <c r="G109" s="84" t="s">
        <v>47</v>
      </c>
      <c r="H109" s="13" t="s">
        <v>194</v>
      </c>
      <c r="I109" s="14" t="s">
        <v>197</v>
      </c>
      <c r="J109" s="106">
        <f t="shared" si="20"/>
        <v>0</v>
      </c>
      <c r="K109" s="21" t="s">
        <v>196</v>
      </c>
      <c r="L109" s="109"/>
      <c r="M109" s="12">
        <f t="shared" si="21"/>
        <v>49</v>
      </c>
      <c r="N109" s="11">
        <f t="shared" si="22"/>
        <v>2</v>
      </c>
      <c r="O109" s="11" t="str">
        <f t="shared" si="23"/>
        <v>B</v>
      </c>
      <c r="P109" s="16">
        <v>200</v>
      </c>
      <c r="Q109" s="17">
        <v>324</v>
      </c>
      <c r="R109" s="17">
        <v>100</v>
      </c>
      <c r="S109" s="17">
        <v>300</v>
      </c>
      <c r="T109" s="17">
        <v>200</v>
      </c>
      <c r="U109" s="17">
        <v>324</v>
      </c>
      <c r="V109" s="17">
        <v>400</v>
      </c>
      <c r="W109" s="17">
        <v>600</v>
      </c>
      <c r="X109" s="18">
        <v>324</v>
      </c>
      <c r="Y109" s="19">
        <f t="shared" si="31"/>
        <v>4</v>
      </c>
      <c r="Z109" s="11">
        <f t="shared" si="32"/>
        <v>6</v>
      </c>
      <c r="AA109" s="11">
        <f t="shared" si="33"/>
        <v>6</v>
      </c>
      <c r="AB109" s="11">
        <f t="shared" si="24"/>
        <v>4</v>
      </c>
      <c r="AC109" s="11">
        <f t="shared" si="25"/>
        <v>6</v>
      </c>
      <c r="AD109" s="11">
        <f t="shared" si="26"/>
        <v>8</v>
      </c>
      <c r="AE109" s="11">
        <f t="shared" si="27"/>
        <v>12</v>
      </c>
      <c r="AF109" s="20">
        <f t="shared" si="28"/>
        <v>6</v>
      </c>
    </row>
    <row r="110" spans="1:32" ht="72" customHeight="1" thickBot="1" x14ac:dyDescent="0.5">
      <c r="A110" s="113">
        <v>0</v>
      </c>
      <c r="B110" s="23">
        <f t="shared" si="29"/>
        <v>3</v>
      </c>
      <c r="C110" s="456">
        <f t="shared" si="30"/>
        <v>4933</v>
      </c>
      <c r="D110" s="66">
        <v>64</v>
      </c>
      <c r="E110" s="83">
        <v>49</v>
      </c>
      <c r="F110" s="84">
        <v>3</v>
      </c>
      <c r="G110" s="84" t="s">
        <v>44</v>
      </c>
      <c r="H110" s="13" t="s">
        <v>194</v>
      </c>
      <c r="I110" s="14" t="s">
        <v>198</v>
      </c>
      <c r="J110" s="106">
        <f t="shared" si="20"/>
        <v>0</v>
      </c>
      <c r="K110" s="21" t="s">
        <v>196</v>
      </c>
      <c r="L110" s="109"/>
      <c r="M110" s="12">
        <f t="shared" si="21"/>
        <v>49</v>
      </c>
      <c r="N110" s="11">
        <f t="shared" si="22"/>
        <v>3</v>
      </c>
      <c r="O110" s="11" t="str">
        <f t="shared" si="23"/>
        <v>C</v>
      </c>
      <c r="P110" s="16">
        <v>200</v>
      </c>
      <c r="Q110" s="17">
        <v>324</v>
      </c>
      <c r="R110" s="17">
        <v>100</v>
      </c>
      <c r="S110" s="17">
        <v>300</v>
      </c>
      <c r="T110" s="17">
        <v>200</v>
      </c>
      <c r="U110" s="17">
        <v>324</v>
      </c>
      <c r="V110" s="17">
        <v>400</v>
      </c>
      <c r="W110" s="17">
        <v>600</v>
      </c>
      <c r="X110" s="18">
        <v>324</v>
      </c>
      <c r="Y110" s="19">
        <f t="shared" si="31"/>
        <v>4</v>
      </c>
      <c r="Z110" s="11">
        <f t="shared" si="32"/>
        <v>6</v>
      </c>
      <c r="AA110" s="11">
        <f t="shared" si="33"/>
        <v>6</v>
      </c>
      <c r="AB110" s="11">
        <f t="shared" si="24"/>
        <v>4</v>
      </c>
      <c r="AC110" s="11">
        <f t="shared" si="25"/>
        <v>6</v>
      </c>
      <c r="AD110" s="11">
        <f t="shared" si="26"/>
        <v>8</v>
      </c>
      <c r="AE110" s="11">
        <f t="shared" si="27"/>
        <v>12</v>
      </c>
      <c r="AF110" s="20">
        <f t="shared" si="28"/>
        <v>6</v>
      </c>
    </row>
    <row r="111" spans="1:32" ht="72" customHeight="1" thickBot="1" x14ac:dyDescent="0.5">
      <c r="A111" s="113">
        <v>1</v>
      </c>
      <c r="B111" s="23">
        <f t="shared" si="29"/>
        <v>2</v>
      </c>
      <c r="C111" s="490">
        <f t="shared" si="30"/>
        <v>5012</v>
      </c>
      <c r="D111" s="65">
        <v>65</v>
      </c>
      <c r="E111" s="81">
        <v>50</v>
      </c>
      <c r="F111" s="82">
        <v>1</v>
      </c>
      <c r="G111" s="82" t="s">
        <v>47</v>
      </c>
      <c r="H111" s="28" t="s">
        <v>199</v>
      </c>
      <c r="I111" s="29" t="s">
        <v>117</v>
      </c>
      <c r="J111" s="106">
        <f t="shared" si="20"/>
        <v>1</v>
      </c>
      <c r="K111" s="34" t="s">
        <v>46</v>
      </c>
      <c r="L111" s="109"/>
      <c r="M111" s="27">
        <f t="shared" si="21"/>
        <v>50</v>
      </c>
      <c r="N111" s="10">
        <f t="shared" si="22"/>
        <v>1</v>
      </c>
      <c r="O111" s="10" t="str">
        <f t="shared" si="23"/>
        <v>B</v>
      </c>
      <c r="P111" s="31">
        <v>300</v>
      </c>
      <c r="Q111" s="32">
        <v>432</v>
      </c>
      <c r="R111" s="32">
        <v>150</v>
      </c>
      <c r="S111" s="32">
        <v>450</v>
      </c>
      <c r="T111" s="32">
        <v>300</v>
      </c>
      <c r="U111" s="32">
        <v>432</v>
      </c>
      <c r="V111" s="32">
        <v>600</v>
      </c>
      <c r="W111" s="32">
        <v>900</v>
      </c>
      <c r="X111" s="33">
        <v>432</v>
      </c>
      <c r="Y111" s="25">
        <f t="shared" si="31"/>
        <v>6</v>
      </c>
      <c r="Z111" s="10">
        <f t="shared" si="32"/>
        <v>8</v>
      </c>
      <c r="AA111" s="10">
        <f t="shared" si="33"/>
        <v>9</v>
      </c>
      <c r="AB111" s="10">
        <f t="shared" si="24"/>
        <v>6</v>
      </c>
      <c r="AC111" s="10">
        <f t="shared" si="25"/>
        <v>8</v>
      </c>
      <c r="AD111" s="10">
        <f t="shared" si="26"/>
        <v>12</v>
      </c>
      <c r="AE111" s="10">
        <f t="shared" si="27"/>
        <v>18</v>
      </c>
      <c r="AF111" s="26">
        <f t="shared" si="28"/>
        <v>8</v>
      </c>
    </row>
    <row r="112" spans="1:32" ht="72" customHeight="1" thickBot="1" x14ac:dyDescent="0.5">
      <c r="A112" s="113">
        <v>1</v>
      </c>
      <c r="B112" s="23">
        <f t="shared" si="29"/>
        <v>3</v>
      </c>
      <c r="C112" s="490">
        <f t="shared" si="30"/>
        <v>5023</v>
      </c>
      <c r="D112" s="65">
        <v>65</v>
      </c>
      <c r="E112" s="81">
        <v>50</v>
      </c>
      <c r="F112" s="82">
        <v>2</v>
      </c>
      <c r="G112" s="82" t="s">
        <v>44</v>
      </c>
      <c r="H112" s="28" t="s">
        <v>199</v>
      </c>
      <c r="I112" s="29" t="s">
        <v>118</v>
      </c>
      <c r="J112" s="106">
        <f t="shared" si="20"/>
        <v>1</v>
      </c>
      <c r="K112" s="34" t="s">
        <v>46</v>
      </c>
      <c r="L112" s="109"/>
      <c r="M112" s="27">
        <f t="shared" si="21"/>
        <v>50</v>
      </c>
      <c r="N112" s="10">
        <f t="shared" si="22"/>
        <v>2</v>
      </c>
      <c r="O112" s="10" t="str">
        <f t="shared" si="23"/>
        <v>C</v>
      </c>
      <c r="P112" s="31">
        <v>300</v>
      </c>
      <c r="Q112" s="32">
        <v>432</v>
      </c>
      <c r="R112" s="32">
        <v>150</v>
      </c>
      <c r="S112" s="32">
        <v>450</v>
      </c>
      <c r="T112" s="32">
        <v>300</v>
      </c>
      <c r="U112" s="32">
        <v>432</v>
      </c>
      <c r="V112" s="32">
        <v>600</v>
      </c>
      <c r="W112" s="32">
        <v>900</v>
      </c>
      <c r="X112" s="33">
        <v>432</v>
      </c>
      <c r="Y112" s="25">
        <f t="shared" si="31"/>
        <v>6</v>
      </c>
      <c r="Z112" s="10">
        <f t="shared" si="32"/>
        <v>8</v>
      </c>
      <c r="AA112" s="10">
        <f t="shared" si="33"/>
        <v>9</v>
      </c>
      <c r="AB112" s="10">
        <f t="shared" si="24"/>
        <v>6</v>
      </c>
      <c r="AC112" s="10">
        <f t="shared" si="25"/>
        <v>8</v>
      </c>
      <c r="AD112" s="10">
        <f t="shared" si="26"/>
        <v>12</v>
      </c>
      <c r="AE112" s="10">
        <f t="shared" si="27"/>
        <v>18</v>
      </c>
      <c r="AF112" s="26">
        <f t="shared" si="28"/>
        <v>8</v>
      </c>
    </row>
    <row r="113" spans="1:32" ht="92.25" customHeight="1" thickBot="1" x14ac:dyDescent="0.5">
      <c r="A113" s="113">
        <v>1</v>
      </c>
      <c r="B113" s="23">
        <f t="shared" si="29"/>
        <v>2</v>
      </c>
      <c r="C113" s="490">
        <f t="shared" si="30"/>
        <v>5112</v>
      </c>
      <c r="D113" s="64" t="s">
        <v>200</v>
      </c>
      <c r="E113" s="83">
        <v>51</v>
      </c>
      <c r="F113" s="84">
        <v>1</v>
      </c>
      <c r="G113" s="84" t="s">
        <v>47</v>
      </c>
      <c r="H113" s="13" t="s">
        <v>201</v>
      </c>
      <c r="I113" s="14" t="s">
        <v>117</v>
      </c>
      <c r="J113" s="106">
        <f t="shared" si="20"/>
        <v>1</v>
      </c>
      <c r="K113" s="21" t="s">
        <v>46</v>
      </c>
      <c r="L113" s="109"/>
      <c r="M113" s="12">
        <f t="shared" si="21"/>
        <v>51</v>
      </c>
      <c r="N113" s="11">
        <f t="shared" si="22"/>
        <v>1</v>
      </c>
      <c r="O113" s="11" t="str">
        <f t="shared" si="23"/>
        <v>B</v>
      </c>
      <c r="P113" s="16">
        <v>300</v>
      </c>
      <c r="Q113" s="17">
        <v>432</v>
      </c>
      <c r="R113" s="17">
        <v>150</v>
      </c>
      <c r="S113" s="17">
        <v>450</v>
      </c>
      <c r="T113" s="17">
        <v>300</v>
      </c>
      <c r="U113" s="17">
        <v>432</v>
      </c>
      <c r="V113" s="17">
        <v>600</v>
      </c>
      <c r="W113" s="17">
        <v>900</v>
      </c>
      <c r="X113" s="18">
        <v>432</v>
      </c>
      <c r="Y113" s="19">
        <f t="shared" si="31"/>
        <v>6</v>
      </c>
      <c r="Z113" s="11">
        <f t="shared" si="32"/>
        <v>8</v>
      </c>
      <c r="AA113" s="11">
        <f t="shared" si="33"/>
        <v>9</v>
      </c>
      <c r="AB113" s="11">
        <f t="shared" si="24"/>
        <v>6</v>
      </c>
      <c r="AC113" s="11">
        <f t="shared" si="25"/>
        <v>8</v>
      </c>
      <c r="AD113" s="11">
        <f t="shared" si="26"/>
        <v>12</v>
      </c>
      <c r="AE113" s="11">
        <f t="shared" si="27"/>
        <v>18</v>
      </c>
      <c r="AF113" s="20">
        <f t="shared" si="28"/>
        <v>8</v>
      </c>
    </row>
    <row r="114" spans="1:32" ht="92.25" customHeight="1" thickBot="1" x14ac:dyDescent="0.5">
      <c r="A114" s="113">
        <v>1</v>
      </c>
      <c r="B114" s="23">
        <f t="shared" si="29"/>
        <v>2</v>
      </c>
      <c r="C114" s="490">
        <f t="shared" si="30"/>
        <v>5122</v>
      </c>
      <c r="D114" s="64" t="s">
        <v>200</v>
      </c>
      <c r="E114" s="83">
        <v>51</v>
      </c>
      <c r="F114" s="84">
        <v>2</v>
      </c>
      <c r="G114" s="84" t="s">
        <v>47</v>
      </c>
      <c r="H114" s="13" t="s">
        <v>201</v>
      </c>
      <c r="I114" s="14" t="s">
        <v>202</v>
      </c>
      <c r="J114" s="106">
        <f t="shared" si="20"/>
        <v>1</v>
      </c>
      <c r="K114" s="21" t="s">
        <v>46</v>
      </c>
      <c r="L114" s="109"/>
      <c r="M114" s="12">
        <f t="shared" si="21"/>
        <v>51</v>
      </c>
      <c r="N114" s="11">
        <f t="shared" si="22"/>
        <v>2</v>
      </c>
      <c r="O114" s="11" t="str">
        <f t="shared" si="23"/>
        <v>B</v>
      </c>
      <c r="P114" s="16">
        <v>300</v>
      </c>
      <c r="Q114" s="17">
        <v>432</v>
      </c>
      <c r="R114" s="17">
        <v>150</v>
      </c>
      <c r="S114" s="17">
        <v>450</v>
      </c>
      <c r="T114" s="17">
        <v>300</v>
      </c>
      <c r="U114" s="17">
        <v>432</v>
      </c>
      <c r="V114" s="17">
        <v>600</v>
      </c>
      <c r="W114" s="17">
        <v>900</v>
      </c>
      <c r="X114" s="18">
        <v>432</v>
      </c>
      <c r="Y114" s="19">
        <f t="shared" si="31"/>
        <v>6</v>
      </c>
      <c r="Z114" s="11">
        <f t="shared" si="32"/>
        <v>8</v>
      </c>
      <c r="AA114" s="11">
        <f t="shared" si="33"/>
        <v>9</v>
      </c>
      <c r="AB114" s="11">
        <f t="shared" si="24"/>
        <v>6</v>
      </c>
      <c r="AC114" s="11">
        <f t="shared" si="25"/>
        <v>8</v>
      </c>
      <c r="AD114" s="11">
        <f t="shared" si="26"/>
        <v>12</v>
      </c>
      <c r="AE114" s="11">
        <f t="shared" si="27"/>
        <v>18</v>
      </c>
      <c r="AF114" s="20">
        <f t="shared" si="28"/>
        <v>8</v>
      </c>
    </row>
    <row r="115" spans="1:32" ht="92.25" customHeight="1" thickBot="1" x14ac:dyDescent="0.5">
      <c r="A115" s="113">
        <v>1</v>
      </c>
      <c r="B115" s="23">
        <f t="shared" si="29"/>
        <v>3</v>
      </c>
      <c r="C115" s="490">
        <f t="shared" si="30"/>
        <v>5133</v>
      </c>
      <c r="D115" s="64" t="s">
        <v>200</v>
      </c>
      <c r="E115" s="83">
        <v>51</v>
      </c>
      <c r="F115" s="84">
        <v>3</v>
      </c>
      <c r="G115" s="84" t="s">
        <v>44</v>
      </c>
      <c r="H115" s="13" t="s">
        <v>201</v>
      </c>
      <c r="I115" s="14" t="s">
        <v>118</v>
      </c>
      <c r="J115" s="106">
        <f t="shared" si="20"/>
        <v>1</v>
      </c>
      <c r="K115" s="21" t="s">
        <v>46</v>
      </c>
      <c r="L115" s="109"/>
      <c r="M115" s="12">
        <f t="shared" si="21"/>
        <v>51</v>
      </c>
      <c r="N115" s="11">
        <f t="shared" si="22"/>
        <v>3</v>
      </c>
      <c r="O115" s="11" t="str">
        <f t="shared" si="23"/>
        <v>C</v>
      </c>
      <c r="P115" s="16">
        <v>300</v>
      </c>
      <c r="Q115" s="17">
        <v>432</v>
      </c>
      <c r="R115" s="17">
        <v>150</v>
      </c>
      <c r="S115" s="17">
        <v>450</v>
      </c>
      <c r="T115" s="17">
        <v>300</v>
      </c>
      <c r="U115" s="17">
        <v>432</v>
      </c>
      <c r="V115" s="17">
        <v>600</v>
      </c>
      <c r="W115" s="17">
        <v>900</v>
      </c>
      <c r="X115" s="18">
        <v>432</v>
      </c>
      <c r="Y115" s="19">
        <f t="shared" si="31"/>
        <v>6</v>
      </c>
      <c r="Z115" s="11">
        <f t="shared" si="32"/>
        <v>8</v>
      </c>
      <c r="AA115" s="11">
        <f t="shared" si="33"/>
        <v>9</v>
      </c>
      <c r="AB115" s="11">
        <f t="shared" si="24"/>
        <v>6</v>
      </c>
      <c r="AC115" s="11">
        <f t="shared" si="25"/>
        <v>8</v>
      </c>
      <c r="AD115" s="11">
        <f t="shared" si="26"/>
        <v>12</v>
      </c>
      <c r="AE115" s="11">
        <f t="shared" si="27"/>
        <v>18</v>
      </c>
      <c r="AF115" s="20">
        <f t="shared" si="28"/>
        <v>8</v>
      </c>
    </row>
    <row r="116" spans="1:32" ht="92.25" customHeight="1" thickBot="1" x14ac:dyDescent="0.5">
      <c r="A116" s="113">
        <v>1</v>
      </c>
      <c r="B116" s="23">
        <f t="shared" si="29"/>
        <v>3</v>
      </c>
      <c r="C116" s="490">
        <f t="shared" si="30"/>
        <v>5143</v>
      </c>
      <c r="D116" s="64" t="s">
        <v>200</v>
      </c>
      <c r="E116" s="83">
        <v>51</v>
      </c>
      <c r="F116" s="84">
        <v>4</v>
      </c>
      <c r="G116" s="84" t="s">
        <v>44</v>
      </c>
      <c r="H116" s="13" t="s">
        <v>201</v>
      </c>
      <c r="I116" s="14" t="s">
        <v>203</v>
      </c>
      <c r="J116" s="106">
        <f t="shared" si="20"/>
        <v>1</v>
      </c>
      <c r="K116" s="21" t="s">
        <v>46</v>
      </c>
      <c r="L116" s="109"/>
      <c r="M116" s="12">
        <f t="shared" si="21"/>
        <v>51</v>
      </c>
      <c r="N116" s="11">
        <f t="shared" si="22"/>
        <v>4</v>
      </c>
      <c r="O116" s="11" t="str">
        <f t="shared" si="23"/>
        <v>C</v>
      </c>
      <c r="P116" s="16">
        <v>300</v>
      </c>
      <c r="Q116" s="17">
        <v>432</v>
      </c>
      <c r="R116" s="17">
        <v>150</v>
      </c>
      <c r="S116" s="17">
        <v>450</v>
      </c>
      <c r="T116" s="17">
        <v>300</v>
      </c>
      <c r="U116" s="17">
        <v>432</v>
      </c>
      <c r="V116" s="17">
        <v>600</v>
      </c>
      <c r="W116" s="17">
        <v>900</v>
      </c>
      <c r="X116" s="18">
        <v>432</v>
      </c>
      <c r="Y116" s="19">
        <f t="shared" si="31"/>
        <v>6</v>
      </c>
      <c r="Z116" s="11">
        <f t="shared" si="32"/>
        <v>8</v>
      </c>
      <c r="AA116" s="11">
        <f t="shared" si="33"/>
        <v>9</v>
      </c>
      <c r="AB116" s="11">
        <f t="shared" si="24"/>
        <v>6</v>
      </c>
      <c r="AC116" s="11">
        <f t="shared" si="25"/>
        <v>8</v>
      </c>
      <c r="AD116" s="11">
        <f t="shared" si="26"/>
        <v>12</v>
      </c>
      <c r="AE116" s="11">
        <f t="shared" si="27"/>
        <v>18</v>
      </c>
      <c r="AF116" s="20">
        <f t="shared" si="28"/>
        <v>8</v>
      </c>
    </row>
    <row r="117" spans="1:32" ht="78" customHeight="1" thickBot="1" x14ac:dyDescent="0.5">
      <c r="A117" s="113">
        <v>1</v>
      </c>
      <c r="B117" s="23">
        <f t="shared" si="29"/>
        <v>2</v>
      </c>
      <c r="C117" s="490">
        <f t="shared" si="30"/>
        <v>5212</v>
      </c>
      <c r="D117" s="67" t="s">
        <v>204</v>
      </c>
      <c r="E117" s="81">
        <v>52</v>
      </c>
      <c r="F117" s="82">
        <v>1</v>
      </c>
      <c r="G117" s="82" t="s">
        <v>47</v>
      </c>
      <c r="H117" s="28" t="s">
        <v>205</v>
      </c>
      <c r="I117" s="29" t="s">
        <v>117</v>
      </c>
      <c r="J117" s="106">
        <f t="shared" si="20"/>
        <v>1</v>
      </c>
      <c r="K117" s="34" t="s">
        <v>46</v>
      </c>
      <c r="L117" s="109"/>
      <c r="M117" s="27">
        <f t="shared" si="21"/>
        <v>52</v>
      </c>
      <c r="N117" s="10">
        <f t="shared" si="22"/>
        <v>1</v>
      </c>
      <c r="O117" s="10" t="str">
        <f t="shared" si="23"/>
        <v>B</v>
      </c>
      <c r="P117" s="31">
        <v>400</v>
      </c>
      <c r="Q117" s="32">
        <v>540</v>
      </c>
      <c r="R117" s="32">
        <v>200</v>
      </c>
      <c r="S117" s="32">
        <v>600</v>
      </c>
      <c r="T117" s="32">
        <v>400</v>
      </c>
      <c r="U117" s="32">
        <v>540</v>
      </c>
      <c r="V117" s="32">
        <v>800</v>
      </c>
      <c r="W117" s="32">
        <v>1200</v>
      </c>
      <c r="X117" s="33">
        <v>540</v>
      </c>
      <c r="Y117" s="25">
        <f t="shared" si="31"/>
        <v>8</v>
      </c>
      <c r="Z117" s="10">
        <f t="shared" si="32"/>
        <v>10</v>
      </c>
      <c r="AA117" s="10">
        <f t="shared" si="33"/>
        <v>12</v>
      </c>
      <c r="AB117" s="10">
        <f t="shared" si="24"/>
        <v>8</v>
      </c>
      <c r="AC117" s="10">
        <f t="shared" si="25"/>
        <v>10</v>
      </c>
      <c r="AD117" s="10">
        <f t="shared" si="26"/>
        <v>16</v>
      </c>
      <c r="AE117" s="10">
        <f t="shared" si="27"/>
        <v>24</v>
      </c>
      <c r="AF117" s="26">
        <f t="shared" si="28"/>
        <v>10</v>
      </c>
    </row>
    <row r="118" spans="1:32" ht="78" customHeight="1" thickBot="1" x14ac:dyDescent="0.5">
      <c r="A118" s="113">
        <v>1</v>
      </c>
      <c r="B118" s="23">
        <f t="shared" si="29"/>
        <v>3</v>
      </c>
      <c r="C118" s="490">
        <f t="shared" si="30"/>
        <v>5223</v>
      </c>
      <c r="D118" s="67" t="s">
        <v>206</v>
      </c>
      <c r="E118" s="81">
        <v>52</v>
      </c>
      <c r="F118" s="82">
        <v>2</v>
      </c>
      <c r="G118" s="82" t="s">
        <v>44</v>
      </c>
      <c r="H118" s="28" t="s">
        <v>205</v>
      </c>
      <c r="I118" s="29" t="s">
        <v>118</v>
      </c>
      <c r="J118" s="106">
        <f t="shared" si="20"/>
        <v>1</v>
      </c>
      <c r="K118" s="34" t="s">
        <v>46</v>
      </c>
      <c r="L118" s="109"/>
      <c r="M118" s="27">
        <f t="shared" si="21"/>
        <v>52</v>
      </c>
      <c r="N118" s="10">
        <f t="shared" si="22"/>
        <v>2</v>
      </c>
      <c r="O118" s="10" t="str">
        <f t="shared" si="23"/>
        <v>C</v>
      </c>
      <c r="P118" s="31">
        <v>400</v>
      </c>
      <c r="Q118" s="32">
        <v>540</v>
      </c>
      <c r="R118" s="32">
        <v>200</v>
      </c>
      <c r="S118" s="32">
        <v>600</v>
      </c>
      <c r="T118" s="32">
        <v>400</v>
      </c>
      <c r="U118" s="32">
        <v>540</v>
      </c>
      <c r="V118" s="32">
        <v>800</v>
      </c>
      <c r="W118" s="32">
        <v>1200</v>
      </c>
      <c r="X118" s="33">
        <v>540</v>
      </c>
      <c r="Y118" s="25">
        <f t="shared" si="31"/>
        <v>8</v>
      </c>
      <c r="Z118" s="10">
        <f t="shared" si="32"/>
        <v>10</v>
      </c>
      <c r="AA118" s="10">
        <f t="shared" si="33"/>
        <v>12</v>
      </c>
      <c r="AB118" s="10">
        <f t="shared" si="24"/>
        <v>8</v>
      </c>
      <c r="AC118" s="10">
        <f t="shared" si="25"/>
        <v>10</v>
      </c>
      <c r="AD118" s="10">
        <f t="shared" si="26"/>
        <v>16</v>
      </c>
      <c r="AE118" s="10">
        <f t="shared" si="27"/>
        <v>24</v>
      </c>
      <c r="AF118" s="26">
        <f t="shared" si="28"/>
        <v>10</v>
      </c>
    </row>
    <row r="119" spans="1:32" ht="140.25" customHeight="1" thickBot="1" x14ac:dyDescent="0.5">
      <c r="A119" s="113">
        <v>1</v>
      </c>
      <c r="B119" s="23">
        <f t="shared" si="29"/>
        <v>2</v>
      </c>
      <c r="C119" s="490">
        <f t="shared" si="30"/>
        <v>5312</v>
      </c>
      <c r="D119" s="66">
        <v>72</v>
      </c>
      <c r="E119" s="83">
        <v>53</v>
      </c>
      <c r="F119" s="84">
        <v>1</v>
      </c>
      <c r="G119" s="84" t="s">
        <v>47</v>
      </c>
      <c r="H119" s="13" t="s">
        <v>207</v>
      </c>
      <c r="I119" s="14" t="s">
        <v>208</v>
      </c>
      <c r="J119" s="106">
        <f t="shared" si="20"/>
        <v>1</v>
      </c>
      <c r="K119" s="21" t="s">
        <v>46</v>
      </c>
      <c r="L119" s="109"/>
      <c r="M119" s="12">
        <f t="shared" si="21"/>
        <v>53</v>
      </c>
      <c r="N119" s="11">
        <f t="shared" si="22"/>
        <v>1</v>
      </c>
      <c r="O119" s="11" t="str">
        <f t="shared" si="23"/>
        <v>B</v>
      </c>
      <c r="P119" s="16">
        <v>100</v>
      </c>
      <c r="Q119" s="17">
        <v>216</v>
      </c>
      <c r="R119" s="17">
        <v>50</v>
      </c>
      <c r="S119" s="17">
        <v>150</v>
      </c>
      <c r="T119" s="17">
        <v>100</v>
      </c>
      <c r="U119" s="17">
        <v>216</v>
      </c>
      <c r="V119" s="17">
        <v>200</v>
      </c>
      <c r="W119" s="17">
        <v>300</v>
      </c>
      <c r="X119" s="18">
        <v>216</v>
      </c>
      <c r="Y119" s="19">
        <f t="shared" si="31"/>
        <v>2</v>
      </c>
      <c r="Z119" s="11">
        <f t="shared" si="32"/>
        <v>4</v>
      </c>
      <c r="AA119" s="11">
        <f t="shared" si="33"/>
        <v>3</v>
      </c>
      <c r="AB119" s="11">
        <f t="shared" si="24"/>
        <v>2</v>
      </c>
      <c r="AC119" s="11">
        <f t="shared" si="25"/>
        <v>4</v>
      </c>
      <c r="AD119" s="11">
        <f t="shared" si="26"/>
        <v>4</v>
      </c>
      <c r="AE119" s="11">
        <f t="shared" si="27"/>
        <v>6</v>
      </c>
      <c r="AF119" s="20">
        <f t="shared" si="28"/>
        <v>4</v>
      </c>
    </row>
    <row r="120" spans="1:32" ht="140.25" customHeight="1" thickBot="1" x14ac:dyDescent="0.5">
      <c r="A120" s="113">
        <v>1</v>
      </c>
      <c r="B120" s="23">
        <f t="shared" si="29"/>
        <v>2</v>
      </c>
      <c r="C120" s="490">
        <f t="shared" si="30"/>
        <v>5322</v>
      </c>
      <c r="D120" s="66">
        <v>72</v>
      </c>
      <c r="E120" s="83">
        <v>53</v>
      </c>
      <c r="F120" s="84">
        <v>2</v>
      </c>
      <c r="G120" s="84" t="s">
        <v>47</v>
      </c>
      <c r="H120" s="13" t="s">
        <v>207</v>
      </c>
      <c r="I120" s="14" t="s">
        <v>209</v>
      </c>
      <c r="J120" s="106">
        <f t="shared" si="20"/>
        <v>1</v>
      </c>
      <c r="K120" s="21" t="s">
        <v>46</v>
      </c>
      <c r="L120" s="109"/>
      <c r="M120" s="12">
        <f t="shared" si="21"/>
        <v>53</v>
      </c>
      <c r="N120" s="11">
        <f t="shared" si="22"/>
        <v>2</v>
      </c>
      <c r="O120" s="11" t="str">
        <f t="shared" si="23"/>
        <v>B</v>
      </c>
      <c r="P120" s="16">
        <v>100</v>
      </c>
      <c r="Q120" s="17">
        <v>216</v>
      </c>
      <c r="R120" s="17">
        <v>50</v>
      </c>
      <c r="S120" s="17">
        <v>150</v>
      </c>
      <c r="T120" s="17">
        <v>100</v>
      </c>
      <c r="U120" s="17">
        <v>216</v>
      </c>
      <c r="V120" s="17">
        <v>200</v>
      </c>
      <c r="W120" s="17">
        <v>300</v>
      </c>
      <c r="X120" s="18">
        <v>216</v>
      </c>
      <c r="Y120" s="19">
        <f t="shared" si="31"/>
        <v>2</v>
      </c>
      <c r="Z120" s="11">
        <f t="shared" si="32"/>
        <v>4</v>
      </c>
      <c r="AA120" s="11">
        <f t="shared" si="33"/>
        <v>3</v>
      </c>
      <c r="AB120" s="11">
        <f t="shared" si="24"/>
        <v>2</v>
      </c>
      <c r="AC120" s="11">
        <f t="shared" si="25"/>
        <v>4</v>
      </c>
      <c r="AD120" s="11">
        <f t="shared" si="26"/>
        <v>4</v>
      </c>
      <c r="AE120" s="11">
        <f t="shared" si="27"/>
        <v>6</v>
      </c>
      <c r="AF120" s="20">
        <f t="shared" si="28"/>
        <v>4</v>
      </c>
    </row>
    <row r="121" spans="1:32" ht="140.25" customHeight="1" thickBot="1" x14ac:dyDescent="0.5">
      <c r="A121" s="113">
        <v>1</v>
      </c>
      <c r="B121" s="23">
        <f t="shared" si="29"/>
        <v>3</v>
      </c>
      <c r="C121" s="490">
        <f t="shared" si="30"/>
        <v>5333</v>
      </c>
      <c r="D121" s="66">
        <v>72</v>
      </c>
      <c r="E121" s="83">
        <v>53</v>
      </c>
      <c r="F121" s="84">
        <v>3</v>
      </c>
      <c r="G121" s="84" t="s">
        <v>44</v>
      </c>
      <c r="H121" s="13" t="s">
        <v>207</v>
      </c>
      <c r="I121" s="14" t="s">
        <v>210</v>
      </c>
      <c r="J121" s="106">
        <f t="shared" si="20"/>
        <v>1</v>
      </c>
      <c r="K121" s="21" t="s">
        <v>46</v>
      </c>
      <c r="L121" s="109"/>
      <c r="M121" s="12">
        <f t="shared" si="21"/>
        <v>53</v>
      </c>
      <c r="N121" s="11">
        <f t="shared" si="22"/>
        <v>3</v>
      </c>
      <c r="O121" s="11" t="str">
        <f t="shared" si="23"/>
        <v>C</v>
      </c>
      <c r="P121" s="16">
        <v>200</v>
      </c>
      <c r="Q121" s="17">
        <v>324</v>
      </c>
      <c r="R121" s="17">
        <v>100</v>
      </c>
      <c r="S121" s="17">
        <v>300</v>
      </c>
      <c r="T121" s="17">
        <v>200</v>
      </c>
      <c r="U121" s="17">
        <v>324</v>
      </c>
      <c r="V121" s="17">
        <v>400</v>
      </c>
      <c r="W121" s="17">
        <v>600</v>
      </c>
      <c r="X121" s="18">
        <v>324</v>
      </c>
      <c r="Y121" s="19">
        <f t="shared" si="31"/>
        <v>4</v>
      </c>
      <c r="Z121" s="11">
        <f t="shared" si="32"/>
        <v>6</v>
      </c>
      <c r="AA121" s="11">
        <f t="shared" si="33"/>
        <v>6</v>
      </c>
      <c r="AB121" s="11">
        <f t="shared" si="24"/>
        <v>4</v>
      </c>
      <c r="AC121" s="11">
        <f t="shared" si="25"/>
        <v>6</v>
      </c>
      <c r="AD121" s="11">
        <f t="shared" si="26"/>
        <v>8</v>
      </c>
      <c r="AE121" s="11">
        <f t="shared" si="27"/>
        <v>12</v>
      </c>
      <c r="AF121" s="20">
        <f t="shared" si="28"/>
        <v>6</v>
      </c>
    </row>
    <row r="122" spans="1:32" ht="140.25" customHeight="1" thickBot="1" x14ac:dyDescent="0.5">
      <c r="A122" s="113">
        <v>1</v>
      </c>
      <c r="B122" s="23">
        <f t="shared" si="29"/>
        <v>3</v>
      </c>
      <c r="C122" s="490">
        <f t="shared" si="30"/>
        <v>5343</v>
      </c>
      <c r="D122" s="66">
        <v>72</v>
      </c>
      <c r="E122" s="83">
        <v>53</v>
      </c>
      <c r="F122" s="84">
        <v>4</v>
      </c>
      <c r="G122" s="84" t="s">
        <v>44</v>
      </c>
      <c r="H122" s="13" t="s">
        <v>207</v>
      </c>
      <c r="I122" s="14" t="s">
        <v>211</v>
      </c>
      <c r="J122" s="106">
        <f t="shared" si="20"/>
        <v>1</v>
      </c>
      <c r="K122" s="21" t="s">
        <v>46</v>
      </c>
      <c r="L122" s="109"/>
      <c r="M122" s="12">
        <f t="shared" si="21"/>
        <v>53</v>
      </c>
      <c r="N122" s="11">
        <f t="shared" si="22"/>
        <v>4</v>
      </c>
      <c r="O122" s="11" t="str">
        <f t="shared" si="23"/>
        <v>C</v>
      </c>
      <c r="P122" s="16">
        <v>200</v>
      </c>
      <c r="Q122" s="17">
        <v>324</v>
      </c>
      <c r="R122" s="17">
        <v>100</v>
      </c>
      <c r="S122" s="17">
        <v>300</v>
      </c>
      <c r="T122" s="17">
        <v>200</v>
      </c>
      <c r="U122" s="17">
        <v>324</v>
      </c>
      <c r="V122" s="17">
        <v>400</v>
      </c>
      <c r="W122" s="17">
        <v>600</v>
      </c>
      <c r="X122" s="18">
        <v>324</v>
      </c>
      <c r="Y122" s="19">
        <f t="shared" si="31"/>
        <v>4</v>
      </c>
      <c r="Z122" s="11">
        <f t="shared" si="32"/>
        <v>6</v>
      </c>
      <c r="AA122" s="11">
        <f t="shared" si="33"/>
        <v>6</v>
      </c>
      <c r="AB122" s="11">
        <f t="shared" si="24"/>
        <v>4</v>
      </c>
      <c r="AC122" s="11">
        <f t="shared" si="25"/>
        <v>6</v>
      </c>
      <c r="AD122" s="11">
        <f t="shared" si="26"/>
        <v>8</v>
      </c>
      <c r="AE122" s="11">
        <f t="shared" si="27"/>
        <v>12</v>
      </c>
      <c r="AF122" s="20">
        <f t="shared" si="28"/>
        <v>6</v>
      </c>
    </row>
    <row r="123" spans="1:32" ht="37.5" customHeight="1" thickBot="1" x14ac:dyDescent="0.5">
      <c r="A123" s="113">
        <v>1</v>
      </c>
      <c r="B123" s="23">
        <f t="shared" si="29"/>
        <v>2</v>
      </c>
      <c r="C123" s="490">
        <f t="shared" si="30"/>
        <v>5412</v>
      </c>
      <c r="D123" s="65">
        <v>72</v>
      </c>
      <c r="E123" s="81">
        <v>54</v>
      </c>
      <c r="F123" s="82">
        <v>1</v>
      </c>
      <c r="G123" s="82" t="s">
        <v>47</v>
      </c>
      <c r="H123" s="28" t="s">
        <v>212</v>
      </c>
      <c r="I123" s="29" t="s">
        <v>213</v>
      </c>
      <c r="J123" s="106">
        <f t="shared" si="20"/>
        <v>1</v>
      </c>
      <c r="K123" s="34" t="s">
        <v>46</v>
      </c>
      <c r="L123" s="109"/>
      <c r="M123" s="27">
        <f t="shared" si="21"/>
        <v>54</v>
      </c>
      <c r="N123" s="10">
        <f t="shared" si="22"/>
        <v>1</v>
      </c>
      <c r="O123" s="10" t="str">
        <f t="shared" si="23"/>
        <v>B</v>
      </c>
      <c r="P123" s="31">
        <v>200</v>
      </c>
      <c r="Q123" s="32">
        <v>324</v>
      </c>
      <c r="R123" s="32">
        <v>100</v>
      </c>
      <c r="S123" s="32">
        <v>300</v>
      </c>
      <c r="T123" s="32">
        <v>200</v>
      </c>
      <c r="U123" s="32">
        <v>324</v>
      </c>
      <c r="V123" s="32">
        <v>400</v>
      </c>
      <c r="W123" s="32">
        <v>600</v>
      </c>
      <c r="X123" s="33">
        <v>324</v>
      </c>
      <c r="Y123" s="25">
        <f t="shared" si="31"/>
        <v>4</v>
      </c>
      <c r="Z123" s="10">
        <f t="shared" si="32"/>
        <v>6</v>
      </c>
      <c r="AA123" s="10">
        <f t="shared" si="33"/>
        <v>6</v>
      </c>
      <c r="AB123" s="10">
        <f t="shared" si="24"/>
        <v>4</v>
      </c>
      <c r="AC123" s="10">
        <f t="shared" si="25"/>
        <v>6</v>
      </c>
      <c r="AD123" s="10">
        <f t="shared" si="26"/>
        <v>8</v>
      </c>
      <c r="AE123" s="10">
        <f t="shared" si="27"/>
        <v>12</v>
      </c>
      <c r="AF123" s="26">
        <f t="shared" si="28"/>
        <v>6</v>
      </c>
    </row>
    <row r="124" spans="1:32" ht="37.5" customHeight="1" thickBot="1" x14ac:dyDescent="0.5">
      <c r="A124" s="113">
        <v>1</v>
      </c>
      <c r="B124" s="23">
        <f t="shared" si="29"/>
        <v>3</v>
      </c>
      <c r="C124" s="490">
        <f t="shared" si="30"/>
        <v>5423</v>
      </c>
      <c r="D124" s="65">
        <v>72</v>
      </c>
      <c r="E124" s="81">
        <v>54</v>
      </c>
      <c r="F124" s="82">
        <v>2</v>
      </c>
      <c r="G124" s="82" t="s">
        <v>44</v>
      </c>
      <c r="H124" s="28" t="s">
        <v>212</v>
      </c>
      <c r="I124" s="29" t="s">
        <v>214</v>
      </c>
      <c r="J124" s="106">
        <f t="shared" si="20"/>
        <v>1</v>
      </c>
      <c r="K124" s="34" t="s">
        <v>46</v>
      </c>
      <c r="L124" s="109"/>
      <c r="M124" s="27">
        <f t="shared" si="21"/>
        <v>54</v>
      </c>
      <c r="N124" s="10">
        <f t="shared" si="22"/>
        <v>2</v>
      </c>
      <c r="O124" s="10" t="str">
        <f t="shared" si="23"/>
        <v>C</v>
      </c>
      <c r="P124" s="31">
        <v>200</v>
      </c>
      <c r="Q124" s="32">
        <v>324</v>
      </c>
      <c r="R124" s="32">
        <v>100</v>
      </c>
      <c r="S124" s="32">
        <v>300</v>
      </c>
      <c r="T124" s="32">
        <v>200</v>
      </c>
      <c r="U124" s="32">
        <v>324</v>
      </c>
      <c r="V124" s="32">
        <v>400</v>
      </c>
      <c r="W124" s="32">
        <v>600</v>
      </c>
      <c r="X124" s="33">
        <v>324</v>
      </c>
      <c r="Y124" s="25">
        <f t="shared" si="31"/>
        <v>4</v>
      </c>
      <c r="Z124" s="10">
        <f t="shared" si="32"/>
        <v>6</v>
      </c>
      <c r="AA124" s="10">
        <f t="shared" si="33"/>
        <v>6</v>
      </c>
      <c r="AB124" s="10">
        <f t="shared" si="24"/>
        <v>4</v>
      </c>
      <c r="AC124" s="10">
        <f t="shared" si="25"/>
        <v>6</v>
      </c>
      <c r="AD124" s="10">
        <f t="shared" si="26"/>
        <v>8</v>
      </c>
      <c r="AE124" s="10">
        <f t="shared" si="27"/>
        <v>12</v>
      </c>
      <c r="AF124" s="26">
        <f t="shared" si="28"/>
        <v>6</v>
      </c>
    </row>
    <row r="125" spans="1:32" ht="37.5" customHeight="1" thickBot="1" x14ac:dyDescent="0.5">
      <c r="A125" s="113">
        <v>0</v>
      </c>
      <c r="B125" s="23">
        <f t="shared" si="29"/>
        <v>2</v>
      </c>
      <c r="C125" s="456">
        <f t="shared" si="30"/>
        <v>5512</v>
      </c>
      <c r="D125" s="66" t="s">
        <v>215</v>
      </c>
      <c r="E125" s="83">
        <v>55</v>
      </c>
      <c r="F125" s="84">
        <v>1</v>
      </c>
      <c r="G125" s="84" t="s">
        <v>47</v>
      </c>
      <c r="H125" s="13" t="s">
        <v>216</v>
      </c>
      <c r="I125" s="14" t="s">
        <v>217</v>
      </c>
      <c r="J125" s="106">
        <f t="shared" si="20"/>
        <v>0</v>
      </c>
      <c r="K125" s="21" t="s">
        <v>46</v>
      </c>
      <c r="L125" s="109"/>
      <c r="M125" s="12">
        <f t="shared" si="21"/>
        <v>55</v>
      </c>
      <c r="N125" s="11">
        <f t="shared" si="22"/>
        <v>1</v>
      </c>
      <c r="O125" s="11" t="str">
        <f t="shared" si="23"/>
        <v>B</v>
      </c>
      <c r="P125" s="16">
        <v>200</v>
      </c>
      <c r="Q125" s="17">
        <v>324</v>
      </c>
      <c r="R125" s="17">
        <v>100</v>
      </c>
      <c r="S125" s="17">
        <v>300</v>
      </c>
      <c r="T125" s="17">
        <v>200</v>
      </c>
      <c r="U125" s="17">
        <v>324</v>
      </c>
      <c r="V125" s="17">
        <v>400</v>
      </c>
      <c r="W125" s="17">
        <v>600</v>
      </c>
      <c r="X125" s="18">
        <v>324</v>
      </c>
      <c r="Y125" s="19">
        <f t="shared" si="31"/>
        <v>4</v>
      </c>
      <c r="Z125" s="11">
        <f t="shared" si="32"/>
        <v>6</v>
      </c>
      <c r="AA125" s="11">
        <f t="shared" si="33"/>
        <v>6</v>
      </c>
      <c r="AB125" s="11">
        <f t="shared" si="24"/>
        <v>4</v>
      </c>
      <c r="AC125" s="11">
        <f t="shared" si="25"/>
        <v>6</v>
      </c>
      <c r="AD125" s="11">
        <f t="shared" si="26"/>
        <v>8</v>
      </c>
      <c r="AE125" s="11">
        <f t="shared" si="27"/>
        <v>12</v>
      </c>
      <c r="AF125" s="20">
        <f t="shared" si="28"/>
        <v>6</v>
      </c>
    </row>
    <row r="126" spans="1:32" ht="37.5" customHeight="1" thickBot="1" x14ac:dyDescent="0.5">
      <c r="A126" s="113">
        <v>0</v>
      </c>
      <c r="B126" s="23">
        <f t="shared" si="29"/>
        <v>3</v>
      </c>
      <c r="C126" s="456">
        <f t="shared" si="30"/>
        <v>5523</v>
      </c>
      <c r="D126" s="66" t="s">
        <v>215</v>
      </c>
      <c r="E126" s="83">
        <v>55</v>
      </c>
      <c r="F126" s="84">
        <v>2</v>
      </c>
      <c r="G126" s="84" t="s">
        <v>44</v>
      </c>
      <c r="H126" s="13" t="s">
        <v>216</v>
      </c>
      <c r="I126" s="14" t="s">
        <v>218</v>
      </c>
      <c r="J126" s="106">
        <f t="shared" si="20"/>
        <v>0</v>
      </c>
      <c r="K126" s="21" t="s">
        <v>46</v>
      </c>
      <c r="L126" s="109"/>
      <c r="M126" s="12">
        <f t="shared" si="21"/>
        <v>55</v>
      </c>
      <c r="N126" s="11">
        <f t="shared" si="22"/>
        <v>2</v>
      </c>
      <c r="O126" s="11" t="str">
        <f t="shared" si="23"/>
        <v>C</v>
      </c>
      <c r="P126" s="16">
        <v>200</v>
      </c>
      <c r="Q126" s="17">
        <v>324</v>
      </c>
      <c r="R126" s="17">
        <v>100</v>
      </c>
      <c r="S126" s="17">
        <v>300</v>
      </c>
      <c r="T126" s="17">
        <v>200</v>
      </c>
      <c r="U126" s="17">
        <v>324</v>
      </c>
      <c r="V126" s="17">
        <v>400</v>
      </c>
      <c r="W126" s="17">
        <v>600</v>
      </c>
      <c r="X126" s="18">
        <v>324</v>
      </c>
      <c r="Y126" s="19">
        <f t="shared" si="31"/>
        <v>4</v>
      </c>
      <c r="Z126" s="11">
        <f t="shared" si="32"/>
        <v>6</v>
      </c>
      <c r="AA126" s="11">
        <f t="shared" si="33"/>
        <v>6</v>
      </c>
      <c r="AB126" s="11">
        <f t="shared" si="24"/>
        <v>4</v>
      </c>
      <c r="AC126" s="11">
        <f t="shared" si="25"/>
        <v>6</v>
      </c>
      <c r="AD126" s="11">
        <f t="shared" si="26"/>
        <v>8</v>
      </c>
      <c r="AE126" s="11">
        <f t="shared" si="27"/>
        <v>12</v>
      </c>
      <c r="AF126" s="20">
        <f t="shared" si="28"/>
        <v>6</v>
      </c>
    </row>
    <row r="127" spans="1:32" ht="37.5" customHeight="1" thickBot="1" x14ac:dyDescent="0.5">
      <c r="A127" s="113">
        <v>1</v>
      </c>
      <c r="B127" s="23">
        <f t="shared" si="29"/>
        <v>2</v>
      </c>
      <c r="C127" s="490">
        <f t="shared" si="30"/>
        <v>5612</v>
      </c>
      <c r="D127" s="65">
        <v>73</v>
      </c>
      <c r="E127" s="81">
        <v>56</v>
      </c>
      <c r="F127" s="82">
        <v>1</v>
      </c>
      <c r="G127" s="82" t="s">
        <v>47</v>
      </c>
      <c r="H127" s="28" t="s">
        <v>219</v>
      </c>
      <c r="I127" s="29" t="s">
        <v>213</v>
      </c>
      <c r="J127" s="106">
        <f t="shared" si="20"/>
        <v>1</v>
      </c>
      <c r="K127" s="34" t="s">
        <v>46</v>
      </c>
      <c r="L127" s="109"/>
      <c r="M127" s="27">
        <f t="shared" si="21"/>
        <v>56</v>
      </c>
      <c r="N127" s="10">
        <f t="shared" si="22"/>
        <v>1</v>
      </c>
      <c r="O127" s="10" t="str">
        <f t="shared" si="23"/>
        <v>B</v>
      </c>
      <c r="P127" s="31">
        <v>300</v>
      </c>
      <c r="Q127" s="32">
        <v>432</v>
      </c>
      <c r="R127" s="32">
        <v>150</v>
      </c>
      <c r="S127" s="32">
        <v>450</v>
      </c>
      <c r="T127" s="32">
        <v>300</v>
      </c>
      <c r="U127" s="32">
        <v>432</v>
      </c>
      <c r="V127" s="32">
        <v>600</v>
      </c>
      <c r="W127" s="32">
        <v>900</v>
      </c>
      <c r="X127" s="33">
        <v>432</v>
      </c>
      <c r="Y127" s="25">
        <f t="shared" si="31"/>
        <v>6</v>
      </c>
      <c r="Z127" s="10">
        <f t="shared" si="32"/>
        <v>8</v>
      </c>
      <c r="AA127" s="10">
        <f t="shared" si="33"/>
        <v>9</v>
      </c>
      <c r="AB127" s="10">
        <f t="shared" si="24"/>
        <v>6</v>
      </c>
      <c r="AC127" s="10">
        <f t="shared" si="25"/>
        <v>8</v>
      </c>
      <c r="AD127" s="10">
        <f t="shared" si="26"/>
        <v>12</v>
      </c>
      <c r="AE127" s="10">
        <f t="shared" si="27"/>
        <v>18</v>
      </c>
      <c r="AF127" s="26">
        <f t="shared" si="28"/>
        <v>8</v>
      </c>
    </row>
    <row r="128" spans="1:32" ht="37.5" customHeight="1" thickBot="1" x14ac:dyDescent="0.5">
      <c r="A128" s="113">
        <v>1</v>
      </c>
      <c r="B128" s="23">
        <f t="shared" si="29"/>
        <v>3</v>
      </c>
      <c r="C128" s="490">
        <f t="shared" si="30"/>
        <v>5623</v>
      </c>
      <c r="D128" s="65">
        <v>73</v>
      </c>
      <c r="E128" s="81">
        <v>56</v>
      </c>
      <c r="F128" s="82">
        <v>2</v>
      </c>
      <c r="G128" s="82" t="s">
        <v>44</v>
      </c>
      <c r="H128" s="28" t="s">
        <v>219</v>
      </c>
      <c r="I128" s="29" t="s">
        <v>214</v>
      </c>
      <c r="J128" s="106">
        <f t="shared" si="20"/>
        <v>1</v>
      </c>
      <c r="K128" s="34" t="s">
        <v>46</v>
      </c>
      <c r="L128" s="109"/>
      <c r="M128" s="27">
        <f t="shared" si="21"/>
        <v>56</v>
      </c>
      <c r="N128" s="10">
        <f t="shared" si="22"/>
        <v>2</v>
      </c>
      <c r="O128" s="10" t="str">
        <f t="shared" si="23"/>
        <v>C</v>
      </c>
      <c r="P128" s="31">
        <v>300</v>
      </c>
      <c r="Q128" s="32">
        <v>432</v>
      </c>
      <c r="R128" s="32">
        <v>150</v>
      </c>
      <c r="S128" s="32">
        <v>450</v>
      </c>
      <c r="T128" s="32">
        <v>300</v>
      </c>
      <c r="U128" s="32">
        <v>432</v>
      </c>
      <c r="V128" s="32">
        <v>600</v>
      </c>
      <c r="W128" s="32">
        <v>900</v>
      </c>
      <c r="X128" s="33">
        <v>432</v>
      </c>
      <c r="Y128" s="25">
        <f t="shared" si="31"/>
        <v>6</v>
      </c>
      <c r="Z128" s="10">
        <f t="shared" si="32"/>
        <v>8</v>
      </c>
      <c r="AA128" s="10">
        <f t="shared" si="33"/>
        <v>9</v>
      </c>
      <c r="AB128" s="10">
        <f t="shared" si="24"/>
        <v>6</v>
      </c>
      <c r="AC128" s="10">
        <f t="shared" si="25"/>
        <v>8</v>
      </c>
      <c r="AD128" s="10">
        <f t="shared" si="26"/>
        <v>12</v>
      </c>
      <c r="AE128" s="10">
        <f t="shared" si="27"/>
        <v>18</v>
      </c>
      <c r="AF128" s="26">
        <f t="shared" si="28"/>
        <v>8</v>
      </c>
    </row>
    <row r="129" spans="1:32" ht="31.5" customHeight="1" thickBot="1" x14ac:dyDescent="0.5">
      <c r="A129" s="113">
        <v>1</v>
      </c>
      <c r="B129" s="23">
        <f t="shared" si="29"/>
        <v>3</v>
      </c>
      <c r="C129" s="490">
        <f t="shared" si="30"/>
        <v>5713</v>
      </c>
      <c r="D129" s="66">
        <v>74</v>
      </c>
      <c r="E129" s="83">
        <v>57</v>
      </c>
      <c r="F129" s="84">
        <v>1</v>
      </c>
      <c r="G129" s="84" t="s">
        <v>44</v>
      </c>
      <c r="H129" s="13" t="s">
        <v>220</v>
      </c>
      <c r="I129" s="14"/>
      <c r="J129" s="106">
        <f t="shared" si="20"/>
        <v>1</v>
      </c>
      <c r="K129" s="21" t="s">
        <v>46</v>
      </c>
      <c r="L129" s="109"/>
      <c r="M129" s="12">
        <f t="shared" si="21"/>
        <v>57</v>
      </c>
      <c r="N129" s="11">
        <f t="shared" si="22"/>
        <v>1</v>
      </c>
      <c r="O129" s="11" t="str">
        <f t="shared" si="23"/>
        <v>C</v>
      </c>
      <c r="P129" s="16">
        <v>300</v>
      </c>
      <c r="Q129" s="17">
        <v>432</v>
      </c>
      <c r="R129" s="17">
        <v>150</v>
      </c>
      <c r="S129" s="17">
        <v>450</v>
      </c>
      <c r="T129" s="17">
        <v>300</v>
      </c>
      <c r="U129" s="17">
        <v>432</v>
      </c>
      <c r="V129" s="17">
        <v>600</v>
      </c>
      <c r="W129" s="17">
        <v>900</v>
      </c>
      <c r="X129" s="18">
        <v>432</v>
      </c>
      <c r="Y129" s="19">
        <f t="shared" si="31"/>
        <v>6</v>
      </c>
      <c r="Z129" s="11">
        <f t="shared" si="32"/>
        <v>8</v>
      </c>
      <c r="AA129" s="11">
        <f t="shared" si="33"/>
        <v>9</v>
      </c>
      <c r="AB129" s="11">
        <f t="shared" si="24"/>
        <v>6</v>
      </c>
      <c r="AC129" s="11">
        <f t="shared" si="25"/>
        <v>8</v>
      </c>
      <c r="AD129" s="11">
        <f t="shared" si="26"/>
        <v>12</v>
      </c>
      <c r="AE129" s="11">
        <f t="shared" si="27"/>
        <v>18</v>
      </c>
      <c r="AF129" s="20">
        <f t="shared" si="28"/>
        <v>8</v>
      </c>
    </row>
    <row r="130" spans="1:32" ht="103.5" customHeight="1" thickBot="1" x14ac:dyDescent="0.5">
      <c r="A130" s="113">
        <v>0</v>
      </c>
      <c r="B130" s="23">
        <f t="shared" si="29"/>
        <v>2</v>
      </c>
      <c r="C130" s="491">
        <f t="shared" si="30"/>
        <v>5812</v>
      </c>
      <c r="D130" s="67" t="s">
        <v>221</v>
      </c>
      <c r="E130" s="85">
        <v>58</v>
      </c>
      <c r="F130" s="86">
        <v>1</v>
      </c>
      <c r="G130" s="86" t="s">
        <v>47</v>
      </c>
      <c r="H130" s="28" t="s">
        <v>222</v>
      </c>
      <c r="I130" s="29" t="s">
        <v>223</v>
      </c>
      <c r="J130" s="106">
        <f t="shared" si="20"/>
        <v>0</v>
      </c>
      <c r="K130" s="34" t="s">
        <v>46</v>
      </c>
      <c r="L130" s="109"/>
      <c r="M130" s="27">
        <f t="shared" si="21"/>
        <v>58</v>
      </c>
      <c r="N130" s="10">
        <f t="shared" si="22"/>
        <v>1</v>
      </c>
      <c r="O130" s="10" t="str">
        <f t="shared" si="23"/>
        <v>B</v>
      </c>
      <c r="P130" s="31">
        <v>200</v>
      </c>
      <c r="Q130" s="32">
        <v>324</v>
      </c>
      <c r="R130" s="32">
        <v>100</v>
      </c>
      <c r="S130" s="32">
        <v>300</v>
      </c>
      <c r="T130" s="32">
        <v>200</v>
      </c>
      <c r="U130" s="32">
        <v>324</v>
      </c>
      <c r="V130" s="32">
        <v>400</v>
      </c>
      <c r="W130" s="32">
        <v>600</v>
      </c>
      <c r="X130" s="33">
        <v>324</v>
      </c>
      <c r="Y130" s="25">
        <f t="shared" si="31"/>
        <v>4</v>
      </c>
      <c r="Z130" s="10">
        <f t="shared" si="32"/>
        <v>6</v>
      </c>
      <c r="AA130" s="10">
        <f t="shared" si="33"/>
        <v>6</v>
      </c>
      <c r="AB130" s="10">
        <f t="shared" si="24"/>
        <v>4</v>
      </c>
      <c r="AC130" s="10">
        <f t="shared" si="25"/>
        <v>6</v>
      </c>
      <c r="AD130" s="10">
        <f t="shared" si="26"/>
        <v>8</v>
      </c>
      <c r="AE130" s="10">
        <f t="shared" si="27"/>
        <v>12</v>
      </c>
      <c r="AF130" s="26">
        <f t="shared" si="28"/>
        <v>6</v>
      </c>
    </row>
    <row r="131" spans="1:32" ht="103.5" customHeight="1" thickBot="1" x14ac:dyDescent="0.5">
      <c r="A131" s="113">
        <v>0</v>
      </c>
      <c r="B131" s="23">
        <f t="shared" si="29"/>
        <v>3</v>
      </c>
      <c r="C131" s="491">
        <f t="shared" si="30"/>
        <v>5823</v>
      </c>
      <c r="D131" s="67" t="s">
        <v>221</v>
      </c>
      <c r="E131" s="81">
        <v>58</v>
      </c>
      <c r="F131" s="82">
        <v>2</v>
      </c>
      <c r="G131" s="82" t="s">
        <v>44</v>
      </c>
      <c r="H131" s="28" t="s">
        <v>222</v>
      </c>
      <c r="I131" s="29" t="s">
        <v>224</v>
      </c>
      <c r="J131" s="106">
        <f t="shared" si="20"/>
        <v>0</v>
      </c>
      <c r="K131" s="34" t="s">
        <v>46</v>
      </c>
      <c r="L131" s="109"/>
      <c r="M131" s="27">
        <f t="shared" si="21"/>
        <v>58</v>
      </c>
      <c r="N131" s="10">
        <f t="shared" si="22"/>
        <v>2</v>
      </c>
      <c r="O131" s="10" t="str">
        <f t="shared" si="23"/>
        <v>C</v>
      </c>
      <c r="P131" s="31">
        <v>200</v>
      </c>
      <c r="Q131" s="32">
        <v>324</v>
      </c>
      <c r="R131" s="32">
        <v>100</v>
      </c>
      <c r="S131" s="32">
        <v>300</v>
      </c>
      <c r="T131" s="32">
        <v>200</v>
      </c>
      <c r="U131" s="32">
        <v>324</v>
      </c>
      <c r="V131" s="32">
        <v>400</v>
      </c>
      <c r="W131" s="32">
        <v>600</v>
      </c>
      <c r="X131" s="33">
        <v>324</v>
      </c>
      <c r="Y131" s="25">
        <f t="shared" si="31"/>
        <v>4</v>
      </c>
      <c r="Z131" s="10">
        <f t="shared" si="32"/>
        <v>6</v>
      </c>
      <c r="AA131" s="10">
        <f t="shared" si="33"/>
        <v>6</v>
      </c>
      <c r="AB131" s="10">
        <f t="shared" si="24"/>
        <v>4</v>
      </c>
      <c r="AC131" s="10">
        <f t="shared" si="25"/>
        <v>6</v>
      </c>
      <c r="AD131" s="10">
        <f t="shared" si="26"/>
        <v>8</v>
      </c>
      <c r="AE131" s="10">
        <f t="shared" si="27"/>
        <v>12</v>
      </c>
      <c r="AF131" s="26">
        <f t="shared" si="28"/>
        <v>6</v>
      </c>
    </row>
    <row r="132" spans="1:32" ht="85.5" customHeight="1" thickBot="1" x14ac:dyDescent="0.5">
      <c r="A132" s="113">
        <v>0</v>
      </c>
      <c r="B132" s="23">
        <f t="shared" si="29"/>
        <v>3</v>
      </c>
      <c r="C132" s="491">
        <f t="shared" si="30"/>
        <v>5913</v>
      </c>
      <c r="D132" s="66">
        <v>77</v>
      </c>
      <c r="E132" s="83">
        <v>59</v>
      </c>
      <c r="F132" s="84">
        <v>1</v>
      </c>
      <c r="G132" s="84" t="s">
        <v>44</v>
      </c>
      <c r="H132" s="13" t="s">
        <v>225</v>
      </c>
      <c r="I132" s="14"/>
      <c r="J132" s="106">
        <f t="shared" si="20"/>
        <v>0</v>
      </c>
      <c r="K132" s="21" t="s">
        <v>46</v>
      </c>
      <c r="L132" s="109"/>
      <c r="M132" s="12">
        <f t="shared" si="21"/>
        <v>59</v>
      </c>
      <c r="N132" s="11">
        <f t="shared" si="22"/>
        <v>1</v>
      </c>
      <c r="O132" s="11" t="str">
        <f t="shared" si="23"/>
        <v>C</v>
      </c>
      <c r="P132" s="16">
        <v>200</v>
      </c>
      <c r="Q132" s="17">
        <v>324</v>
      </c>
      <c r="R132" s="17">
        <v>100</v>
      </c>
      <c r="S132" s="17">
        <v>300</v>
      </c>
      <c r="T132" s="17">
        <v>200</v>
      </c>
      <c r="U132" s="17">
        <v>324</v>
      </c>
      <c r="V132" s="17">
        <v>400</v>
      </c>
      <c r="W132" s="17">
        <v>600</v>
      </c>
      <c r="X132" s="18">
        <v>324</v>
      </c>
      <c r="Y132" s="19">
        <f t="shared" si="31"/>
        <v>4</v>
      </c>
      <c r="Z132" s="11">
        <f t="shared" si="32"/>
        <v>6</v>
      </c>
      <c r="AA132" s="11">
        <f t="shared" si="33"/>
        <v>6</v>
      </c>
      <c r="AB132" s="11">
        <f t="shared" si="24"/>
        <v>4</v>
      </c>
      <c r="AC132" s="11">
        <f t="shared" si="25"/>
        <v>6</v>
      </c>
      <c r="AD132" s="11">
        <f t="shared" si="26"/>
        <v>8</v>
      </c>
      <c r="AE132" s="11">
        <f t="shared" si="27"/>
        <v>12</v>
      </c>
      <c r="AF132" s="20">
        <f t="shared" si="28"/>
        <v>6</v>
      </c>
    </row>
    <row r="133" spans="1:32" ht="85.5" customHeight="1" thickBot="1" x14ac:dyDescent="0.5">
      <c r="A133" s="113">
        <v>0</v>
      </c>
      <c r="B133" s="23">
        <f t="shared" si="29"/>
        <v>3</v>
      </c>
      <c r="C133" s="491">
        <f t="shared" si="30"/>
        <v>6013</v>
      </c>
      <c r="D133" s="65">
        <v>78</v>
      </c>
      <c r="E133" s="81">
        <v>60</v>
      </c>
      <c r="F133" s="82">
        <v>1</v>
      </c>
      <c r="G133" s="82" t="s">
        <v>44</v>
      </c>
      <c r="H133" s="28" t="s">
        <v>226</v>
      </c>
      <c r="I133" s="29"/>
      <c r="J133" s="106">
        <f t="shared" si="20"/>
        <v>0</v>
      </c>
      <c r="K133" s="34" t="s">
        <v>46</v>
      </c>
      <c r="L133" s="109"/>
      <c r="M133" s="27">
        <f t="shared" si="21"/>
        <v>60</v>
      </c>
      <c r="N133" s="10">
        <f t="shared" si="22"/>
        <v>1</v>
      </c>
      <c r="O133" s="10" t="str">
        <f t="shared" si="23"/>
        <v>C</v>
      </c>
      <c r="P133" s="31">
        <v>200</v>
      </c>
      <c r="Q133" s="32">
        <v>324</v>
      </c>
      <c r="R133" s="32">
        <v>100</v>
      </c>
      <c r="S133" s="32">
        <v>300</v>
      </c>
      <c r="T133" s="32">
        <v>200</v>
      </c>
      <c r="U133" s="32">
        <v>324</v>
      </c>
      <c r="V133" s="32">
        <v>400</v>
      </c>
      <c r="W133" s="32">
        <v>600</v>
      </c>
      <c r="X133" s="33">
        <v>324</v>
      </c>
      <c r="Y133" s="25">
        <f t="shared" si="31"/>
        <v>4</v>
      </c>
      <c r="Z133" s="10">
        <f t="shared" si="32"/>
        <v>6</v>
      </c>
      <c r="AA133" s="10">
        <f t="shared" si="33"/>
        <v>6</v>
      </c>
      <c r="AB133" s="10">
        <f t="shared" si="24"/>
        <v>4</v>
      </c>
      <c r="AC133" s="10">
        <f t="shared" si="25"/>
        <v>6</v>
      </c>
      <c r="AD133" s="10">
        <f t="shared" si="26"/>
        <v>8</v>
      </c>
      <c r="AE133" s="10">
        <f t="shared" si="27"/>
        <v>12</v>
      </c>
      <c r="AF133" s="26">
        <f t="shared" si="28"/>
        <v>6</v>
      </c>
    </row>
    <row r="134" spans="1:32" ht="85.5" customHeight="1" thickBot="1" x14ac:dyDescent="0.5">
      <c r="A134" s="113">
        <v>0</v>
      </c>
      <c r="B134" s="23">
        <f t="shared" si="29"/>
        <v>3</v>
      </c>
      <c r="C134" s="491">
        <f t="shared" si="30"/>
        <v>6113</v>
      </c>
      <c r="D134" s="66">
        <v>79</v>
      </c>
      <c r="E134" s="83">
        <v>61</v>
      </c>
      <c r="F134" s="84">
        <v>1</v>
      </c>
      <c r="G134" s="84" t="s">
        <v>44</v>
      </c>
      <c r="H134" s="13" t="s">
        <v>227</v>
      </c>
      <c r="I134" s="14"/>
      <c r="J134" s="106">
        <f t="shared" si="20"/>
        <v>0</v>
      </c>
      <c r="K134" s="21" t="s">
        <v>46</v>
      </c>
      <c r="L134" s="109"/>
      <c r="M134" s="12">
        <f t="shared" si="21"/>
        <v>61</v>
      </c>
      <c r="N134" s="11">
        <f t="shared" si="22"/>
        <v>1</v>
      </c>
      <c r="O134" s="11" t="str">
        <f t="shared" si="23"/>
        <v>C</v>
      </c>
      <c r="P134" s="16">
        <v>200</v>
      </c>
      <c r="Q134" s="17">
        <v>324</v>
      </c>
      <c r="R134" s="17">
        <v>100</v>
      </c>
      <c r="S134" s="17">
        <v>300</v>
      </c>
      <c r="T134" s="17">
        <v>200</v>
      </c>
      <c r="U134" s="17">
        <v>324</v>
      </c>
      <c r="V134" s="17">
        <v>400</v>
      </c>
      <c r="W134" s="17">
        <v>600</v>
      </c>
      <c r="X134" s="18">
        <v>324</v>
      </c>
      <c r="Y134" s="19">
        <f t="shared" si="31"/>
        <v>4</v>
      </c>
      <c r="Z134" s="11">
        <f t="shared" si="32"/>
        <v>6</v>
      </c>
      <c r="AA134" s="11">
        <f t="shared" si="33"/>
        <v>6</v>
      </c>
      <c r="AB134" s="11">
        <f t="shared" si="24"/>
        <v>4</v>
      </c>
      <c r="AC134" s="11">
        <f t="shared" si="25"/>
        <v>6</v>
      </c>
      <c r="AD134" s="11">
        <f t="shared" si="26"/>
        <v>8</v>
      </c>
      <c r="AE134" s="11">
        <f t="shared" si="27"/>
        <v>12</v>
      </c>
      <c r="AF134" s="20">
        <f t="shared" si="28"/>
        <v>6</v>
      </c>
    </row>
    <row r="135" spans="1:32" ht="183" customHeight="1" thickBot="1" x14ac:dyDescent="0.5">
      <c r="A135" s="113">
        <v>0</v>
      </c>
      <c r="B135" s="23">
        <f t="shared" si="29"/>
        <v>3</v>
      </c>
      <c r="C135" s="491">
        <f t="shared" si="30"/>
        <v>6213</v>
      </c>
      <c r="D135" s="65">
        <v>80</v>
      </c>
      <c r="E135" s="81">
        <v>62</v>
      </c>
      <c r="F135" s="82">
        <v>1</v>
      </c>
      <c r="G135" s="82" t="s">
        <v>44</v>
      </c>
      <c r="H135" s="28" t="s">
        <v>228</v>
      </c>
      <c r="I135" s="29"/>
      <c r="J135" s="106">
        <f t="shared" si="20"/>
        <v>0</v>
      </c>
      <c r="K135" s="34" t="s">
        <v>46</v>
      </c>
      <c r="L135" s="109"/>
      <c r="M135" s="27">
        <f t="shared" si="21"/>
        <v>62</v>
      </c>
      <c r="N135" s="10">
        <f t="shared" si="22"/>
        <v>1</v>
      </c>
      <c r="O135" s="10" t="str">
        <f t="shared" si="23"/>
        <v>C</v>
      </c>
      <c r="P135" s="35">
        <v>500</v>
      </c>
      <c r="Q135" s="36">
        <v>756</v>
      </c>
      <c r="R135" s="36">
        <v>250</v>
      </c>
      <c r="S135" s="36">
        <v>750</v>
      </c>
      <c r="T135" s="36">
        <v>500</v>
      </c>
      <c r="U135" s="36">
        <v>756</v>
      </c>
      <c r="V135" s="36">
        <v>1000</v>
      </c>
      <c r="W135" s="36">
        <v>1500</v>
      </c>
      <c r="X135" s="37">
        <v>756</v>
      </c>
      <c r="Y135" s="25">
        <f t="shared" si="31"/>
        <v>10</v>
      </c>
      <c r="Z135" s="10">
        <f t="shared" si="32"/>
        <v>14</v>
      </c>
      <c r="AA135" s="10">
        <f t="shared" si="33"/>
        <v>15</v>
      </c>
      <c r="AB135" s="10">
        <f t="shared" si="24"/>
        <v>10</v>
      </c>
      <c r="AC135" s="10">
        <f t="shared" si="25"/>
        <v>14</v>
      </c>
      <c r="AD135" s="10">
        <f t="shared" si="26"/>
        <v>20</v>
      </c>
      <c r="AE135" s="10">
        <f t="shared" si="27"/>
        <v>30</v>
      </c>
      <c r="AF135" s="26">
        <f t="shared" si="28"/>
        <v>14</v>
      </c>
    </row>
    <row r="136" spans="1:32" ht="94.5" customHeight="1" thickBot="1" x14ac:dyDescent="0.5">
      <c r="A136" s="113">
        <v>1</v>
      </c>
      <c r="B136" s="23">
        <f t="shared" si="29"/>
        <v>2</v>
      </c>
      <c r="C136" s="490">
        <f t="shared" si="30"/>
        <v>6312</v>
      </c>
      <c r="D136" s="66">
        <v>81</v>
      </c>
      <c r="E136" s="83">
        <v>63</v>
      </c>
      <c r="F136" s="84">
        <v>1</v>
      </c>
      <c r="G136" s="84" t="s">
        <v>47</v>
      </c>
      <c r="H136" s="13" t="s">
        <v>229</v>
      </c>
      <c r="I136" s="14" t="s">
        <v>230</v>
      </c>
      <c r="J136" s="106">
        <f t="shared" si="20"/>
        <v>1</v>
      </c>
      <c r="K136" s="21" t="s">
        <v>46</v>
      </c>
      <c r="L136" s="109"/>
      <c r="M136" s="12">
        <f t="shared" si="21"/>
        <v>63</v>
      </c>
      <c r="N136" s="11">
        <f t="shared" si="22"/>
        <v>1</v>
      </c>
      <c r="O136" s="11" t="str">
        <f t="shared" si="23"/>
        <v>B</v>
      </c>
      <c r="P136" s="16">
        <v>200</v>
      </c>
      <c r="Q136" s="17">
        <v>324</v>
      </c>
      <c r="R136" s="17">
        <v>100</v>
      </c>
      <c r="S136" s="17">
        <v>300</v>
      </c>
      <c r="T136" s="17">
        <v>200</v>
      </c>
      <c r="U136" s="17">
        <v>324</v>
      </c>
      <c r="V136" s="17">
        <v>400</v>
      </c>
      <c r="W136" s="17">
        <v>600</v>
      </c>
      <c r="X136" s="18">
        <v>324</v>
      </c>
      <c r="Y136" s="19">
        <f t="shared" si="31"/>
        <v>4</v>
      </c>
      <c r="Z136" s="11">
        <f t="shared" si="32"/>
        <v>6</v>
      </c>
      <c r="AA136" s="11">
        <f t="shared" si="33"/>
        <v>6</v>
      </c>
      <c r="AB136" s="11">
        <f t="shared" si="24"/>
        <v>4</v>
      </c>
      <c r="AC136" s="11">
        <f t="shared" si="25"/>
        <v>6</v>
      </c>
      <c r="AD136" s="11">
        <f t="shared" si="26"/>
        <v>8</v>
      </c>
      <c r="AE136" s="11">
        <f t="shared" si="27"/>
        <v>12</v>
      </c>
      <c r="AF136" s="20">
        <f t="shared" si="28"/>
        <v>6</v>
      </c>
    </row>
    <row r="137" spans="1:32" ht="94.5" customHeight="1" thickBot="1" x14ac:dyDescent="0.5">
      <c r="A137" s="113">
        <v>1</v>
      </c>
      <c r="B137" s="23">
        <f t="shared" si="29"/>
        <v>3</v>
      </c>
      <c r="C137" s="490">
        <f t="shared" si="30"/>
        <v>6323</v>
      </c>
      <c r="D137" s="66">
        <v>81</v>
      </c>
      <c r="E137" s="83">
        <v>63</v>
      </c>
      <c r="F137" s="84">
        <v>2</v>
      </c>
      <c r="G137" s="84" t="s">
        <v>44</v>
      </c>
      <c r="H137" s="13" t="s">
        <v>229</v>
      </c>
      <c r="I137" s="14" t="s">
        <v>231</v>
      </c>
      <c r="J137" s="106">
        <f t="shared" si="20"/>
        <v>1</v>
      </c>
      <c r="K137" s="21" t="s">
        <v>46</v>
      </c>
      <c r="L137" s="109"/>
      <c r="M137" s="12">
        <f t="shared" si="21"/>
        <v>63</v>
      </c>
      <c r="N137" s="11">
        <f t="shared" si="22"/>
        <v>2</v>
      </c>
      <c r="O137" s="11" t="str">
        <f t="shared" si="23"/>
        <v>C</v>
      </c>
      <c r="P137" s="16">
        <v>200</v>
      </c>
      <c r="Q137" s="17">
        <v>324</v>
      </c>
      <c r="R137" s="17">
        <v>100</v>
      </c>
      <c r="S137" s="17">
        <v>300</v>
      </c>
      <c r="T137" s="17">
        <v>200</v>
      </c>
      <c r="U137" s="17">
        <v>324</v>
      </c>
      <c r="V137" s="17">
        <v>400</v>
      </c>
      <c r="W137" s="17">
        <v>600</v>
      </c>
      <c r="X137" s="18">
        <v>324</v>
      </c>
      <c r="Y137" s="19">
        <f t="shared" si="31"/>
        <v>4</v>
      </c>
      <c r="Z137" s="11">
        <f t="shared" si="32"/>
        <v>6</v>
      </c>
      <c r="AA137" s="11">
        <f t="shared" si="33"/>
        <v>6</v>
      </c>
      <c r="AB137" s="11">
        <f t="shared" si="24"/>
        <v>4</v>
      </c>
      <c r="AC137" s="11">
        <f t="shared" si="25"/>
        <v>6</v>
      </c>
      <c r="AD137" s="11">
        <f t="shared" si="26"/>
        <v>8</v>
      </c>
      <c r="AE137" s="11">
        <f t="shared" si="27"/>
        <v>12</v>
      </c>
      <c r="AF137" s="20">
        <f t="shared" si="28"/>
        <v>6</v>
      </c>
    </row>
    <row r="138" spans="1:32" ht="38.25" customHeight="1" thickBot="1" x14ac:dyDescent="0.5">
      <c r="A138" s="113">
        <v>1</v>
      </c>
      <c r="B138" s="23">
        <f t="shared" si="29"/>
        <v>2</v>
      </c>
      <c r="C138" s="490">
        <f t="shared" si="30"/>
        <v>6412</v>
      </c>
      <c r="D138" s="65">
        <v>82</v>
      </c>
      <c r="E138" s="81">
        <v>64</v>
      </c>
      <c r="F138" s="82">
        <v>1</v>
      </c>
      <c r="G138" s="82" t="s">
        <v>47</v>
      </c>
      <c r="H138" s="28" t="s">
        <v>232</v>
      </c>
      <c r="I138" s="29" t="s">
        <v>213</v>
      </c>
      <c r="J138" s="106">
        <f t="shared" si="20"/>
        <v>1</v>
      </c>
      <c r="K138" s="34" t="s">
        <v>46</v>
      </c>
      <c r="L138" s="109"/>
      <c r="M138" s="27">
        <f t="shared" si="21"/>
        <v>64</v>
      </c>
      <c r="N138" s="10">
        <f t="shared" si="22"/>
        <v>1</v>
      </c>
      <c r="O138" s="10" t="str">
        <f t="shared" si="23"/>
        <v>B</v>
      </c>
      <c r="P138" s="31">
        <v>200</v>
      </c>
      <c r="Q138" s="32">
        <v>324</v>
      </c>
      <c r="R138" s="32">
        <v>100</v>
      </c>
      <c r="S138" s="32">
        <v>300</v>
      </c>
      <c r="T138" s="32">
        <v>200</v>
      </c>
      <c r="U138" s="32">
        <v>324</v>
      </c>
      <c r="V138" s="32">
        <v>400</v>
      </c>
      <c r="W138" s="32">
        <v>600</v>
      </c>
      <c r="X138" s="33">
        <v>324</v>
      </c>
      <c r="Y138" s="25">
        <f t="shared" si="31"/>
        <v>4</v>
      </c>
      <c r="Z138" s="10">
        <f t="shared" si="32"/>
        <v>6</v>
      </c>
      <c r="AA138" s="10">
        <f t="shared" si="33"/>
        <v>6</v>
      </c>
      <c r="AB138" s="10">
        <f t="shared" si="24"/>
        <v>4</v>
      </c>
      <c r="AC138" s="10">
        <f t="shared" si="25"/>
        <v>6</v>
      </c>
      <c r="AD138" s="10">
        <f t="shared" si="26"/>
        <v>8</v>
      </c>
      <c r="AE138" s="10">
        <f t="shared" si="27"/>
        <v>12</v>
      </c>
      <c r="AF138" s="26">
        <f t="shared" si="28"/>
        <v>6</v>
      </c>
    </row>
    <row r="139" spans="1:32" ht="38.25" customHeight="1" thickBot="1" x14ac:dyDescent="0.5">
      <c r="A139" s="113">
        <v>1</v>
      </c>
      <c r="B139" s="23">
        <f t="shared" si="29"/>
        <v>3</v>
      </c>
      <c r="C139" s="490">
        <f t="shared" si="30"/>
        <v>6423</v>
      </c>
      <c r="D139" s="65">
        <v>82</v>
      </c>
      <c r="E139" s="81">
        <v>64</v>
      </c>
      <c r="F139" s="82">
        <v>2</v>
      </c>
      <c r="G139" s="82" t="s">
        <v>44</v>
      </c>
      <c r="H139" s="28" t="s">
        <v>232</v>
      </c>
      <c r="I139" s="29" t="s">
        <v>214</v>
      </c>
      <c r="J139" s="106">
        <f t="shared" si="20"/>
        <v>1</v>
      </c>
      <c r="K139" s="34" t="s">
        <v>46</v>
      </c>
      <c r="L139" s="109"/>
      <c r="M139" s="27">
        <f t="shared" si="21"/>
        <v>64</v>
      </c>
      <c r="N139" s="10">
        <f t="shared" si="22"/>
        <v>2</v>
      </c>
      <c r="O139" s="10" t="str">
        <f t="shared" si="23"/>
        <v>C</v>
      </c>
      <c r="P139" s="31">
        <v>200</v>
      </c>
      <c r="Q139" s="32">
        <v>324</v>
      </c>
      <c r="R139" s="32">
        <v>100</v>
      </c>
      <c r="S139" s="32">
        <v>300</v>
      </c>
      <c r="T139" s="32">
        <v>200</v>
      </c>
      <c r="U139" s="32">
        <v>324</v>
      </c>
      <c r="V139" s="32">
        <v>400</v>
      </c>
      <c r="W139" s="32">
        <v>600</v>
      </c>
      <c r="X139" s="33">
        <v>324</v>
      </c>
      <c r="Y139" s="25">
        <f t="shared" si="31"/>
        <v>4</v>
      </c>
      <c r="Z139" s="10">
        <f t="shared" si="32"/>
        <v>6</v>
      </c>
      <c r="AA139" s="10">
        <f t="shared" si="33"/>
        <v>6</v>
      </c>
      <c r="AB139" s="10">
        <f t="shared" si="24"/>
        <v>4</v>
      </c>
      <c r="AC139" s="10">
        <f t="shared" si="25"/>
        <v>6</v>
      </c>
      <c r="AD139" s="10">
        <f t="shared" si="26"/>
        <v>8</v>
      </c>
      <c r="AE139" s="10">
        <f t="shared" si="27"/>
        <v>12</v>
      </c>
      <c r="AF139" s="26">
        <f t="shared" si="28"/>
        <v>6</v>
      </c>
    </row>
    <row r="140" spans="1:32" ht="113.25" customHeight="1" thickBot="1" x14ac:dyDescent="0.5">
      <c r="A140" s="113">
        <v>0</v>
      </c>
      <c r="B140" s="23">
        <f t="shared" si="29"/>
        <v>2</v>
      </c>
      <c r="C140" s="456">
        <f t="shared" si="30"/>
        <v>6512</v>
      </c>
      <c r="D140" s="66">
        <v>83</v>
      </c>
      <c r="E140" s="83">
        <v>65</v>
      </c>
      <c r="F140" s="84">
        <v>1</v>
      </c>
      <c r="G140" s="84" t="s">
        <v>47</v>
      </c>
      <c r="H140" s="13" t="s">
        <v>233</v>
      </c>
      <c r="I140" s="14" t="s">
        <v>234</v>
      </c>
      <c r="J140" s="106">
        <f t="shared" si="20"/>
        <v>0</v>
      </c>
      <c r="K140" s="21" t="s">
        <v>46</v>
      </c>
      <c r="L140" s="109"/>
      <c r="M140" s="12">
        <f t="shared" si="21"/>
        <v>65</v>
      </c>
      <c r="N140" s="11">
        <f t="shared" si="22"/>
        <v>1</v>
      </c>
      <c r="O140" s="11" t="str">
        <f t="shared" si="23"/>
        <v>B</v>
      </c>
      <c r="P140" s="16">
        <v>200</v>
      </c>
      <c r="Q140" s="17">
        <v>324</v>
      </c>
      <c r="R140" s="17">
        <v>100</v>
      </c>
      <c r="S140" s="17">
        <v>300</v>
      </c>
      <c r="T140" s="17">
        <v>200</v>
      </c>
      <c r="U140" s="17">
        <v>324</v>
      </c>
      <c r="V140" s="17">
        <v>400</v>
      </c>
      <c r="W140" s="17">
        <v>600</v>
      </c>
      <c r="X140" s="18">
        <v>324</v>
      </c>
      <c r="Y140" s="19">
        <f t="shared" si="31"/>
        <v>4</v>
      </c>
      <c r="Z140" s="11">
        <f t="shared" si="32"/>
        <v>6</v>
      </c>
      <c r="AA140" s="11">
        <f t="shared" si="33"/>
        <v>6</v>
      </c>
      <c r="AB140" s="11">
        <f t="shared" si="24"/>
        <v>4</v>
      </c>
      <c r="AC140" s="11">
        <f t="shared" si="25"/>
        <v>6</v>
      </c>
      <c r="AD140" s="11">
        <f t="shared" si="26"/>
        <v>8</v>
      </c>
      <c r="AE140" s="11">
        <f t="shared" si="27"/>
        <v>12</v>
      </c>
      <c r="AF140" s="20">
        <f t="shared" si="28"/>
        <v>6</v>
      </c>
    </row>
    <row r="141" spans="1:32" ht="113.25" customHeight="1" thickBot="1" x14ac:dyDescent="0.5">
      <c r="A141" s="113">
        <v>0</v>
      </c>
      <c r="B141" s="23">
        <f t="shared" si="29"/>
        <v>3</v>
      </c>
      <c r="C141" s="456">
        <f t="shared" si="30"/>
        <v>6523</v>
      </c>
      <c r="D141" s="66">
        <v>83</v>
      </c>
      <c r="E141" s="83">
        <v>65</v>
      </c>
      <c r="F141" s="84">
        <v>2</v>
      </c>
      <c r="G141" s="84" t="s">
        <v>44</v>
      </c>
      <c r="H141" s="13" t="s">
        <v>235</v>
      </c>
      <c r="I141" s="14" t="s">
        <v>236</v>
      </c>
      <c r="J141" s="106">
        <f t="shared" ref="J141:J182" si="34">+A141</f>
        <v>0</v>
      </c>
      <c r="K141" s="21" t="s">
        <v>46</v>
      </c>
      <c r="L141" s="109"/>
      <c r="M141" s="12">
        <f t="shared" ref="M141:M182" si="35">+E141</f>
        <v>65</v>
      </c>
      <c r="N141" s="11">
        <f t="shared" ref="N141:N182" si="36">+F141</f>
        <v>2</v>
      </c>
      <c r="O141" s="11" t="str">
        <f t="shared" ref="O141:O182" si="37">+G141</f>
        <v>C</v>
      </c>
      <c r="P141" s="16">
        <v>400</v>
      </c>
      <c r="Q141" s="17">
        <v>540</v>
      </c>
      <c r="R141" s="17">
        <v>200</v>
      </c>
      <c r="S141" s="17">
        <v>600</v>
      </c>
      <c r="T141" s="17">
        <v>400</v>
      </c>
      <c r="U141" s="17">
        <v>540</v>
      </c>
      <c r="V141" s="17">
        <v>800</v>
      </c>
      <c r="W141" s="17">
        <v>1200</v>
      </c>
      <c r="X141" s="18">
        <v>540</v>
      </c>
      <c r="Y141" s="19">
        <f t="shared" si="31"/>
        <v>8</v>
      </c>
      <c r="Z141" s="11">
        <f t="shared" si="32"/>
        <v>10</v>
      </c>
      <c r="AA141" s="11">
        <f t="shared" si="33"/>
        <v>12</v>
      </c>
      <c r="AB141" s="11">
        <f t="shared" ref="AB141:AB182" si="38">+T141/50</f>
        <v>8</v>
      </c>
      <c r="AC141" s="11">
        <f t="shared" ref="AC141:AC182" si="39">+U141/54</f>
        <v>10</v>
      </c>
      <c r="AD141" s="11">
        <f t="shared" ref="AD141:AD182" si="40">+V141/50</f>
        <v>16</v>
      </c>
      <c r="AE141" s="11">
        <f t="shared" ref="AE141:AE182" si="41">+W141/50</f>
        <v>24</v>
      </c>
      <c r="AF141" s="20">
        <f t="shared" ref="AF141:AF182" si="42">+X141/54</f>
        <v>10</v>
      </c>
    </row>
    <row r="142" spans="1:32" ht="114" customHeight="1" thickBot="1" x14ac:dyDescent="0.5">
      <c r="A142" s="113">
        <v>2</v>
      </c>
      <c r="B142" s="23">
        <f t="shared" si="29"/>
        <v>1</v>
      </c>
      <c r="C142" s="492">
        <f t="shared" si="30"/>
        <v>6611</v>
      </c>
      <c r="D142" s="65">
        <v>84</v>
      </c>
      <c r="E142" s="85">
        <v>66</v>
      </c>
      <c r="F142" s="86">
        <v>1</v>
      </c>
      <c r="G142" s="86" t="s">
        <v>60</v>
      </c>
      <c r="H142" s="28" t="s">
        <v>237</v>
      </c>
      <c r="I142" s="29" t="s">
        <v>238</v>
      </c>
      <c r="J142" s="106">
        <f t="shared" si="34"/>
        <v>2</v>
      </c>
      <c r="K142" s="34" t="s">
        <v>46</v>
      </c>
      <c r="L142" s="109"/>
      <c r="M142" s="27">
        <f t="shared" si="35"/>
        <v>66</v>
      </c>
      <c r="N142" s="10">
        <f t="shared" si="36"/>
        <v>1</v>
      </c>
      <c r="O142" s="10" t="str">
        <f t="shared" si="37"/>
        <v>A</v>
      </c>
      <c r="P142" s="35">
        <v>0</v>
      </c>
      <c r="Q142" s="36">
        <v>324</v>
      </c>
      <c r="R142" s="36">
        <v>100</v>
      </c>
      <c r="S142" s="36">
        <v>450</v>
      </c>
      <c r="T142" s="36">
        <v>0</v>
      </c>
      <c r="U142" s="36">
        <v>324</v>
      </c>
      <c r="V142" s="36">
        <v>600</v>
      </c>
      <c r="W142" s="36">
        <v>900</v>
      </c>
      <c r="X142" s="37">
        <v>324</v>
      </c>
      <c r="Y142" s="25">
        <f t="shared" si="31"/>
        <v>0</v>
      </c>
      <c r="Z142" s="10">
        <f t="shared" si="32"/>
        <v>6</v>
      </c>
      <c r="AA142" s="10">
        <f t="shared" si="33"/>
        <v>9</v>
      </c>
      <c r="AB142" s="10">
        <f t="shared" si="38"/>
        <v>0</v>
      </c>
      <c r="AC142" s="10">
        <f t="shared" si="39"/>
        <v>6</v>
      </c>
      <c r="AD142" s="10">
        <f t="shared" si="40"/>
        <v>12</v>
      </c>
      <c r="AE142" s="10">
        <f t="shared" si="41"/>
        <v>18</v>
      </c>
      <c r="AF142" s="26">
        <f t="shared" si="42"/>
        <v>6</v>
      </c>
    </row>
    <row r="143" spans="1:32" ht="114" customHeight="1" thickBot="1" x14ac:dyDescent="0.5">
      <c r="A143" s="113">
        <v>2</v>
      </c>
      <c r="B143" s="23">
        <f t="shared" ref="B143:B182" si="43">IF(G143="A",1,IF(G143="B",2,3))</f>
        <v>2</v>
      </c>
      <c r="C143" s="492">
        <f t="shared" ref="C143:C182" si="44">E143*100+F143*10+B143*1</f>
        <v>6622</v>
      </c>
      <c r="D143" s="65">
        <v>84</v>
      </c>
      <c r="E143" s="85">
        <v>66</v>
      </c>
      <c r="F143" s="86">
        <v>2</v>
      </c>
      <c r="G143" s="86" t="s">
        <v>47</v>
      </c>
      <c r="H143" s="28" t="s">
        <v>239</v>
      </c>
      <c r="I143" s="29" t="s">
        <v>240</v>
      </c>
      <c r="J143" s="106">
        <f t="shared" si="34"/>
        <v>2</v>
      </c>
      <c r="K143" s="34" t="s">
        <v>46</v>
      </c>
      <c r="L143" s="109"/>
      <c r="M143" s="27">
        <f t="shared" si="35"/>
        <v>66</v>
      </c>
      <c r="N143" s="10">
        <f t="shared" si="36"/>
        <v>2</v>
      </c>
      <c r="O143" s="10" t="str">
        <f t="shared" si="37"/>
        <v>B</v>
      </c>
      <c r="P143" s="31">
        <v>200</v>
      </c>
      <c r="Q143" s="32">
        <v>324</v>
      </c>
      <c r="R143" s="32">
        <v>100</v>
      </c>
      <c r="S143" s="32">
        <v>300</v>
      </c>
      <c r="T143" s="32">
        <v>200</v>
      </c>
      <c r="U143" s="32">
        <v>324</v>
      </c>
      <c r="V143" s="32">
        <v>400</v>
      </c>
      <c r="W143" s="32">
        <v>600</v>
      </c>
      <c r="X143" s="33">
        <v>324</v>
      </c>
      <c r="Y143" s="25">
        <f t="shared" si="31"/>
        <v>4</v>
      </c>
      <c r="Z143" s="10">
        <f t="shared" si="32"/>
        <v>6</v>
      </c>
      <c r="AA143" s="10">
        <f t="shared" si="33"/>
        <v>6</v>
      </c>
      <c r="AB143" s="10">
        <f t="shared" si="38"/>
        <v>4</v>
      </c>
      <c r="AC143" s="10">
        <f t="shared" si="39"/>
        <v>6</v>
      </c>
      <c r="AD143" s="10">
        <f t="shared" si="40"/>
        <v>8</v>
      </c>
      <c r="AE143" s="10">
        <f t="shared" si="41"/>
        <v>12</v>
      </c>
      <c r="AF143" s="26">
        <f t="shared" si="42"/>
        <v>6</v>
      </c>
    </row>
    <row r="144" spans="1:32" ht="114" customHeight="1" thickBot="1" x14ac:dyDescent="0.5">
      <c r="A144" s="113">
        <v>2</v>
      </c>
      <c r="B144" s="23">
        <f t="shared" si="43"/>
        <v>2</v>
      </c>
      <c r="C144" s="492">
        <f t="shared" si="44"/>
        <v>6632</v>
      </c>
      <c r="D144" s="65">
        <v>84</v>
      </c>
      <c r="E144" s="85">
        <v>66</v>
      </c>
      <c r="F144" s="86">
        <v>3</v>
      </c>
      <c r="G144" s="86" t="s">
        <v>47</v>
      </c>
      <c r="H144" s="28" t="s">
        <v>241</v>
      </c>
      <c r="I144" s="29" t="s">
        <v>242</v>
      </c>
      <c r="J144" s="106">
        <f t="shared" si="34"/>
        <v>2</v>
      </c>
      <c r="K144" s="34" t="s">
        <v>46</v>
      </c>
      <c r="L144" s="109"/>
      <c r="M144" s="27">
        <f t="shared" si="35"/>
        <v>66</v>
      </c>
      <c r="N144" s="10">
        <f t="shared" si="36"/>
        <v>3</v>
      </c>
      <c r="O144" s="10" t="str">
        <f t="shared" si="37"/>
        <v>B</v>
      </c>
      <c r="P144" s="31">
        <v>200</v>
      </c>
      <c r="Q144" s="32">
        <v>324</v>
      </c>
      <c r="R144" s="32">
        <v>100</v>
      </c>
      <c r="S144" s="32">
        <v>300</v>
      </c>
      <c r="T144" s="32">
        <v>200</v>
      </c>
      <c r="U144" s="32">
        <v>324</v>
      </c>
      <c r="V144" s="32">
        <v>400</v>
      </c>
      <c r="W144" s="32">
        <v>600</v>
      </c>
      <c r="X144" s="33">
        <v>324</v>
      </c>
      <c r="Y144" s="25">
        <f t="shared" si="31"/>
        <v>4</v>
      </c>
      <c r="Z144" s="10">
        <f t="shared" si="32"/>
        <v>6</v>
      </c>
      <c r="AA144" s="10">
        <f t="shared" si="33"/>
        <v>6</v>
      </c>
      <c r="AB144" s="10">
        <f t="shared" si="38"/>
        <v>4</v>
      </c>
      <c r="AC144" s="10">
        <f t="shared" si="39"/>
        <v>6</v>
      </c>
      <c r="AD144" s="10">
        <f t="shared" si="40"/>
        <v>8</v>
      </c>
      <c r="AE144" s="10">
        <f t="shared" si="41"/>
        <v>12</v>
      </c>
      <c r="AF144" s="26">
        <f t="shared" si="42"/>
        <v>6</v>
      </c>
    </row>
    <row r="145" spans="1:32" ht="114" customHeight="1" thickBot="1" x14ac:dyDescent="0.5">
      <c r="A145" s="113">
        <v>2</v>
      </c>
      <c r="B145" s="23">
        <f t="shared" si="43"/>
        <v>3</v>
      </c>
      <c r="C145" s="492">
        <f t="shared" si="44"/>
        <v>6643</v>
      </c>
      <c r="D145" s="65">
        <v>84</v>
      </c>
      <c r="E145" s="85">
        <v>66</v>
      </c>
      <c r="F145" s="86">
        <v>4</v>
      </c>
      <c r="G145" s="86" t="s">
        <v>44</v>
      </c>
      <c r="H145" s="28" t="s">
        <v>243</v>
      </c>
      <c r="I145" s="29" t="s">
        <v>244</v>
      </c>
      <c r="J145" s="106">
        <f t="shared" si="34"/>
        <v>2</v>
      </c>
      <c r="K145" s="34" t="s">
        <v>46</v>
      </c>
      <c r="L145" s="109"/>
      <c r="M145" s="27">
        <f t="shared" si="35"/>
        <v>66</v>
      </c>
      <c r="N145" s="10">
        <f t="shared" si="36"/>
        <v>4</v>
      </c>
      <c r="O145" s="10" t="str">
        <f t="shared" si="37"/>
        <v>C</v>
      </c>
      <c r="P145" s="31">
        <v>400</v>
      </c>
      <c r="Q145" s="32">
        <v>540</v>
      </c>
      <c r="R145" s="32">
        <v>200</v>
      </c>
      <c r="S145" s="32">
        <v>600</v>
      </c>
      <c r="T145" s="32">
        <v>400</v>
      </c>
      <c r="U145" s="32">
        <v>540</v>
      </c>
      <c r="V145" s="32">
        <v>800</v>
      </c>
      <c r="W145" s="32">
        <v>1200</v>
      </c>
      <c r="X145" s="33">
        <v>540</v>
      </c>
      <c r="Y145" s="25">
        <f t="shared" si="31"/>
        <v>8</v>
      </c>
      <c r="Z145" s="10">
        <f t="shared" si="32"/>
        <v>10</v>
      </c>
      <c r="AA145" s="10">
        <f t="shared" si="33"/>
        <v>12</v>
      </c>
      <c r="AB145" s="10">
        <f t="shared" si="38"/>
        <v>8</v>
      </c>
      <c r="AC145" s="10">
        <f t="shared" si="39"/>
        <v>10</v>
      </c>
      <c r="AD145" s="10">
        <f t="shared" si="40"/>
        <v>16</v>
      </c>
      <c r="AE145" s="10">
        <f t="shared" si="41"/>
        <v>24</v>
      </c>
      <c r="AF145" s="26">
        <f t="shared" si="42"/>
        <v>10</v>
      </c>
    </row>
    <row r="146" spans="1:32" ht="51" customHeight="1" thickBot="1" x14ac:dyDescent="0.5">
      <c r="A146" s="113">
        <v>2</v>
      </c>
      <c r="B146" s="23">
        <f t="shared" si="43"/>
        <v>1</v>
      </c>
      <c r="C146" s="492">
        <f t="shared" si="44"/>
        <v>6711</v>
      </c>
      <c r="D146" s="66">
        <v>85</v>
      </c>
      <c r="E146" s="83">
        <v>67</v>
      </c>
      <c r="F146" s="84">
        <v>1</v>
      </c>
      <c r="G146" s="84" t="s">
        <v>60</v>
      </c>
      <c r="H146" s="13" t="s">
        <v>245</v>
      </c>
      <c r="I146" s="14" t="s">
        <v>246</v>
      </c>
      <c r="J146" s="106">
        <f t="shared" si="34"/>
        <v>2</v>
      </c>
      <c r="K146" s="21" t="s">
        <v>46</v>
      </c>
      <c r="L146" s="109"/>
      <c r="M146" s="12">
        <f t="shared" si="35"/>
        <v>67</v>
      </c>
      <c r="N146" s="11">
        <f t="shared" si="36"/>
        <v>1</v>
      </c>
      <c r="O146" s="11" t="str">
        <f t="shared" si="37"/>
        <v>A</v>
      </c>
      <c r="P146" s="16">
        <v>0</v>
      </c>
      <c r="Q146" s="17">
        <v>324</v>
      </c>
      <c r="R146" s="17">
        <v>100</v>
      </c>
      <c r="S146" s="17">
        <v>450</v>
      </c>
      <c r="T146" s="17">
        <v>0</v>
      </c>
      <c r="U146" s="17">
        <v>324</v>
      </c>
      <c r="V146" s="17">
        <v>600</v>
      </c>
      <c r="W146" s="17">
        <v>900</v>
      </c>
      <c r="X146" s="18">
        <v>324</v>
      </c>
      <c r="Y146" s="19">
        <f t="shared" si="31"/>
        <v>0</v>
      </c>
      <c r="Z146" s="11">
        <f t="shared" si="32"/>
        <v>6</v>
      </c>
      <c r="AA146" s="11">
        <f t="shared" si="33"/>
        <v>9</v>
      </c>
      <c r="AB146" s="11">
        <f t="shared" si="38"/>
        <v>0</v>
      </c>
      <c r="AC146" s="11">
        <f t="shared" si="39"/>
        <v>6</v>
      </c>
      <c r="AD146" s="11">
        <f t="shared" si="40"/>
        <v>12</v>
      </c>
      <c r="AE146" s="11">
        <f t="shared" si="41"/>
        <v>18</v>
      </c>
      <c r="AF146" s="20">
        <f t="shared" si="42"/>
        <v>6</v>
      </c>
    </row>
    <row r="147" spans="1:32" ht="51" customHeight="1" thickBot="1" x14ac:dyDescent="0.5">
      <c r="A147" s="113">
        <v>2</v>
      </c>
      <c r="B147" s="23">
        <f t="shared" si="43"/>
        <v>2</v>
      </c>
      <c r="C147" s="492">
        <f t="shared" si="44"/>
        <v>6722</v>
      </c>
      <c r="D147" s="66">
        <v>85</v>
      </c>
      <c r="E147" s="83">
        <v>67</v>
      </c>
      <c r="F147" s="84">
        <v>2</v>
      </c>
      <c r="G147" s="84" t="s">
        <v>47</v>
      </c>
      <c r="H147" s="13" t="s">
        <v>245</v>
      </c>
      <c r="I147" s="14" t="s">
        <v>247</v>
      </c>
      <c r="J147" s="106">
        <f t="shared" si="34"/>
        <v>2</v>
      </c>
      <c r="K147" s="21" t="s">
        <v>46</v>
      </c>
      <c r="L147" s="109"/>
      <c r="M147" s="12">
        <f t="shared" si="35"/>
        <v>67</v>
      </c>
      <c r="N147" s="11">
        <f t="shared" si="36"/>
        <v>2</v>
      </c>
      <c r="O147" s="11" t="str">
        <f t="shared" si="37"/>
        <v>B</v>
      </c>
      <c r="P147" s="16">
        <v>200</v>
      </c>
      <c r="Q147" s="17">
        <v>324</v>
      </c>
      <c r="R147" s="17">
        <v>100</v>
      </c>
      <c r="S147" s="17">
        <v>300</v>
      </c>
      <c r="T147" s="17">
        <v>200</v>
      </c>
      <c r="U147" s="17">
        <v>324</v>
      </c>
      <c r="V147" s="17">
        <v>400</v>
      </c>
      <c r="W147" s="17">
        <v>600</v>
      </c>
      <c r="X147" s="18">
        <v>324</v>
      </c>
      <c r="Y147" s="19">
        <f t="shared" si="31"/>
        <v>4</v>
      </c>
      <c r="Z147" s="11">
        <f t="shared" si="32"/>
        <v>6</v>
      </c>
      <c r="AA147" s="11">
        <f t="shared" si="33"/>
        <v>6</v>
      </c>
      <c r="AB147" s="11">
        <f t="shared" si="38"/>
        <v>4</v>
      </c>
      <c r="AC147" s="11">
        <f t="shared" si="39"/>
        <v>6</v>
      </c>
      <c r="AD147" s="11">
        <f t="shared" si="40"/>
        <v>8</v>
      </c>
      <c r="AE147" s="11">
        <f t="shared" si="41"/>
        <v>12</v>
      </c>
      <c r="AF147" s="20">
        <f t="shared" si="42"/>
        <v>6</v>
      </c>
    </row>
    <row r="148" spans="1:32" ht="51" customHeight="1" thickBot="1" x14ac:dyDescent="0.5">
      <c r="A148" s="113">
        <v>2</v>
      </c>
      <c r="B148" s="23">
        <f t="shared" si="43"/>
        <v>2</v>
      </c>
      <c r="C148" s="492">
        <f t="shared" si="44"/>
        <v>6732</v>
      </c>
      <c r="D148" s="66">
        <v>85</v>
      </c>
      <c r="E148" s="83">
        <v>67</v>
      </c>
      <c r="F148" s="84">
        <v>3</v>
      </c>
      <c r="G148" s="84" t="s">
        <v>47</v>
      </c>
      <c r="H148" s="13" t="s">
        <v>245</v>
      </c>
      <c r="I148" s="14" t="s">
        <v>248</v>
      </c>
      <c r="J148" s="106">
        <f t="shared" si="34"/>
        <v>2</v>
      </c>
      <c r="K148" s="21" t="s">
        <v>46</v>
      </c>
      <c r="L148" s="109"/>
      <c r="M148" s="12">
        <f t="shared" si="35"/>
        <v>67</v>
      </c>
      <c r="N148" s="11">
        <f t="shared" si="36"/>
        <v>3</v>
      </c>
      <c r="O148" s="11" t="str">
        <f t="shared" si="37"/>
        <v>B</v>
      </c>
      <c r="P148" s="16">
        <v>200</v>
      </c>
      <c r="Q148" s="17">
        <v>324</v>
      </c>
      <c r="R148" s="17">
        <v>100</v>
      </c>
      <c r="S148" s="17">
        <v>300</v>
      </c>
      <c r="T148" s="17">
        <v>200</v>
      </c>
      <c r="U148" s="17">
        <v>324</v>
      </c>
      <c r="V148" s="17">
        <v>400</v>
      </c>
      <c r="W148" s="17">
        <v>600</v>
      </c>
      <c r="X148" s="18">
        <v>324</v>
      </c>
      <c r="Y148" s="19">
        <f t="shared" si="31"/>
        <v>4</v>
      </c>
      <c r="Z148" s="11">
        <f t="shared" si="32"/>
        <v>6</v>
      </c>
      <c r="AA148" s="11">
        <f t="shared" si="33"/>
        <v>6</v>
      </c>
      <c r="AB148" s="11">
        <f t="shared" si="38"/>
        <v>4</v>
      </c>
      <c r="AC148" s="11">
        <f t="shared" si="39"/>
        <v>6</v>
      </c>
      <c r="AD148" s="11">
        <f t="shared" si="40"/>
        <v>8</v>
      </c>
      <c r="AE148" s="11">
        <f t="shared" si="41"/>
        <v>12</v>
      </c>
      <c r="AF148" s="20">
        <f t="shared" si="42"/>
        <v>6</v>
      </c>
    </row>
    <row r="149" spans="1:32" ht="51" customHeight="1" thickBot="1" x14ac:dyDescent="0.5">
      <c r="A149" s="113">
        <v>2</v>
      </c>
      <c r="B149" s="23">
        <f t="shared" si="43"/>
        <v>3</v>
      </c>
      <c r="C149" s="492">
        <f t="shared" si="44"/>
        <v>6743</v>
      </c>
      <c r="D149" s="66">
        <v>85</v>
      </c>
      <c r="E149" s="83">
        <v>67</v>
      </c>
      <c r="F149" s="84">
        <v>4</v>
      </c>
      <c r="G149" s="84" t="s">
        <v>44</v>
      </c>
      <c r="H149" s="13" t="s">
        <v>245</v>
      </c>
      <c r="I149" s="14" t="s">
        <v>249</v>
      </c>
      <c r="J149" s="106">
        <f t="shared" si="34"/>
        <v>2</v>
      </c>
      <c r="K149" s="21" t="s">
        <v>46</v>
      </c>
      <c r="L149" s="109"/>
      <c r="M149" s="12">
        <f t="shared" si="35"/>
        <v>67</v>
      </c>
      <c r="N149" s="11">
        <f t="shared" si="36"/>
        <v>4</v>
      </c>
      <c r="O149" s="11" t="str">
        <f t="shared" si="37"/>
        <v>C</v>
      </c>
      <c r="P149" s="16">
        <v>400</v>
      </c>
      <c r="Q149" s="17">
        <v>540</v>
      </c>
      <c r="R149" s="17">
        <v>200</v>
      </c>
      <c r="S149" s="17">
        <v>600</v>
      </c>
      <c r="T149" s="17">
        <v>400</v>
      </c>
      <c r="U149" s="17">
        <v>540</v>
      </c>
      <c r="V149" s="17">
        <v>800</v>
      </c>
      <c r="W149" s="17">
        <v>1200</v>
      </c>
      <c r="X149" s="18">
        <v>540</v>
      </c>
      <c r="Y149" s="19">
        <f t="shared" si="31"/>
        <v>8</v>
      </c>
      <c r="Z149" s="11">
        <f t="shared" si="32"/>
        <v>10</v>
      </c>
      <c r="AA149" s="11">
        <f t="shared" si="33"/>
        <v>12</v>
      </c>
      <c r="AB149" s="11">
        <f t="shared" si="38"/>
        <v>8</v>
      </c>
      <c r="AC149" s="11">
        <f t="shared" si="39"/>
        <v>10</v>
      </c>
      <c r="AD149" s="11">
        <f t="shared" si="40"/>
        <v>16</v>
      </c>
      <c r="AE149" s="11">
        <f t="shared" si="41"/>
        <v>24</v>
      </c>
      <c r="AF149" s="20">
        <f t="shared" si="42"/>
        <v>10</v>
      </c>
    </row>
    <row r="150" spans="1:32" ht="129.75" customHeight="1" thickBot="1" x14ac:dyDescent="0.5">
      <c r="A150" s="113">
        <v>2</v>
      </c>
      <c r="B150" s="23">
        <f t="shared" si="43"/>
        <v>1</v>
      </c>
      <c r="C150" s="493">
        <f t="shared" si="44"/>
        <v>6811</v>
      </c>
      <c r="D150" s="65">
        <v>86</v>
      </c>
      <c r="E150" s="81">
        <v>68</v>
      </c>
      <c r="F150" s="82">
        <v>1</v>
      </c>
      <c r="G150" s="82" t="s">
        <v>60</v>
      </c>
      <c r="H150" s="28" t="s">
        <v>250</v>
      </c>
      <c r="I150" s="29" t="s">
        <v>238</v>
      </c>
      <c r="J150" s="106">
        <f t="shared" si="34"/>
        <v>2</v>
      </c>
      <c r="K150" s="34" t="s">
        <v>46</v>
      </c>
      <c r="L150" s="109"/>
      <c r="M150" s="27">
        <f t="shared" si="35"/>
        <v>68</v>
      </c>
      <c r="N150" s="10">
        <f t="shared" si="36"/>
        <v>1</v>
      </c>
      <c r="O150" s="10" t="str">
        <f t="shared" si="37"/>
        <v>A</v>
      </c>
      <c r="P150" s="35">
        <v>0</v>
      </c>
      <c r="Q150" s="36">
        <v>324</v>
      </c>
      <c r="R150" s="36">
        <v>100</v>
      </c>
      <c r="S150" s="36">
        <v>450</v>
      </c>
      <c r="T150" s="36">
        <v>0</v>
      </c>
      <c r="U150" s="36">
        <v>324</v>
      </c>
      <c r="V150" s="36">
        <v>600</v>
      </c>
      <c r="W150" s="36">
        <v>900</v>
      </c>
      <c r="X150" s="37">
        <v>324</v>
      </c>
      <c r="Y150" s="25">
        <f t="shared" si="31"/>
        <v>0</v>
      </c>
      <c r="Z150" s="10">
        <f t="shared" si="32"/>
        <v>6</v>
      </c>
      <c r="AA150" s="10">
        <f t="shared" si="33"/>
        <v>9</v>
      </c>
      <c r="AB150" s="10">
        <f t="shared" si="38"/>
        <v>0</v>
      </c>
      <c r="AC150" s="10">
        <f t="shared" si="39"/>
        <v>6</v>
      </c>
      <c r="AD150" s="10">
        <f t="shared" si="40"/>
        <v>12</v>
      </c>
      <c r="AE150" s="10">
        <f t="shared" si="41"/>
        <v>18</v>
      </c>
      <c r="AF150" s="26">
        <f t="shared" si="42"/>
        <v>6</v>
      </c>
    </row>
    <row r="151" spans="1:32" ht="129.75" customHeight="1" thickBot="1" x14ac:dyDescent="0.5">
      <c r="A151" s="113">
        <v>2</v>
      </c>
      <c r="B151" s="23">
        <f t="shared" si="43"/>
        <v>1</v>
      </c>
      <c r="C151" s="493">
        <f t="shared" si="44"/>
        <v>6821</v>
      </c>
      <c r="D151" s="65">
        <v>86</v>
      </c>
      <c r="E151" s="81">
        <v>68</v>
      </c>
      <c r="F151" s="82">
        <v>2</v>
      </c>
      <c r="G151" s="82" t="s">
        <v>60</v>
      </c>
      <c r="H151" s="28" t="s">
        <v>250</v>
      </c>
      <c r="I151" s="29" t="s">
        <v>251</v>
      </c>
      <c r="J151" s="106">
        <f t="shared" si="34"/>
        <v>2</v>
      </c>
      <c r="K151" s="34" t="s">
        <v>46</v>
      </c>
      <c r="L151" s="109"/>
      <c r="M151" s="27">
        <f t="shared" si="35"/>
        <v>68</v>
      </c>
      <c r="N151" s="10">
        <f t="shared" si="36"/>
        <v>2</v>
      </c>
      <c r="O151" s="10" t="str">
        <f t="shared" si="37"/>
        <v>A</v>
      </c>
      <c r="P151" s="35">
        <v>0</v>
      </c>
      <c r="Q151" s="36">
        <v>324</v>
      </c>
      <c r="R151" s="36">
        <v>100</v>
      </c>
      <c r="S151" s="36">
        <v>450</v>
      </c>
      <c r="T151" s="36">
        <v>0</v>
      </c>
      <c r="U151" s="36">
        <v>324</v>
      </c>
      <c r="V151" s="36">
        <v>600</v>
      </c>
      <c r="W151" s="36">
        <v>900</v>
      </c>
      <c r="X151" s="37">
        <v>324</v>
      </c>
      <c r="Y151" s="25">
        <f t="shared" si="31"/>
        <v>0</v>
      </c>
      <c r="Z151" s="10">
        <f t="shared" si="32"/>
        <v>6</v>
      </c>
      <c r="AA151" s="10">
        <f t="shared" si="33"/>
        <v>9</v>
      </c>
      <c r="AB151" s="10">
        <f t="shared" si="38"/>
        <v>0</v>
      </c>
      <c r="AC151" s="10">
        <f t="shared" si="39"/>
        <v>6</v>
      </c>
      <c r="AD151" s="10">
        <f t="shared" si="40"/>
        <v>12</v>
      </c>
      <c r="AE151" s="10">
        <f t="shared" si="41"/>
        <v>18</v>
      </c>
      <c r="AF151" s="26">
        <f t="shared" si="42"/>
        <v>6</v>
      </c>
    </row>
    <row r="152" spans="1:32" ht="129.75" customHeight="1" thickBot="1" x14ac:dyDescent="0.5">
      <c r="A152" s="113">
        <v>2</v>
      </c>
      <c r="B152" s="23">
        <f t="shared" si="43"/>
        <v>2</v>
      </c>
      <c r="C152" s="493">
        <f t="shared" si="44"/>
        <v>6832</v>
      </c>
      <c r="D152" s="65">
        <v>86</v>
      </c>
      <c r="E152" s="81">
        <v>68</v>
      </c>
      <c r="F152" s="82">
        <v>3</v>
      </c>
      <c r="G152" s="82" t="s">
        <v>47</v>
      </c>
      <c r="H152" s="28" t="s">
        <v>250</v>
      </c>
      <c r="I152" s="29" t="s">
        <v>252</v>
      </c>
      <c r="J152" s="106">
        <f t="shared" si="34"/>
        <v>2</v>
      </c>
      <c r="K152" s="34" t="s">
        <v>46</v>
      </c>
      <c r="L152" s="109"/>
      <c r="M152" s="27">
        <f t="shared" si="35"/>
        <v>68</v>
      </c>
      <c r="N152" s="10">
        <f t="shared" si="36"/>
        <v>3</v>
      </c>
      <c r="O152" s="10" t="str">
        <f t="shared" si="37"/>
        <v>B</v>
      </c>
      <c r="P152" s="31">
        <v>200</v>
      </c>
      <c r="Q152" s="32">
        <v>324</v>
      </c>
      <c r="R152" s="32">
        <v>100</v>
      </c>
      <c r="S152" s="32">
        <v>300</v>
      </c>
      <c r="T152" s="32">
        <v>200</v>
      </c>
      <c r="U152" s="32">
        <v>324</v>
      </c>
      <c r="V152" s="32">
        <v>400</v>
      </c>
      <c r="W152" s="32">
        <v>600</v>
      </c>
      <c r="X152" s="33">
        <v>324</v>
      </c>
      <c r="Y152" s="25">
        <f t="shared" si="31"/>
        <v>4</v>
      </c>
      <c r="Z152" s="10">
        <f t="shared" si="32"/>
        <v>6</v>
      </c>
      <c r="AA152" s="10">
        <f t="shared" si="33"/>
        <v>6</v>
      </c>
      <c r="AB152" s="10">
        <f t="shared" si="38"/>
        <v>4</v>
      </c>
      <c r="AC152" s="10">
        <f t="shared" si="39"/>
        <v>6</v>
      </c>
      <c r="AD152" s="10">
        <f t="shared" si="40"/>
        <v>8</v>
      </c>
      <c r="AE152" s="10">
        <f t="shared" si="41"/>
        <v>12</v>
      </c>
      <c r="AF152" s="26">
        <f t="shared" si="42"/>
        <v>6</v>
      </c>
    </row>
    <row r="153" spans="1:32" ht="133.5" customHeight="1" thickBot="1" x14ac:dyDescent="0.5">
      <c r="A153" s="113">
        <v>2</v>
      </c>
      <c r="B153" s="23">
        <f t="shared" si="43"/>
        <v>2</v>
      </c>
      <c r="C153" s="493">
        <f t="shared" si="44"/>
        <v>6842</v>
      </c>
      <c r="D153" s="65">
        <v>86</v>
      </c>
      <c r="E153" s="81">
        <v>68</v>
      </c>
      <c r="F153" s="82">
        <v>4</v>
      </c>
      <c r="G153" s="82" t="s">
        <v>47</v>
      </c>
      <c r="H153" s="28" t="s">
        <v>250</v>
      </c>
      <c r="I153" s="29" t="s">
        <v>253</v>
      </c>
      <c r="J153" s="106">
        <f t="shared" si="34"/>
        <v>2</v>
      </c>
      <c r="K153" s="34" t="s">
        <v>46</v>
      </c>
      <c r="L153" s="109"/>
      <c r="M153" s="27">
        <f t="shared" si="35"/>
        <v>68</v>
      </c>
      <c r="N153" s="10">
        <f t="shared" si="36"/>
        <v>4</v>
      </c>
      <c r="O153" s="10" t="str">
        <f t="shared" si="37"/>
        <v>B</v>
      </c>
      <c r="P153" s="31">
        <v>200</v>
      </c>
      <c r="Q153" s="32">
        <v>324</v>
      </c>
      <c r="R153" s="32">
        <v>100</v>
      </c>
      <c r="S153" s="32">
        <v>300</v>
      </c>
      <c r="T153" s="32">
        <v>200</v>
      </c>
      <c r="U153" s="32">
        <v>324</v>
      </c>
      <c r="V153" s="32">
        <v>400</v>
      </c>
      <c r="W153" s="32">
        <v>600</v>
      </c>
      <c r="X153" s="33">
        <v>324</v>
      </c>
      <c r="Y153" s="25">
        <f t="shared" si="31"/>
        <v>4</v>
      </c>
      <c r="Z153" s="10">
        <f t="shared" si="32"/>
        <v>6</v>
      </c>
      <c r="AA153" s="10">
        <f t="shared" si="33"/>
        <v>6</v>
      </c>
      <c r="AB153" s="10">
        <f t="shared" si="38"/>
        <v>4</v>
      </c>
      <c r="AC153" s="10">
        <f t="shared" si="39"/>
        <v>6</v>
      </c>
      <c r="AD153" s="10">
        <f t="shared" si="40"/>
        <v>8</v>
      </c>
      <c r="AE153" s="10">
        <f t="shared" si="41"/>
        <v>12</v>
      </c>
      <c r="AF153" s="26">
        <f t="shared" si="42"/>
        <v>6</v>
      </c>
    </row>
    <row r="154" spans="1:32" ht="133.5" customHeight="1" thickBot="1" x14ac:dyDescent="0.5">
      <c r="A154" s="113">
        <v>2</v>
      </c>
      <c r="B154" s="23">
        <f t="shared" si="43"/>
        <v>3</v>
      </c>
      <c r="C154" s="493">
        <f t="shared" si="44"/>
        <v>6853</v>
      </c>
      <c r="D154" s="65">
        <v>86</v>
      </c>
      <c r="E154" s="81">
        <v>68</v>
      </c>
      <c r="F154" s="82">
        <v>5</v>
      </c>
      <c r="G154" s="82" t="s">
        <v>44</v>
      </c>
      <c r="H154" s="28" t="s">
        <v>250</v>
      </c>
      <c r="I154" s="29" t="s">
        <v>244</v>
      </c>
      <c r="J154" s="106">
        <f t="shared" si="34"/>
        <v>2</v>
      </c>
      <c r="K154" s="34" t="s">
        <v>46</v>
      </c>
      <c r="L154" s="109"/>
      <c r="M154" s="27">
        <f t="shared" si="35"/>
        <v>68</v>
      </c>
      <c r="N154" s="10">
        <f t="shared" si="36"/>
        <v>5</v>
      </c>
      <c r="O154" s="10" t="str">
        <f t="shared" si="37"/>
        <v>C</v>
      </c>
      <c r="P154" s="31">
        <v>400</v>
      </c>
      <c r="Q154" s="32">
        <v>540</v>
      </c>
      <c r="R154" s="32">
        <v>200</v>
      </c>
      <c r="S154" s="32">
        <v>600</v>
      </c>
      <c r="T154" s="32">
        <v>400</v>
      </c>
      <c r="U154" s="32">
        <v>540</v>
      </c>
      <c r="V154" s="32">
        <v>800</v>
      </c>
      <c r="W154" s="32">
        <v>1200</v>
      </c>
      <c r="X154" s="33">
        <v>540</v>
      </c>
      <c r="Y154" s="25">
        <f t="shared" si="31"/>
        <v>8</v>
      </c>
      <c r="Z154" s="10">
        <f t="shared" si="32"/>
        <v>10</v>
      </c>
      <c r="AA154" s="10">
        <f t="shared" si="33"/>
        <v>12</v>
      </c>
      <c r="AB154" s="10">
        <f t="shared" si="38"/>
        <v>8</v>
      </c>
      <c r="AC154" s="10">
        <f t="shared" si="39"/>
        <v>10</v>
      </c>
      <c r="AD154" s="10">
        <f t="shared" si="40"/>
        <v>16</v>
      </c>
      <c r="AE154" s="10">
        <f t="shared" si="41"/>
        <v>24</v>
      </c>
      <c r="AF154" s="26">
        <f t="shared" si="42"/>
        <v>10</v>
      </c>
    </row>
    <row r="155" spans="1:32" ht="93" customHeight="1" thickBot="1" x14ac:dyDescent="0.5">
      <c r="A155" s="113">
        <v>2</v>
      </c>
      <c r="B155" s="23">
        <f t="shared" si="43"/>
        <v>1</v>
      </c>
      <c r="C155" s="492">
        <f t="shared" si="44"/>
        <v>6911</v>
      </c>
      <c r="D155" s="65">
        <v>87</v>
      </c>
      <c r="E155" s="83">
        <v>69</v>
      </c>
      <c r="F155" s="84">
        <v>1</v>
      </c>
      <c r="G155" s="84" t="s">
        <v>60</v>
      </c>
      <c r="H155" s="28" t="s">
        <v>254</v>
      </c>
      <c r="I155" s="29" t="s">
        <v>255</v>
      </c>
      <c r="J155" s="106">
        <f t="shared" si="34"/>
        <v>2</v>
      </c>
      <c r="K155" s="34" t="s">
        <v>46</v>
      </c>
      <c r="L155" s="109"/>
      <c r="M155" s="27">
        <f t="shared" si="35"/>
        <v>69</v>
      </c>
      <c r="N155" s="10">
        <f t="shared" si="36"/>
        <v>1</v>
      </c>
      <c r="O155" s="10" t="str">
        <f t="shared" si="37"/>
        <v>A</v>
      </c>
      <c r="P155" s="35">
        <v>0</v>
      </c>
      <c r="Q155" s="36">
        <v>324</v>
      </c>
      <c r="R155" s="36">
        <v>100</v>
      </c>
      <c r="S155" s="36">
        <v>450</v>
      </c>
      <c r="T155" s="36">
        <v>0</v>
      </c>
      <c r="U155" s="36">
        <v>324</v>
      </c>
      <c r="V155" s="36">
        <v>600</v>
      </c>
      <c r="W155" s="36">
        <v>900</v>
      </c>
      <c r="X155" s="37">
        <v>324</v>
      </c>
      <c r="Y155" s="25">
        <f t="shared" si="31"/>
        <v>0</v>
      </c>
      <c r="Z155" s="10">
        <f t="shared" si="32"/>
        <v>6</v>
      </c>
      <c r="AA155" s="10">
        <f t="shared" si="33"/>
        <v>9</v>
      </c>
      <c r="AB155" s="10">
        <f t="shared" si="38"/>
        <v>0</v>
      </c>
      <c r="AC155" s="10">
        <f t="shared" si="39"/>
        <v>6</v>
      </c>
      <c r="AD155" s="10">
        <f t="shared" si="40"/>
        <v>12</v>
      </c>
      <c r="AE155" s="10">
        <f t="shared" si="41"/>
        <v>18</v>
      </c>
      <c r="AF155" s="26">
        <f t="shared" si="42"/>
        <v>6</v>
      </c>
    </row>
    <row r="156" spans="1:32" ht="93" customHeight="1" thickBot="1" x14ac:dyDescent="0.5">
      <c r="A156" s="113">
        <v>2</v>
      </c>
      <c r="B156" s="23">
        <f t="shared" si="43"/>
        <v>2</v>
      </c>
      <c r="C156" s="492">
        <f t="shared" si="44"/>
        <v>6922</v>
      </c>
      <c r="D156" s="66">
        <v>87</v>
      </c>
      <c r="E156" s="83">
        <v>69</v>
      </c>
      <c r="F156" s="84">
        <v>2</v>
      </c>
      <c r="G156" s="84" t="s">
        <v>47</v>
      </c>
      <c r="H156" s="13" t="s">
        <v>256</v>
      </c>
      <c r="I156" s="14" t="s">
        <v>257</v>
      </c>
      <c r="J156" s="106">
        <f t="shared" si="34"/>
        <v>2</v>
      </c>
      <c r="K156" s="21" t="s">
        <v>46</v>
      </c>
      <c r="L156" s="109"/>
      <c r="M156" s="12">
        <f t="shared" si="35"/>
        <v>69</v>
      </c>
      <c r="N156" s="11">
        <f t="shared" si="36"/>
        <v>2</v>
      </c>
      <c r="O156" s="11" t="str">
        <f t="shared" si="37"/>
        <v>B</v>
      </c>
      <c r="P156" s="16">
        <v>300</v>
      </c>
      <c r="Q156" s="17">
        <v>432</v>
      </c>
      <c r="R156" s="17">
        <v>150</v>
      </c>
      <c r="S156" s="17">
        <v>450</v>
      </c>
      <c r="T156" s="17">
        <v>300</v>
      </c>
      <c r="U156" s="17">
        <v>432</v>
      </c>
      <c r="V156" s="17">
        <v>600</v>
      </c>
      <c r="W156" s="17">
        <v>900</v>
      </c>
      <c r="X156" s="18">
        <v>432</v>
      </c>
      <c r="Y156" s="19">
        <f t="shared" si="31"/>
        <v>6</v>
      </c>
      <c r="Z156" s="11">
        <f t="shared" si="32"/>
        <v>8</v>
      </c>
      <c r="AA156" s="11">
        <f t="shared" si="33"/>
        <v>9</v>
      </c>
      <c r="AB156" s="11">
        <f t="shared" si="38"/>
        <v>6</v>
      </c>
      <c r="AC156" s="11">
        <f t="shared" si="39"/>
        <v>8</v>
      </c>
      <c r="AD156" s="11">
        <f t="shared" si="40"/>
        <v>12</v>
      </c>
      <c r="AE156" s="11">
        <f t="shared" si="41"/>
        <v>18</v>
      </c>
      <c r="AF156" s="20">
        <f t="shared" si="42"/>
        <v>8</v>
      </c>
    </row>
    <row r="157" spans="1:32" ht="93" customHeight="1" thickBot="1" x14ac:dyDescent="0.5">
      <c r="A157" s="113">
        <v>2</v>
      </c>
      <c r="B157" s="23">
        <f t="shared" si="43"/>
        <v>3</v>
      </c>
      <c r="C157" s="492">
        <f t="shared" si="44"/>
        <v>6933</v>
      </c>
      <c r="D157" s="66">
        <v>87</v>
      </c>
      <c r="E157" s="83">
        <v>69</v>
      </c>
      <c r="F157" s="84">
        <v>3</v>
      </c>
      <c r="G157" s="84" t="s">
        <v>44</v>
      </c>
      <c r="H157" s="13" t="s">
        <v>254</v>
      </c>
      <c r="I157" s="14" t="s">
        <v>258</v>
      </c>
      <c r="J157" s="106">
        <f t="shared" si="34"/>
        <v>2</v>
      </c>
      <c r="K157" s="21" t="s">
        <v>46</v>
      </c>
      <c r="L157" s="109"/>
      <c r="M157" s="12">
        <f t="shared" si="35"/>
        <v>69</v>
      </c>
      <c r="N157" s="11">
        <f t="shared" si="36"/>
        <v>3</v>
      </c>
      <c r="O157" s="11" t="str">
        <f t="shared" si="37"/>
        <v>C</v>
      </c>
      <c r="P157" s="16">
        <v>400</v>
      </c>
      <c r="Q157" s="17">
        <v>540</v>
      </c>
      <c r="R157" s="17">
        <v>200</v>
      </c>
      <c r="S157" s="17">
        <v>600</v>
      </c>
      <c r="T157" s="17">
        <v>400</v>
      </c>
      <c r="U157" s="17">
        <v>540</v>
      </c>
      <c r="V157" s="17">
        <v>800</v>
      </c>
      <c r="W157" s="17">
        <v>1200</v>
      </c>
      <c r="X157" s="18">
        <v>540</v>
      </c>
      <c r="Y157" s="19">
        <f t="shared" si="31"/>
        <v>8</v>
      </c>
      <c r="Z157" s="11">
        <f t="shared" si="32"/>
        <v>10</v>
      </c>
      <c r="AA157" s="11">
        <f t="shared" si="33"/>
        <v>12</v>
      </c>
      <c r="AB157" s="11">
        <f t="shared" si="38"/>
        <v>8</v>
      </c>
      <c r="AC157" s="11">
        <f t="shared" si="39"/>
        <v>10</v>
      </c>
      <c r="AD157" s="11">
        <f t="shared" si="40"/>
        <v>16</v>
      </c>
      <c r="AE157" s="11">
        <f t="shared" si="41"/>
        <v>24</v>
      </c>
      <c r="AF157" s="20">
        <f t="shared" si="42"/>
        <v>10</v>
      </c>
    </row>
    <row r="158" spans="1:32" ht="51.75" customHeight="1" thickBot="1" x14ac:dyDescent="0.5">
      <c r="A158" s="113">
        <v>1</v>
      </c>
      <c r="B158" s="23">
        <f t="shared" si="43"/>
        <v>2</v>
      </c>
      <c r="C158" s="490">
        <f t="shared" si="44"/>
        <v>7012</v>
      </c>
      <c r="D158" s="65">
        <v>88</v>
      </c>
      <c r="E158" s="81">
        <v>70</v>
      </c>
      <c r="F158" s="82">
        <v>1</v>
      </c>
      <c r="G158" s="82" t="s">
        <v>47</v>
      </c>
      <c r="H158" s="28" t="s">
        <v>259</v>
      </c>
      <c r="I158" s="29" t="s">
        <v>260</v>
      </c>
      <c r="J158" s="106">
        <f t="shared" si="34"/>
        <v>1</v>
      </c>
      <c r="K158" s="34" t="s">
        <v>46</v>
      </c>
      <c r="L158" s="109"/>
      <c r="M158" s="27">
        <f t="shared" si="35"/>
        <v>70</v>
      </c>
      <c r="N158" s="10">
        <f t="shared" si="36"/>
        <v>1</v>
      </c>
      <c r="O158" s="10" t="str">
        <f t="shared" si="37"/>
        <v>B</v>
      </c>
      <c r="P158" s="31">
        <v>200</v>
      </c>
      <c r="Q158" s="32">
        <v>324</v>
      </c>
      <c r="R158" s="32">
        <v>100</v>
      </c>
      <c r="S158" s="32">
        <v>300</v>
      </c>
      <c r="T158" s="32">
        <v>200</v>
      </c>
      <c r="U158" s="32">
        <v>324</v>
      </c>
      <c r="V158" s="32">
        <v>400</v>
      </c>
      <c r="W158" s="32">
        <v>600</v>
      </c>
      <c r="X158" s="33">
        <v>324</v>
      </c>
      <c r="Y158" s="25">
        <f t="shared" si="31"/>
        <v>4</v>
      </c>
      <c r="Z158" s="10">
        <f t="shared" si="32"/>
        <v>6</v>
      </c>
      <c r="AA158" s="10">
        <f t="shared" si="33"/>
        <v>6</v>
      </c>
      <c r="AB158" s="10">
        <f t="shared" si="38"/>
        <v>4</v>
      </c>
      <c r="AC158" s="10">
        <f t="shared" si="39"/>
        <v>6</v>
      </c>
      <c r="AD158" s="10">
        <f t="shared" si="40"/>
        <v>8</v>
      </c>
      <c r="AE158" s="10">
        <f t="shared" si="41"/>
        <v>12</v>
      </c>
      <c r="AF158" s="26">
        <f t="shared" si="42"/>
        <v>6</v>
      </c>
    </row>
    <row r="159" spans="1:32" ht="51.75" customHeight="1" thickBot="1" x14ac:dyDescent="0.5">
      <c r="A159" s="113">
        <v>1</v>
      </c>
      <c r="B159" s="23">
        <f t="shared" si="43"/>
        <v>3</v>
      </c>
      <c r="C159" s="490">
        <f t="shared" si="44"/>
        <v>7023</v>
      </c>
      <c r="D159" s="65">
        <v>88</v>
      </c>
      <c r="E159" s="81">
        <v>70</v>
      </c>
      <c r="F159" s="82">
        <v>2</v>
      </c>
      <c r="G159" s="82" t="s">
        <v>44</v>
      </c>
      <c r="H159" s="28" t="s">
        <v>259</v>
      </c>
      <c r="I159" s="29" t="s">
        <v>261</v>
      </c>
      <c r="J159" s="106">
        <f t="shared" si="34"/>
        <v>1</v>
      </c>
      <c r="K159" s="34" t="s">
        <v>46</v>
      </c>
      <c r="L159" s="109"/>
      <c r="M159" s="27">
        <f t="shared" si="35"/>
        <v>70</v>
      </c>
      <c r="N159" s="10">
        <f t="shared" si="36"/>
        <v>2</v>
      </c>
      <c r="O159" s="10" t="str">
        <f t="shared" si="37"/>
        <v>C</v>
      </c>
      <c r="P159" s="31">
        <v>400</v>
      </c>
      <c r="Q159" s="32">
        <v>540</v>
      </c>
      <c r="R159" s="32">
        <v>200</v>
      </c>
      <c r="S159" s="32">
        <v>600</v>
      </c>
      <c r="T159" s="32">
        <v>400</v>
      </c>
      <c r="U159" s="32">
        <v>540</v>
      </c>
      <c r="V159" s="32">
        <v>800</v>
      </c>
      <c r="W159" s="32">
        <v>1200</v>
      </c>
      <c r="X159" s="33">
        <v>540</v>
      </c>
      <c r="Y159" s="25">
        <f t="shared" ref="Y159:Y182" si="45">+P159/50</f>
        <v>8</v>
      </c>
      <c r="Z159" s="10">
        <f t="shared" ref="Z159:Z182" si="46">+Q159/54</f>
        <v>10</v>
      </c>
      <c r="AA159" s="10">
        <f t="shared" ref="AA159:AA182" si="47">+S159/50</f>
        <v>12</v>
      </c>
      <c r="AB159" s="10">
        <f t="shared" si="38"/>
        <v>8</v>
      </c>
      <c r="AC159" s="10">
        <f t="shared" si="39"/>
        <v>10</v>
      </c>
      <c r="AD159" s="10">
        <f t="shared" si="40"/>
        <v>16</v>
      </c>
      <c r="AE159" s="10">
        <f t="shared" si="41"/>
        <v>24</v>
      </c>
      <c r="AF159" s="26">
        <f t="shared" si="42"/>
        <v>10</v>
      </c>
    </row>
    <row r="160" spans="1:32" ht="46.5" customHeight="1" thickBot="1" x14ac:dyDescent="0.5">
      <c r="A160" s="113">
        <v>2</v>
      </c>
      <c r="B160" s="23">
        <f t="shared" si="43"/>
        <v>1</v>
      </c>
      <c r="C160" s="492">
        <f t="shared" si="44"/>
        <v>7111</v>
      </c>
      <c r="D160" s="66">
        <v>89</v>
      </c>
      <c r="E160" s="83">
        <v>71</v>
      </c>
      <c r="F160" s="84">
        <v>1</v>
      </c>
      <c r="G160" s="84" t="s">
        <v>60</v>
      </c>
      <c r="H160" s="13" t="s">
        <v>262</v>
      </c>
      <c r="I160" s="14" t="s">
        <v>263</v>
      </c>
      <c r="J160" s="106">
        <f t="shared" si="34"/>
        <v>2</v>
      </c>
      <c r="K160" s="21" t="s">
        <v>46</v>
      </c>
      <c r="L160" s="109"/>
      <c r="M160" s="12">
        <f t="shared" si="35"/>
        <v>71</v>
      </c>
      <c r="N160" s="11">
        <f t="shared" si="36"/>
        <v>1</v>
      </c>
      <c r="O160" s="11" t="str">
        <f t="shared" si="37"/>
        <v>A</v>
      </c>
      <c r="P160" s="16">
        <v>0</v>
      </c>
      <c r="Q160" s="17">
        <v>324</v>
      </c>
      <c r="R160" s="17">
        <v>100</v>
      </c>
      <c r="S160" s="17">
        <v>450</v>
      </c>
      <c r="T160" s="17">
        <v>0</v>
      </c>
      <c r="U160" s="17">
        <v>324</v>
      </c>
      <c r="V160" s="17">
        <v>600</v>
      </c>
      <c r="W160" s="17">
        <v>900</v>
      </c>
      <c r="X160" s="18">
        <v>324</v>
      </c>
      <c r="Y160" s="19">
        <f t="shared" si="45"/>
        <v>0</v>
      </c>
      <c r="Z160" s="11">
        <f t="shared" si="46"/>
        <v>6</v>
      </c>
      <c r="AA160" s="11">
        <f t="shared" si="47"/>
        <v>9</v>
      </c>
      <c r="AB160" s="11">
        <f t="shared" si="38"/>
        <v>0</v>
      </c>
      <c r="AC160" s="11">
        <f t="shared" si="39"/>
        <v>6</v>
      </c>
      <c r="AD160" s="11">
        <f t="shared" si="40"/>
        <v>12</v>
      </c>
      <c r="AE160" s="11">
        <f t="shared" si="41"/>
        <v>18</v>
      </c>
      <c r="AF160" s="20">
        <f t="shared" si="42"/>
        <v>6</v>
      </c>
    </row>
    <row r="161" spans="1:32" ht="39.75" thickBot="1" x14ac:dyDescent="0.5">
      <c r="A161" s="113">
        <v>2</v>
      </c>
      <c r="B161" s="23">
        <f t="shared" si="43"/>
        <v>2</v>
      </c>
      <c r="C161" s="492">
        <f t="shared" si="44"/>
        <v>7122</v>
      </c>
      <c r="D161" s="66">
        <v>89</v>
      </c>
      <c r="E161" s="83">
        <v>71</v>
      </c>
      <c r="F161" s="84">
        <v>2</v>
      </c>
      <c r="G161" s="84" t="s">
        <v>47</v>
      </c>
      <c r="H161" s="13" t="s">
        <v>262</v>
      </c>
      <c r="I161" s="14" t="s">
        <v>264</v>
      </c>
      <c r="J161" s="106">
        <f t="shared" si="34"/>
        <v>2</v>
      </c>
      <c r="K161" s="21" t="s">
        <v>46</v>
      </c>
      <c r="L161" s="109"/>
      <c r="M161" s="12">
        <f t="shared" si="35"/>
        <v>71</v>
      </c>
      <c r="N161" s="11">
        <f t="shared" si="36"/>
        <v>2</v>
      </c>
      <c r="O161" s="11" t="str">
        <f t="shared" si="37"/>
        <v>B</v>
      </c>
      <c r="P161" s="16">
        <v>300</v>
      </c>
      <c r="Q161" s="17">
        <v>432</v>
      </c>
      <c r="R161" s="17">
        <v>150</v>
      </c>
      <c r="S161" s="17">
        <v>450</v>
      </c>
      <c r="T161" s="17">
        <v>300</v>
      </c>
      <c r="U161" s="17">
        <v>432</v>
      </c>
      <c r="V161" s="17">
        <v>600</v>
      </c>
      <c r="W161" s="17">
        <v>900</v>
      </c>
      <c r="X161" s="18">
        <v>432</v>
      </c>
      <c r="Y161" s="19">
        <f t="shared" si="45"/>
        <v>6</v>
      </c>
      <c r="Z161" s="11">
        <f t="shared" si="46"/>
        <v>8</v>
      </c>
      <c r="AA161" s="11">
        <f t="shared" si="47"/>
        <v>9</v>
      </c>
      <c r="AB161" s="11">
        <f t="shared" si="38"/>
        <v>6</v>
      </c>
      <c r="AC161" s="11">
        <f t="shared" si="39"/>
        <v>8</v>
      </c>
      <c r="AD161" s="11">
        <f t="shared" si="40"/>
        <v>12</v>
      </c>
      <c r="AE161" s="11">
        <f t="shared" si="41"/>
        <v>18</v>
      </c>
      <c r="AF161" s="20">
        <f t="shared" si="42"/>
        <v>8</v>
      </c>
    </row>
    <row r="162" spans="1:32" ht="46.5" customHeight="1" thickBot="1" x14ac:dyDescent="0.5">
      <c r="A162" s="113">
        <v>2</v>
      </c>
      <c r="B162" s="23">
        <f t="shared" si="43"/>
        <v>3</v>
      </c>
      <c r="C162" s="492">
        <f t="shared" si="44"/>
        <v>7133</v>
      </c>
      <c r="D162" s="66">
        <v>89</v>
      </c>
      <c r="E162" s="83">
        <v>71</v>
      </c>
      <c r="F162" s="84">
        <v>3</v>
      </c>
      <c r="G162" s="84" t="s">
        <v>44</v>
      </c>
      <c r="H162" s="13" t="s">
        <v>262</v>
      </c>
      <c r="I162" s="14" t="s">
        <v>265</v>
      </c>
      <c r="J162" s="106">
        <f t="shared" si="34"/>
        <v>2</v>
      </c>
      <c r="K162" s="21" t="s">
        <v>46</v>
      </c>
      <c r="L162" s="109"/>
      <c r="M162" s="12">
        <f t="shared" si="35"/>
        <v>71</v>
      </c>
      <c r="N162" s="11">
        <f t="shared" si="36"/>
        <v>3</v>
      </c>
      <c r="O162" s="11" t="str">
        <f t="shared" si="37"/>
        <v>C</v>
      </c>
      <c r="P162" s="16">
        <v>300</v>
      </c>
      <c r="Q162" s="17">
        <v>432</v>
      </c>
      <c r="R162" s="17">
        <v>150</v>
      </c>
      <c r="S162" s="17">
        <v>450</v>
      </c>
      <c r="T162" s="17">
        <v>300</v>
      </c>
      <c r="U162" s="17">
        <v>432</v>
      </c>
      <c r="V162" s="17">
        <v>600</v>
      </c>
      <c r="W162" s="17">
        <v>900</v>
      </c>
      <c r="X162" s="18">
        <v>432</v>
      </c>
      <c r="Y162" s="19">
        <f t="shared" si="45"/>
        <v>6</v>
      </c>
      <c r="Z162" s="11">
        <f t="shared" si="46"/>
        <v>8</v>
      </c>
      <c r="AA162" s="11">
        <f t="shared" si="47"/>
        <v>9</v>
      </c>
      <c r="AB162" s="11">
        <f t="shared" si="38"/>
        <v>6</v>
      </c>
      <c r="AC162" s="11">
        <f t="shared" si="39"/>
        <v>8</v>
      </c>
      <c r="AD162" s="11">
        <f t="shared" si="40"/>
        <v>12</v>
      </c>
      <c r="AE162" s="11">
        <f t="shared" si="41"/>
        <v>18</v>
      </c>
      <c r="AF162" s="20">
        <f t="shared" si="42"/>
        <v>8</v>
      </c>
    </row>
    <row r="163" spans="1:32" ht="80.25" customHeight="1" thickBot="1" x14ac:dyDescent="0.5">
      <c r="A163" s="113">
        <v>2</v>
      </c>
      <c r="B163" s="23">
        <f t="shared" si="43"/>
        <v>3</v>
      </c>
      <c r="C163" s="493">
        <f t="shared" si="44"/>
        <v>7213</v>
      </c>
      <c r="D163" s="65">
        <v>90</v>
      </c>
      <c r="E163" s="81">
        <v>72</v>
      </c>
      <c r="F163" s="82">
        <v>1</v>
      </c>
      <c r="G163" s="82" t="s">
        <v>44</v>
      </c>
      <c r="H163" s="28" t="s">
        <v>266</v>
      </c>
      <c r="I163" s="29"/>
      <c r="J163" s="106">
        <f t="shared" si="34"/>
        <v>2</v>
      </c>
      <c r="K163" s="34" t="s">
        <v>46</v>
      </c>
      <c r="L163" s="109"/>
      <c r="M163" s="27">
        <f t="shared" si="35"/>
        <v>72</v>
      </c>
      <c r="N163" s="10">
        <f t="shared" si="36"/>
        <v>1</v>
      </c>
      <c r="O163" s="10" t="str">
        <f t="shared" si="37"/>
        <v>C</v>
      </c>
      <c r="P163" s="31">
        <v>400</v>
      </c>
      <c r="Q163" s="32">
        <v>540</v>
      </c>
      <c r="R163" s="32">
        <v>200</v>
      </c>
      <c r="S163" s="32">
        <v>600</v>
      </c>
      <c r="T163" s="32">
        <v>400</v>
      </c>
      <c r="U163" s="32">
        <v>540</v>
      </c>
      <c r="V163" s="32">
        <v>800</v>
      </c>
      <c r="W163" s="32">
        <v>1200</v>
      </c>
      <c r="X163" s="33">
        <v>540</v>
      </c>
      <c r="Y163" s="25">
        <f t="shared" si="45"/>
        <v>8</v>
      </c>
      <c r="Z163" s="10">
        <f t="shared" si="46"/>
        <v>10</v>
      </c>
      <c r="AA163" s="10">
        <f t="shared" si="47"/>
        <v>12</v>
      </c>
      <c r="AB163" s="10">
        <f t="shared" si="38"/>
        <v>8</v>
      </c>
      <c r="AC163" s="10">
        <f t="shared" si="39"/>
        <v>10</v>
      </c>
      <c r="AD163" s="10">
        <f t="shared" si="40"/>
        <v>16</v>
      </c>
      <c r="AE163" s="10">
        <f t="shared" si="41"/>
        <v>24</v>
      </c>
      <c r="AF163" s="26">
        <f t="shared" si="42"/>
        <v>10</v>
      </c>
    </row>
    <row r="164" spans="1:32" ht="106.5" customHeight="1" thickBot="1" x14ac:dyDescent="0.5">
      <c r="A164" s="113">
        <v>1</v>
      </c>
      <c r="B164" s="23">
        <f t="shared" si="43"/>
        <v>2</v>
      </c>
      <c r="C164" s="490">
        <f t="shared" si="44"/>
        <v>7312</v>
      </c>
      <c r="D164" s="66" t="s">
        <v>215</v>
      </c>
      <c r="E164" s="83">
        <v>73</v>
      </c>
      <c r="F164" s="84">
        <v>1</v>
      </c>
      <c r="G164" s="84" t="s">
        <v>47</v>
      </c>
      <c r="H164" s="13" t="s">
        <v>267</v>
      </c>
      <c r="I164" s="14" t="s">
        <v>268</v>
      </c>
      <c r="J164" s="106">
        <f t="shared" si="34"/>
        <v>1</v>
      </c>
      <c r="K164" s="21" t="s">
        <v>46</v>
      </c>
      <c r="L164" s="109"/>
      <c r="M164" s="12">
        <f t="shared" si="35"/>
        <v>73</v>
      </c>
      <c r="N164" s="11">
        <f t="shared" si="36"/>
        <v>1</v>
      </c>
      <c r="O164" s="11" t="str">
        <f t="shared" si="37"/>
        <v>B</v>
      </c>
      <c r="P164" s="16">
        <v>300</v>
      </c>
      <c r="Q164" s="17">
        <v>432</v>
      </c>
      <c r="R164" s="17">
        <v>150</v>
      </c>
      <c r="S164" s="17">
        <v>450</v>
      </c>
      <c r="T164" s="17">
        <v>300</v>
      </c>
      <c r="U164" s="17">
        <v>432</v>
      </c>
      <c r="V164" s="17">
        <v>600</v>
      </c>
      <c r="W164" s="17">
        <v>900</v>
      </c>
      <c r="X164" s="18">
        <v>432</v>
      </c>
      <c r="Y164" s="19">
        <f t="shared" si="45"/>
        <v>6</v>
      </c>
      <c r="Z164" s="11">
        <f t="shared" si="46"/>
        <v>8</v>
      </c>
      <c r="AA164" s="11">
        <f t="shared" si="47"/>
        <v>9</v>
      </c>
      <c r="AB164" s="11">
        <f t="shared" si="38"/>
        <v>6</v>
      </c>
      <c r="AC164" s="11">
        <f t="shared" si="39"/>
        <v>8</v>
      </c>
      <c r="AD164" s="11">
        <f t="shared" si="40"/>
        <v>12</v>
      </c>
      <c r="AE164" s="11">
        <f t="shared" si="41"/>
        <v>18</v>
      </c>
      <c r="AF164" s="20">
        <f t="shared" si="42"/>
        <v>8</v>
      </c>
    </row>
    <row r="165" spans="1:32" ht="106.5" customHeight="1" thickBot="1" x14ac:dyDescent="0.5">
      <c r="A165" s="113">
        <v>1</v>
      </c>
      <c r="B165" s="23">
        <f t="shared" si="43"/>
        <v>3</v>
      </c>
      <c r="C165" s="490">
        <f t="shared" si="44"/>
        <v>7323</v>
      </c>
      <c r="D165" s="66" t="s">
        <v>215</v>
      </c>
      <c r="E165" s="83">
        <v>73</v>
      </c>
      <c r="F165" s="84">
        <v>2</v>
      </c>
      <c r="G165" s="84" t="s">
        <v>44</v>
      </c>
      <c r="H165" s="13" t="s">
        <v>267</v>
      </c>
      <c r="I165" s="14" t="s">
        <v>269</v>
      </c>
      <c r="J165" s="106">
        <f t="shared" si="34"/>
        <v>1</v>
      </c>
      <c r="K165" s="21" t="s">
        <v>46</v>
      </c>
      <c r="L165" s="109"/>
      <c r="M165" s="12">
        <f t="shared" si="35"/>
        <v>73</v>
      </c>
      <c r="N165" s="11">
        <f t="shared" si="36"/>
        <v>2</v>
      </c>
      <c r="O165" s="11" t="str">
        <f t="shared" si="37"/>
        <v>C</v>
      </c>
      <c r="P165" s="16">
        <v>300</v>
      </c>
      <c r="Q165" s="17">
        <v>432</v>
      </c>
      <c r="R165" s="17">
        <v>150</v>
      </c>
      <c r="S165" s="17">
        <v>450</v>
      </c>
      <c r="T165" s="17">
        <v>300</v>
      </c>
      <c r="U165" s="17">
        <v>432</v>
      </c>
      <c r="V165" s="17">
        <v>600</v>
      </c>
      <c r="W165" s="17">
        <v>900</v>
      </c>
      <c r="X165" s="18">
        <v>432</v>
      </c>
      <c r="Y165" s="19">
        <f t="shared" si="45"/>
        <v>6</v>
      </c>
      <c r="Z165" s="11">
        <f t="shared" si="46"/>
        <v>8</v>
      </c>
      <c r="AA165" s="11">
        <f t="shared" si="47"/>
        <v>9</v>
      </c>
      <c r="AB165" s="11">
        <f t="shared" si="38"/>
        <v>6</v>
      </c>
      <c r="AC165" s="11">
        <f t="shared" si="39"/>
        <v>8</v>
      </c>
      <c r="AD165" s="11">
        <f t="shared" si="40"/>
        <v>12</v>
      </c>
      <c r="AE165" s="11">
        <f t="shared" si="41"/>
        <v>18</v>
      </c>
      <c r="AF165" s="20">
        <f t="shared" si="42"/>
        <v>8</v>
      </c>
    </row>
    <row r="166" spans="1:32" ht="48" customHeight="1" thickBot="1" x14ac:dyDescent="0.5">
      <c r="A166" s="113">
        <v>0</v>
      </c>
      <c r="B166" s="23">
        <f t="shared" si="43"/>
        <v>1</v>
      </c>
      <c r="C166" s="456">
        <f t="shared" si="44"/>
        <v>7411</v>
      </c>
      <c r="D166" s="65">
        <v>91</v>
      </c>
      <c r="E166" s="81">
        <v>74</v>
      </c>
      <c r="F166" s="82">
        <v>1</v>
      </c>
      <c r="G166" s="82" t="s">
        <v>60</v>
      </c>
      <c r="H166" s="28" t="s">
        <v>270</v>
      </c>
      <c r="I166" s="29" t="s">
        <v>195</v>
      </c>
      <c r="J166" s="106">
        <f t="shared" si="34"/>
        <v>0</v>
      </c>
      <c r="K166" s="34" t="s">
        <v>196</v>
      </c>
      <c r="L166" s="109"/>
      <c r="M166" s="27">
        <f t="shared" si="35"/>
        <v>74</v>
      </c>
      <c r="N166" s="10">
        <f t="shared" si="36"/>
        <v>1</v>
      </c>
      <c r="O166" s="10" t="str">
        <f t="shared" si="37"/>
        <v>A</v>
      </c>
      <c r="P166" s="31">
        <v>0</v>
      </c>
      <c r="Q166" s="32">
        <v>162</v>
      </c>
      <c r="R166" s="32">
        <v>50</v>
      </c>
      <c r="S166" s="32">
        <v>225</v>
      </c>
      <c r="T166" s="32">
        <v>0</v>
      </c>
      <c r="U166" s="32">
        <v>162</v>
      </c>
      <c r="V166" s="32">
        <v>300</v>
      </c>
      <c r="W166" s="32">
        <v>450</v>
      </c>
      <c r="X166" s="33">
        <v>162</v>
      </c>
      <c r="Y166" s="25">
        <f t="shared" si="45"/>
        <v>0</v>
      </c>
      <c r="Z166" s="10">
        <f t="shared" si="46"/>
        <v>3</v>
      </c>
      <c r="AA166" s="10">
        <f t="shared" si="47"/>
        <v>4.5</v>
      </c>
      <c r="AB166" s="10">
        <f t="shared" si="38"/>
        <v>0</v>
      </c>
      <c r="AC166" s="10">
        <f t="shared" si="39"/>
        <v>3</v>
      </c>
      <c r="AD166" s="10">
        <f t="shared" si="40"/>
        <v>6</v>
      </c>
      <c r="AE166" s="10">
        <f t="shared" si="41"/>
        <v>9</v>
      </c>
      <c r="AF166" s="26">
        <f t="shared" si="42"/>
        <v>3</v>
      </c>
    </row>
    <row r="167" spans="1:32" ht="48" customHeight="1" thickBot="1" x14ac:dyDescent="0.5">
      <c r="A167" s="113">
        <v>0</v>
      </c>
      <c r="B167" s="23">
        <f t="shared" si="43"/>
        <v>2</v>
      </c>
      <c r="C167" s="456">
        <f t="shared" si="44"/>
        <v>7422</v>
      </c>
      <c r="D167" s="65">
        <v>91</v>
      </c>
      <c r="E167" s="81">
        <v>74</v>
      </c>
      <c r="F167" s="82">
        <v>2</v>
      </c>
      <c r="G167" s="82" t="s">
        <v>47</v>
      </c>
      <c r="H167" s="28" t="s">
        <v>271</v>
      </c>
      <c r="I167" s="29" t="s">
        <v>197</v>
      </c>
      <c r="J167" s="106">
        <f t="shared" si="34"/>
        <v>0</v>
      </c>
      <c r="K167" s="34" t="s">
        <v>196</v>
      </c>
      <c r="L167" s="109"/>
      <c r="M167" s="27">
        <f t="shared" si="35"/>
        <v>74</v>
      </c>
      <c r="N167" s="10">
        <f t="shared" si="36"/>
        <v>2</v>
      </c>
      <c r="O167" s="10" t="str">
        <f t="shared" si="37"/>
        <v>B</v>
      </c>
      <c r="P167" s="31">
        <v>200</v>
      </c>
      <c r="Q167" s="32">
        <v>324</v>
      </c>
      <c r="R167" s="32">
        <v>100</v>
      </c>
      <c r="S167" s="32">
        <v>300</v>
      </c>
      <c r="T167" s="32">
        <v>200</v>
      </c>
      <c r="U167" s="32">
        <v>324</v>
      </c>
      <c r="V167" s="32">
        <v>400</v>
      </c>
      <c r="W167" s="32">
        <v>600</v>
      </c>
      <c r="X167" s="33">
        <v>324</v>
      </c>
      <c r="Y167" s="25">
        <f t="shared" si="45"/>
        <v>4</v>
      </c>
      <c r="Z167" s="10">
        <f t="shared" si="46"/>
        <v>6</v>
      </c>
      <c r="AA167" s="10">
        <f t="shared" si="47"/>
        <v>6</v>
      </c>
      <c r="AB167" s="10">
        <f t="shared" si="38"/>
        <v>4</v>
      </c>
      <c r="AC167" s="10">
        <f t="shared" si="39"/>
        <v>6</v>
      </c>
      <c r="AD167" s="10">
        <f t="shared" si="40"/>
        <v>8</v>
      </c>
      <c r="AE167" s="10">
        <f t="shared" si="41"/>
        <v>12</v>
      </c>
      <c r="AF167" s="26">
        <f t="shared" si="42"/>
        <v>6</v>
      </c>
    </row>
    <row r="168" spans="1:32" ht="48" customHeight="1" thickBot="1" x14ac:dyDescent="0.5">
      <c r="A168" s="113">
        <v>0</v>
      </c>
      <c r="B168" s="23">
        <f t="shared" si="43"/>
        <v>3</v>
      </c>
      <c r="C168" s="456">
        <f t="shared" si="44"/>
        <v>7433</v>
      </c>
      <c r="D168" s="65">
        <v>91</v>
      </c>
      <c r="E168" s="81">
        <v>74</v>
      </c>
      <c r="F168" s="82">
        <v>3</v>
      </c>
      <c r="G168" s="82" t="s">
        <v>44</v>
      </c>
      <c r="H168" s="28" t="s">
        <v>270</v>
      </c>
      <c r="I168" s="29" t="s">
        <v>198</v>
      </c>
      <c r="J168" s="106">
        <f t="shared" si="34"/>
        <v>0</v>
      </c>
      <c r="K168" s="34" t="s">
        <v>196</v>
      </c>
      <c r="L168" s="109"/>
      <c r="M168" s="27">
        <f t="shared" si="35"/>
        <v>74</v>
      </c>
      <c r="N168" s="10">
        <f t="shared" si="36"/>
        <v>3</v>
      </c>
      <c r="O168" s="10" t="str">
        <f t="shared" si="37"/>
        <v>C</v>
      </c>
      <c r="P168" s="31">
        <v>200</v>
      </c>
      <c r="Q168" s="32">
        <v>324</v>
      </c>
      <c r="R168" s="32">
        <v>100</v>
      </c>
      <c r="S168" s="32">
        <v>300</v>
      </c>
      <c r="T168" s="32">
        <v>200</v>
      </c>
      <c r="U168" s="32">
        <v>324</v>
      </c>
      <c r="V168" s="32">
        <v>400</v>
      </c>
      <c r="W168" s="32">
        <v>600</v>
      </c>
      <c r="X168" s="33">
        <v>324</v>
      </c>
      <c r="Y168" s="25">
        <f t="shared" si="45"/>
        <v>4</v>
      </c>
      <c r="Z168" s="10">
        <f t="shared" si="46"/>
        <v>6</v>
      </c>
      <c r="AA168" s="10">
        <f t="shared" si="47"/>
        <v>6</v>
      </c>
      <c r="AB168" s="10">
        <f t="shared" si="38"/>
        <v>4</v>
      </c>
      <c r="AC168" s="10">
        <f t="shared" si="39"/>
        <v>6</v>
      </c>
      <c r="AD168" s="10">
        <f t="shared" si="40"/>
        <v>8</v>
      </c>
      <c r="AE168" s="10">
        <f t="shared" si="41"/>
        <v>12</v>
      </c>
      <c r="AF168" s="26">
        <f t="shared" si="42"/>
        <v>6</v>
      </c>
    </row>
    <row r="169" spans="1:32" ht="97.5" customHeight="1" thickBot="1" x14ac:dyDescent="0.5">
      <c r="A169" s="113">
        <v>1</v>
      </c>
      <c r="B169" s="23">
        <f t="shared" si="43"/>
        <v>1</v>
      </c>
      <c r="C169" s="492">
        <f t="shared" si="44"/>
        <v>7511</v>
      </c>
      <c r="D169" s="66">
        <v>92</v>
      </c>
      <c r="E169" s="83">
        <v>75</v>
      </c>
      <c r="F169" s="84">
        <v>1</v>
      </c>
      <c r="G169" s="84" t="s">
        <v>60</v>
      </c>
      <c r="H169" s="13" t="s">
        <v>272</v>
      </c>
      <c r="I169" s="14" t="s">
        <v>273</v>
      </c>
      <c r="J169" s="106">
        <f t="shared" si="34"/>
        <v>1</v>
      </c>
      <c r="K169" s="21" t="s">
        <v>46</v>
      </c>
      <c r="L169" s="109"/>
      <c r="M169" s="12">
        <f t="shared" si="35"/>
        <v>75</v>
      </c>
      <c r="N169" s="11">
        <f t="shared" si="36"/>
        <v>1</v>
      </c>
      <c r="O169" s="11" t="str">
        <f t="shared" si="37"/>
        <v>A</v>
      </c>
      <c r="P169" s="16">
        <v>0</v>
      </c>
      <c r="Q169" s="17">
        <v>162</v>
      </c>
      <c r="R169" s="17">
        <v>50</v>
      </c>
      <c r="S169" s="17">
        <v>225</v>
      </c>
      <c r="T169" s="17">
        <v>0</v>
      </c>
      <c r="U169" s="17">
        <v>162</v>
      </c>
      <c r="V169" s="17">
        <v>300</v>
      </c>
      <c r="W169" s="17">
        <v>450</v>
      </c>
      <c r="X169" s="18">
        <v>162</v>
      </c>
      <c r="Y169" s="19">
        <f t="shared" si="45"/>
        <v>0</v>
      </c>
      <c r="Z169" s="11">
        <f t="shared" si="46"/>
        <v>3</v>
      </c>
      <c r="AA169" s="11">
        <f t="shared" si="47"/>
        <v>4.5</v>
      </c>
      <c r="AB169" s="11">
        <f t="shared" si="38"/>
        <v>0</v>
      </c>
      <c r="AC169" s="11">
        <f t="shared" si="39"/>
        <v>3</v>
      </c>
      <c r="AD169" s="11">
        <f t="shared" si="40"/>
        <v>6</v>
      </c>
      <c r="AE169" s="11">
        <f t="shared" si="41"/>
        <v>9</v>
      </c>
      <c r="AF169" s="20">
        <f t="shared" si="42"/>
        <v>3</v>
      </c>
    </row>
    <row r="170" spans="1:32" ht="97.5" customHeight="1" thickBot="1" x14ac:dyDescent="0.5">
      <c r="A170" s="113">
        <v>1</v>
      </c>
      <c r="B170" s="23">
        <f t="shared" si="43"/>
        <v>2</v>
      </c>
      <c r="C170" s="492">
        <f t="shared" si="44"/>
        <v>7522</v>
      </c>
      <c r="D170" s="66">
        <v>92</v>
      </c>
      <c r="E170" s="83">
        <v>75</v>
      </c>
      <c r="F170" s="84">
        <v>2</v>
      </c>
      <c r="G170" s="84" t="s">
        <v>47</v>
      </c>
      <c r="H170" s="13" t="s">
        <v>272</v>
      </c>
      <c r="I170" s="14" t="s">
        <v>274</v>
      </c>
      <c r="J170" s="106">
        <f t="shared" si="34"/>
        <v>1</v>
      </c>
      <c r="K170" s="21" t="s">
        <v>46</v>
      </c>
      <c r="L170" s="109"/>
      <c r="M170" s="12">
        <f t="shared" si="35"/>
        <v>75</v>
      </c>
      <c r="N170" s="11">
        <f t="shared" si="36"/>
        <v>2</v>
      </c>
      <c r="O170" s="11" t="str">
        <f t="shared" si="37"/>
        <v>B</v>
      </c>
      <c r="P170" s="16">
        <v>200</v>
      </c>
      <c r="Q170" s="17">
        <v>324</v>
      </c>
      <c r="R170" s="17">
        <v>100</v>
      </c>
      <c r="S170" s="17">
        <v>300</v>
      </c>
      <c r="T170" s="17">
        <v>200</v>
      </c>
      <c r="U170" s="17">
        <v>324</v>
      </c>
      <c r="V170" s="17">
        <v>400</v>
      </c>
      <c r="W170" s="17">
        <v>600</v>
      </c>
      <c r="X170" s="18">
        <v>324</v>
      </c>
      <c r="Y170" s="19">
        <f t="shared" si="45"/>
        <v>4</v>
      </c>
      <c r="Z170" s="11">
        <f t="shared" si="46"/>
        <v>6</v>
      </c>
      <c r="AA170" s="11">
        <f t="shared" si="47"/>
        <v>6</v>
      </c>
      <c r="AB170" s="11">
        <f t="shared" si="38"/>
        <v>4</v>
      </c>
      <c r="AC170" s="11">
        <f t="shared" si="39"/>
        <v>6</v>
      </c>
      <c r="AD170" s="11">
        <f t="shared" si="40"/>
        <v>8</v>
      </c>
      <c r="AE170" s="11">
        <f t="shared" si="41"/>
        <v>12</v>
      </c>
      <c r="AF170" s="20">
        <f t="shared" si="42"/>
        <v>6</v>
      </c>
    </row>
    <row r="171" spans="1:32" ht="97.5" customHeight="1" thickBot="1" x14ac:dyDescent="0.5">
      <c r="A171" s="113">
        <v>1</v>
      </c>
      <c r="B171" s="23">
        <f t="shared" si="43"/>
        <v>2</v>
      </c>
      <c r="C171" s="492">
        <f t="shared" si="44"/>
        <v>7532</v>
      </c>
      <c r="D171" s="66">
        <v>92</v>
      </c>
      <c r="E171" s="83">
        <v>75</v>
      </c>
      <c r="F171" s="84">
        <v>3</v>
      </c>
      <c r="G171" s="84" t="s">
        <v>47</v>
      </c>
      <c r="H171" s="13" t="s">
        <v>272</v>
      </c>
      <c r="I171" s="14" t="s">
        <v>275</v>
      </c>
      <c r="J171" s="106">
        <f t="shared" si="34"/>
        <v>1</v>
      </c>
      <c r="K171" s="21" t="s">
        <v>46</v>
      </c>
      <c r="L171" s="109"/>
      <c r="M171" s="12">
        <f t="shared" si="35"/>
        <v>75</v>
      </c>
      <c r="N171" s="11">
        <f t="shared" si="36"/>
        <v>3</v>
      </c>
      <c r="O171" s="11" t="str">
        <f t="shared" si="37"/>
        <v>B</v>
      </c>
      <c r="P171" s="16">
        <v>200</v>
      </c>
      <c r="Q171" s="17">
        <v>324</v>
      </c>
      <c r="R171" s="17">
        <v>100</v>
      </c>
      <c r="S171" s="17">
        <v>300</v>
      </c>
      <c r="T171" s="17">
        <v>200</v>
      </c>
      <c r="U171" s="17">
        <v>324</v>
      </c>
      <c r="V171" s="17">
        <v>400</v>
      </c>
      <c r="W171" s="17">
        <v>600</v>
      </c>
      <c r="X171" s="18">
        <v>324</v>
      </c>
      <c r="Y171" s="19">
        <f t="shared" si="45"/>
        <v>4</v>
      </c>
      <c r="Z171" s="11">
        <f t="shared" si="46"/>
        <v>6</v>
      </c>
      <c r="AA171" s="11">
        <f t="shared" si="47"/>
        <v>6</v>
      </c>
      <c r="AB171" s="11">
        <f t="shared" si="38"/>
        <v>4</v>
      </c>
      <c r="AC171" s="11">
        <f t="shared" si="39"/>
        <v>6</v>
      </c>
      <c r="AD171" s="11">
        <f t="shared" si="40"/>
        <v>8</v>
      </c>
      <c r="AE171" s="11">
        <f t="shared" si="41"/>
        <v>12</v>
      </c>
      <c r="AF171" s="20">
        <f t="shared" si="42"/>
        <v>6</v>
      </c>
    </row>
    <row r="172" spans="1:32" ht="97.5" customHeight="1" thickBot="1" x14ac:dyDescent="0.5">
      <c r="A172" s="113">
        <v>1</v>
      </c>
      <c r="B172" s="23">
        <f t="shared" si="43"/>
        <v>3</v>
      </c>
      <c r="C172" s="492">
        <f t="shared" si="44"/>
        <v>7543</v>
      </c>
      <c r="D172" s="66">
        <v>92</v>
      </c>
      <c r="E172" s="83">
        <v>75</v>
      </c>
      <c r="F172" s="84">
        <v>4</v>
      </c>
      <c r="G172" s="84" t="s">
        <v>44</v>
      </c>
      <c r="H172" s="13" t="s">
        <v>272</v>
      </c>
      <c r="I172" s="14" t="s">
        <v>276</v>
      </c>
      <c r="J172" s="106">
        <f t="shared" si="34"/>
        <v>1</v>
      </c>
      <c r="K172" s="21" t="s">
        <v>46</v>
      </c>
      <c r="L172" s="109"/>
      <c r="M172" s="12">
        <f t="shared" si="35"/>
        <v>75</v>
      </c>
      <c r="N172" s="11">
        <f t="shared" si="36"/>
        <v>4</v>
      </c>
      <c r="O172" s="11" t="str">
        <f t="shared" si="37"/>
        <v>C</v>
      </c>
      <c r="P172" s="16">
        <v>300</v>
      </c>
      <c r="Q172" s="17">
        <v>432</v>
      </c>
      <c r="R172" s="17">
        <v>150</v>
      </c>
      <c r="S172" s="17">
        <v>450</v>
      </c>
      <c r="T172" s="17">
        <v>300</v>
      </c>
      <c r="U172" s="17">
        <v>432</v>
      </c>
      <c r="V172" s="17">
        <v>600</v>
      </c>
      <c r="W172" s="17">
        <v>900</v>
      </c>
      <c r="X172" s="18">
        <v>432</v>
      </c>
      <c r="Y172" s="19">
        <f t="shared" si="45"/>
        <v>6</v>
      </c>
      <c r="Z172" s="11">
        <f t="shared" si="46"/>
        <v>8</v>
      </c>
      <c r="AA172" s="11">
        <f t="shared" si="47"/>
        <v>9</v>
      </c>
      <c r="AB172" s="11">
        <f t="shared" si="38"/>
        <v>6</v>
      </c>
      <c r="AC172" s="11">
        <f t="shared" si="39"/>
        <v>8</v>
      </c>
      <c r="AD172" s="11">
        <f t="shared" si="40"/>
        <v>12</v>
      </c>
      <c r="AE172" s="11">
        <f t="shared" si="41"/>
        <v>18</v>
      </c>
      <c r="AF172" s="20">
        <f t="shared" si="42"/>
        <v>8</v>
      </c>
    </row>
    <row r="173" spans="1:32" ht="97.5" customHeight="1" thickBot="1" x14ac:dyDescent="0.5">
      <c r="A173" s="113">
        <v>1</v>
      </c>
      <c r="B173" s="23">
        <f t="shared" si="43"/>
        <v>3</v>
      </c>
      <c r="C173" s="492">
        <f t="shared" si="44"/>
        <v>7553</v>
      </c>
      <c r="D173" s="66">
        <v>92</v>
      </c>
      <c r="E173" s="83">
        <v>75</v>
      </c>
      <c r="F173" s="84">
        <v>5</v>
      </c>
      <c r="G173" s="84" t="s">
        <v>44</v>
      </c>
      <c r="H173" s="13" t="s">
        <v>277</v>
      </c>
      <c r="I173" s="14" t="s">
        <v>278</v>
      </c>
      <c r="J173" s="106">
        <f t="shared" si="34"/>
        <v>1</v>
      </c>
      <c r="K173" s="21" t="s">
        <v>46</v>
      </c>
      <c r="L173" s="109"/>
      <c r="M173" s="12">
        <f t="shared" si="35"/>
        <v>75</v>
      </c>
      <c r="N173" s="11">
        <f t="shared" si="36"/>
        <v>5</v>
      </c>
      <c r="O173" s="11" t="str">
        <f t="shared" si="37"/>
        <v>C</v>
      </c>
      <c r="P173" s="16">
        <v>300</v>
      </c>
      <c r="Q173" s="17">
        <v>432</v>
      </c>
      <c r="R173" s="17">
        <v>150</v>
      </c>
      <c r="S173" s="17">
        <v>450</v>
      </c>
      <c r="T173" s="17">
        <v>300</v>
      </c>
      <c r="U173" s="17">
        <v>432</v>
      </c>
      <c r="V173" s="17">
        <v>600</v>
      </c>
      <c r="W173" s="17">
        <v>900</v>
      </c>
      <c r="X173" s="18">
        <v>432</v>
      </c>
      <c r="Y173" s="19">
        <f t="shared" si="45"/>
        <v>6</v>
      </c>
      <c r="Z173" s="11">
        <f t="shared" si="46"/>
        <v>8</v>
      </c>
      <c r="AA173" s="11">
        <f t="shared" si="47"/>
        <v>9</v>
      </c>
      <c r="AB173" s="11">
        <f t="shared" si="38"/>
        <v>6</v>
      </c>
      <c r="AC173" s="11">
        <f t="shared" si="39"/>
        <v>8</v>
      </c>
      <c r="AD173" s="11">
        <f t="shared" si="40"/>
        <v>12</v>
      </c>
      <c r="AE173" s="11">
        <f t="shared" si="41"/>
        <v>18</v>
      </c>
      <c r="AF173" s="20">
        <f t="shared" si="42"/>
        <v>8</v>
      </c>
    </row>
    <row r="174" spans="1:32" ht="97.5" customHeight="1" thickBot="1" x14ac:dyDescent="0.5">
      <c r="A174" s="113">
        <v>1</v>
      </c>
      <c r="B174" s="23">
        <f t="shared" si="43"/>
        <v>3</v>
      </c>
      <c r="C174" s="492">
        <f t="shared" si="44"/>
        <v>7563</v>
      </c>
      <c r="D174" s="66">
        <v>92</v>
      </c>
      <c r="E174" s="83">
        <v>75</v>
      </c>
      <c r="F174" s="84">
        <v>6</v>
      </c>
      <c r="G174" s="84" t="s">
        <v>44</v>
      </c>
      <c r="H174" s="13" t="s">
        <v>272</v>
      </c>
      <c r="I174" s="14" t="s">
        <v>279</v>
      </c>
      <c r="J174" s="106">
        <f t="shared" si="34"/>
        <v>1</v>
      </c>
      <c r="K174" s="21" t="s">
        <v>46</v>
      </c>
      <c r="L174" s="109"/>
      <c r="M174" s="12">
        <f t="shared" si="35"/>
        <v>75</v>
      </c>
      <c r="N174" s="11">
        <f t="shared" si="36"/>
        <v>6</v>
      </c>
      <c r="O174" s="11" t="str">
        <f t="shared" si="37"/>
        <v>C</v>
      </c>
      <c r="P174" s="16">
        <v>300</v>
      </c>
      <c r="Q174" s="17">
        <v>432</v>
      </c>
      <c r="R174" s="17">
        <v>150</v>
      </c>
      <c r="S174" s="17">
        <v>450</v>
      </c>
      <c r="T174" s="17">
        <v>300</v>
      </c>
      <c r="U174" s="17">
        <v>432</v>
      </c>
      <c r="V174" s="17">
        <v>600</v>
      </c>
      <c r="W174" s="17">
        <v>900</v>
      </c>
      <c r="X174" s="18">
        <v>432</v>
      </c>
      <c r="Y174" s="19">
        <f t="shared" si="45"/>
        <v>6</v>
      </c>
      <c r="Z174" s="11">
        <f t="shared" si="46"/>
        <v>8</v>
      </c>
      <c r="AA174" s="11">
        <f t="shared" si="47"/>
        <v>9</v>
      </c>
      <c r="AB174" s="11">
        <f t="shared" si="38"/>
        <v>6</v>
      </c>
      <c r="AC174" s="11">
        <f t="shared" si="39"/>
        <v>8</v>
      </c>
      <c r="AD174" s="11">
        <f t="shared" si="40"/>
        <v>12</v>
      </c>
      <c r="AE174" s="11">
        <f t="shared" si="41"/>
        <v>18</v>
      </c>
      <c r="AF174" s="20">
        <f t="shared" si="42"/>
        <v>8</v>
      </c>
    </row>
    <row r="175" spans="1:32" ht="33" customHeight="1" thickBot="1" x14ac:dyDescent="0.5">
      <c r="A175" s="113">
        <v>1</v>
      </c>
      <c r="B175" s="23">
        <f t="shared" si="43"/>
        <v>2</v>
      </c>
      <c r="C175" s="490">
        <f t="shared" si="44"/>
        <v>7612</v>
      </c>
      <c r="D175" s="65">
        <v>93</v>
      </c>
      <c r="E175" s="87">
        <v>76</v>
      </c>
      <c r="F175" s="88">
        <v>1</v>
      </c>
      <c r="G175" s="88" t="s">
        <v>47</v>
      </c>
      <c r="H175" s="38" t="s">
        <v>280</v>
      </c>
      <c r="I175" s="39" t="s">
        <v>213</v>
      </c>
      <c r="J175" s="106">
        <f t="shared" si="34"/>
        <v>1</v>
      </c>
      <c r="K175" s="34" t="s">
        <v>46</v>
      </c>
      <c r="L175" s="109"/>
      <c r="M175" s="27">
        <f t="shared" si="35"/>
        <v>76</v>
      </c>
      <c r="N175" s="10">
        <f t="shared" si="36"/>
        <v>1</v>
      </c>
      <c r="O175" s="10" t="str">
        <f t="shared" si="37"/>
        <v>B</v>
      </c>
      <c r="P175" s="31">
        <v>200</v>
      </c>
      <c r="Q175" s="32">
        <v>324</v>
      </c>
      <c r="R175" s="32">
        <v>100</v>
      </c>
      <c r="S175" s="32">
        <v>300</v>
      </c>
      <c r="T175" s="32">
        <v>200</v>
      </c>
      <c r="U175" s="32">
        <v>324</v>
      </c>
      <c r="V175" s="32">
        <v>400</v>
      </c>
      <c r="W175" s="32">
        <v>600</v>
      </c>
      <c r="X175" s="33">
        <v>324</v>
      </c>
      <c r="Y175" s="25">
        <f t="shared" si="45"/>
        <v>4</v>
      </c>
      <c r="Z175" s="10">
        <f t="shared" si="46"/>
        <v>6</v>
      </c>
      <c r="AA175" s="10">
        <f t="shared" si="47"/>
        <v>6</v>
      </c>
      <c r="AB175" s="10">
        <f t="shared" si="38"/>
        <v>4</v>
      </c>
      <c r="AC175" s="10">
        <f t="shared" si="39"/>
        <v>6</v>
      </c>
      <c r="AD175" s="10">
        <f t="shared" si="40"/>
        <v>8</v>
      </c>
      <c r="AE175" s="10">
        <f t="shared" si="41"/>
        <v>12</v>
      </c>
      <c r="AF175" s="26">
        <f t="shared" si="42"/>
        <v>6</v>
      </c>
    </row>
    <row r="176" spans="1:32" ht="33" customHeight="1" thickBot="1" x14ac:dyDescent="0.5">
      <c r="A176" s="113">
        <v>1</v>
      </c>
      <c r="B176" s="23">
        <f t="shared" si="43"/>
        <v>3</v>
      </c>
      <c r="C176" s="490">
        <f t="shared" si="44"/>
        <v>7623</v>
      </c>
      <c r="D176" s="65">
        <v>93</v>
      </c>
      <c r="E176" s="81">
        <v>76</v>
      </c>
      <c r="F176" s="82">
        <v>2</v>
      </c>
      <c r="G176" s="82" t="s">
        <v>44</v>
      </c>
      <c r="H176" s="28" t="s">
        <v>280</v>
      </c>
      <c r="I176" s="29" t="s">
        <v>214</v>
      </c>
      <c r="J176" s="106">
        <f t="shared" si="34"/>
        <v>1</v>
      </c>
      <c r="K176" s="34" t="s">
        <v>46</v>
      </c>
      <c r="L176" s="109"/>
      <c r="M176" s="27">
        <f t="shared" si="35"/>
        <v>76</v>
      </c>
      <c r="N176" s="10">
        <f t="shared" si="36"/>
        <v>2</v>
      </c>
      <c r="O176" s="10" t="str">
        <f t="shared" si="37"/>
        <v>C</v>
      </c>
      <c r="P176" s="31">
        <v>300</v>
      </c>
      <c r="Q176" s="32">
        <v>432</v>
      </c>
      <c r="R176" s="32">
        <v>150</v>
      </c>
      <c r="S176" s="32">
        <v>450</v>
      </c>
      <c r="T176" s="32">
        <v>300</v>
      </c>
      <c r="U176" s="32">
        <v>432</v>
      </c>
      <c r="V176" s="32">
        <v>600</v>
      </c>
      <c r="W176" s="32">
        <v>900</v>
      </c>
      <c r="X176" s="33">
        <v>432</v>
      </c>
      <c r="Y176" s="25">
        <f t="shared" si="45"/>
        <v>6</v>
      </c>
      <c r="Z176" s="10">
        <f t="shared" si="46"/>
        <v>8</v>
      </c>
      <c r="AA176" s="10">
        <f t="shared" si="47"/>
        <v>9</v>
      </c>
      <c r="AB176" s="10">
        <f t="shared" si="38"/>
        <v>6</v>
      </c>
      <c r="AC176" s="10">
        <f t="shared" si="39"/>
        <v>8</v>
      </c>
      <c r="AD176" s="10">
        <f t="shared" si="40"/>
        <v>12</v>
      </c>
      <c r="AE176" s="10">
        <f t="shared" si="41"/>
        <v>18</v>
      </c>
      <c r="AF176" s="26">
        <f t="shared" si="42"/>
        <v>8</v>
      </c>
    </row>
    <row r="177" spans="1:32" ht="39.75" customHeight="1" thickBot="1" x14ac:dyDescent="0.5">
      <c r="A177" s="113">
        <v>0</v>
      </c>
      <c r="B177" s="23">
        <f t="shared" si="43"/>
        <v>1</v>
      </c>
      <c r="C177" s="456">
        <f t="shared" si="44"/>
        <v>7711</v>
      </c>
      <c r="D177" s="66">
        <v>94</v>
      </c>
      <c r="E177" s="83">
        <v>77</v>
      </c>
      <c r="F177" s="84">
        <v>1</v>
      </c>
      <c r="G177" s="84" t="s">
        <v>60</v>
      </c>
      <c r="H177" s="13" t="s">
        <v>281</v>
      </c>
      <c r="I177" s="14" t="s">
        <v>282</v>
      </c>
      <c r="J177" s="106">
        <f t="shared" si="34"/>
        <v>0</v>
      </c>
      <c r="K177" s="21" t="s">
        <v>87</v>
      </c>
      <c r="L177" s="109"/>
      <c r="M177" s="12">
        <f t="shared" si="35"/>
        <v>77</v>
      </c>
      <c r="N177" s="11">
        <f t="shared" si="36"/>
        <v>1</v>
      </c>
      <c r="O177" s="11" t="str">
        <f t="shared" si="37"/>
        <v>A</v>
      </c>
      <c r="P177" s="16">
        <v>0</v>
      </c>
      <c r="Q177" s="17">
        <v>162</v>
      </c>
      <c r="R177" s="17">
        <v>50</v>
      </c>
      <c r="S177" s="17">
        <v>225</v>
      </c>
      <c r="T177" s="17">
        <v>0</v>
      </c>
      <c r="U177" s="17">
        <v>162</v>
      </c>
      <c r="V177" s="17">
        <v>300</v>
      </c>
      <c r="W177" s="17">
        <v>450</v>
      </c>
      <c r="X177" s="18">
        <v>162</v>
      </c>
      <c r="Y177" s="19">
        <f t="shared" si="45"/>
        <v>0</v>
      </c>
      <c r="Z177" s="11">
        <f t="shared" si="46"/>
        <v>3</v>
      </c>
      <c r="AA177" s="11">
        <f t="shared" si="47"/>
        <v>4.5</v>
      </c>
      <c r="AB177" s="11">
        <f t="shared" si="38"/>
        <v>0</v>
      </c>
      <c r="AC177" s="11">
        <f t="shared" si="39"/>
        <v>3</v>
      </c>
      <c r="AD177" s="11">
        <f t="shared" si="40"/>
        <v>6</v>
      </c>
      <c r="AE177" s="11">
        <f t="shared" si="41"/>
        <v>9</v>
      </c>
      <c r="AF177" s="20">
        <f t="shared" si="42"/>
        <v>3</v>
      </c>
    </row>
    <row r="178" spans="1:32" ht="39.75" customHeight="1" thickBot="1" x14ac:dyDescent="0.5">
      <c r="A178" s="113">
        <v>0</v>
      </c>
      <c r="B178" s="23">
        <f t="shared" si="43"/>
        <v>2</v>
      </c>
      <c r="C178" s="456">
        <f t="shared" si="44"/>
        <v>7722</v>
      </c>
      <c r="D178" s="66">
        <v>94</v>
      </c>
      <c r="E178" s="83">
        <v>77</v>
      </c>
      <c r="F178" s="84">
        <v>2</v>
      </c>
      <c r="G178" s="84" t="s">
        <v>47</v>
      </c>
      <c r="H178" s="13" t="s">
        <v>281</v>
      </c>
      <c r="I178" s="14" t="s">
        <v>283</v>
      </c>
      <c r="J178" s="106">
        <f t="shared" si="34"/>
        <v>0</v>
      </c>
      <c r="K178" s="21" t="s">
        <v>87</v>
      </c>
      <c r="L178" s="109"/>
      <c r="M178" s="12">
        <f t="shared" si="35"/>
        <v>77</v>
      </c>
      <c r="N178" s="11">
        <f t="shared" si="36"/>
        <v>2</v>
      </c>
      <c r="O178" s="11" t="str">
        <f t="shared" si="37"/>
        <v>B</v>
      </c>
      <c r="P178" s="16">
        <v>200</v>
      </c>
      <c r="Q178" s="17">
        <v>324</v>
      </c>
      <c r="R178" s="17">
        <v>100</v>
      </c>
      <c r="S178" s="17">
        <v>300</v>
      </c>
      <c r="T178" s="17">
        <v>200</v>
      </c>
      <c r="U178" s="17">
        <v>324</v>
      </c>
      <c r="V178" s="17">
        <v>400</v>
      </c>
      <c r="W178" s="17">
        <v>600</v>
      </c>
      <c r="X178" s="18">
        <v>324</v>
      </c>
      <c r="Y178" s="19">
        <f t="shared" si="45"/>
        <v>4</v>
      </c>
      <c r="Z178" s="11">
        <f t="shared" si="46"/>
        <v>6</v>
      </c>
      <c r="AA178" s="11">
        <f t="shared" si="47"/>
        <v>6</v>
      </c>
      <c r="AB178" s="11">
        <f t="shared" si="38"/>
        <v>4</v>
      </c>
      <c r="AC178" s="11">
        <f t="shared" si="39"/>
        <v>6</v>
      </c>
      <c r="AD178" s="11">
        <f t="shared" si="40"/>
        <v>8</v>
      </c>
      <c r="AE178" s="11">
        <f t="shared" si="41"/>
        <v>12</v>
      </c>
      <c r="AF178" s="20">
        <f t="shared" si="42"/>
        <v>6</v>
      </c>
    </row>
    <row r="179" spans="1:32" ht="39.75" customHeight="1" thickBot="1" x14ac:dyDescent="0.5">
      <c r="A179" s="113">
        <v>0</v>
      </c>
      <c r="B179" s="23">
        <f t="shared" si="43"/>
        <v>3</v>
      </c>
      <c r="C179" s="456">
        <f t="shared" si="44"/>
        <v>7733</v>
      </c>
      <c r="D179" s="66">
        <v>94</v>
      </c>
      <c r="E179" s="83">
        <v>77</v>
      </c>
      <c r="F179" s="84">
        <v>3</v>
      </c>
      <c r="G179" s="84" t="s">
        <v>44</v>
      </c>
      <c r="H179" s="13" t="s">
        <v>281</v>
      </c>
      <c r="I179" s="14" t="s">
        <v>284</v>
      </c>
      <c r="J179" s="106">
        <f t="shared" si="34"/>
        <v>0</v>
      </c>
      <c r="K179" s="21" t="s">
        <v>87</v>
      </c>
      <c r="L179" s="109"/>
      <c r="M179" s="12">
        <f t="shared" si="35"/>
        <v>77</v>
      </c>
      <c r="N179" s="11">
        <f t="shared" si="36"/>
        <v>3</v>
      </c>
      <c r="O179" s="11" t="str">
        <f t="shared" si="37"/>
        <v>C</v>
      </c>
      <c r="P179" s="16">
        <v>300</v>
      </c>
      <c r="Q179" s="17">
        <v>432</v>
      </c>
      <c r="R179" s="17">
        <v>150</v>
      </c>
      <c r="S179" s="17">
        <v>450</v>
      </c>
      <c r="T179" s="17">
        <v>300</v>
      </c>
      <c r="U179" s="17">
        <v>432</v>
      </c>
      <c r="V179" s="17">
        <v>600</v>
      </c>
      <c r="W179" s="17">
        <v>900</v>
      </c>
      <c r="X179" s="18">
        <v>432</v>
      </c>
      <c r="Y179" s="19">
        <f t="shared" si="45"/>
        <v>6</v>
      </c>
      <c r="Z179" s="11">
        <f t="shared" si="46"/>
        <v>8</v>
      </c>
      <c r="AA179" s="11">
        <f t="shared" si="47"/>
        <v>9</v>
      </c>
      <c r="AB179" s="11">
        <f t="shared" si="38"/>
        <v>6</v>
      </c>
      <c r="AC179" s="11">
        <f t="shared" si="39"/>
        <v>8</v>
      </c>
      <c r="AD179" s="11">
        <f t="shared" si="40"/>
        <v>12</v>
      </c>
      <c r="AE179" s="11">
        <f t="shared" si="41"/>
        <v>18</v>
      </c>
      <c r="AF179" s="20">
        <f t="shared" si="42"/>
        <v>8</v>
      </c>
    </row>
    <row r="180" spans="1:32" ht="60" customHeight="1" thickBot="1" x14ac:dyDescent="0.5">
      <c r="A180" s="113">
        <v>0</v>
      </c>
      <c r="B180" s="23">
        <f t="shared" si="43"/>
        <v>3</v>
      </c>
      <c r="C180" s="456">
        <f t="shared" si="44"/>
        <v>7813</v>
      </c>
      <c r="D180" s="65" t="s">
        <v>215</v>
      </c>
      <c r="E180" s="81">
        <v>78</v>
      </c>
      <c r="F180" s="82">
        <v>1</v>
      </c>
      <c r="G180" s="82" t="s">
        <v>44</v>
      </c>
      <c r="H180" s="28" t="s">
        <v>285</v>
      </c>
      <c r="I180" s="29"/>
      <c r="J180" s="106">
        <f t="shared" si="34"/>
        <v>0</v>
      </c>
      <c r="K180" s="34" t="s">
        <v>46</v>
      </c>
      <c r="L180" s="109"/>
      <c r="M180" s="27">
        <f t="shared" si="35"/>
        <v>78</v>
      </c>
      <c r="N180" s="10">
        <f t="shared" si="36"/>
        <v>1</v>
      </c>
      <c r="O180" s="10" t="str">
        <f t="shared" si="37"/>
        <v>C</v>
      </c>
      <c r="P180" s="31">
        <v>400</v>
      </c>
      <c r="Q180" s="32">
        <v>540</v>
      </c>
      <c r="R180" s="32">
        <v>200</v>
      </c>
      <c r="S180" s="32">
        <v>600</v>
      </c>
      <c r="T180" s="32">
        <v>400</v>
      </c>
      <c r="U180" s="32">
        <v>540</v>
      </c>
      <c r="V180" s="32">
        <v>800</v>
      </c>
      <c r="W180" s="32">
        <v>1200</v>
      </c>
      <c r="X180" s="33">
        <v>540</v>
      </c>
      <c r="Y180" s="25">
        <f t="shared" si="45"/>
        <v>8</v>
      </c>
      <c r="Z180" s="10">
        <f t="shared" si="46"/>
        <v>10</v>
      </c>
      <c r="AA180" s="10">
        <f t="shared" si="47"/>
        <v>12</v>
      </c>
      <c r="AB180" s="10">
        <f t="shared" si="38"/>
        <v>8</v>
      </c>
      <c r="AC180" s="10">
        <f t="shared" si="39"/>
        <v>10</v>
      </c>
      <c r="AD180" s="10">
        <f t="shared" si="40"/>
        <v>16</v>
      </c>
      <c r="AE180" s="10">
        <f t="shared" si="41"/>
        <v>24</v>
      </c>
      <c r="AF180" s="26">
        <f t="shared" si="42"/>
        <v>10</v>
      </c>
    </row>
    <row r="181" spans="1:32" ht="44.25" customHeight="1" thickBot="1" x14ac:dyDescent="0.5">
      <c r="A181" s="113">
        <v>0</v>
      </c>
      <c r="B181" s="23">
        <f t="shared" si="43"/>
        <v>3</v>
      </c>
      <c r="C181" s="456">
        <f t="shared" si="44"/>
        <v>7913</v>
      </c>
      <c r="D181" s="66" t="s">
        <v>215</v>
      </c>
      <c r="E181" s="83">
        <v>79</v>
      </c>
      <c r="F181" s="84">
        <v>1</v>
      </c>
      <c r="G181" s="84" t="s">
        <v>44</v>
      </c>
      <c r="H181" s="13" t="s">
        <v>286</v>
      </c>
      <c r="I181" s="14"/>
      <c r="J181" s="106">
        <f t="shared" si="34"/>
        <v>0</v>
      </c>
      <c r="K181" s="21" t="s">
        <v>46</v>
      </c>
      <c r="L181" s="109"/>
      <c r="M181" s="12">
        <f t="shared" si="35"/>
        <v>79</v>
      </c>
      <c r="N181" s="11">
        <f t="shared" si="36"/>
        <v>1</v>
      </c>
      <c r="O181" s="11" t="str">
        <f t="shared" si="37"/>
        <v>C</v>
      </c>
      <c r="P181" s="16">
        <v>200</v>
      </c>
      <c r="Q181" s="17">
        <v>324</v>
      </c>
      <c r="R181" s="17">
        <v>100</v>
      </c>
      <c r="S181" s="17">
        <v>300</v>
      </c>
      <c r="T181" s="17">
        <v>200</v>
      </c>
      <c r="U181" s="17">
        <v>324</v>
      </c>
      <c r="V181" s="17">
        <v>400</v>
      </c>
      <c r="W181" s="17">
        <v>600</v>
      </c>
      <c r="X181" s="18">
        <v>324</v>
      </c>
      <c r="Y181" s="19">
        <f t="shared" si="45"/>
        <v>4</v>
      </c>
      <c r="Z181" s="11">
        <f t="shared" si="46"/>
        <v>6</v>
      </c>
      <c r="AA181" s="11">
        <f t="shared" si="47"/>
        <v>6</v>
      </c>
      <c r="AB181" s="11">
        <f t="shared" si="38"/>
        <v>4</v>
      </c>
      <c r="AC181" s="11">
        <f t="shared" si="39"/>
        <v>6</v>
      </c>
      <c r="AD181" s="11">
        <f t="shared" si="40"/>
        <v>8</v>
      </c>
      <c r="AE181" s="11">
        <f t="shared" si="41"/>
        <v>12</v>
      </c>
      <c r="AF181" s="20">
        <f t="shared" si="42"/>
        <v>6</v>
      </c>
    </row>
    <row r="182" spans="1:32" ht="44.25" customHeight="1" thickBot="1" x14ac:dyDescent="0.5">
      <c r="A182" s="113">
        <v>0</v>
      </c>
      <c r="B182" s="23">
        <f t="shared" si="43"/>
        <v>1</v>
      </c>
      <c r="C182" s="456">
        <f t="shared" si="44"/>
        <v>8011</v>
      </c>
      <c r="D182" s="68" t="s">
        <v>215</v>
      </c>
      <c r="E182" s="89">
        <v>80</v>
      </c>
      <c r="F182" s="90">
        <v>1</v>
      </c>
      <c r="G182" s="90" t="s">
        <v>60</v>
      </c>
      <c r="H182" s="41" t="s">
        <v>287</v>
      </c>
      <c r="I182" s="42"/>
      <c r="J182" s="106">
        <f t="shared" si="34"/>
        <v>0</v>
      </c>
      <c r="K182" s="43" t="s">
        <v>87</v>
      </c>
      <c r="L182" s="110"/>
      <c r="M182" s="40">
        <f t="shared" si="35"/>
        <v>80</v>
      </c>
      <c r="N182" s="44">
        <f t="shared" si="36"/>
        <v>1</v>
      </c>
      <c r="O182" s="44" t="str">
        <f t="shared" si="37"/>
        <v>A</v>
      </c>
      <c r="P182" s="45">
        <v>0</v>
      </c>
      <c r="Q182" s="46">
        <v>540</v>
      </c>
      <c r="R182" s="46">
        <v>200</v>
      </c>
      <c r="S182" s="46">
        <v>750</v>
      </c>
      <c r="T182" s="46">
        <v>0</v>
      </c>
      <c r="U182" s="46">
        <v>540</v>
      </c>
      <c r="V182" s="46">
        <v>1000</v>
      </c>
      <c r="W182" s="46">
        <v>1500</v>
      </c>
      <c r="X182" s="47">
        <v>540</v>
      </c>
      <c r="Y182" s="48">
        <f t="shared" si="45"/>
        <v>0</v>
      </c>
      <c r="Z182" s="44">
        <f t="shared" si="46"/>
        <v>10</v>
      </c>
      <c r="AA182" s="44">
        <f t="shared" si="47"/>
        <v>15</v>
      </c>
      <c r="AB182" s="44">
        <f t="shared" si="38"/>
        <v>0</v>
      </c>
      <c r="AC182" s="44">
        <f t="shared" si="39"/>
        <v>10</v>
      </c>
      <c r="AD182" s="44">
        <f t="shared" si="40"/>
        <v>20</v>
      </c>
      <c r="AE182" s="44">
        <f t="shared" si="41"/>
        <v>30</v>
      </c>
      <c r="AF182" s="49">
        <f t="shared" si="42"/>
        <v>10</v>
      </c>
    </row>
    <row r="183" spans="1:32" ht="44.25" customHeight="1" thickBot="1" x14ac:dyDescent="0.5">
      <c r="B183" s="127">
        <f t="shared" ref="B183" si="48">IF(G183="A",1,IF(G183="B",2,3))</f>
        <v>1</v>
      </c>
      <c r="C183" s="494">
        <f t="shared" ref="C183" si="49">E183*100+F183*10+B183*1</f>
        <v>8111</v>
      </c>
      <c r="D183" s="130" t="s">
        <v>215</v>
      </c>
      <c r="E183" s="495">
        <v>81</v>
      </c>
      <c r="F183" s="495">
        <v>1</v>
      </c>
      <c r="G183" s="495" t="s">
        <v>60</v>
      </c>
      <c r="H183" s="139" t="s">
        <v>481</v>
      </c>
      <c r="I183" s="128"/>
      <c r="J183" s="129">
        <f t="shared" ref="J183" si="50">+A183</f>
        <v>0</v>
      </c>
      <c r="K183" s="130" t="s">
        <v>87</v>
      </c>
      <c r="L183" s="131"/>
      <c r="M183" s="132">
        <f t="shared" ref="M183" si="51">+E183</f>
        <v>81</v>
      </c>
      <c r="N183" s="133">
        <f t="shared" ref="N183" si="52">+F183</f>
        <v>1</v>
      </c>
      <c r="O183" s="133" t="str">
        <f t="shared" ref="O183" si="53">+G183</f>
        <v>A</v>
      </c>
      <c r="P183" s="134">
        <v>0</v>
      </c>
      <c r="Q183" s="135">
        <v>540</v>
      </c>
      <c r="R183" s="135">
        <v>200</v>
      </c>
      <c r="S183" s="135">
        <v>750</v>
      </c>
      <c r="T183" s="135">
        <v>0</v>
      </c>
      <c r="U183" s="135">
        <v>540</v>
      </c>
      <c r="V183" s="135">
        <v>1000</v>
      </c>
      <c r="W183" s="135">
        <v>1500</v>
      </c>
      <c r="X183" s="136">
        <v>540</v>
      </c>
      <c r="Y183" s="137">
        <f t="shared" ref="Y183" si="54">+P183/50</f>
        <v>0</v>
      </c>
      <c r="Z183" s="133">
        <f t="shared" ref="Z183" si="55">+Q183/54</f>
        <v>10</v>
      </c>
      <c r="AA183" s="133">
        <f t="shared" ref="AA183" si="56">+S183/50</f>
        <v>15</v>
      </c>
      <c r="AB183" s="133">
        <f t="shared" ref="AB183" si="57">+T183/50</f>
        <v>0</v>
      </c>
      <c r="AC183" s="133">
        <f t="shared" ref="AC183" si="58">+U183/54</f>
        <v>10</v>
      </c>
      <c r="AD183" s="133">
        <f t="shared" ref="AD183" si="59">+V183/50</f>
        <v>20</v>
      </c>
      <c r="AE183" s="133">
        <f t="shared" ref="AE183" si="60">+W183/50</f>
        <v>30</v>
      </c>
      <c r="AF183" s="138">
        <f t="shared" ref="AF183" si="61">+X183/54</f>
        <v>10</v>
      </c>
    </row>
    <row r="184" spans="1:32" ht="44.25" customHeight="1" thickBot="1" x14ac:dyDescent="0.5">
      <c r="B184" s="127">
        <f t="shared" ref="B184:B185" si="62">IF(G184="A",1,IF(G184="B",2,3))</f>
        <v>2</v>
      </c>
      <c r="C184" s="494">
        <f t="shared" ref="C184:C185" si="63">E184*100+F184*10+B184*1</f>
        <v>8122</v>
      </c>
      <c r="D184" s="130" t="s">
        <v>215</v>
      </c>
      <c r="E184" s="495">
        <v>81</v>
      </c>
      <c r="F184" s="495">
        <v>2</v>
      </c>
      <c r="G184" s="495" t="s">
        <v>47</v>
      </c>
      <c r="H184" s="139" t="s">
        <v>481</v>
      </c>
      <c r="I184" s="128"/>
      <c r="J184" s="129">
        <f t="shared" ref="J184:J185" si="64">+A184</f>
        <v>0</v>
      </c>
      <c r="K184" s="130" t="s">
        <v>87</v>
      </c>
      <c r="L184" s="131"/>
      <c r="M184" s="132">
        <f t="shared" ref="M184:M185" si="65">+E184</f>
        <v>81</v>
      </c>
      <c r="N184" s="133">
        <f t="shared" ref="N184:N185" si="66">+F184</f>
        <v>2</v>
      </c>
      <c r="O184" s="133" t="str">
        <f t="shared" ref="O184:O185" si="67">+G184</f>
        <v>B</v>
      </c>
      <c r="P184" s="134">
        <v>0</v>
      </c>
      <c r="Q184" s="135">
        <v>540</v>
      </c>
      <c r="R184" s="135">
        <v>200</v>
      </c>
      <c r="S184" s="135">
        <v>750</v>
      </c>
      <c r="T184" s="135">
        <v>0</v>
      </c>
      <c r="U184" s="135">
        <v>540</v>
      </c>
      <c r="V184" s="135">
        <v>1000</v>
      </c>
      <c r="W184" s="135">
        <v>1500</v>
      </c>
      <c r="X184" s="136">
        <v>540</v>
      </c>
      <c r="Y184" s="137">
        <f t="shared" ref="Y184:Y185" si="68">+P184/50</f>
        <v>0</v>
      </c>
      <c r="Z184" s="133">
        <f t="shared" ref="Z184:Z185" si="69">+Q184/54</f>
        <v>10</v>
      </c>
      <c r="AA184" s="133">
        <f t="shared" ref="AA184:AA185" si="70">+S184/50</f>
        <v>15</v>
      </c>
      <c r="AB184" s="133">
        <f t="shared" ref="AB184:AB185" si="71">+T184/50</f>
        <v>0</v>
      </c>
      <c r="AC184" s="133">
        <f t="shared" ref="AC184:AC185" si="72">+U184/54</f>
        <v>10</v>
      </c>
      <c r="AD184" s="133">
        <f t="shared" ref="AD184:AD185" si="73">+V184/50</f>
        <v>20</v>
      </c>
      <c r="AE184" s="133">
        <f t="shared" ref="AE184:AE185" si="74">+W184/50</f>
        <v>30</v>
      </c>
      <c r="AF184" s="138">
        <f t="shared" ref="AF184:AF185" si="75">+X184/54</f>
        <v>10</v>
      </c>
    </row>
    <row r="185" spans="1:32" ht="44.25" customHeight="1" thickBot="1" x14ac:dyDescent="0.5">
      <c r="B185" s="127">
        <f t="shared" si="62"/>
        <v>3</v>
      </c>
      <c r="C185" s="494">
        <f t="shared" si="63"/>
        <v>8133</v>
      </c>
      <c r="D185" s="130" t="s">
        <v>215</v>
      </c>
      <c r="E185" s="495">
        <v>81</v>
      </c>
      <c r="F185" s="495">
        <v>3</v>
      </c>
      <c r="G185" s="495" t="s">
        <v>44</v>
      </c>
      <c r="H185" s="139" t="s">
        <v>482</v>
      </c>
      <c r="I185" s="128"/>
      <c r="J185" s="129">
        <f t="shared" si="64"/>
        <v>0</v>
      </c>
      <c r="K185" s="130" t="s">
        <v>87</v>
      </c>
      <c r="L185" s="131"/>
      <c r="M185" s="132">
        <f t="shared" si="65"/>
        <v>81</v>
      </c>
      <c r="N185" s="133">
        <f t="shared" si="66"/>
        <v>3</v>
      </c>
      <c r="O185" s="133" t="str">
        <f t="shared" si="67"/>
        <v>C</v>
      </c>
      <c r="P185" s="134">
        <v>0</v>
      </c>
      <c r="Q185" s="135">
        <v>540</v>
      </c>
      <c r="R185" s="135">
        <v>200</v>
      </c>
      <c r="S185" s="135">
        <v>750</v>
      </c>
      <c r="T185" s="135">
        <v>0</v>
      </c>
      <c r="U185" s="135">
        <v>540</v>
      </c>
      <c r="V185" s="135">
        <v>1000</v>
      </c>
      <c r="W185" s="135">
        <v>1500</v>
      </c>
      <c r="X185" s="136">
        <v>540</v>
      </c>
      <c r="Y185" s="137">
        <f t="shared" si="68"/>
        <v>0</v>
      </c>
      <c r="Z185" s="133">
        <f t="shared" si="69"/>
        <v>10</v>
      </c>
      <c r="AA185" s="133">
        <f t="shared" si="70"/>
        <v>15</v>
      </c>
      <c r="AB185" s="133">
        <f t="shared" si="71"/>
        <v>0</v>
      </c>
      <c r="AC185" s="133">
        <f t="shared" si="72"/>
        <v>10</v>
      </c>
      <c r="AD185" s="133">
        <f t="shared" si="73"/>
        <v>20</v>
      </c>
      <c r="AE185" s="133">
        <f t="shared" si="74"/>
        <v>30</v>
      </c>
      <c r="AF185" s="138">
        <f t="shared" si="75"/>
        <v>10</v>
      </c>
    </row>
    <row r="186" spans="1:32" s="22" customFormat="1" x14ac:dyDescent="0.45">
      <c r="A186" s="113"/>
      <c r="C186" s="113"/>
      <c r="D186" s="71"/>
      <c r="E186" s="91">
        <f>+E185</f>
        <v>81</v>
      </c>
      <c r="F186" s="91">
        <f>MAX(F12:F185)</f>
        <v>10</v>
      </c>
      <c r="G186" s="91" t="s">
        <v>288</v>
      </c>
      <c r="H186" s="50"/>
      <c r="I186" s="51"/>
      <c r="J186" s="107"/>
      <c r="L186" s="50"/>
      <c r="M186" s="50"/>
      <c r="N186" s="50"/>
    </row>
    <row r="187" spans="1:32" s="22" customFormat="1" x14ac:dyDescent="0.45">
      <c r="A187" s="113"/>
      <c r="C187" s="113"/>
      <c r="D187" s="71"/>
      <c r="E187" s="91"/>
      <c r="F187" s="91"/>
      <c r="G187" s="91"/>
      <c r="H187" s="50"/>
      <c r="I187" s="51"/>
      <c r="J187" s="107"/>
      <c r="L187" s="50"/>
      <c r="M187" s="50"/>
      <c r="N187" s="50"/>
    </row>
    <row r="188" spans="1:32" s="22" customFormat="1" x14ac:dyDescent="0.45">
      <c r="A188" s="113"/>
      <c r="C188" s="113"/>
      <c r="D188" s="71"/>
      <c r="E188" s="91"/>
      <c r="F188" s="91"/>
      <c r="G188" s="91"/>
      <c r="H188" s="50"/>
      <c r="I188" s="51"/>
      <c r="J188" s="107"/>
      <c r="L188" s="50"/>
      <c r="M188" s="50"/>
      <c r="N188" s="50"/>
    </row>
    <row r="189" spans="1:32" s="22" customFormat="1" x14ac:dyDescent="0.45">
      <c r="A189" s="113"/>
      <c r="C189" s="113"/>
      <c r="D189" s="71"/>
      <c r="E189" s="91"/>
      <c r="F189" s="91"/>
      <c r="G189" s="91"/>
      <c r="H189" s="50"/>
      <c r="I189" s="51"/>
      <c r="J189" s="107"/>
      <c r="L189" s="50"/>
      <c r="M189" s="50"/>
      <c r="N189" s="50"/>
    </row>
    <row r="190" spans="1:32" s="22" customFormat="1" x14ac:dyDescent="0.45">
      <c r="A190" s="113"/>
      <c r="C190" s="113"/>
      <c r="D190" s="71"/>
      <c r="E190" s="91"/>
      <c r="F190" s="91"/>
      <c r="G190" s="91"/>
      <c r="H190" s="50"/>
      <c r="I190" s="51"/>
      <c r="J190" s="107"/>
      <c r="L190" s="50"/>
      <c r="M190" s="50"/>
      <c r="N190" s="50"/>
    </row>
    <row r="191" spans="1:32" s="22" customFormat="1" x14ac:dyDescent="0.45">
      <c r="A191" s="113"/>
      <c r="C191" s="113"/>
      <c r="D191" s="71"/>
      <c r="E191" s="91"/>
      <c r="F191" s="91"/>
      <c r="G191" s="91"/>
      <c r="H191" s="50"/>
      <c r="I191" s="51"/>
      <c r="J191" s="107"/>
      <c r="L191" s="50"/>
      <c r="M191" s="50"/>
      <c r="N191" s="50"/>
    </row>
    <row r="192" spans="1:32" s="22" customFormat="1" x14ac:dyDescent="0.45">
      <c r="A192" s="113"/>
      <c r="C192" s="113"/>
      <c r="D192" s="71"/>
      <c r="E192" s="91"/>
      <c r="F192" s="91"/>
      <c r="G192" s="91"/>
      <c r="H192" s="50"/>
      <c r="I192" s="51"/>
      <c r="J192" s="107"/>
      <c r="L192" s="50"/>
      <c r="M192" s="50"/>
      <c r="N192" s="50"/>
    </row>
    <row r="193" spans="1:14" s="22" customFormat="1" x14ac:dyDescent="0.45">
      <c r="A193" s="113"/>
      <c r="C193" s="113"/>
      <c r="D193" s="71"/>
      <c r="E193" s="91"/>
      <c r="F193" s="91"/>
      <c r="G193" s="91"/>
      <c r="H193" s="50"/>
      <c r="I193" s="51"/>
      <c r="J193" s="107"/>
      <c r="L193" s="50"/>
      <c r="M193" s="50"/>
      <c r="N193" s="50"/>
    </row>
    <row r="194" spans="1:14" s="22" customFormat="1" x14ac:dyDescent="0.45">
      <c r="A194" s="113"/>
      <c r="C194" s="113"/>
      <c r="D194" s="71"/>
      <c r="E194" s="91"/>
      <c r="F194" s="91"/>
      <c r="G194" s="91"/>
      <c r="H194" s="50"/>
      <c r="I194" s="51"/>
      <c r="J194" s="107"/>
      <c r="L194" s="50"/>
      <c r="M194" s="50"/>
      <c r="N194" s="50"/>
    </row>
    <row r="195" spans="1:14" s="22" customFormat="1" x14ac:dyDescent="0.45">
      <c r="A195" s="113"/>
      <c r="C195" s="113"/>
      <c r="D195" s="71"/>
      <c r="E195" s="91"/>
      <c r="F195" s="91"/>
      <c r="G195" s="91"/>
      <c r="H195" s="50"/>
      <c r="I195" s="51"/>
      <c r="J195" s="107"/>
      <c r="L195" s="50"/>
      <c r="M195" s="50"/>
      <c r="N195" s="50"/>
    </row>
    <row r="196" spans="1:14" s="22" customFormat="1" x14ac:dyDescent="0.45">
      <c r="A196" s="113"/>
      <c r="C196" s="113"/>
      <c r="D196" s="71"/>
      <c r="E196" s="91"/>
      <c r="F196" s="91"/>
      <c r="G196" s="91"/>
      <c r="H196" s="50"/>
      <c r="I196" s="51"/>
      <c r="J196" s="107"/>
      <c r="L196" s="50"/>
      <c r="M196" s="50"/>
      <c r="N196" s="50"/>
    </row>
    <row r="197" spans="1:14" s="22" customFormat="1" x14ac:dyDescent="0.45">
      <c r="A197" s="113"/>
      <c r="C197" s="113"/>
      <c r="D197" s="71"/>
      <c r="E197" s="91"/>
      <c r="F197" s="91"/>
      <c r="G197" s="91"/>
      <c r="H197" s="50"/>
      <c r="I197" s="51"/>
      <c r="J197" s="107"/>
      <c r="L197" s="50"/>
      <c r="M197" s="50"/>
      <c r="N197" s="50"/>
    </row>
    <row r="198" spans="1:14" s="22" customFormat="1" x14ac:dyDescent="0.45">
      <c r="A198" s="113"/>
      <c r="C198" s="113"/>
      <c r="D198" s="71"/>
      <c r="E198" s="91"/>
      <c r="F198" s="91"/>
      <c r="G198" s="91"/>
      <c r="H198" s="50"/>
      <c r="I198" s="51"/>
      <c r="J198" s="107"/>
      <c r="L198" s="50"/>
      <c r="M198" s="50"/>
      <c r="N198" s="50"/>
    </row>
    <row r="199" spans="1:14" s="22" customFormat="1" x14ac:dyDescent="0.45">
      <c r="A199" s="113"/>
      <c r="C199" s="113"/>
      <c r="D199" s="71"/>
      <c r="E199" s="91"/>
      <c r="F199" s="91"/>
      <c r="G199" s="91"/>
      <c r="H199" s="50"/>
      <c r="I199" s="51"/>
      <c r="J199" s="107"/>
      <c r="L199" s="50"/>
      <c r="M199" s="50"/>
      <c r="N199" s="50"/>
    </row>
    <row r="200" spans="1:14" s="22" customFormat="1" x14ac:dyDescent="0.45">
      <c r="A200" s="113"/>
      <c r="C200" s="113"/>
      <c r="D200" s="71"/>
      <c r="E200" s="91"/>
      <c r="F200" s="91"/>
      <c r="G200" s="91"/>
      <c r="H200" s="50"/>
      <c r="I200" s="51"/>
      <c r="J200" s="107"/>
      <c r="L200" s="50"/>
      <c r="M200" s="50"/>
      <c r="N200" s="50"/>
    </row>
    <row r="201" spans="1:14" s="22" customFormat="1" x14ac:dyDescent="0.45">
      <c r="A201" s="113"/>
      <c r="C201" s="113"/>
      <c r="D201" s="71"/>
      <c r="E201" s="91"/>
      <c r="F201" s="91"/>
      <c r="G201" s="91"/>
      <c r="H201" s="50"/>
      <c r="I201" s="51"/>
      <c r="J201" s="107"/>
      <c r="L201" s="50"/>
      <c r="M201" s="50"/>
      <c r="N201" s="50"/>
    </row>
    <row r="202" spans="1:14" s="22" customFormat="1" x14ac:dyDescent="0.45">
      <c r="A202" s="113"/>
      <c r="C202" s="113"/>
      <c r="D202" s="71"/>
      <c r="E202" s="91"/>
      <c r="F202" s="91"/>
      <c r="G202" s="91"/>
      <c r="H202" s="50"/>
      <c r="I202" s="51"/>
      <c r="J202" s="107"/>
      <c r="L202" s="50"/>
      <c r="M202" s="50"/>
      <c r="N202" s="50"/>
    </row>
    <row r="203" spans="1:14" s="22" customFormat="1" x14ac:dyDescent="0.45">
      <c r="A203" s="113"/>
      <c r="C203" s="113"/>
      <c r="D203" s="71"/>
      <c r="E203" s="91"/>
      <c r="F203" s="91"/>
      <c r="G203" s="91"/>
      <c r="H203" s="50"/>
      <c r="I203" s="51"/>
      <c r="J203" s="107"/>
      <c r="L203" s="50"/>
      <c r="M203" s="50"/>
      <c r="N203" s="50"/>
    </row>
    <row r="204" spans="1:14" s="22" customFormat="1" x14ac:dyDescent="0.45">
      <c r="A204" s="113"/>
      <c r="C204" s="113"/>
      <c r="D204" s="71"/>
      <c r="E204" s="91"/>
      <c r="F204" s="91"/>
      <c r="G204" s="91"/>
      <c r="H204" s="50"/>
      <c r="I204" s="51"/>
      <c r="J204" s="107"/>
      <c r="L204" s="50"/>
      <c r="M204" s="50"/>
      <c r="N204" s="50"/>
    </row>
    <row r="205" spans="1:14" s="22" customFormat="1" x14ac:dyDescent="0.45">
      <c r="A205" s="113"/>
      <c r="C205" s="113"/>
      <c r="D205" s="71"/>
      <c r="E205" s="91"/>
      <c r="F205" s="91"/>
      <c r="G205" s="91"/>
      <c r="H205" s="50"/>
      <c r="I205" s="51"/>
      <c r="J205" s="107"/>
      <c r="L205" s="50"/>
      <c r="M205" s="50"/>
      <c r="N205" s="50"/>
    </row>
    <row r="206" spans="1:14" s="22" customFormat="1" x14ac:dyDescent="0.45">
      <c r="A206" s="113"/>
      <c r="C206" s="113"/>
      <c r="D206" s="71"/>
      <c r="E206" s="91"/>
      <c r="F206" s="91"/>
      <c r="G206" s="91"/>
      <c r="H206" s="50"/>
      <c r="I206" s="51"/>
      <c r="J206" s="107"/>
      <c r="L206" s="50"/>
      <c r="M206" s="50"/>
      <c r="N206" s="50"/>
    </row>
    <row r="207" spans="1:14" s="22" customFormat="1" x14ac:dyDescent="0.45">
      <c r="A207" s="113"/>
      <c r="C207" s="113"/>
      <c r="D207" s="71"/>
      <c r="E207" s="91"/>
      <c r="F207" s="91"/>
      <c r="G207" s="91"/>
      <c r="H207" s="50"/>
      <c r="I207" s="51"/>
      <c r="J207" s="107"/>
      <c r="L207" s="50"/>
      <c r="M207" s="50"/>
      <c r="N207" s="50"/>
    </row>
    <row r="208" spans="1:14" s="22" customFormat="1" x14ac:dyDescent="0.45">
      <c r="A208" s="113"/>
      <c r="C208" s="113"/>
      <c r="D208" s="71"/>
      <c r="E208" s="91"/>
      <c r="F208" s="91"/>
      <c r="G208" s="91"/>
      <c r="H208" s="50"/>
      <c r="I208" s="51"/>
      <c r="J208" s="107"/>
      <c r="L208" s="50"/>
      <c r="M208" s="50"/>
      <c r="N208" s="50"/>
    </row>
    <row r="209" spans="1:14" s="22" customFormat="1" x14ac:dyDescent="0.45">
      <c r="A209" s="113"/>
      <c r="C209" s="113"/>
      <c r="D209" s="71"/>
      <c r="E209" s="91"/>
      <c r="F209" s="91"/>
      <c r="G209" s="91"/>
      <c r="H209" s="50"/>
      <c r="I209" s="51"/>
      <c r="J209" s="107"/>
      <c r="L209" s="50"/>
      <c r="M209" s="50"/>
      <c r="N209" s="50"/>
    </row>
    <row r="210" spans="1:14" s="22" customFormat="1" x14ac:dyDescent="0.45">
      <c r="A210" s="113"/>
      <c r="C210" s="113"/>
      <c r="D210" s="71"/>
      <c r="E210" s="91"/>
      <c r="F210" s="91"/>
      <c r="G210" s="91"/>
      <c r="H210" s="50"/>
      <c r="I210" s="51"/>
      <c r="J210" s="107"/>
      <c r="L210" s="50"/>
      <c r="M210" s="50"/>
      <c r="N210" s="50"/>
    </row>
    <row r="211" spans="1:14" s="22" customFormat="1" x14ac:dyDescent="0.45">
      <c r="A211" s="113"/>
      <c r="C211" s="113"/>
      <c r="D211" s="71"/>
      <c r="E211" s="91"/>
      <c r="F211" s="91"/>
      <c r="G211" s="91"/>
      <c r="H211" s="50"/>
      <c r="I211" s="51"/>
      <c r="J211" s="107"/>
      <c r="L211" s="50"/>
      <c r="M211" s="50"/>
      <c r="N211" s="50"/>
    </row>
    <row r="212" spans="1:14" s="22" customFormat="1" x14ac:dyDescent="0.45">
      <c r="A212" s="113"/>
      <c r="C212" s="113"/>
      <c r="D212" s="71"/>
      <c r="E212" s="91"/>
      <c r="F212" s="91"/>
      <c r="G212" s="91"/>
      <c r="H212" s="50"/>
      <c r="I212" s="51"/>
      <c r="J212" s="107"/>
      <c r="L212" s="50"/>
      <c r="M212" s="50"/>
      <c r="N212" s="50"/>
    </row>
    <row r="213" spans="1:14" s="22" customFormat="1" x14ac:dyDescent="0.45">
      <c r="A213" s="113"/>
      <c r="C213" s="113"/>
      <c r="D213" s="71"/>
      <c r="E213" s="91"/>
      <c r="F213" s="91"/>
      <c r="G213" s="91"/>
      <c r="H213" s="50"/>
      <c r="I213" s="51"/>
      <c r="J213" s="107"/>
      <c r="L213" s="50"/>
      <c r="M213" s="50"/>
      <c r="N213" s="50"/>
    </row>
    <row r="214" spans="1:14" s="22" customFormat="1" x14ac:dyDescent="0.45">
      <c r="A214" s="113"/>
      <c r="C214" s="113"/>
      <c r="D214" s="71"/>
      <c r="E214" s="91"/>
      <c r="F214" s="91"/>
      <c r="G214" s="91"/>
      <c r="H214" s="50"/>
      <c r="I214" s="51"/>
      <c r="J214" s="107"/>
      <c r="L214" s="50"/>
      <c r="M214" s="50"/>
      <c r="N214" s="50"/>
    </row>
    <row r="215" spans="1:14" s="22" customFormat="1" x14ac:dyDescent="0.45">
      <c r="A215" s="113"/>
      <c r="C215" s="113"/>
      <c r="D215" s="71"/>
      <c r="E215" s="91"/>
      <c r="F215" s="91"/>
      <c r="G215" s="91"/>
      <c r="H215" s="50"/>
      <c r="I215" s="51"/>
      <c r="J215" s="107"/>
      <c r="L215" s="50"/>
      <c r="M215" s="50"/>
      <c r="N215" s="50"/>
    </row>
    <row r="216" spans="1:14" s="22" customFormat="1" x14ac:dyDescent="0.45">
      <c r="A216" s="113"/>
      <c r="C216" s="113"/>
      <c r="D216" s="71"/>
      <c r="E216" s="91"/>
      <c r="F216" s="91"/>
      <c r="G216" s="91"/>
      <c r="H216" s="50"/>
      <c r="I216" s="51"/>
      <c r="J216" s="107"/>
      <c r="L216" s="50"/>
      <c r="M216" s="50"/>
      <c r="N216" s="50"/>
    </row>
    <row r="217" spans="1:14" s="22" customFormat="1" x14ac:dyDescent="0.45">
      <c r="A217" s="113"/>
      <c r="C217" s="113"/>
      <c r="D217" s="71"/>
      <c r="E217" s="91"/>
      <c r="F217" s="91"/>
      <c r="G217" s="91"/>
      <c r="H217" s="50"/>
      <c r="I217" s="51"/>
      <c r="J217" s="107"/>
      <c r="L217" s="50"/>
      <c r="M217" s="50"/>
      <c r="N217" s="50"/>
    </row>
    <row r="218" spans="1:14" s="22" customFormat="1" x14ac:dyDescent="0.45">
      <c r="A218" s="113"/>
      <c r="C218" s="113"/>
      <c r="D218" s="71"/>
      <c r="E218" s="91"/>
      <c r="F218" s="91"/>
      <c r="G218" s="91"/>
      <c r="H218" s="50"/>
      <c r="I218" s="51"/>
      <c r="J218" s="107"/>
      <c r="L218" s="50"/>
      <c r="M218" s="50"/>
      <c r="N218" s="50"/>
    </row>
    <row r="219" spans="1:14" s="22" customFormat="1" x14ac:dyDescent="0.45">
      <c r="A219" s="113"/>
      <c r="C219" s="113"/>
      <c r="D219" s="71"/>
      <c r="E219" s="91"/>
      <c r="F219" s="91"/>
      <c r="G219" s="91"/>
      <c r="H219" s="50"/>
      <c r="I219" s="51"/>
      <c r="J219" s="107"/>
      <c r="L219" s="50"/>
      <c r="M219" s="50"/>
      <c r="N219" s="50"/>
    </row>
    <row r="220" spans="1:14" s="22" customFormat="1" x14ac:dyDescent="0.45">
      <c r="A220" s="113"/>
      <c r="C220" s="113"/>
      <c r="D220" s="71"/>
      <c r="E220" s="91"/>
      <c r="F220" s="91"/>
      <c r="G220" s="91"/>
      <c r="H220" s="50"/>
      <c r="I220" s="51"/>
      <c r="J220" s="107"/>
      <c r="L220" s="50"/>
      <c r="M220" s="50"/>
      <c r="N220" s="50"/>
    </row>
    <row r="221" spans="1:14" s="22" customFormat="1" x14ac:dyDescent="0.45">
      <c r="A221" s="113"/>
      <c r="C221" s="113"/>
      <c r="D221" s="71"/>
      <c r="E221" s="91"/>
      <c r="F221" s="91"/>
      <c r="G221" s="91"/>
      <c r="H221" s="50"/>
      <c r="I221" s="51"/>
      <c r="J221" s="107"/>
      <c r="L221" s="50"/>
      <c r="M221" s="50"/>
      <c r="N221" s="50"/>
    </row>
    <row r="222" spans="1:14" s="22" customFormat="1" x14ac:dyDescent="0.45">
      <c r="A222" s="113"/>
      <c r="C222" s="113"/>
      <c r="D222" s="71"/>
      <c r="E222" s="91"/>
      <c r="F222" s="91"/>
      <c r="G222" s="91"/>
      <c r="H222" s="50"/>
      <c r="I222" s="51"/>
      <c r="J222" s="107"/>
      <c r="L222" s="50"/>
      <c r="M222" s="50"/>
      <c r="N222" s="50"/>
    </row>
    <row r="223" spans="1:14" s="22" customFormat="1" x14ac:dyDescent="0.45">
      <c r="A223" s="113"/>
      <c r="C223" s="113"/>
      <c r="D223" s="71"/>
      <c r="E223" s="91"/>
      <c r="F223" s="91"/>
      <c r="G223" s="91"/>
      <c r="H223" s="50"/>
      <c r="I223" s="51"/>
      <c r="J223" s="107"/>
      <c r="L223" s="50"/>
      <c r="M223" s="50"/>
      <c r="N223" s="50"/>
    </row>
    <row r="224" spans="1:14" s="22" customFormat="1" x14ac:dyDescent="0.45">
      <c r="A224" s="113"/>
      <c r="C224" s="113"/>
      <c r="D224" s="71"/>
      <c r="E224" s="91"/>
      <c r="F224" s="91"/>
      <c r="G224" s="91"/>
      <c r="H224" s="50"/>
      <c r="I224" s="51"/>
      <c r="J224" s="107"/>
      <c r="L224" s="50"/>
      <c r="M224" s="50"/>
      <c r="N224" s="50"/>
    </row>
    <row r="225" spans="1:14" s="22" customFormat="1" x14ac:dyDescent="0.45">
      <c r="A225" s="113"/>
      <c r="C225" s="113"/>
      <c r="D225" s="71"/>
      <c r="E225" s="91"/>
      <c r="F225" s="91"/>
      <c r="G225" s="91"/>
      <c r="H225" s="50"/>
      <c r="I225" s="51"/>
      <c r="J225" s="107"/>
      <c r="L225" s="50"/>
      <c r="M225" s="50"/>
      <c r="N225" s="50"/>
    </row>
    <row r="226" spans="1:14" s="22" customFormat="1" x14ac:dyDescent="0.45">
      <c r="A226" s="113"/>
      <c r="C226" s="113"/>
      <c r="D226" s="71"/>
      <c r="E226" s="91"/>
      <c r="F226" s="91"/>
      <c r="G226" s="91"/>
      <c r="H226" s="50"/>
      <c r="I226" s="51"/>
      <c r="J226" s="107"/>
      <c r="L226" s="50"/>
      <c r="M226" s="50"/>
      <c r="N226" s="50"/>
    </row>
    <row r="227" spans="1:14" s="22" customFormat="1" x14ac:dyDescent="0.45">
      <c r="A227" s="113"/>
      <c r="C227" s="113"/>
      <c r="D227" s="71"/>
      <c r="E227" s="91"/>
      <c r="F227" s="91"/>
      <c r="G227" s="91"/>
      <c r="H227" s="50"/>
      <c r="I227" s="51"/>
      <c r="J227" s="107"/>
      <c r="L227" s="50"/>
      <c r="M227" s="50"/>
      <c r="N227" s="50"/>
    </row>
    <row r="228" spans="1:14" s="22" customFormat="1" x14ac:dyDescent="0.45">
      <c r="A228" s="113"/>
      <c r="C228" s="113"/>
      <c r="D228" s="71"/>
      <c r="E228" s="91"/>
      <c r="F228" s="91"/>
      <c r="G228" s="91"/>
      <c r="H228" s="50"/>
      <c r="I228" s="51"/>
      <c r="J228" s="107"/>
      <c r="L228" s="50"/>
      <c r="M228" s="50"/>
      <c r="N228" s="50"/>
    </row>
    <row r="229" spans="1:14" s="22" customFormat="1" x14ac:dyDescent="0.45">
      <c r="A229" s="113"/>
      <c r="C229" s="113"/>
      <c r="D229" s="71"/>
      <c r="E229" s="91"/>
      <c r="F229" s="91"/>
      <c r="G229" s="91"/>
      <c r="H229" s="50"/>
      <c r="I229" s="51"/>
      <c r="J229" s="107"/>
      <c r="L229" s="50"/>
      <c r="M229" s="50"/>
      <c r="N229" s="50"/>
    </row>
    <row r="230" spans="1:14" s="22" customFormat="1" x14ac:dyDescent="0.45">
      <c r="A230" s="113"/>
      <c r="C230" s="113"/>
      <c r="D230" s="71"/>
      <c r="E230" s="91"/>
      <c r="F230" s="91"/>
      <c r="G230" s="91"/>
      <c r="H230" s="50"/>
      <c r="I230" s="51"/>
      <c r="J230" s="107"/>
      <c r="L230" s="50"/>
      <c r="M230" s="50"/>
      <c r="N230" s="50"/>
    </row>
    <row r="231" spans="1:14" s="22" customFormat="1" x14ac:dyDescent="0.45">
      <c r="A231" s="113"/>
      <c r="C231" s="113"/>
      <c r="D231" s="71"/>
      <c r="E231" s="91"/>
      <c r="F231" s="91"/>
      <c r="G231" s="91"/>
      <c r="H231" s="50"/>
      <c r="I231" s="51"/>
      <c r="J231" s="107"/>
      <c r="L231" s="50"/>
      <c r="M231" s="50"/>
      <c r="N231" s="50"/>
    </row>
    <row r="232" spans="1:14" s="22" customFormat="1" x14ac:dyDescent="0.45">
      <c r="A232" s="113"/>
      <c r="C232" s="113"/>
      <c r="D232" s="71"/>
      <c r="E232" s="91"/>
      <c r="F232" s="91"/>
      <c r="G232" s="91"/>
      <c r="H232" s="50"/>
      <c r="I232" s="51"/>
      <c r="J232" s="107"/>
      <c r="L232" s="50"/>
      <c r="M232" s="50"/>
      <c r="N232" s="50"/>
    </row>
    <row r="233" spans="1:14" s="22" customFormat="1" x14ac:dyDescent="0.45">
      <c r="A233" s="113"/>
      <c r="C233" s="113"/>
      <c r="D233" s="71"/>
      <c r="E233" s="91"/>
      <c r="F233" s="91"/>
      <c r="G233" s="91"/>
      <c r="H233" s="50"/>
      <c r="I233" s="51"/>
      <c r="J233" s="107"/>
      <c r="L233" s="50"/>
      <c r="M233" s="50"/>
      <c r="N233" s="50"/>
    </row>
    <row r="234" spans="1:14" s="22" customFormat="1" x14ac:dyDescent="0.45">
      <c r="A234" s="113"/>
      <c r="C234" s="113"/>
      <c r="D234" s="71"/>
      <c r="E234" s="91"/>
      <c r="F234" s="91"/>
      <c r="G234" s="91"/>
      <c r="H234" s="50"/>
      <c r="I234" s="51"/>
      <c r="J234" s="107"/>
      <c r="L234" s="50"/>
      <c r="M234" s="50"/>
      <c r="N234" s="50"/>
    </row>
    <row r="235" spans="1:14" s="22" customFormat="1" x14ac:dyDescent="0.45">
      <c r="A235" s="113"/>
      <c r="C235" s="113"/>
      <c r="D235" s="71"/>
      <c r="E235" s="91"/>
      <c r="F235" s="91"/>
      <c r="G235" s="91"/>
      <c r="H235" s="50"/>
      <c r="I235" s="51"/>
      <c r="J235" s="107"/>
      <c r="L235" s="50"/>
      <c r="M235" s="50"/>
      <c r="N235" s="50"/>
    </row>
    <row r="236" spans="1:14" s="22" customFormat="1" x14ac:dyDescent="0.45">
      <c r="A236" s="113"/>
      <c r="C236" s="113"/>
      <c r="D236" s="71"/>
      <c r="E236" s="91"/>
      <c r="F236" s="91"/>
      <c r="G236" s="91"/>
      <c r="H236" s="50"/>
      <c r="I236" s="51"/>
      <c r="J236" s="107"/>
      <c r="L236" s="50"/>
      <c r="M236" s="50"/>
      <c r="N236" s="50"/>
    </row>
    <row r="237" spans="1:14" s="22" customFormat="1" x14ac:dyDescent="0.45">
      <c r="A237" s="113"/>
      <c r="C237" s="113"/>
      <c r="D237" s="71"/>
      <c r="E237" s="91"/>
      <c r="F237" s="91"/>
      <c r="G237" s="91"/>
      <c r="H237" s="50"/>
      <c r="I237" s="51"/>
      <c r="J237" s="107"/>
      <c r="L237" s="50"/>
      <c r="M237" s="50"/>
      <c r="N237" s="50"/>
    </row>
    <row r="238" spans="1:14" s="22" customFormat="1" x14ac:dyDescent="0.45">
      <c r="A238" s="113"/>
      <c r="C238" s="113"/>
      <c r="D238" s="71"/>
      <c r="E238" s="91"/>
      <c r="F238" s="91"/>
      <c r="G238" s="91"/>
      <c r="H238" s="50"/>
      <c r="I238" s="51"/>
      <c r="J238" s="107"/>
      <c r="L238" s="50"/>
      <c r="M238" s="50"/>
      <c r="N238" s="50"/>
    </row>
    <row r="239" spans="1:14" s="22" customFormat="1" x14ac:dyDescent="0.45">
      <c r="A239" s="113"/>
      <c r="C239" s="113"/>
      <c r="D239" s="71"/>
      <c r="E239" s="91"/>
      <c r="F239" s="91"/>
      <c r="G239" s="91"/>
      <c r="H239" s="50"/>
      <c r="I239" s="51"/>
      <c r="J239" s="107"/>
      <c r="L239" s="50"/>
      <c r="M239" s="50"/>
      <c r="N239" s="50"/>
    </row>
    <row r="240" spans="1:14" s="22" customFormat="1" x14ac:dyDescent="0.45">
      <c r="A240" s="113"/>
      <c r="C240" s="113"/>
      <c r="D240" s="71"/>
      <c r="E240" s="91"/>
      <c r="F240" s="91"/>
      <c r="G240" s="91"/>
      <c r="H240" s="50"/>
      <c r="I240" s="51"/>
      <c r="J240" s="107"/>
      <c r="L240" s="50"/>
      <c r="M240" s="50"/>
      <c r="N240" s="50"/>
    </row>
    <row r="241" spans="1:14" s="22" customFormat="1" x14ac:dyDescent="0.45">
      <c r="A241" s="113"/>
      <c r="C241" s="113"/>
      <c r="D241" s="71"/>
      <c r="E241" s="91"/>
      <c r="F241" s="91"/>
      <c r="G241" s="91"/>
      <c r="H241" s="50"/>
      <c r="I241" s="51"/>
      <c r="J241" s="107"/>
      <c r="L241" s="50"/>
      <c r="M241" s="50"/>
      <c r="N241" s="50"/>
    </row>
    <row r="242" spans="1:14" s="22" customFormat="1" x14ac:dyDescent="0.45">
      <c r="A242" s="113"/>
      <c r="C242" s="113"/>
      <c r="D242" s="71"/>
      <c r="E242" s="91"/>
      <c r="F242" s="91"/>
      <c r="G242" s="91"/>
      <c r="H242" s="50"/>
      <c r="I242" s="51"/>
      <c r="J242" s="107"/>
      <c r="L242" s="50"/>
      <c r="M242" s="50"/>
      <c r="N242" s="50"/>
    </row>
    <row r="243" spans="1:14" s="22" customFormat="1" x14ac:dyDescent="0.45">
      <c r="A243" s="113"/>
      <c r="C243" s="113"/>
      <c r="D243" s="71"/>
      <c r="E243" s="91"/>
      <c r="F243" s="91"/>
      <c r="G243" s="91"/>
      <c r="H243" s="50"/>
      <c r="I243" s="51"/>
      <c r="J243" s="107"/>
      <c r="L243" s="50"/>
      <c r="M243" s="50"/>
      <c r="N243" s="50"/>
    </row>
    <row r="244" spans="1:14" s="22" customFormat="1" x14ac:dyDescent="0.45">
      <c r="A244" s="113"/>
      <c r="C244" s="113"/>
      <c r="D244" s="71"/>
      <c r="E244" s="91"/>
      <c r="F244" s="91"/>
      <c r="G244" s="91"/>
      <c r="H244" s="50"/>
      <c r="I244" s="51"/>
      <c r="J244" s="107"/>
      <c r="L244" s="50"/>
      <c r="M244" s="50"/>
      <c r="N244" s="50"/>
    </row>
    <row r="245" spans="1:14" s="22" customFormat="1" x14ac:dyDescent="0.45">
      <c r="A245" s="113"/>
      <c r="C245" s="113"/>
      <c r="D245" s="71"/>
      <c r="E245" s="91"/>
      <c r="F245" s="91"/>
      <c r="G245" s="91"/>
      <c r="H245" s="50"/>
      <c r="I245" s="51"/>
      <c r="J245" s="107"/>
      <c r="L245" s="50"/>
      <c r="M245" s="50"/>
      <c r="N245" s="50"/>
    </row>
    <row r="246" spans="1:14" s="22" customFormat="1" x14ac:dyDescent="0.45">
      <c r="A246" s="113"/>
      <c r="C246" s="113"/>
      <c r="D246" s="71"/>
      <c r="E246" s="91"/>
      <c r="F246" s="91"/>
      <c r="G246" s="91"/>
      <c r="H246" s="50"/>
      <c r="I246" s="51"/>
      <c r="J246" s="107"/>
      <c r="L246" s="50"/>
      <c r="M246" s="50"/>
      <c r="N246" s="50"/>
    </row>
    <row r="247" spans="1:14" s="22" customFormat="1" x14ac:dyDescent="0.45">
      <c r="A247" s="113"/>
      <c r="C247" s="113"/>
      <c r="D247" s="71"/>
      <c r="E247" s="91"/>
      <c r="F247" s="91"/>
      <c r="G247" s="91"/>
      <c r="H247" s="50"/>
      <c r="I247" s="51"/>
      <c r="J247" s="107"/>
      <c r="L247" s="50"/>
      <c r="M247" s="50"/>
      <c r="N247" s="50"/>
    </row>
    <row r="248" spans="1:14" s="22" customFormat="1" x14ac:dyDescent="0.45">
      <c r="A248" s="113"/>
      <c r="C248" s="113"/>
      <c r="D248" s="71"/>
      <c r="E248" s="91"/>
      <c r="F248" s="91"/>
      <c r="G248" s="91"/>
      <c r="H248" s="50"/>
      <c r="I248" s="51"/>
      <c r="J248" s="107"/>
      <c r="L248" s="50"/>
      <c r="M248" s="50"/>
      <c r="N248" s="50"/>
    </row>
    <row r="249" spans="1:14" s="22" customFormat="1" x14ac:dyDescent="0.45">
      <c r="A249" s="113"/>
      <c r="C249" s="113"/>
      <c r="D249" s="71"/>
      <c r="E249" s="91"/>
      <c r="F249" s="91"/>
      <c r="G249" s="91"/>
      <c r="H249" s="50"/>
      <c r="I249" s="51"/>
      <c r="J249" s="107"/>
      <c r="L249" s="50"/>
      <c r="M249" s="50"/>
      <c r="N249" s="50"/>
    </row>
    <row r="250" spans="1:14" s="22" customFormat="1" x14ac:dyDescent="0.45">
      <c r="A250" s="113"/>
      <c r="C250" s="113"/>
      <c r="D250" s="71"/>
      <c r="E250" s="91"/>
      <c r="F250" s="91"/>
      <c r="G250" s="91"/>
      <c r="H250" s="50"/>
      <c r="I250" s="51"/>
      <c r="J250" s="107"/>
      <c r="L250" s="50"/>
      <c r="M250" s="50"/>
      <c r="N250" s="50"/>
    </row>
    <row r="251" spans="1:14" s="22" customFormat="1" x14ac:dyDescent="0.45">
      <c r="A251" s="113"/>
      <c r="C251" s="113"/>
      <c r="D251" s="71"/>
      <c r="E251" s="91"/>
      <c r="F251" s="91"/>
      <c r="G251" s="91"/>
      <c r="H251" s="50"/>
      <c r="I251" s="51"/>
      <c r="J251" s="107"/>
      <c r="L251" s="50"/>
      <c r="M251" s="50"/>
      <c r="N251" s="50"/>
    </row>
    <row r="252" spans="1:14" s="22" customFormat="1" x14ac:dyDescent="0.45">
      <c r="A252" s="113"/>
      <c r="C252" s="113"/>
      <c r="D252" s="71"/>
      <c r="E252" s="91"/>
      <c r="F252" s="91"/>
      <c r="G252" s="91"/>
      <c r="H252" s="50"/>
      <c r="I252" s="51"/>
      <c r="J252" s="107"/>
      <c r="L252" s="50"/>
      <c r="M252" s="50"/>
      <c r="N252" s="50"/>
    </row>
    <row r="253" spans="1:14" s="22" customFormat="1" x14ac:dyDescent="0.45">
      <c r="A253" s="113"/>
      <c r="C253" s="113"/>
      <c r="D253" s="71"/>
      <c r="E253" s="91"/>
      <c r="F253" s="91"/>
      <c r="G253" s="91"/>
      <c r="H253" s="50"/>
      <c r="I253" s="51"/>
      <c r="J253" s="107"/>
      <c r="L253" s="50"/>
      <c r="M253" s="50"/>
      <c r="N253" s="50"/>
    </row>
    <row r="254" spans="1:14" s="22" customFormat="1" x14ac:dyDescent="0.45">
      <c r="A254" s="113"/>
      <c r="C254" s="113"/>
      <c r="D254" s="71"/>
      <c r="E254" s="91"/>
      <c r="F254" s="91"/>
      <c r="G254" s="91"/>
      <c r="H254" s="50"/>
      <c r="I254" s="51"/>
      <c r="J254" s="107"/>
      <c r="L254" s="50"/>
      <c r="M254" s="50"/>
      <c r="N254" s="50"/>
    </row>
    <row r="255" spans="1:14" s="22" customFormat="1" x14ac:dyDescent="0.45">
      <c r="A255" s="113"/>
      <c r="C255" s="113"/>
      <c r="D255" s="71"/>
      <c r="E255" s="91"/>
      <c r="F255" s="91"/>
      <c r="G255" s="91"/>
      <c r="H255" s="50"/>
      <c r="I255" s="51"/>
      <c r="J255" s="107"/>
      <c r="L255" s="50"/>
      <c r="M255" s="50"/>
      <c r="N255" s="50"/>
    </row>
    <row r="256" spans="1:14" s="22" customFormat="1" x14ac:dyDescent="0.45">
      <c r="A256" s="113"/>
      <c r="C256" s="113"/>
      <c r="D256" s="71"/>
      <c r="E256" s="91"/>
      <c r="F256" s="91"/>
      <c r="G256" s="91"/>
      <c r="H256" s="50"/>
      <c r="I256" s="51"/>
      <c r="J256" s="107"/>
      <c r="L256" s="50"/>
      <c r="M256" s="50"/>
      <c r="N256" s="50"/>
    </row>
    <row r="257" spans="1:14" s="22" customFormat="1" x14ac:dyDescent="0.45">
      <c r="A257" s="113"/>
      <c r="C257" s="113"/>
      <c r="D257" s="71"/>
      <c r="E257" s="91"/>
      <c r="F257" s="91"/>
      <c r="G257" s="91"/>
      <c r="H257" s="50"/>
      <c r="I257" s="51"/>
      <c r="J257" s="107"/>
      <c r="L257" s="50"/>
      <c r="M257" s="50"/>
      <c r="N257" s="50"/>
    </row>
    <row r="258" spans="1:14" s="22" customFormat="1" x14ac:dyDescent="0.45">
      <c r="A258" s="113"/>
      <c r="C258" s="113"/>
      <c r="D258" s="71"/>
      <c r="E258" s="91"/>
      <c r="F258" s="91"/>
      <c r="G258" s="91"/>
      <c r="H258" s="50"/>
      <c r="I258" s="51"/>
      <c r="J258" s="107"/>
      <c r="L258" s="50"/>
      <c r="M258" s="50"/>
      <c r="N258" s="50"/>
    </row>
    <row r="259" spans="1:14" s="22" customFormat="1" x14ac:dyDescent="0.45">
      <c r="A259" s="113"/>
      <c r="C259" s="113"/>
      <c r="D259" s="71"/>
      <c r="E259" s="91"/>
      <c r="F259" s="91"/>
      <c r="G259" s="91"/>
      <c r="H259" s="50"/>
      <c r="I259" s="51"/>
      <c r="J259" s="107"/>
      <c r="L259" s="50"/>
      <c r="M259" s="50"/>
      <c r="N259" s="50"/>
    </row>
    <row r="260" spans="1:14" s="22" customFormat="1" x14ac:dyDescent="0.45">
      <c r="A260" s="113"/>
      <c r="C260" s="113"/>
      <c r="D260" s="71"/>
      <c r="E260" s="91"/>
      <c r="F260" s="91"/>
      <c r="G260" s="91"/>
      <c r="H260" s="50"/>
      <c r="I260" s="51"/>
      <c r="J260" s="107"/>
      <c r="L260" s="50"/>
      <c r="M260" s="50"/>
      <c r="N260" s="50"/>
    </row>
    <row r="261" spans="1:14" s="22" customFormat="1" x14ac:dyDescent="0.45">
      <c r="A261" s="113"/>
      <c r="C261" s="113"/>
      <c r="D261" s="71"/>
      <c r="E261" s="91"/>
      <c r="F261" s="91"/>
      <c r="G261" s="91"/>
      <c r="H261" s="50"/>
      <c r="I261" s="51"/>
      <c r="J261" s="107"/>
      <c r="L261" s="50"/>
      <c r="M261" s="50"/>
      <c r="N261" s="50"/>
    </row>
    <row r="262" spans="1:14" s="22" customFormat="1" x14ac:dyDescent="0.45">
      <c r="A262" s="113"/>
      <c r="C262" s="113"/>
      <c r="D262" s="71"/>
      <c r="E262" s="91"/>
      <c r="F262" s="91"/>
      <c r="G262" s="91"/>
      <c r="H262" s="50"/>
      <c r="I262" s="51"/>
      <c r="J262" s="107"/>
      <c r="L262" s="50"/>
      <c r="M262" s="50"/>
      <c r="N262" s="50"/>
    </row>
    <row r="263" spans="1:14" s="22" customFormat="1" x14ac:dyDescent="0.45">
      <c r="A263" s="113"/>
      <c r="C263" s="113"/>
      <c r="D263" s="71"/>
      <c r="E263" s="91"/>
      <c r="F263" s="91"/>
      <c r="G263" s="91"/>
      <c r="H263" s="50"/>
      <c r="I263" s="51"/>
      <c r="J263" s="107"/>
      <c r="L263" s="50"/>
      <c r="M263" s="50"/>
      <c r="N263" s="50"/>
    </row>
    <row r="264" spans="1:14" s="22" customFormat="1" x14ac:dyDescent="0.45">
      <c r="A264" s="113"/>
      <c r="C264" s="113"/>
      <c r="D264" s="71"/>
      <c r="E264" s="91"/>
      <c r="F264" s="91"/>
      <c r="G264" s="91"/>
      <c r="H264" s="50"/>
      <c r="I264" s="51"/>
      <c r="J264" s="107"/>
      <c r="L264" s="50"/>
      <c r="M264" s="50"/>
      <c r="N264" s="50"/>
    </row>
    <row r="265" spans="1:14" s="22" customFormat="1" x14ac:dyDescent="0.45">
      <c r="A265" s="113"/>
      <c r="C265" s="113"/>
      <c r="D265" s="71"/>
      <c r="E265" s="91"/>
      <c r="F265" s="91"/>
      <c r="G265" s="91"/>
      <c r="H265" s="50"/>
      <c r="I265" s="51"/>
      <c r="J265" s="107"/>
      <c r="L265" s="50"/>
      <c r="M265" s="50"/>
      <c r="N265" s="50"/>
    </row>
    <row r="266" spans="1:14" s="22" customFormat="1" x14ac:dyDescent="0.45">
      <c r="A266" s="113"/>
      <c r="C266" s="113"/>
      <c r="D266" s="71"/>
      <c r="E266" s="91"/>
      <c r="F266" s="91"/>
      <c r="G266" s="91"/>
      <c r="H266" s="50"/>
      <c r="I266" s="51"/>
      <c r="J266" s="107"/>
      <c r="L266" s="50"/>
      <c r="M266" s="50"/>
      <c r="N266" s="50"/>
    </row>
    <row r="267" spans="1:14" s="22" customFormat="1" x14ac:dyDescent="0.45">
      <c r="A267" s="113"/>
      <c r="C267" s="113"/>
      <c r="D267" s="71"/>
      <c r="E267" s="91"/>
      <c r="F267" s="91"/>
      <c r="G267" s="91"/>
      <c r="H267" s="50"/>
      <c r="I267" s="51"/>
      <c r="J267" s="107"/>
      <c r="L267" s="50"/>
      <c r="M267" s="50"/>
      <c r="N267" s="50"/>
    </row>
    <row r="268" spans="1:14" s="22" customFormat="1" x14ac:dyDescent="0.45">
      <c r="A268" s="113"/>
      <c r="C268" s="113"/>
      <c r="D268" s="71"/>
      <c r="E268" s="91"/>
      <c r="F268" s="91"/>
      <c r="G268" s="91"/>
      <c r="H268" s="50"/>
      <c r="I268" s="51"/>
      <c r="J268" s="107"/>
      <c r="L268" s="50"/>
      <c r="M268" s="50"/>
      <c r="N268" s="50"/>
    </row>
    <row r="269" spans="1:14" s="22" customFormat="1" x14ac:dyDescent="0.45">
      <c r="A269" s="113"/>
      <c r="C269" s="113"/>
      <c r="D269" s="71"/>
      <c r="E269" s="91"/>
      <c r="F269" s="91"/>
      <c r="G269" s="91"/>
      <c r="H269" s="50"/>
      <c r="I269" s="51"/>
      <c r="J269" s="107"/>
      <c r="L269" s="50"/>
      <c r="M269" s="50"/>
      <c r="N269" s="50"/>
    </row>
    <row r="270" spans="1:14" s="22" customFormat="1" x14ac:dyDescent="0.45">
      <c r="A270" s="113"/>
      <c r="C270" s="113"/>
      <c r="D270" s="71"/>
      <c r="E270" s="91"/>
      <c r="F270" s="91"/>
      <c r="G270" s="91"/>
      <c r="H270" s="50"/>
      <c r="I270" s="51"/>
      <c r="J270" s="107"/>
      <c r="L270" s="50"/>
      <c r="M270" s="50"/>
      <c r="N270" s="50"/>
    </row>
    <row r="271" spans="1:14" s="22" customFormat="1" x14ac:dyDescent="0.45">
      <c r="A271" s="113"/>
      <c r="C271" s="113"/>
      <c r="D271" s="71"/>
      <c r="E271" s="91"/>
      <c r="F271" s="91"/>
      <c r="G271" s="91"/>
      <c r="H271" s="50"/>
      <c r="I271" s="51"/>
      <c r="J271" s="107"/>
      <c r="L271" s="50"/>
      <c r="M271" s="50"/>
      <c r="N271" s="50"/>
    </row>
    <row r="272" spans="1:14" s="22" customFormat="1" x14ac:dyDescent="0.45">
      <c r="A272" s="113"/>
      <c r="C272" s="113"/>
      <c r="D272" s="71"/>
      <c r="E272" s="91"/>
      <c r="F272" s="91"/>
      <c r="G272" s="91"/>
      <c r="H272" s="50"/>
      <c r="I272" s="51"/>
      <c r="J272" s="107"/>
      <c r="L272" s="50"/>
      <c r="M272" s="50"/>
      <c r="N272" s="50"/>
    </row>
    <row r="273" spans="1:14" s="22" customFormat="1" x14ac:dyDescent="0.45">
      <c r="A273" s="113"/>
      <c r="C273" s="113"/>
      <c r="D273" s="71"/>
      <c r="E273" s="91"/>
      <c r="F273" s="91"/>
      <c r="G273" s="91"/>
      <c r="H273" s="50"/>
      <c r="I273" s="51"/>
      <c r="J273" s="107"/>
      <c r="L273" s="50"/>
      <c r="M273" s="50"/>
      <c r="N273" s="50"/>
    </row>
    <row r="274" spans="1:14" s="22" customFormat="1" x14ac:dyDescent="0.45">
      <c r="A274" s="113"/>
      <c r="C274" s="113"/>
      <c r="D274" s="71"/>
      <c r="E274" s="91"/>
      <c r="F274" s="91"/>
      <c r="G274" s="91"/>
      <c r="H274" s="50"/>
      <c r="I274" s="51"/>
      <c r="J274" s="107"/>
      <c r="L274" s="50"/>
      <c r="M274" s="50"/>
      <c r="N274" s="50"/>
    </row>
    <row r="275" spans="1:14" s="22" customFormat="1" x14ac:dyDescent="0.45">
      <c r="A275" s="113"/>
      <c r="C275" s="113"/>
      <c r="D275" s="71"/>
      <c r="E275" s="91"/>
      <c r="F275" s="91"/>
      <c r="G275" s="91"/>
      <c r="H275" s="50"/>
      <c r="I275" s="51"/>
      <c r="J275" s="107"/>
      <c r="L275" s="50"/>
      <c r="M275" s="50"/>
      <c r="N275" s="50"/>
    </row>
    <row r="276" spans="1:14" s="22" customFormat="1" x14ac:dyDescent="0.45">
      <c r="A276" s="113"/>
      <c r="C276" s="113"/>
      <c r="D276" s="71"/>
      <c r="E276" s="91"/>
      <c r="F276" s="91"/>
      <c r="G276" s="91"/>
      <c r="H276" s="50"/>
      <c r="I276" s="51"/>
      <c r="J276" s="107"/>
      <c r="L276" s="50"/>
      <c r="M276" s="50"/>
      <c r="N276" s="50"/>
    </row>
    <row r="277" spans="1:14" s="22" customFormat="1" x14ac:dyDescent="0.45">
      <c r="A277" s="113"/>
      <c r="C277" s="113"/>
      <c r="D277" s="71"/>
      <c r="E277" s="91"/>
      <c r="F277" s="91"/>
      <c r="G277" s="91"/>
      <c r="H277" s="50"/>
      <c r="I277" s="51"/>
      <c r="J277" s="107"/>
      <c r="L277" s="50"/>
      <c r="M277" s="50"/>
      <c r="N277" s="50"/>
    </row>
    <row r="278" spans="1:14" s="22" customFormat="1" x14ac:dyDescent="0.45">
      <c r="A278" s="113"/>
      <c r="C278" s="113"/>
      <c r="D278" s="71"/>
      <c r="E278" s="91"/>
      <c r="F278" s="91"/>
      <c r="G278" s="91"/>
      <c r="H278" s="50"/>
      <c r="I278" s="51"/>
      <c r="J278" s="107"/>
      <c r="L278" s="50"/>
      <c r="M278" s="50"/>
      <c r="N278" s="50"/>
    </row>
    <row r="279" spans="1:14" s="22" customFormat="1" x14ac:dyDescent="0.45">
      <c r="A279" s="113"/>
      <c r="C279" s="113"/>
      <c r="D279" s="71"/>
      <c r="E279" s="91"/>
      <c r="F279" s="91"/>
      <c r="G279" s="91"/>
      <c r="H279" s="50"/>
      <c r="I279" s="51"/>
      <c r="J279" s="107"/>
      <c r="L279" s="50"/>
      <c r="M279" s="50"/>
      <c r="N279" s="50"/>
    </row>
    <row r="280" spans="1:14" s="22" customFormat="1" x14ac:dyDescent="0.45">
      <c r="A280" s="113"/>
      <c r="C280" s="113"/>
      <c r="D280" s="71"/>
      <c r="E280" s="91"/>
      <c r="F280" s="91"/>
      <c r="G280" s="91"/>
      <c r="H280" s="50"/>
      <c r="I280" s="51"/>
      <c r="J280" s="107"/>
      <c r="L280" s="50"/>
      <c r="M280" s="50"/>
      <c r="N280" s="50"/>
    </row>
    <row r="281" spans="1:14" s="22" customFormat="1" x14ac:dyDescent="0.45">
      <c r="A281" s="113"/>
      <c r="C281" s="113"/>
      <c r="D281" s="71"/>
      <c r="E281" s="91"/>
      <c r="F281" s="91"/>
      <c r="G281" s="91"/>
      <c r="H281" s="50"/>
      <c r="I281" s="51"/>
      <c r="J281" s="107"/>
      <c r="L281" s="50"/>
      <c r="M281" s="50"/>
      <c r="N281" s="50"/>
    </row>
    <row r="282" spans="1:14" s="22" customFormat="1" x14ac:dyDescent="0.45">
      <c r="A282" s="113"/>
      <c r="C282" s="113"/>
      <c r="D282" s="71"/>
      <c r="E282" s="91"/>
      <c r="F282" s="91"/>
      <c r="G282" s="91"/>
      <c r="H282" s="50"/>
      <c r="I282" s="51"/>
      <c r="J282" s="107"/>
      <c r="L282" s="50"/>
      <c r="M282" s="50"/>
      <c r="N282" s="50"/>
    </row>
    <row r="283" spans="1:14" s="22" customFormat="1" x14ac:dyDescent="0.45">
      <c r="A283" s="113"/>
      <c r="C283" s="113"/>
      <c r="D283" s="71"/>
      <c r="E283" s="91"/>
      <c r="F283" s="91"/>
      <c r="G283" s="91"/>
      <c r="H283" s="50"/>
      <c r="I283" s="51"/>
      <c r="J283" s="107"/>
      <c r="L283" s="50"/>
      <c r="M283" s="50"/>
      <c r="N283" s="50"/>
    </row>
    <row r="284" spans="1:14" s="22" customFormat="1" x14ac:dyDescent="0.45">
      <c r="A284" s="113"/>
      <c r="C284" s="113"/>
      <c r="D284" s="71"/>
      <c r="E284" s="91"/>
      <c r="F284" s="91"/>
      <c r="G284" s="91"/>
      <c r="H284" s="50"/>
      <c r="I284" s="51"/>
      <c r="J284" s="107"/>
      <c r="L284" s="50"/>
      <c r="M284" s="50"/>
      <c r="N284" s="50"/>
    </row>
    <row r="285" spans="1:14" s="22" customFormat="1" x14ac:dyDescent="0.45">
      <c r="A285" s="113"/>
      <c r="C285" s="113"/>
      <c r="D285" s="71"/>
      <c r="E285" s="91"/>
      <c r="F285" s="91"/>
      <c r="G285" s="91"/>
      <c r="H285" s="50"/>
      <c r="I285" s="51"/>
      <c r="J285" s="107"/>
      <c r="L285" s="50"/>
      <c r="M285" s="50"/>
      <c r="N285" s="50"/>
    </row>
    <row r="286" spans="1:14" s="22" customFormat="1" x14ac:dyDescent="0.45">
      <c r="A286" s="113"/>
      <c r="C286" s="113"/>
      <c r="D286" s="71"/>
      <c r="E286" s="91"/>
      <c r="F286" s="91"/>
      <c r="G286" s="91"/>
      <c r="H286" s="50"/>
      <c r="I286" s="51"/>
      <c r="J286" s="107"/>
      <c r="L286" s="50"/>
      <c r="M286" s="50"/>
      <c r="N286" s="50"/>
    </row>
    <row r="287" spans="1:14" s="22" customFormat="1" x14ac:dyDescent="0.45">
      <c r="A287" s="113"/>
      <c r="C287" s="113"/>
      <c r="D287" s="71"/>
      <c r="E287" s="91"/>
      <c r="F287" s="91"/>
      <c r="G287" s="91"/>
      <c r="H287" s="50"/>
      <c r="I287" s="51"/>
      <c r="J287" s="107"/>
      <c r="L287" s="50"/>
      <c r="M287" s="50"/>
      <c r="N287" s="50"/>
    </row>
    <row r="288" spans="1:14" s="22" customFormat="1" x14ac:dyDescent="0.45">
      <c r="A288" s="113"/>
      <c r="C288" s="113"/>
      <c r="D288" s="71"/>
      <c r="E288" s="91"/>
      <c r="F288" s="91"/>
      <c r="G288" s="91"/>
      <c r="H288" s="50"/>
      <c r="I288" s="51"/>
      <c r="J288" s="107"/>
      <c r="L288" s="50"/>
      <c r="M288" s="50"/>
      <c r="N288" s="50"/>
    </row>
    <row r="289" spans="1:14" s="22" customFormat="1" x14ac:dyDescent="0.45">
      <c r="A289" s="113"/>
      <c r="C289" s="113"/>
      <c r="D289" s="71"/>
      <c r="E289" s="91"/>
      <c r="F289" s="91"/>
      <c r="G289" s="91"/>
      <c r="H289" s="50"/>
      <c r="I289" s="51"/>
      <c r="J289" s="107"/>
      <c r="L289" s="50"/>
      <c r="M289" s="50"/>
      <c r="N289" s="50"/>
    </row>
    <row r="290" spans="1:14" s="22" customFormat="1" x14ac:dyDescent="0.45">
      <c r="A290" s="113"/>
      <c r="C290" s="113"/>
      <c r="D290" s="71"/>
      <c r="E290" s="91"/>
      <c r="F290" s="91"/>
      <c r="G290" s="91"/>
      <c r="H290" s="50"/>
      <c r="I290" s="51"/>
      <c r="J290" s="107"/>
      <c r="L290" s="50"/>
      <c r="M290" s="50"/>
      <c r="N290" s="50"/>
    </row>
    <row r="291" spans="1:14" s="22" customFormat="1" x14ac:dyDescent="0.45">
      <c r="A291" s="113"/>
      <c r="C291" s="113"/>
      <c r="D291" s="71"/>
      <c r="E291" s="91"/>
      <c r="F291" s="91"/>
      <c r="G291" s="91"/>
      <c r="H291" s="50"/>
      <c r="I291" s="51"/>
      <c r="J291" s="107"/>
      <c r="L291" s="50"/>
      <c r="M291" s="50"/>
      <c r="N291" s="50"/>
    </row>
    <row r="292" spans="1:14" s="22" customFormat="1" x14ac:dyDescent="0.45">
      <c r="A292" s="113"/>
      <c r="C292" s="113"/>
      <c r="D292" s="71"/>
      <c r="E292" s="91"/>
      <c r="F292" s="91"/>
      <c r="G292" s="91"/>
      <c r="H292" s="50"/>
      <c r="I292" s="51"/>
      <c r="J292" s="107"/>
      <c r="L292" s="50"/>
      <c r="M292" s="50"/>
      <c r="N292" s="50"/>
    </row>
    <row r="293" spans="1:14" s="22" customFormat="1" x14ac:dyDescent="0.45">
      <c r="A293" s="113"/>
      <c r="C293" s="113"/>
      <c r="D293" s="71"/>
      <c r="E293" s="91"/>
      <c r="F293" s="91"/>
      <c r="G293" s="91"/>
      <c r="H293" s="50"/>
      <c r="I293" s="51"/>
      <c r="J293" s="107"/>
      <c r="L293" s="50"/>
      <c r="M293" s="50"/>
      <c r="N293" s="50"/>
    </row>
    <row r="294" spans="1:14" s="22" customFormat="1" x14ac:dyDescent="0.45">
      <c r="A294" s="113"/>
      <c r="C294" s="113"/>
      <c r="D294" s="71"/>
      <c r="E294" s="91"/>
      <c r="F294" s="91"/>
      <c r="G294" s="91"/>
      <c r="H294" s="50"/>
      <c r="I294" s="51"/>
      <c r="J294" s="107"/>
      <c r="L294" s="50"/>
      <c r="M294" s="50"/>
      <c r="N294" s="50"/>
    </row>
    <row r="295" spans="1:14" s="22" customFormat="1" x14ac:dyDescent="0.45">
      <c r="A295" s="113"/>
      <c r="C295" s="113"/>
      <c r="D295" s="71"/>
      <c r="E295" s="91"/>
      <c r="F295" s="91"/>
      <c r="G295" s="91"/>
      <c r="H295" s="50"/>
      <c r="I295" s="51"/>
      <c r="J295" s="107"/>
      <c r="L295" s="50"/>
      <c r="M295" s="50"/>
      <c r="N295" s="50"/>
    </row>
    <row r="296" spans="1:14" s="22" customFormat="1" x14ac:dyDescent="0.45">
      <c r="A296" s="113"/>
      <c r="C296" s="113"/>
      <c r="D296" s="71"/>
      <c r="E296" s="91"/>
      <c r="F296" s="91"/>
      <c r="G296" s="91"/>
      <c r="H296" s="50"/>
      <c r="I296" s="51"/>
      <c r="J296" s="107"/>
      <c r="L296" s="50"/>
      <c r="M296" s="50"/>
      <c r="N296" s="50"/>
    </row>
    <row r="297" spans="1:14" s="22" customFormat="1" x14ac:dyDescent="0.45">
      <c r="A297" s="113"/>
      <c r="C297" s="113"/>
      <c r="D297" s="71"/>
      <c r="E297" s="91"/>
      <c r="F297" s="91"/>
      <c r="G297" s="91"/>
      <c r="H297" s="50"/>
      <c r="I297" s="51"/>
      <c r="J297" s="107"/>
      <c r="L297" s="50"/>
      <c r="M297" s="50"/>
      <c r="N297" s="50"/>
    </row>
    <row r="298" spans="1:14" s="22" customFormat="1" x14ac:dyDescent="0.45">
      <c r="A298" s="113"/>
      <c r="C298" s="113"/>
      <c r="D298" s="71"/>
      <c r="E298" s="91"/>
      <c r="F298" s="91"/>
      <c r="G298" s="91"/>
      <c r="H298" s="50"/>
      <c r="I298" s="51"/>
      <c r="J298" s="107"/>
      <c r="L298" s="50"/>
      <c r="M298" s="50"/>
      <c r="N298" s="50"/>
    </row>
    <row r="299" spans="1:14" s="22" customFormat="1" x14ac:dyDescent="0.45">
      <c r="A299" s="113"/>
      <c r="C299" s="113"/>
      <c r="D299" s="71"/>
      <c r="E299" s="91"/>
      <c r="F299" s="91"/>
      <c r="G299" s="91"/>
      <c r="H299" s="50"/>
      <c r="I299" s="51"/>
      <c r="J299" s="107"/>
      <c r="L299" s="50"/>
      <c r="M299" s="50"/>
      <c r="N299" s="50"/>
    </row>
    <row r="300" spans="1:14" s="22" customFormat="1" x14ac:dyDescent="0.45">
      <c r="A300" s="113"/>
      <c r="C300" s="113"/>
      <c r="D300" s="71"/>
      <c r="E300" s="91"/>
      <c r="F300" s="91"/>
      <c r="G300" s="91"/>
      <c r="H300" s="50"/>
      <c r="I300" s="51"/>
      <c r="J300" s="107"/>
      <c r="L300" s="50"/>
      <c r="M300" s="50"/>
      <c r="N300" s="50"/>
    </row>
    <row r="301" spans="1:14" s="22" customFormat="1" x14ac:dyDescent="0.45">
      <c r="A301" s="113"/>
      <c r="C301" s="113"/>
      <c r="D301" s="71"/>
      <c r="E301" s="91"/>
      <c r="F301" s="91"/>
      <c r="G301" s="91"/>
      <c r="H301" s="50"/>
      <c r="I301" s="51"/>
      <c r="J301" s="107"/>
      <c r="L301" s="50"/>
      <c r="M301" s="50"/>
      <c r="N301" s="50"/>
    </row>
    <row r="302" spans="1:14" s="22" customFormat="1" x14ac:dyDescent="0.45">
      <c r="A302" s="113"/>
      <c r="C302" s="113"/>
      <c r="D302" s="71"/>
      <c r="E302" s="91"/>
      <c r="F302" s="91"/>
      <c r="G302" s="91"/>
      <c r="H302" s="50"/>
      <c r="I302" s="51"/>
      <c r="J302" s="107"/>
      <c r="L302" s="50"/>
      <c r="M302" s="50"/>
      <c r="N302" s="50"/>
    </row>
    <row r="303" spans="1:14" s="22" customFormat="1" x14ac:dyDescent="0.45">
      <c r="A303" s="113"/>
      <c r="C303" s="113"/>
      <c r="D303" s="71"/>
      <c r="E303" s="91"/>
      <c r="F303" s="91"/>
      <c r="G303" s="91"/>
      <c r="H303" s="50"/>
      <c r="I303" s="51"/>
      <c r="J303" s="107"/>
      <c r="L303" s="50"/>
      <c r="M303" s="50"/>
      <c r="N303" s="50"/>
    </row>
    <row r="304" spans="1:14" s="22" customFormat="1" x14ac:dyDescent="0.45">
      <c r="A304" s="113"/>
      <c r="C304" s="113"/>
      <c r="D304" s="71"/>
      <c r="E304" s="91"/>
      <c r="F304" s="91"/>
      <c r="G304" s="91"/>
      <c r="H304" s="50"/>
      <c r="I304" s="51"/>
      <c r="J304" s="107"/>
      <c r="L304" s="50"/>
      <c r="M304" s="50"/>
      <c r="N304" s="50"/>
    </row>
    <row r="305" spans="1:14" s="22" customFormat="1" x14ac:dyDescent="0.45">
      <c r="A305" s="113"/>
      <c r="C305" s="113"/>
      <c r="D305" s="71"/>
      <c r="E305" s="91"/>
      <c r="F305" s="91"/>
      <c r="G305" s="91"/>
      <c r="H305" s="50"/>
      <c r="I305" s="51"/>
      <c r="J305" s="107"/>
      <c r="L305" s="50"/>
      <c r="M305" s="50"/>
      <c r="N305" s="50"/>
    </row>
    <row r="306" spans="1:14" s="22" customFormat="1" x14ac:dyDescent="0.45">
      <c r="A306" s="113"/>
      <c r="C306" s="113"/>
      <c r="D306" s="71"/>
      <c r="E306" s="91"/>
      <c r="F306" s="91"/>
      <c r="G306" s="91"/>
      <c r="H306" s="50"/>
      <c r="I306" s="51"/>
      <c r="J306" s="107"/>
      <c r="L306" s="50"/>
      <c r="M306" s="50"/>
      <c r="N306" s="50"/>
    </row>
    <row r="307" spans="1:14" s="22" customFormat="1" x14ac:dyDescent="0.45">
      <c r="A307" s="113"/>
      <c r="C307" s="113"/>
      <c r="D307" s="71"/>
      <c r="E307" s="91"/>
      <c r="F307" s="91"/>
      <c r="G307" s="91"/>
      <c r="H307" s="50"/>
      <c r="I307" s="51"/>
      <c r="J307" s="107"/>
      <c r="L307" s="50"/>
      <c r="M307" s="50"/>
      <c r="N307" s="50"/>
    </row>
    <row r="308" spans="1:14" s="22" customFormat="1" x14ac:dyDescent="0.45">
      <c r="A308" s="113"/>
      <c r="C308" s="113"/>
      <c r="D308" s="71"/>
      <c r="E308" s="91"/>
      <c r="F308" s="91"/>
      <c r="G308" s="91"/>
      <c r="H308" s="50"/>
      <c r="I308" s="51"/>
      <c r="J308" s="107"/>
      <c r="L308" s="50"/>
      <c r="M308" s="50"/>
      <c r="N308" s="50"/>
    </row>
    <row r="309" spans="1:14" s="22" customFormat="1" x14ac:dyDescent="0.45">
      <c r="A309" s="113"/>
      <c r="C309" s="113"/>
      <c r="D309" s="71"/>
      <c r="E309" s="91"/>
      <c r="F309" s="91"/>
      <c r="G309" s="91"/>
      <c r="H309" s="50"/>
      <c r="I309" s="51"/>
      <c r="J309" s="107"/>
      <c r="L309" s="50"/>
      <c r="M309" s="50"/>
      <c r="N309" s="50"/>
    </row>
    <row r="310" spans="1:14" s="22" customFormat="1" x14ac:dyDescent="0.45">
      <c r="A310" s="113"/>
      <c r="C310" s="113"/>
      <c r="D310" s="71"/>
      <c r="E310" s="91"/>
      <c r="F310" s="91"/>
      <c r="G310" s="91"/>
      <c r="H310" s="50"/>
      <c r="I310" s="51"/>
      <c r="J310" s="107"/>
      <c r="L310" s="50"/>
      <c r="M310" s="50"/>
      <c r="N310" s="50"/>
    </row>
    <row r="311" spans="1:14" s="22" customFormat="1" x14ac:dyDescent="0.45">
      <c r="A311" s="113"/>
      <c r="C311" s="113"/>
      <c r="D311" s="71"/>
      <c r="E311" s="91"/>
      <c r="F311" s="91"/>
      <c r="G311" s="91"/>
      <c r="H311" s="50"/>
      <c r="I311" s="51"/>
      <c r="J311" s="107"/>
      <c r="L311" s="50"/>
      <c r="M311" s="50"/>
      <c r="N311" s="50"/>
    </row>
    <row r="312" spans="1:14" s="22" customFormat="1" x14ac:dyDescent="0.45">
      <c r="A312" s="113"/>
      <c r="C312" s="113"/>
      <c r="D312" s="71"/>
      <c r="E312" s="91"/>
      <c r="F312" s="91"/>
      <c r="G312" s="91"/>
      <c r="H312" s="50"/>
      <c r="I312" s="51"/>
      <c r="J312" s="107"/>
      <c r="L312" s="50"/>
      <c r="M312" s="50"/>
      <c r="N312" s="50"/>
    </row>
    <row r="313" spans="1:14" s="22" customFormat="1" x14ac:dyDescent="0.45">
      <c r="A313" s="113"/>
      <c r="C313" s="113"/>
      <c r="D313" s="71"/>
      <c r="E313" s="91"/>
      <c r="F313" s="91"/>
      <c r="G313" s="91"/>
      <c r="H313" s="50"/>
      <c r="I313" s="51"/>
      <c r="J313" s="107"/>
      <c r="L313" s="50"/>
      <c r="M313" s="50"/>
      <c r="N313" s="50"/>
    </row>
    <row r="314" spans="1:14" s="22" customFormat="1" x14ac:dyDescent="0.45">
      <c r="A314" s="113"/>
      <c r="C314" s="113"/>
      <c r="D314" s="71"/>
      <c r="E314" s="91"/>
      <c r="F314" s="91"/>
      <c r="G314" s="91"/>
      <c r="H314" s="50"/>
      <c r="I314" s="51"/>
      <c r="J314" s="107"/>
      <c r="L314" s="50"/>
      <c r="M314" s="50"/>
      <c r="N314" s="50"/>
    </row>
    <row r="315" spans="1:14" s="22" customFormat="1" x14ac:dyDescent="0.45">
      <c r="A315" s="113"/>
      <c r="C315" s="113"/>
      <c r="D315" s="71"/>
      <c r="E315" s="91"/>
      <c r="F315" s="91"/>
      <c r="G315" s="91"/>
      <c r="H315" s="50"/>
      <c r="I315" s="51"/>
      <c r="J315" s="107"/>
      <c r="L315" s="50"/>
      <c r="M315" s="50"/>
      <c r="N315" s="50"/>
    </row>
    <row r="316" spans="1:14" s="22" customFormat="1" x14ac:dyDescent="0.45">
      <c r="A316" s="113"/>
      <c r="C316" s="113"/>
      <c r="D316" s="71"/>
      <c r="E316" s="91"/>
      <c r="F316" s="91"/>
      <c r="G316" s="91"/>
      <c r="H316" s="50"/>
      <c r="I316" s="51"/>
      <c r="J316" s="107"/>
      <c r="L316" s="50"/>
      <c r="M316" s="50"/>
      <c r="N316" s="50"/>
    </row>
    <row r="317" spans="1:14" s="22" customFormat="1" x14ac:dyDescent="0.45">
      <c r="A317" s="113"/>
      <c r="C317" s="113"/>
      <c r="D317" s="71"/>
      <c r="E317" s="91"/>
      <c r="F317" s="91"/>
      <c r="G317" s="91"/>
      <c r="H317" s="50"/>
      <c r="I317" s="51"/>
      <c r="J317" s="107"/>
      <c r="L317" s="50"/>
      <c r="M317" s="50"/>
      <c r="N317" s="50"/>
    </row>
    <row r="318" spans="1:14" s="22" customFormat="1" x14ac:dyDescent="0.45">
      <c r="A318" s="113"/>
      <c r="C318" s="113"/>
      <c r="D318" s="71"/>
      <c r="E318" s="91"/>
      <c r="F318" s="91"/>
      <c r="G318" s="91"/>
      <c r="H318" s="50"/>
      <c r="I318" s="51"/>
      <c r="J318" s="107"/>
      <c r="L318" s="50"/>
      <c r="M318" s="50"/>
      <c r="N318" s="50"/>
    </row>
    <row r="319" spans="1:14" s="22" customFormat="1" x14ac:dyDescent="0.45">
      <c r="A319" s="113"/>
      <c r="C319" s="113"/>
      <c r="D319" s="71"/>
      <c r="E319" s="91"/>
      <c r="F319" s="91"/>
      <c r="G319" s="91"/>
      <c r="H319" s="50"/>
      <c r="I319" s="51"/>
      <c r="J319" s="107"/>
      <c r="L319" s="50"/>
      <c r="M319" s="50"/>
      <c r="N319" s="50"/>
    </row>
    <row r="320" spans="1:14" s="22" customFormat="1" x14ac:dyDescent="0.45">
      <c r="A320" s="113"/>
      <c r="C320" s="113"/>
      <c r="D320" s="71"/>
      <c r="E320" s="91"/>
      <c r="F320" s="91"/>
      <c r="G320" s="91"/>
      <c r="H320" s="50"/>
      <c r="I320" s="51"/>
      <c r="J320" s="107"/>
      <c r="L320" s="50"/>
      <c r="M320" s="50"/>
      <c r="N320" s="50"/>
    </row>
    <row r="321" spans="1:14" s="22" customFormat="1" x14ac:dyDescent="0.45">
      <c r="A321" s="113"/>
      <c r="C321" s="113"/>
      <c r="D321" s="71"/>
      <c r="E321" s="91"/>
      <c r="F321" s="91"/>
      <c r="G321" s="91"/>
      <c r="H321" s="50"/>
      <c r="I321" s="51"/>
      <c r="J321" s="107"/>
      <c r="L321" s="50"/>
      <c r="M321" s="50"/>
      <c r="N321" s="50"/>
    </row>
    <row r="322" spans="1:14" s="22" customFormat="1" x14ac:dyDescent="0.45">
      <c r="A322" s="113"/>
      <c r="C322" s="113"/>
      <c r="D322" s="71"/>
      <c r="E322" s="91"/>
      <c r="F322" s="91"/>
      <c r="G322" s="91"/>
      <c r="H322" s="50"/>
      <c r="I322" s="51"/>
      <c r="J322" s="107"/>
      <c r="L322" s="50"/>
      <c r="M322" s="50"/>
      <c r="N322" s="50"/>
    </row>
    <row r="323" spans="1:14" s="22" customFormat="1" x14ac:dyDescent="0.45">
      <c r="A323" s="113"/>
      <c r="C323" s="113"/>
      <c r="D323" s="71"/>
      <c r="E323" s="91"/>
      <c r="F323" s="91"/>
      <c r="G323" s="91"/>
      <c r="H323" s="50"/>
      <c r="I323" s="51"/>
      <c r="J323" s="107"/>
      <c r="L323" s="50"/>
      <c r="M323" s="50"/>
      <c r="N323" s="50"/>
    </row>
    <row r="324" spans="1:14" s="22" customFormat="1" x14ac:dyDescent="0.45">
      <c r="A324" s="113"/>
      <c r="C324" s="113"/>
      <c r="D324" s="71"/>
      <c r="E324" s="91"/>
      <c r="F324" s="91"/>
      <c r="G324" s="91"/>
      <c r="H324" s="50"/>
      <c r="I324" s="51"/>
      <c r="J324" s="107"/>
      <c r="L324" s="50"/>
      <c r="M324" s="50"/>
      <c r="N324" s="50"/>
    </row>
    <row r="325" spans="1:14" s="22" customFormat="1" x14ac:dyDescent="0.45">
      <c r="A325" s="113"/>
      <c r="C325" s="113"/>
      <c r="D325" s="71"/>
      <c r="E325" s="91"/>
      <c r="F325" s="91"/>
      <c r="G325" s="91"/>
      <c r="H325" s="50"/>
      <c r="I325" s="51"/>
      <c r="J325" s="107"/>
      <c r="L325" s="50"/>
      <c r="M325" s="50"/>
      <c r="N325" s="50"/>
    </row>
    <row r="326" spans="1:14" s="22" customFormat="1" x14ac:dyDescent="0.45">
      <c r="A326" s="113"/>
      <c r="C326" s="113"/>
      <c r="D326" s="71"/>
      <c r="E326" s="91"/>
      <c r="F326" s="91"/>
      <c r="G326" s="91"/>
      <c r="H326" s="50"/>
      <c r="I326" s="51"/>
      <c r="J326" s="107"/>
      <c r="L326" s="50"/>
      <c r="M326" s="50"/>
      <c r="N326" s="50"/>
    </row>
    <row r="327" spans="1:14" s="22" customFormat="1" x14ac:dyDescent="0.45">
      <c r="A327" s="113"/>
      <c r="C327" s="113"/>
      <c r="D327" s="71"/>
      <c r="E327" s="91"/>
      <c r="F327" s="91"/>
      <c r="G327" s="91"/>
      <c r="H327" s="50"/>
      <c r="I327" s="51"/>
      <c r="J327" s="107"/>
      <c r="L327" s="50"/>
      <c r="M327" s="50"/>
      <c r="N327" s="50"/>
    </row>
    <row r="328" spans="1:14" s="22" customFormat="1" x14ac:dyDescent="0.45">
      <c r="A328" s="113"/>
      <c r="C328" s="113"/>
      <c r="D328" s="71"/>
      <c r="E328" s="91"/>
      <c r="F328" s="91"/>
      <c r="G328" s="91"/>
      <c r="H328" s="50"/>
      <c r="I328" s="51"/>
      <c r="J328" s="107"/>
      <c r="L328" s="50"/>
      <c r="M328" s="50"/>
      <c r="N328" s="50"/>
    </row>
    <row r="329" spans="1:14" s="22" customFormat="1" x14ac:dyDescent="0.45">
      <c r="A329" s="113"/>
      <c r="C329" s="113"/>
      <c r="D329" s="71"/>
      <c r="E329" s="91"/>
      <c r="F329" s="91"/>
      <c r="G329" s="91"/>
      <c r="H329" s="50"/>
      <c r="I329" s="51"/>
      <c r="J329" s="107"/>
      <c r="L329" s="50"/>
      <c r="M329" s="50"/>
      <c r="N329" s="50"/>
    </row>
    <row r="330" spans="1:14" s="22" customFormat="1" x14ac:dyDescent="0.45">
      <c r="A330" s="113"/>
      <c r="C330" s="113"/>
      <c r="D330" s="71"/>
      <c r="E330" s="91"/>
      <c r="F330" s="91"/>
      <c r="G330" s="91"/>
      <c r="H330" s="50"/>
      <c r="I330" s="51"/>
      <c r="J330" s="107"/>
      <c r="L330" s="50"/>
      <c r="M330" s="50"/>
      <c r="N330" s="50"/>
    </row>
    <row r="331" spans="1:14" s="22" customFormat="1" x14ac:dyDescent="0.45">
      <c r="A331" s="113"/>
      <c r="C331" s="113"/>
      <c r="D331" s="71"/>
      <c r="E331" s="91"/>
      <c r="F331" s="91"/>
      <c r="G331" s="91"/>
      <c r="H331" s="50"/>
      <c r="I331" s="51"/>
      <c r="J331" s="107"/>
      <c r="L331" s="50"/>
      <c r="M331" s="50"/>
      <c r="N331" s="50"/>
    </row>
    <row r="332" spans="1:14" s="22" customFormat="1" x14ac:dyDescent="0.45">
      <c r="A332" s="113"/>
      <c r="C332" s="113"/>
      <c r="D332" s="71"/>
      <c r="E332" s="91"/>
      <c r="F332" s="91"/>
      <c r="G332" s="91"/>
      <c r="H332" s="50"/>
      <c r="I332" s="51"/>
      <c r="J332" s="107"/>
      <c r="L332" s="50"/>
      <c r="M332" s="50"/>
      <c r="N332" s="50"/>
    </row>
    <row r="333" spans="1:14" s="22" customFormat="1" x14ac:dyDescent="0.45">
      <c r="A333" s="113"/>
      <c r="C333" s="113"/>
      <c r="D333" s="71"/>
      <c r="E333" s="91"/>
      <c r="F333" s="91"/>
      <c r="G333" s="91"/>
      <c r="H333" s="50"/>
      <c r="I333" s="51"/>
      <c r="J333" s="107"/>
      <c r="L333" s="50"/>
      <c r="M333" s="50"/>
      <c r="N333" s="50"/>
    </row>
    <row r="334" spans="1:14" s="22" customFormat="1" x14ac:dyDescent="0.45">
      <c r="A334" s="113"/>
      <c r="C334" s="113"/>
      <c r="D334" s="71"/>
      <c r="E334" s="91"/>
      <c r="F334" s="91"/>
      <c r="G334" s="91"/>
      <c r="H334" s="50"/>
      <c r="I334" s="51"/>
      <c r="J334" s="107"/>
      <c r="L334" s="50"/>
      <c r="M334" s="50"/>
      <c r="N334" s="50"/>
    </row>
    <row r="335" spans="1:14" s="22" customFormat="1" x14ac:dyDescent="0.45">
      <c r="A335" s="113"/>
      <c r="C335" s="113"/>
      <c r="D335" s="71"/>
      <c r="E335" s="91"/>
      <c r="F335" s="91"/>
      <c r="G335" s="91"/>
      <c r="H335" s="50"/>
      <c r="I335" s="51"/>
      <c r="J335" s="107"/>
      <c r="L335" s="50"/>
      <c r="M335" s="50"/>
      <c r="N335" s="50"/>
    </row>
    <row r="336" spans="1:14" s="22" customFormat="1" x14ac:dyDescent="0.45">
      <c r="A336" s="113"/>
      <c r="C336" s="113"/>
      <c r="D336" s="71"/>
      <c r="E336" s="91"/>
      <c r="F336" s="91"/>
      <c r="G336" s="91"/>
      <c r="H336" s="50"/>
      <c r="I336" s="51"/>
      <c r="J336" s="107"/>
      <c r="L336" s="50"/>
      <c r="M336" s="50"/>
      <c r="N336" s="50"/>
    </row>
    <row r="337" spans="1:14" s="22" customFormat="1" x14ac:dyDescent="0.45">
      <c r="A337" s="113"/>
      <c r="C337" s="113"/>
      <c r="D337" s="71"/>
      <c r="E337" s="91"/>
      <c r="F337" s="91"/>
      <c r="G337" s="91"/>
      <c r="H337" s="50"/>
      <c r="I337" s="51"/>
      <c r="J337" s="107"/>
      <c r="L337" s="50"/>
      <c r="M337" s="50"/>
      <c r="N337" s="50"/>
    </row>
    <row r="338" spans="1:14" s="22" customFormat="1" x14ac:dyDescent="0.45">
      <c r="A338" s="113"/>
      <c r="C338" s="113"/>
      <c r="D338" s="71"/>
      <c r="E338" s="91"/>
      <c r="F338" s="91"/>
      <c r="G338" s="91"/>
      <c r="H338" s="50"/>
      <c r="I338" s="51"/>
      <c r="J338" s="107"/>
      <c r="L338" s="50"/>
      <c r="M338" s="50"/>
      <c r="N338" s="50"/>
    </row>
    <row r="339" spans="1:14" s="22" customFormat="1" x14ac:dyDescent="0.45">
      <c r="A339" s="113"/>
      <c r="C339" s="113"/>
      <c r="D339" s="71"/>
      <c r="E339" s="91"/>
      <c r="F339" s="91"/>
      <c r="G339" s="91"/>
      <c r="H339" s="50"/>
      <c r="I339" s="51"/>
      <c r="J339" s="107"/>
      <c r="L339" s="50"/>
      <c r="M339" s="50"/>
      <c r="N339" s="50"/>
    </row>
    <row r="340" spans="1:14" s="22" customFormat="1" x14ac:dyDescent="0.45">
      <c r="A340" s="113"/>
      <c r="C340" s="113"/>
      <c r="D340" s="71"/>
      <c r="E340" s="91"/>
      <c r="F340" s="91"/>
      <c r="G340" s="91"/>
      <c r="H340" s="50"/>
      <c r="I340" s="51"/>
      <c r="J340" s="107"/>
      <c r="L340" s="50"/>
      <c r="M340" s="50"/>
      <c r="N340" s="50"/>
    </row>
    <row r="341" spans="1:14" s="22" customFormat="1" x14ac:dyDescent="0.45">
      <c r="A341" s="113"/>
      <c r="C341" s="113"/>
      <c r="D341" s="71"/>
      <c r="E341" s="91"/>
      <c r="F341" s="91"/>
      <c r="G341" s="91"/>
      <c r="H341" s="50"/>
      <c r="I341" s="51"/>
      <c r="J341" s="107"/>
      <c r="L341" s="50"/>
      <c r="M341" s="50"/>
      <c r="N341" s="50"/>
    </row>
    <row r="342" spans="1:14" s="22" customFormat="1" x14ac:dyDescent="0.45">
      <c r="A342" s="113"/>
      <c r="C342" s="113"/>
      <c r="D342" s="71"/>
      <c r="E342" s="91"/>
      <c r="F342" s="91"/>
      <c r="G342" s="91"/>
      <c r="H342" s="50"/>
      <c r="I342" s="51"/>
      <c r="J342" s="107"/>
      <c r="L342" s="50"/>
      <c r="M342" s="50"/>
      <c r="N342" s="50"/>
    </row>
    <row r="343" spans="1:14" s="22" customFormat="1" x14ac:dyDescent="0.45">
      <c r="A343" s="113"/>
      <c r="C343" s="113"/>
      <c r="D343" s="71"/>
      <c r="E343" s="91"/>
      <c r="F343" s="91"/>
      <c r="G343" s="91"/>
      <c r="H343" s="50"/>
      <c r="I343" s="51"/>
      <c r="J343" s="107"/>
      <c r="L343" s="50"/>
      <c r="M343" s="50"/>
      <c r="N343" s="50"/>
    </row>
    <row r="344" spans="1:14" s="22" customFormat="1" x14ac:dyDescent="0.45">
      <c r="A344" s="113"/>
      <c r="C344" s="113"/>
      <c r="D344" s="71"/>
      <c r="E344" s="91"/>
      <c r="F344" s="91"/>
      <c r="G344" s="91"/>
      <c r="H344" s="50"/>
      <c r="I344" s="51"/>
      <c r="J344" s="107"/>
      <c r="L344" s="50"/>
      <c r="M344" s="50"/>
      <c r="N344" s="50"/>
    </row>
    <row r="345" spans="1:14" s="22" customFormat="1" x14ac:dyDescent="0.45">
      <c r="A345" s="113"/>
      <c r="C345" s="113"/>
      <c r="D345" s="71"/>
      <c r="E345" s="91"/>
      <c r="F345" s="91"/>
      <c r="G345" s="91"/>
      <c r="H345" s="50"/>
      <c r="I345" s="51"/>
      <c r="J345" s="107"/>
      <c r="L345" s="50"/>
      <c r="M345" s="50"/>
      <c r="N345" s="50"/>
    </row>
    <row r="346" spans="1:14" s="22" customFormat="1" x14ac:dyDescent="0.45">
      <c r="A346" s="113"/>
      <c r="C346" s="113"/>
      <c r="D346" s="71"/>
      <c r="E346" s="91"/>
      <c r="F346" s="91"/>
      <c r="G346" s="91"/>
      <c r="H346" s="50"/>
      <c r="I346" s="51"/>
      <c r="J346" s="107"/>
      <c r="L346" s="50"/>
      <c r="M346" s="50"/>
      <c r="N346" s="50"/>
    </row>
    <row r="347" spans="1:14" s="22" customFormat="1" x14ac:dyDescent="0.45">
      <c r="A347" s="113"/>
      <c r="C347" s="113"/>
      <c r="D347" s="71"/>
      <c r="E347" s="91"/>
      <c r="F347" s="91"/>
      <c r="G347" s="91"/>
      <c r="H347" s="50"/>
      <c r="I347" s="51"/>
      <c r="J347" s="107"/>
      <c r="L347" s="50"/>
      <c r="M347" s="50"/>
      <c r="N347" s="50"/>
    </row>
    <row r="348" spans="1:14" s="22" customFormat="1" x14ac:dyDescent="0.45">
      <c r="A348" s="113"/>
      <c r="C348" s="113"/>
      <c r="D348" s="71"/>
      <c r="E348" s="91"/>
      <c r="F348" s="91"/>
      <c r="G348" s="91"/>
      <c r="H348" s="50"/>
      <c r="I348" s="51"/>
      <c r="J348" s="107"/>
      <c r="L348" s="50"/>
      <c r="M348" s="50"/>
      <c r="N348" s="50"/>
    </row>
    <row r="349" spans="1:14" s="22" customFormat="1" x14ac:dyDescent="0.45">
      <c r="A349" s="113"/>
      <c r="C349" s="113"/>
      <c r="D349" s="71"/>
      <c r="E349" s="91"/>
      <c r="F349" s="91"/>
      <c r="G349" s="91"/>
      <c r="H349" s="50"/>
      <c r="I349" s="51"/>
      <c r="J349" s="107"/>
      <c r="L349" s="50"/>
      <c r="M349" s="50"/>
      <c r="N349" s="50"/>
    </row>
    <row r="350" spans="1:14" s="22" customFormat="1" x14ac:dyDescent="0.45">
      <c r="A350" s="113"/>
      <c r="C350" s="113"/>
      <c r="D350" s="71"/>
      <c r="E350" s="91"/>
      <c r="F350" s="91"/>
      <c r="G350" s="91"/>
      <c r="H350" s="50"/>
      <c r="I350" s="51"/>
      <c r="J350" s="107"/>
      <c r="L350" s="50"/>
      <c r="M350" s="50"/>
      <c r="N350" s="50"/>
    </row>
    <row r="351" spans="1:14" s="22" customFormat="1" x14ac:dyDescent="0.45">
      <c r="A351" s="113"/>
      <c r="C351" s="113"/>
      <c r="D351" s="71"/>
      <c r="E351" s="91"/>
      <c r="F351" s="91"/>
      <c r="G351" s="91"/>
      <c r="H351" s="50"/>
      <c r="I351" s="51"/>
      <c r="J351" s="107"/>
      <c r="L351" s="50"/>
      <c r="M351" s="50"/>
      <c r="N351" s="50"/>
    </row>
    <row r="352" spans="1:14" s="22" customFormat="1" x14ac:dyDescent="0.45">
      <c r="A352" s="113"/>
      <c r="C352" s="113"/>
      <c r="D352" s="71"/>
      <c r="E352" s="91"/>
      <c r="F352" s="91"/>
      <c r="G352" s="91"/>
      <c r="H352" s="50"/>
      <c r="I352" s="51"/>
      <c r="J352" s="107"/>
      <c r="L352" s="50"/>
      <c r="M352" s="50"/>
      <c r="N352" s="50"/>
    </row>
    <row r="353" spans="1:14" s="22" customFormat="1" x14ac:dyDescent="0.45">
      <c r="A353" s="113"/>
      <c r="C353" s="113"/>
      <c r="D353" s="71"/>
      <c r="E353" s="91"/>
      <c r="F353" s="91"/>
      <c r="G353" s="91"/>
      <c r="H353" s="50"/>
      <c r="I353" s="51"/>
      <c r="J353" s="107"/>
      <c r="L353" s="50"/>
      <c r="M353" s="50"/>
      <c r="N353" s="50"/>
    </row>
    <row r="354" spans="1:14" s="22" customFormat="1" x14ac:dyDescent="0.45">
      <c r="A354" s="113"/>
      <c r="C354" s="113"/>
      <c r="D354" s="71"/>
      <c r="E354" s="91"/>
      <c r="F354" s="91"/>
      <c r="G354" s="91"/>
      <c r="H354" s="50"/>
      <c r="I354" s="51"/>
      <c r="J354" s="107"/>
      <c r="L354" s="50"/>
      <c r="M354" s="50"/>
      <c r="N354" s="50"/>
    </row>
    <row r="355" spans="1:14" s="22" customFormat="1" x14ac:dyDescent="0.45">
      <c r="A355" s="113"/>
      <c r="C355" s="113"/>
      <c r="D355" s="71"/>
      <c r="E355" s="91"/>
      <c r="F355" s="91"/>
      <c r="G355" s="91"/>
      <c r="H355" s="50"/>
      <c r="I355" s="51"/>
      <c r="J355" s="107"/>
      <c r="L355" s="50"/>
      <c r="M355" s="50"/>
      <c r="N355" s="50"/>
    </row>
    <row r="356" spans="1:14" s="22" customFormat="1" x14ac:dyDescent="0.45">
      <c r="A356" s="113"/>
      <c r="C356" s="113"/>
      <c r="D356" s="71"/>
      <c r="E356" s="91"/>
      <c r="F356" s="91"/>
      <c r="G356" s="91"/>
      <c r="H356" s="50"/>
      <c r="I356" s="51"/>
      <c r="J356" s="107"/>
      <c r="L356" s="50"/>
      <c r="M356" s="50"/>
      <c r="N356" s="50"/>
    </row>
    <row r="357" spans="1:14" s="22" customFormat="1" x14ac:dyDescent="0.45">
      <c r="A357" s="113"/>
      <c r="C357" s="113"/>
      <c r="D357" s="71"/>
      <c r="E357" s="91"/>
      <c r="F357" s="91"/>
      <c r="G357" s="91"/>
      <c r="H357" s="50"/>
      <c r="I357" s="51"/>
      <c r="J357" s="107"/>
      <c r="L357" s="50"/>
      <c r="M357" s="50"/>
      <c r="N357" s="50"/>
    </row>
    <row r="358" spans="1:14" s="22" customFormat="1" x14ac:dyDescent="0.45">
      <c r="A358" s="113"/>
      <c r="C358" s="113"/>
      <c r="D358" s="71"/>
      <c r="E358" s="91"/>
      <c r="F358" s="91"/>
      <c r="G358" s="91"/>
      <c r="H358" s="50"/>
      <c r="I358" s="51"/>
      <c r="J358" s="107"/>
      <c r="L358" s="50"/>
      <c r="M358" s="50"/>
      <c r="N358" s="50"/>
    </row>
    <row r="359" spans="1:14" s="22" customFormat="1" x14ac:dyDescent="0.45">
      <c r="A359" s="113"/>
      <c r="C359" s="113"/>
      <c r="D359" s="71"/>
      <c r="E359" s="91"/>
      <c r="F359" s="91"/>
      <c r="G359" s="91"/>
      <c r="H359" s="50"/>
      <c r="I359" s="51"/>
      <c r="J359" s="107"/>
      <c r="L359" s="50"/>
      <c r="M359" s="50"/>
      <c r="N359" s="50"/>
    </row>
    <row r="360" spans="1:14" s="22" customFormat="1" x14ac:dyDescent="0.45">
      <c r="A360" s="113"/>
      <c r="C360" s="113"/>
      <c r="D360" s="71"/>
      <c r="E360" s="91"/>
      <c r="F360" s="91"/>
      <c r="G360" s="91"/>
      <c r="H360" s="50"/>
      <c r="I360" s="51"/>
      <c r="J360" s="107"/>
      <c r="L360" s="50"/>
      <c r="M360" s="50"/>
      <c r="N360" s="50"/>
    </row>
    <row r="361" spans="1:14" s="22" customFormat="1" x14ac:dyDescent="0.45">
      <c r="A361" s="113"/>
      <c r="C361" s="113"/>
      <c r="D361" s="71"/>
      <c r="E361" s="91"/>
      <c r="F361" s="91"/>
      <c r="G361" s="91"/>
      <c r="H361" s="50"/>
      <c r="I361" s="51"/>
      <c r="J361" s="107"/>
      <c r="L361" s="50"/>
      <c r="M361" s="50"/>
      <c r="N361" s="50"/>
    </row>
    <row r="362" spans="1:14" s="22" customFormat="1" x14ac:dyDescent="0.45">
      <c r="A362" s="113"/>
      <c r="C362" s="113"/>
      <c r="D362" s="71"/>
      <c r="E362" s="91"/>
      <c r="F362" s="91"/>
      <c r="G362" s="91"/>
      <c r="H362" s="50"/>
      <c r="I362" s="51"/>
      <c r="J362" s="107"/>
      <c r="L362" s="50"/>
      <c r="M362" s="50"/>
      <c r="N362" s="50"/>
    </row>
    <row r="363" spans="1:14" s="22" customFormat="1" x14ac:dyDescent="0.45">
      <c r="A363" s="113"/>
      <c r="C363" s="113"/>
      <c r="D363" s="71"/>
      <c r="E363" s="91"/>
      <c r="F363" s="91"/>
      <c r="G363" s="91"/>
      <c r="H363" s="50"/>
      <c r="I363" s="51"/>
      <c r="J363" s="107"/>
      <c r="L363" s="50"/>
      <c r="M363" s="50"/>
      <c r="N363" s="50"/>
    </row>
    <row r="364" spans="1:14" s="22" customFormat="1" x14ac:dyDescent="0.45">
      <c r="A364" s="113"/>
      <c r="C364" s="113"/>
      <c r="D364" s="71"/>
      <c r="E364" s="91"/>
      <c r="F364" s="91"/>
      <c r="G364" s="91"/>
      <c r="H364" s="50"/>
      <c r="I364" s="51"/>
      <c r="J364" s="107"/>
      <c r="L364" s="50"/>
      <c r="M364" s="50"/>
      <c r="N364" s="50"/>
    </row>
    <row r="365" spans="1:14" s="22" customFormat="1" x14ac:dyDescent="0.45">
      <c r="A365" s="113"/>
      <c r="C365" s="113"/>
      <c r="D365" s="71"/>
      <c r="E365" s="91"/>
      <c r="F365" s="91"/>
      <c r="G365" s="91"/>
      <c r="H365" s="50"/>
      <c r="I365" s="51"/>
      <c r="J365" s="107"/>
      <c r="L365" s="50"/>
      <c r="M365" s="50"/>
      <c r="N365" s="50"/>
    </row>
    <row r="366" spans="1:14" s="22" customFormat="1" x14ac:dyDescent="0.45">
      <c r="A366" s="113"/>
      <c r="C366" s="113"/>
      <c r="D366" s="71"/>
      <c r="E366" s="91"/>
      <c r="F366" s="91"/>
      <c r="G366" s="91"/>
      <c r="H366" s="50"/>
      <c r="I366" s="51"/>
      <c r="J366" s="107"/>
      <c r="L366" s="50"/>
      <c r="M366" s="50"/>
      <c r="N366" s="50"/>
    </row>
    <row r="367" spans="1:14" s="22" customFormat="1" x14ac:dyDescent="0.45">
      <c r="A367" s="113"/>
      <c r="C367" s="113"/>
      <c r="D367" s="71"/>
      <c r="E367" s="91"/>
      <c r="F367" s="91"/>
      <c r="G367" s="91"/>
      <c r="H367" s="50"/>
      <c r="I367" s="51"/>
      <c r="J367" s="107"/>
      <c r="L367" s="50"/>
      <c r="M367" s="50"/>
      <c r="N367" s="50"/>
    </row>
    <row r="368" spans="1:14" s="22" customFormat="1" x14ac:dyDescent="0.45">
      <c r="A368" s="113"/>
      <c r="C368" s="113"/>
      <c r="D368" s="71"/>
      <c r="E368" s="91"/>
      <c r="F368" s="91"/>
      <c r="G368" s="91"/>
      <c r="H368" s="50"/>
      <c r="I368" s="51"/>
      <c r="J368" s="107"/>
      <c r="L368" s="50"/>
      <c r="M368" s="50"/>
      <c r="N368" s="50"/>
    </row>
    <row r="369" spans="1:14" s="22" customFormat="1" x14ac:dyDescent="0.45">
      <c r="A369" s="113"/>
      <c r="C369" s="113"/>
      <c r="D369" s="71"/>
      <c r="E369" s="91"/>
      <c r="F369" s="91"/>
      <c r="G369" s="91"/>
      <c r="H369" s="50"/>
      <c r="I369" s="51"/>
      <c r="J369" s="107"/>
      <c r="L369" s="50"/>
      <c r="M369" s="50"/>
      <c r="N369" s="50"/>
    </row>
    <row r="370" spans="1:14" s="22" customFormat="1" x14ac:dyDescent="0.45">
      <c r="A370" s="113"/>
      <c r="C370" s="113"/>
      <c r="D370" s="71"/>
      <c r="E370" s="91"/>
      <c r="F370" s="91"/>
      <c r="G370" s="91"/>
      <c r="H370" s="50"/>
      <c r="I370" s="51"/>
      <c r="J370" s="107"/>
      <c r="L370" s="50"/>
      <c r="M370" s="50"/>
      <c r="N370" s="50"/>
    </row>
    <row r="371" spans="1:14" s="22" customFormat="1" x14ac:dyDescent="0.45">
      <c r="A371" s="113"/>
      <c r="C371" s="113"/>
      <c r="D371" s="71"/>
      <c r="E371" s="91"/>
      <c r="F371" s="91"/>
      <c r="G371" s="91"/>
      <c r="H371" s="50"/>
      <c r="I371" s="51"/>
      <c r="J371" s="107"/>
      <c r="L371" s="50"/>
      <c r="M371" s="50"/>
      <c r="N371" s="50"/>
    </row>
    <row r="372" spans="1:14" s="22" customFormat="1" x14ac:dyDescent="0.45">
      <c r="A372" s="113"/>
      <c r="C372" s="113"/>
      <c r="D372" s="71"/>
      <c r="E372" s="91"/>
      <c r="F372" s="91"/>
      <c r="G372" s="91"/>
      <c r="H372" s="50"/>
      <c r="I372" s="51"/>
      <c r="J372" s="107"/>
      <c r="L372" s="50"/>
      <c r="M372" s="50"/>
      <c r="N372" s="50"/>
    </row>
    <row r="373" spans="1:14" s="22" customFormat="1" x14ac:dyDescent="0.45">
      <c r="A373" s="113"/>
      <c r="C373" s="113"/>
      <c r="D373" s="71"/>
      <c r="E373" s="91"/>
      <c r="F373" s="91"/>
      <c r="G373" s="91"/>
      <c r="H373" s="50"/>
      <c r="I373" s="51"/>
      <c r="J373" s="107"/>
      <c r="L373" s="50"/>
      <c r="M373" s="50"/>
      <c r="N373" s="50"/>
    </row>
    <row r="374" spans="1:14" s="22" customFormat="1" x14ac:dyDescent="0.45">
      <c r="A374" s="113"/>
      <c r="C374" s="113"/>
      <c r="D374" s="71"/>
      <c r="E374" s="91"/>
      <c r="F374" s="91"/>
      <c r="G374" s="91"/>
      <c r="H374" s="50"/>
      <c r="I374" s="51"/>
      <c r="J374" s="107"/>
      <c r="L374" s="50"/>
      <c r="M374" s="50"/>
      <c r="N374" s="50"/>
    </row>
    <row r="375" spans="1:14" s="22" customFormat="1" x14ac:dyDescent="0.45">
      <c r="A375" s="113"/>
      <c r="C375" s="113"/>
      <c r="D375" s="71"/>
      <c r="E375" s="91"/>
      <c r="F375" s="91"/>
      <c r="G375" s="91"/>
      <c r="H375" s="50"/>
      <c r="I375" s="51"/>
      <c r="J375" s="107"/>
      <c r="L375" s="50"/>
      <c r="M375" s="50"/>
      <c r="N375" s="50"/>
    </row>
    <row r="376" spans="1:14" s="22" customFormat="1" x14ac:dyDescent="0.45">
      <c r="A376" s="113"/>
      <c r="C376" s="113"/>
      <c r="D376" s="71"/>
      <c r="E376" s="91"/>
      <c r="F376" s="91"/>
      <c r="G376" s="91"/>
      <c r="H376" s="50"/>
      <c r="I376" s="51"/>
      <c r="J376" s="107"/>
      <c r="L376" s="50"/>
      <c r="M376" s="50"/>
      <c r="N376" s="50"/>
    </row>
    <row r="377" spans="1:14" s="22" customFormat="1" x14ac:dyDescent="0.45">
      <c r="A377" s="113"/>
      <c r="C377" s="113"/>
      <c r="D377" s="71"/>
      <c r="E377" s="91"/>
      <c r="F377" s="91"/>
      <c r="G377" s="91"/>
      <c r="H377" s="50"/>
      <c r="I377" s="51"/>
      <c r="J377" s="107"/>
      <c r="L377" s="50"/>
      <c r="M377" s="50"/>
      <c r="N377" s="50"/>
    </row>
    <row r="378" spans="1:14" s="22" customFormat="1" x14ac:dyDescent="0.45">
      <c r="A378" s="113"/>
      <c r="C378" s="113"/>
      <c r="D378" s="71"/>
      <c r="E378" s="91"/>
      <c r="F378" s="91"/>
      <c r="G378" s="91"/>
      <c r="H378" s="50"/>
      <c r="I378" s="51"/>
      <c r="J378" s="107"/>
      <c r="L378" s="50"/>
      <c r="M378" s="50"/>
      <c r="N378" s="50"/>
    </row>
    <row r="379" spans="1:14" s="22" customFormat="1" x14ac:dyDescent="0.45">
      <c r="A379" s="113"/>
      <c r="C379" s="113"/>
      <c r="D379" s="71"/>
      <c r="E379" s="91"/>
      <c r="F379" s="91"/>
      <c r="G379" s="91"/>
      <c r="H379" s="50"/>
      <c r="I379" s="51"/>
      <c r="J379" s="107"/>
      <c r="L379" s="50"/>
      <c r="M379" s="50"/>
      <c r="N379" s="50"/>
    </row>
    <row r="380" spans="1:14" s="22" customFormat="1" x14ac:dyDescent="0.45">
      <c r="A380" s="113"/>
      <c r="C380" s="113"/>
      <c r="D380" s="71"/>
      <c r="E380" s="91"/>
      <c r="F380" s="91"/>
      <c r="G380" s="91"/>
      <c r="H380" s="50"/>
      <c r="I380" s="51"/>
      <c r="J380" s="107"/>
      <c r="L380" s="50"/>
      <c r="M380" s="50"/>
      <c r="N380" s="50"/>
    </row>
    <row r="381" spans="1:14" s="22" customFormat="1" x14ac:dyDescent="0.45">
      <c r="A381" s="113"/>
      <c r="C381" s="113"/>
      <c r="D381" s="71"/>
      <c r="E381" s="91"/>
      <c r="F381" s="91"/>
      <c r="G381" s="91"/>
      <c r="H381" s="50"/>
      <c r="I381" s="51"/>
      <c r="J381" s="107"/>
      <c r="L381" s="50"/>
      <c r="M381" s="50"/>
      <c r="N381" s="50"/>
    </row>
    <row r="382" spans="1:14" s="22" customFormat="1" x14ac:dyDescent="0.45">
      <c r="A382" s="113"/>
      <c r="C382" s="113"/>
      <c r="D382" s="71"/>
      <c r="E382" s="91"/>
      <c r="F382" s="91"/>
      <c r="G382" s="91"/>
      <c r="H382" s="50"/>
      <c r="I382" s="51"/>
      <c r="J382" s="107"/>
      <c r="L382" s="50"/>
      <c r="M382" s="50"/>
      <c r="N382" s="50"/>
    </row>
    <row r="383" spans="1:14" s="22" customFormat="1" x14ac:dyDescent="0.45">
      <c r="A383" s="113"/>
      <c r="C383" s="113"/>
      <c r="D383" s="71"/>
      <c r="E383" s="91"/>
      <c r="F383" s="91"/>
      <c r="G383" s="91"/>
      <c r="H383" s="50"/>
      <c r="I383" s="51"/>
      <c r="J383" s="107"/>
      <c r="L383" s="50"/>
      <c r="M383" s="50"/>
      <c r="N383" s="50"/>
    </row>
    <row r="384" spans="1:14" s="22" customFormat="1" x14ac:dyDescent="0.45">
      <c r="A384" s="113"/>
      <c r="C384" s="113"/>
      <c r="D384" s="71"/>
      <c r="E384" s="91"/>
      <c r="F384" s="91"/>
      <c r="G384" s="91"/>
      <c r="H384" s="50"/>
      <c r="I384" s="51"/>
      <c r="J384" s="107"/>
      <c r="L384" s="50"/>
      <c r="M384" s="50"/>
      <c r="N384" s="50"/>
    </row>
    <row r="385" spans="1:14" s="22" customFormat="1" x14ac:dyDescent="0.45">
      <c r="A385" s="113"/>
      <c r="C385" s="113"/>
      <c r="D385" s="71"/>
      <c r="E385" s="91"/>
      <c r="F385" s="91"/>
      <c r="G385" s="91"/>
      <c r="H385" s="50"/>
      <c r="I385" s="51"/>
      <c r="J385" s="107"/>
      <c r="L385" s="50"/>
      <c r="M385" s="50"/>
      <c r="N385" s="50"/>
    </row>
    <row r="386" spans="1:14" s="22" customFormat="1" x14ac:dyDescent="0.45">
      <c r="A386" s="113"/>
      <c r="C386" s="113"/>
      <c r="D386" s="71"/>
      <c r="E386" s="91"/>
      <c r="F386" s="91"/>
      <c r="G386" s="91"/>
      <c r="H386" s="50"/>
      <c r="I386" s="51"/>
      <c r="J386" s="107"/>
      <c r="L386" s="50"/>
      <c r="M386" s="50"/>
      <c r="N386" s="50"/>
    </row>
    <row r="387" spans="1:14" s="22" customFormat="1" x14ac:dyDescent="0.45">
      <c r="A387" s="113"/>
      <c r="C387" s="113"/>
      <c r="D387" s="71"/>
      <c r="E387" s="91"/>
      <c r="F387" s="91"/>
      <c r="G387" s="91"/>
      <c r="H387" s="50"/>
      <c r="I387" s="51"/>
      <c r="J387" s="107"/>
      <c r="L387" s="50"/>
      <c r="M387" s="50"/>
      <c r="N387" s="50"/>
    </row>
    <row r="388" spans="1:14" s="22" customFormat="1" x14ac:dyDescent="0.45">
      <c r="A388" s="113"/>
      <c r="C388" s="113"/>
      <c r="D388" s="71"/>
      <c r="E388" s="91"/>
      <c r="F388" s="91"/>
      <c r="G388" s="91"/>
      <c r="H388" s="50"/>
      <c r="I388" s="51"/>
      <c r="J388" s="107"/>
      <c r="L388" s="50"/>
      <c r="M388" s="50"/>
      <c r="N388" s="50"/>
    </row>
    <row r="389" spans="1:14" s="22" customFormat="1" x14ac:dyDescent="0.45">
      <c r="A389" s="113"/>
      <c r="C389" s="113"/>
      <c r="D389" s="71"/>
      <c r="E389" s="91"/>
      <c r="F389" s="91"/>
      <c r="G389" s="91"/>
      <c r="H389" s="50"/>
      <c r="I389" s="51"/>
      <c r="J389" s="107"/>
      <c r="L389" s="50"/>
      <c r="M389" s="50"/>
      <c r="N389" s="50"/>
    </row>
    <row r="390" spans="1:14" s="22" customFormat="1" x14ac:dyDescent="0.45">
      <c r="A390" s="113"/>
      <c r="C390" s="113"/>
      <c r="D390" s="71"/>
      <c r="E390" s="91"/>
      <c r="F390" s="91"/>
      <c r="G390" s="91"/>
      <c r="H390" s="50"/>
      <c r="I390" s="51"/>
      <c r="J390" s="107"/>
      <c r="L390" s="50"/>
      <c r="M390" s="50"/>
      <c r="N390" s="50"/>
    </row>
    <row r="391" spans="1:14" s="22" customFormat="1" x14ac:dyDescent="0.45">
      <c r="A391" s="113"/>
      <c r="C391" s="113"/>
      <c r="D391" s="71"/>
      <c r="E391" s="91"/>
      <c r="F391" s="91"/>
      <c r="G391" s="91"/>
      <c r="H391" s="50"/>
      <c r="I391" s="51"/>
      <c r="J391" s="107"/>
      <c r="L391" s="50"/>
      <c r="M391" s="50"/>
      <c r="N391" s="50"/>
    </row>
    <row r="392" spans="1:14" s="22" customFormat="1" x14ac:dyDescent="0.45">
      <c r="A392" s="113"/>
      <c r="C392" s="113"/>
      <c r="D392" s="71"/>
      <c r="E392" s="91"/>
      <c r="F392" s="91"/>
      <c r="G392" s="91"/>
      <c r="H392" s="50"/>
      <c r="I392" s="51"/>
      <c r="J392" s="107"/>
      <c r="L392" s="50"/>
      <c r="M392" s="50"/>
      <c r="N392" s="50"/>
    </row>
    <row r="393" spans="1:14" s="22" customFormat="1" x14ac:dyDescent="0.45">
      <c r="A393" s="113"/>
      <c r="C393" s="113"/>
      <c r="D393" s="71"/>
      <c r="E393" s="91"/>
      <c r="F393" s="91"/>
      <c r="G393" s="91"/>
      <c r="H393" s="50"/>
      <c r="I393" s="51"/>
      <c r="J393" s="107"/>
      <c r="L393" s="50"/>
      <c r="M393" s="50"/>
      <c r="N393" s="50"/>
    </row>
    <row r="394" spans="1:14" s="22" customFormat="1" x14ac:dyDescent="0.45">
      <c r="A394" s="113"/>
      <c r="C394" s="113"/>
      <c r="D394" s="71"/>
      <c r="E394" s="91"/>
      <c r="F394" s="91"/>
      <c r="G394" s="91"/>
      <c r="H394" s="50"/>
      <c r="I394" s="51"/>
      <c r="J394" s="107"/>
      <c r="L394" s="50"/>
      <c r="M394" s="50"/>
      <c r="N394" s="50"/>
    </row>
    <row r="395" spans="1:14" s="22" customFormat="1" x14ac:dyDescent="0.45">
      <c r="A395" s="113"/>
      <c r="C395" s="113"/>
      <c r="D395" s="71"/>
      <c r="E395" s="91"/>
      <c r="F395" s="91"/>
      <c r="G395" s="91"/>
      <c r="H395" s="50"/>
      <c r="I395" s="51"/>
      <c r="J395" s="107"/>
      <c r="L395" s="50"/>
      <c r="M395" s="50"/>
      <c r="N395" s="50"/>
    </row>
    <row r="396" spans="1:14" s="22" customFormat="1" x14ac:dyDescent="0.45">
      <c r="A396" s="113"/>
      <c r="C396" s="113"/>
      <c r="D396" s="71"/>
      <c r="E396" s="91"/>
      <c r="F396" s="91"/>
      <c r="G396" s="91"/>
      <c r="H396" s="50"/>
      <c r="I396" s="51"/>
      <c r="J396" s="107"/>
      <c r="L396" s="50"/>
      <c r="M396" s="50"/>
      <c r="N396" s="50"/>
    </row>
    <row r="397" spans="1:14" s="22" customFormat="1" x14ac:dyDescent="0.45">
      <c r="A397" s="113"/>
      <c r="C397" s="113"/>
      <c r="D397" s="71"/>
      <c r="E397" s="91"/>
      <c r="F397" s="91"/>
      <c r="G397" s="91"/>
      <c r="H397" s="50"/>
      <c r="I397" s="51"/>
      <c r="J397" s="107"/>
      <c r="L397" s="50"/>
      <c r="M397" s="50"/>
      <c r="N397" s="50"/>
    </row>
    <row r="398" spans="1:14" s="22" customFormat="1" x14ac:dyDescent="0.45">
      <c r="A398" s="113"/>
      <c r="C398" s="113"/>
      <c r="D398" s="71"/>
      <c r="E398" s="91"/>
      <c r="F398" s="91"/>
      <c r="G398" s="91"/>
      <c r="H398" s="50"/>
      <c r="I398" s="51"/>
      <c r="J398" s="107"/>
      <c r="L398" s="50"/>
      <c r="M398" s="50"/>
      <c r="N398" s="50"/>
    </row>
    <row r="399" spans="1:14" s="22" customFormat="1" x14ac:dyDescent="0.45">
      <c r="A399" s="113"/>
      <c r="C399" s="113"/>
      <c r="D399" s="71"/>
      <c r="E399" s="91"/>
      <c r="F399" s="91"/>
      <c r="G399" s="91"/>
      <c r="H399" s="50"/>
      <c r="I399" s="51"/>
      <c r="J399" s="107"/>
      <c r="L399" s="50"/>
      <c r="M399" s="50"/>
      <c r="N399" s="50"/>
    </row>
    <row r="400" spans="1:14" s="22" customFormat="1" x14ac:dyDescent="0.45">
      <c r="A400" s="113"/>
      <c r="C400" s="113"/>
      <c r="D400" s="71"/>
      <c r="E400" s="91"/>
      <c r="F400" s="91"/>
      <c r="G400" s="91"/>
      <c r="H400" s="50"/>
      <c r="I400" s="51"/>
      <c r="J400" s="107"/>
      <c r="L400" s="50"/>
      <c r="M400" s="50"/>
      <c r="N400" s="50"/>
    </row>
    <row r="401" spans="1:14" s="22" customFormat="1" x14ac:dyDescent="0.45">
      <c r="A401" s="113"/>
      <c r="C401" s="113"/>
      <c r="D401" s="71"/>
      <c r="E401" s="91"/>
      <c r="F401" s="91"/>
      <c r="G401" s="91"/>
      <c r="H401" s="50"/>
      <c r="I401" s="51"/>
      <c r="J401" s="107"/>
      <c r="L401" s="50"/>
      <c r="M401" s="50"/>
      <c r="N401" s="50"/>
    </row>
    <row r="402" spans="1:14" s="22" customFormat="1" x14ac:dyDescent="0.45">
      <c r="A402" s="113"/>
      <c r="C402" s="113"/>
      <c r="D402" s="71"/>
      <c r="E402" s="91"/>
      <c r="F402" s="91"/>
      <c r="G402" s="91"/>
      <c r="H402" s="50"/>
      <c r="I402" s="51"/>
      <c r="J402" s="107"/>
      <c r="L402" s="50"/>
      <c r="M402" s="50"/>
      <c r="N402" s="50"/>
    </row>
    <row r="403" spans="1:14" s="22" customFormat="1" x14ac:dyDescent="0.45">
      <c r="A403" s="113"/>
      <c r="C403" s="113"/>
      <c r="D403" s="71"/>
      <c r="E403" s="91"/>
      <c r="F403" s="91"/>
      <c r="G403" s="91"/>
      <c r="H403" s="50"/>
      <c r="I403" s="51"/>
      <c r="J403" s="107"/>
      <c r="L403" s="50"/>
      <c r="M403" s="50"/>
      <c r="N403" s="50"/>
    </row>
    <row r="404" spans="1:14" s="22" customFormat="1" x14ac:dyDescent="0.45">
      <c r="A404" s="113"/>
      <c r="C404" s="113"/>
      <c r="D404" s="71"/>
      <c r="E404" s="91"/>
      <c r="F404" s="91"/>
      <c r="G404" s="91"/>
      <c r="H404" s="50"/>
      <c r="I404" s="51"/>
      <c r="J404" s="107"/>
      <c r="L404" s="50"/>
      <c r="M404" s="50"/>
      <c r="N404" s="50"/>
    </row>
    <row r="405" spans="1:14" s="22" customFormat="1" x14ac:dyDescent="0.45">
      <c r="A405" s="113"/>
      <c r="C405" s="113"/>
      <c r="D405" s="71"/>
      <c r="E405" s="91"/>
      <c r="F405" s="91"/>
      <c r="G405" s="91"/>
      <c r="H405" s="50"/>
      <c r="I405" s="51"/>
      <c r="J405" s="107"/>
      <c r="L405" s="50"/>
      <c r="M405" s="50"/>
      <c r="N405" s="50"/>
    </row>
    <row r="406" spans="1:14" s="22" customFormat="1" x14ac:dyDescent="0.45">
      <c r="A406" s="113"/>
      <c r="C406" s="113"/>
      <c r="D406" s="71"/>
      <c r="E406" s="91"/>
      <c r="F406" s="91"/>
      <c r="G406" s="91"/>
      <c r="H406" s="50"/>
      <c r="I406" s="51"/>
      <c r="J406" s="107"/>
      <c r="L406" s="50"/>
      <c r="M406" s="50"/>
      <c r="N406" s="50"/>
    </row>
    <row r="407" spans="1:14" s="22" customFormat="1" x14ac:dyDescent="0.45">
      <c r="A407" s="113"/>
      <c r="C407" s="113"/>
      <c r="D407" s="71"/>
      <c r="E407" s="91"/>
      <c r="F407" s="91"/>
      <c r="G407" s="91"/>
      <c r="H407" s="50"/>
      <c r="I407" s="51"/>
      <c r="J407" s="107"/>
      <c r="L407" s="50"/>
      <c r="M407" s="50"/>
      <c r="N407" s="50"/>
    </row>
    <row r="408" spans="1:14" s="22" customFormat="1" x14ac:dyDescent="0.45">
      <c r="A408" s="113"/>
      <c r="C408" s="113"/>
      <c r="D408" s="71"/>
      <c r="E408" s="91"/>
      <c r="F408" s="91"/>
      <c r="G408" s="91"/>
      <c r="H408" s="50"/>
      <c r="I408" s="51"/>
      <c r="J408" s="107"/>
      <c r="L408" s="50"/>
      <c r="M408" s="50"/>
      <c r="N408" s="50"/>
    </row>
    <row r="409" spans="1:14" s="22" customFormat="1" x14ac:dyDescent="0.45">
      <c r="A409" s="113"/>
      <c r="C409" s="113"/>
      <c r="D409" s="71"/>
      <c r="E409" s="91"/>
      <c r="F409" s="91"/>
      <c r="G409" s="91"/>
      <c r="H409" s="50"/>
      <c r="I409" s="51"/>
      <c r="J409" s="107"/>
      <c r="L409" s="50"/>
      <c r="M409" s="50"/>
      <c r="N409" s="50"/>
    </row>
    <row r="410" spans="1:14" s="22" customFormat="1" x14ac:dyDescent="0.45">
      <c r="A410" s="113"/>
      <c r="C410" s="113"/>
      <c r="D410" s="71"/>
      <c r="E410" s="91"/>
      <c r="F410" s="91"/>
      <c r="G410" s="91"/>
      <c r="H410" s="50"/>
      <c r="I410" s="51"/>
      <c r="J410" s="107"/>
      <c r="L410" s="50"/>
      <c r="M410" s="50"/>
      <c r="N410" s="50"/>
    </row>
    <row r="411" spans="1:14" s="22" customFormat="1" x14ac:dyDescent="0.45">
      <c r="A411" s="113"/>
      <c r="C411" s="113"/>
      <c r="D411" s="71"/>
      <c r="E411" s="91"/>
      <c r="F411" s="91"/>
      <c r="G411" s="91"/>
      <c r="H411" s="50"/>
      <c r="I411" s="51"/>
      <c r="J411" s="107"/>
      <c r="L411" s="50"/>
      <c r="M411" s="50"/>
      <c r="N411" s="50"/>
    </row>
    <row r="412" spans="1:14" s="22" customFormat="1" x14ac:dyDescent="0.45">
      <c r="A412" s="113"/>
      <c r="C412" s="113"/>
      <c r="D412" s="71"/>
      <c r="E412" s="91"/>
      <c r="F412" s="91"/>
      <c r="G412" s="91"/>
      <c r="H412" s="50"/>
      <c r="I412" s="51"/>
      <c r="J412" s="107"/>
      <c r="L412" s="50"/>
      <c r="M412" s="50"/>
      <c r="N412" s="50"/>
    </row>
    <row r="413" spans="1:14" s="22" customFormat="1" x14ac:dyDescent="0.45">
      <c r="A413" s="113"/>
      <c r="C413" s="113"/>
      <c r="D413" s="71"/>
      <c r="E413" s="91"/>
      <c r="F413" s="91"/>
      <c r="G413" s="91"/>
      <c r="H413" s="50"/>
      <c r="I413" s="51"/>
      <c r="J413" s="107"/>
      <c r="L413" s="50"/>
      <c r="M413" s="50"/>
      <c r="N413" s="50"/>
    </row>
    <row r="414" spans="1:14" s="22" customFormat="1" x14ac:dyDescent="0.45">
      <c r="A414" s="113"/>
      <c r="C414" s="113"/>
      <c r="D414" s="71"/>
      <c r="E414" s="91"/>
      <c r="F414" s="91"/>
      <c r="G414" s="91"/>
      <c r="H414" s="50"/>
      <c r="I414" s="51"/>
      <c r="J414" s="107"/>
      <c r="L414" s="50"/>
      <c r="M414" s="50"/>
      <c r="N414" s="50"/>
    </row>
    <row r="415" spans="1:14" s="22" customFormat="1" x14ac:dyDescent="0.45">
      <c r="A415" s="113"/>
      <c r="C415" s="113"/>
      <c r="D415" s="71"/>
      <c r="E415" s="91"/>
      <c r="F415" s="91"/>
      <c r="G415" s="91"/>
      <c r="H415" s="50"/>
      <c r="I415" s="51"/>
      <c r="J415" s="107"/>
      <c r="L415" s="50"/>
      <c r="M415" s="50"/>
      <c r="N415" s="50"/>
    </row>
    <row r="416" spans="1:14" s="22" customFormat="1" x14ac:dyDescent="0.45">
      <c r="A416" s="113"/>
      <c r="C416" s="113"/>
      <c r="D416" s="71"/>
      <c r="E416" s="91"/>
      <c r="F416" s="91"/>
      <c r="G416" s="91"/>
      <c r="H416" s="50"/>
      <c r="I416" s="51"/>
      <c r="J416" s="107"/>
      <c r="L416" s="50"/>
      <c r="M416" s="50"/>
      <c r="N416" s="50"/>
    </row>
    <row r="417" spans="1:14" s="22" customFormat="1" x14ac:dyDescent="0.45">
      <c r="A417" s="113"/>
      <c r="C417" s="113"/>
      <c r="D417" s="71"/>
      <c r="E417" s="91"/>
      <c r="F417" s="91"/>
      <c r="G417" s="91"/>
      <c r="H417" s="50"/>
      <c r="I417" s="51"/>
      <c r="J417" s="107"/>
      <c r="L417" s="50"/>
      <c r="M417" s="50"/>
      <c r="N417" s="50"/>
    </row>
    <row r="418" spans="1:14" s="22" customFormat="1" x14ac:dyDescent="0.45">
      <c r="A418" s="113"/>
      <c r="C418" s="113"/>
      <c r="D418" s="71"/>
      <c r="E418" s="91"/>
      <c r="F418" s="91"/>
      <c r="G418" s="91"/>
      <c r="H418" s="50"/>
      <c r="I418" s="51"/>
      <c r="J418" s="107"/>
      <c r="L418" s="50"/>
      <c r="M418" s="50"/>
      <c r="N418" s="50"/>
    </row>
    <row r="419" spans="1:14" s="22" customFormat="1" x14ac:dyDescent="0.45">
      <c r="A419" s="113"/>
      <c r="C419" s="113"/>
      <c r="D419" s="71"/>
      <c r="E419" s="91"/>
      <c r="F419" s="91"/>
      <c r="G419" s="91"/>
      <c r="H419" s="50"/>
      <c r="I419" s="51"/>
      <c r="J419" s="107"/>
      <c r="L419" s="50"/>
      <c r="M419" s="50"/>
      <c r="N419" s="50"/>
    </row>
    <row r="420" spans="1:14" s="22" customFormat="1" x14ac:dyDescent="0.45">
      <c r="A420" s="113"/>
      <c r="C420" s="113"/>
      <c r="D420" s="71"/>
      <c r="E420" s="91"/>
      <c r="F420" s="91"/>
      <c r="G420" s="91"/>
      <c r="H420" s="50"/>
      <c r="I420" s="51"/>
      <c r="J420" s="107"/>
      <c r="L420" s="50"/>
      <c r="M420" s="50"/>
      <c r="N420" s="50"/>
    </row>
    <row r="421" spans="1:14" s="22" customFormat="1" x14ac:dyDescent="0.45">
      <c r="A421" s="113"/>
      <c r="C421" s="113"/>
      <c r="D421" s="71"/>
      <c r="E421" s="91"/>
      <c r="F421" s="91"/>
      <c r="G421" s="91"/>
      <c r="H421" s="50"/>
      <c r="I421" s="51"/>
      <c r="J421" s="107"/>
      <c r="L421" s="50"/>
      <c r="M421" s="50"/>
      <c r="N421" s="50"/>
    </row>
    <row r="422" spans="1:14" s="22" customFormat="1" x14ac:dyDescent="0.45">
      <c r="A422" s="113"/>
      <c r="C422" s="113"/>
      <c r="D422" s="71"/>
      <c r="E422" s="91"/>
      <c r="F422" s="91"/>
      <c r="G422" s="91"/>
      <c r="H422" s="50"/>
      <c r="I422" s="51"/>
      <c r="J422" s="107"/>
      <c r="L422" s="50"/>
      <c r="M422" s="50"/>
      <c r="N422" s="50"/>
    </row>
    <row r="423" spans="1:14" s="22" customFormat="1" x14ac:dyDescent="0.45">
      <c r="A423" s="113"/>
      <c r="C423" s="113"/>
      <c r="D423" s="71"/>
      <c r="E423" s="91"/>
      <c r="F423" s="91"/>
      <c r="G423" s="91"/>
      <c r="H423" s="50"/>
      <c r="I423" s="51"/>
      <c r="J423" s="107"/>
      <c r="L423" s="50"/>
      <c r="M423" s="50"/>
      <c r="N423" s="50"/>
    </row>
    <row r="424" spans="1:14" s="22" customFormat="1" x14ac:dyDescent="0.45">
      <c r="A424" s="113"/>
      <c r="C424" s="113"/>
      <c r="D424" s="71"/>
      <c r="E424" s="91"/>
      <c r="F424" s="91"/>
      <c r="G424" s="91"/>
      <c r="H424" s="50"/>
      <c r="I424" s="51"/>
      <c r="J424" s="107"/>
      <c r="L424" s="50"/>
      <c r="M424" s="50"/>
      <c r="N424" s="50"/>
    </row>
    <row r="425" spans="1:14" s="22" customFormat="1" x14ac:dyDescent="0.45">
      <c r="A425" s="113"/>
      <c r="C425" s="113"/>
      <c r="D425" s="71"/>
      <c r="E425" s="91"/>
      <c r="F425" s="91"/>
      <c r="G425" s="91"/>
      <c r="H425" s="50"/>
      <c r="I425" s="51"/>
      <c r="J425" s="107"/>
      <c r="L425" s="50"/>
      <c r="M425" s="50"/>
      <c r="N425" s="50"/>
    </row>
    <row r="426" spans="1:14" s="22" customFormat="1" x14ac:dyDescent="0.45">
      <c r="A426" s="113"/>
      <c r="C426" s="113"/>
      <c r="D426" s="71"/>
      <c r="E426" s="91"/>
      <c r="F426" s="91"/>
      <c r="G426" s="91"/>
      <c r="H426" s="50"/>
      <c r="I426" s="51"/>
      <c r="J426" s="107"/>
      <c r="L426" s="50"/>
      <c r="M426" s="50"/>
      <c r="N426" s="50"/>
    </row>
    <row r="427" spans="1:14" s="22" customFormat="1" x14ac:dyDescent="0.45">
      <c r="A427" s="113"/>
      <c r="C427" s="113"/>
      <c r="D427" s="71"/>
      <c r="E427" s="91"/>
      <c r="F427" s="91"/>
      <c r="G427" s="91"/>
      <c r="H427" s="50"/>
      <c r="I427" s="51"/>
      <c r="J427" s="107"/>
      <c r="L427" s="50"/>
      <c r="M427" s="50"/>
      <c r="N427" s="50"/>
    </row>
    <row r="428" spans="1:14" s="22" customFormat="1" x14ac:dyDescent="0.45">
      <c r="A428" s="113"/>
      <c r="C428" s="113"/>
      <c r="D428" s="71"/>
      <c r="E428" s="91"/>
      <c r="F428" s="91"/>
      <c r="G428" s="91"/>
      <c r="H428" s="50"/>
      <c r="I428" s="51"/>
      <c r="J428" s="107"/>
      <c r="L428" s="50"/>
      <c r="M428" s="50"/>
      <c r="N428" s="50"/>
    </row>
    <row r="429" spans="1:14" s="22" customFormat="1" x14ac:dyDescent="0.45">
      <c r="A429" s="113"/>
      <c r="C429" s="113"/>
      <c r="D429" s="71"/>
      <c r="E429" s="91"/>
      <c r="F429" s="91"/>
      <c r="G429" s="91"/>
      <c r="H429" s="50"/>
      <c r="I429" s="51"/>
      <c r="J429" s="107"/>
      <c r="L429" s="50"/>
      <c r="M429" s="50"/>
      <c r="N429" s="50"/>
    </row>
    <row r="430" spans="1:14" s="22" customFormat="1" x14ac:dyDescent="0.45">
      <c r="A430" s="113"/>
      <c r="C430" s="113"/>
      <c r="D430" s="71"/>
      <c r="E430" s="91"/>
      <c r="F430" s="91"/>
      <c r="G430" s="91"/>
      <c r="H430" s="50"/>
      <c r="I430" s="51"/>
      <c r="J430" s="107"/>
      <c r="L430" s="50"/>
      <c r="M430" s="50"/>
      <c r="N430" s="50"/>
    </row>
    <row r="431" spans="1:14" s="22" customFormat="1" x14ac:dyDescent="0.45">
      <c r="A431" s="113"/>
      <c r="C431" s="113"/>
      <c r="D431" s="71"/>
      <c r="E431" s="91"/>
      <c r="F431" s="91"/>
      <c r="G431" s="91"/>
      <c r="H431" s="50"/>
      <c r="I431" s="51"/>
      <c r="J431" s="107"/>
      <c r="L431" s="50"/>
      <c r="M431" s="50"/>
      <c r="N431" s="50"/>
    </row>
    <row r="432" spans="1:14" s="22" customFormat="1" x14ac:dyDescent="0.45">
      <c r="A432" s="113"/>
      <c r="C432" s="113"/>
      <c r="D432" s="71"/>
      <c r="E432" s="91"/>
      <c r="F432" s="91"/>
      <c r="G432" s="91"/>
      <c r="H432" s="50"/>
      <c r="I432" s="51"/>
      <c r="J432" s="107"/>
      <c r="L432" s="50"/>
      <c r="M432" s="50"/>
      <c r="N432" s="50"/>
    </row>
    <row r="433" spans="1:14" s="22" customFormat="1" x14ac:dyDescent="0.45">
      <c r="A433" s="113"/>
      <c r="C433" s="113"/>
      <c r="D433" s="71"/>
      <c r="E433" s="91"/>
      <c r="F433" s="91"/>
      <c r="G433" s="91"/>
      <c r="H433" s="50"/>
      <c r="I433" s="51"/>
      <c r="J433" s="107"/>
      <c r="L433" s="50"/>
      <c r="M433" s="50"/>
      <c r="N433" s="50"/>
    </row>
    <row r="434" spans="1:14" s="22" customFormat="1" x14ac:dyDescent="0.45">
      <c r="A434" s="113"/>
      <c r="C434" s="113"/>
      <c r="D434" s="71"/>
      <c r="E434" s="91"/>
      <c r="F434" s="91"/>
      <c r="G434" s="91"/>
      <c r="H434" s="50"/>
      <c r="I434" s="51"/>
      <c r="J434" s="107"/>
      <c r="L434" s="50"/>
      <c r="M434" s="50"/>
      <c r="N434" s="50"/>
    </row>
    <row r="435" spans="1:14" s="22" customFormat="1" x14ac:dyDescent="0.45">
      <c r="A435" s="113"/>
      <c r="C435" s="113"/>
      <c r="D435" s="71"/>
      <c r="E435" s="91"/>
      <c r="F435" s="91"/>
      <c r="G435" s="91"/>
      <c r="H435" s="50"/>
      <c r="I435" s="51"/>
      <c r="J435" s="107"/>
      <c r="L435" s="50"/>
      <c r="M435" s="50"/>
      <c r="N435" s="50"/>
    </row>
    <row r="436" spans="1:14" s="22" customFormat="1" x14ac:dyDescent="0.45">
      <c r="A436" s="113"/>
      <c r="C436" s="113"/>
      <c r="D436" s="71"/>
      <c r="E436" s="91"/>
      <c r="F436" s="91"/>
      <c r="G436" s="91"/>
      <c r="H436" s="50"/>
      <c r="I436" s="51"/>
      <c r="J436" s="107"/>
      <c r="L436" s="50"/>
      <c r="M436" s="50"/>
      <c r="N436" s="50"/>
    </row>
    <row r="437" spans="1:14" s="22" customFormat="1" x14ac:dyDescent="0.45">
      <c r="A437" s="113"/>
      <c r="C437" s="113"/>
      <c r="D437" s="71"/>
      <c r="E437" s="91"/>
      <c r="F437" s="91"/>
      <c r="G437" s="91"/>
      <c r="H437" s="50"/>
      <c r="I437" s="51"/>
      <c r="J437" s="107"/>
      <c r="L437" s="50"/>
      <c r="M437" s="50"/>
      <c r="N437" s="50"/>
    </row>
    <row r="438" spans="1:14" s="22" customFormat="1" x14ac:dyDescent="0.45">
      <c r="A438" s="113"/>
      <c r="C438" s="113"/>
      <c r="D438" s="71"/>
      <c r="E438" s="91"/>
      <c r="F438" s="91"/>
      <c r="G438" s="91"/>
      <c r="H438" s="50"/>
      <c r="I438" s="51"/>
      <c r="J438" s="107"/>
      <c r="L438" s="50"/>
      <c r="M438" s="50"/>
      <c r="N438" s="50"/>
    </row>
    <row r="439" spans="1:14" s="22" customFormat="1" x14ac:dyDescent="0.45">
      <c r="A439" s="113"/>
      <c r="C439" s="113"/>
      <c r="D439" s="71"/>
      <c r="E439" s="91"/>
      <c r="F439" s="91"/>
      <c r="G439" s="91"/>
      <c r="H439" s="50"/>
      <c r="I439" s="51"/>
      <c r="J439" s="107"/>
      <c r="L439" s="50"/>
      <c r="M439" s="50"/>
      <c r="N439" s="50"/>
    </row>
    <row r="440" spans="1:14" s="22" customFormat="1" x14ac:dyDescent="0.45">
      <c r="A440" s="113"/>
      <c r="C440" s="113"/>
      <c r="D440" s="71"/>
      <c r="E440" s="91"/>
      <c r="F440" s="91"/>
      <c r="G440" s="91"/>
      <c r="H440" s="50"/>
      <c r="I440" s="51"/>
      <c r="J440" s="107"/>
      <c r="L440" s="50"/>
      <c r="M440" s="50"/>
      <c r="N440" s="50"/>
    </row>
    <row r="441" spans="1:14" s="22" customFormat="1" x14ac:dyDescent="0.45">
      <c r="A441" s="113"/>
      <c r="C441" s="113"/>
      <c r="D441" s="71"/>
      <c r="E441" s="91"/>
      <c r="F441" s="91"/>
      <c r="G441" s="91"/>
      <c r="H441" s="50"/>
      <c r="I441" s="51"/>
      <c r="J441" s="107"/>
      <c r="L441" s="50"/>
      <c r="M441" s="50"/>
      <c r="N441" s="50"/>
    </row>
    <row r="442" spans="1:14" s="22" customFormat="1" x14ac:dyDescent="0.45">
      <c r="A442" s="113"/>
      <c r="C442" s="113"/>
      <c r="D442" s="71"/>
      <c r="E442" s="91"/>
      <c r="F442" s="91"/>
      <c r="G442" s="91"/>
      <c r="H442" s="50"/>
      <c r="I442" s="51"/>
      <c r="J442" s="107"/>
      <c r="L442" s="50"/>
      <c r="M442" s="50"/>
      <c r="N442" s="50"/>
    </row>
    <row r="443" spans="1:14" s="22" customFormat="1" x14ac:dyDescent="0.45">
      <c r="A443" s="113"/>
      <c r="C443" s="113"/>
      <c r="D443" s="71"/>
      <c r="E443" s="91"/>
      <c r="F443" s="91"/>
      <c r="G443" s="91"/>
      <c r="H443" s="50"/>
      <c r="I443" s="51"/>
      <c r="J443" s="107"/>
      <c r="L443" s="50"/>
      <c r="M443" s="50"/>
      <c r="N443" s="50"/>
    </row>
    <row r="444" spans="1:14" s="22" customFormat="1" x14ac:dyDescent="0.45">
      <c r="A444" s="113"/>
      <c r="C444" s="113"/>
      <c r="D444" s="71"/>
      <c r="E444" s="91"/>
      <c r="F444" s="91"/>
      <c r="G444" s="91"/>
      <c r="H444" s="50"/>
      <c r="I444" s="51"/>
      <c r="J444" s="107"/>
      <c r="L444" s="50"/>
      <c r="M444" s="50"/>
      <c r="N444" s="50"/>
    </row>
    <row r="445" spans="1:14" s="22" customFormat="1" x14ac:dyDescent="0.45">
      <c r="A445" s="113"/>
      <c r="C445" s="113"/>
      <c r="D445" s="71"/>
      <c r="E445" s="91"/>
      <c r="F445" s="91"/>
      <c r="G445" s="91"/>
      <c r="H445" s="50"/>
      <c r="I445" s="51"/>
      <c r="J445" s="107"/>
      <c r="L445" s="50"/>
      <c r="M445" s="50"/>
      <c r="N445" s="50"/>
    </row>
    <row r="446" spans="1:14" s="22" customFormat="1" x14ac:dyDescent="0.45">
      <c r="A446" s="113"/>
      <c r="C446" s="113"/>
      <c r="D446" s="71"/>
      <c r="E446" s="91"/>
      <c r="F446" s="91"/>
      <c r="G446" s="91"/>
      <c r="H446" s="50"/>
      <c r="I446" s="51"/>
      <c r="J446" s="107"/>
      <c r="L446" s="50"/>
      <c r="M446" s="50"/>
      <c r="N446" s="50"/>
    </row>
    <row r="447" spans="1:14" s="22" customFormat="1" x14ac:dyDescent="0.45">
      <c r="A447" s="113"/>
      <c r="C447" s="113"/>
      <c r="D447" s="71"/>
      <c r="E447" s="91"/>
      <c r="F447" s="91"/>
      <c r="G447" s="91"/>
      <c r="H447" s="50"/>
      <c r="I447" s="51"/>
      <c r="J447" s="107"/>
      <c r="L447" s="50"/>
      <c r="M447" s="50"/>
      <c r="N447" s="50"/>
    </row>
    <row r="448" spans="1:14" s="22" customFormat="1" x14ac:dyDescent="0.45">
      <c r="A448" s="113"/>
      <c r="C448" s="113"/>
      <c r="D448" s="71"/>
      <c r="E448" s="91"/>
      <c r="F448" s="91"/>
      <c r="G448" s="91"/>
      <c r="H448" s="50"/>
      <c r="I448" s="51"/>
      <c r="J448" s="107"/>
      <c r="L448" s="50"/>
      <c r="M448" s="50"/>
      <c r="N448" s="50"/>
    </row>
    <row r="449" spans="1:14" s="22" customFormat="1" x14ac:dyDescent="0.45">
      <c r="A449" s="113"/>
      <c r="C449" s="113"/>
      <c r="D449" s="71"/>
      <c r="E449" s="91"/>
      <c r="F449" s="91"/>
      <c r="G449" s="91"/>
      <c r="H449" s="50"/>
      <c r="I449" s="51"/>
      <c r="J449" s="107"/>
      <c r="L449" s="50"/>
      <c r="M449" s="50"/>
      <c r="N449" s="50"/>
    </row>
    <row r="450" spans="1:14" s="22" customFormat="1" x14ac:dyDescent="0.45">
      <c r="A450" s="113"/>
      <c r="C450" s="113"/>
      <c r="D450" s="71"/>
      <c r="E450" s="91"/>
      <c r="F450" s="91"/>
      <c r="G450" s="91"/>
      <c r="H450" s="50"/>
      <c r="I450" s="51"/>
      <c r="J450" s="107"/>
      <c r="L450" s="50"/>
      <c r="M450" s="50"/>
      <c r="N450" s="50"/>
    </row>
    <row r="451" spans="1:14" s="22" customFormat="1" x14ac:dyDescent="0.45">
      <c r="A451" s="113"/>
      <c r="C451" s="113"/>
      <c r="D451" s="71"/>
      <c r="E451" s="91"/>
      <c r="F451" s="91"/>
      <c r="G451" s="91"/>
      <c r="H451" s="50"/>
      <c r="I451" s="51"/>
      <c r="J451" s="107"/>
      <c r="L451" s="50"/>
      <c r="M451" s="50"/>
      <c r="N451" s="50"/>
    </row>
    <row r="452" spans="1:14" s="22" customFormat="1" x14ac:dyDescent="0.45">
      <c r="A452" s="113"/>
      <c r="C452" s="113"/>
      <c r="D452" s="71"/>
      <c r="E452" s="91"/>
      <c r="F452" s="91"/>
      <c r="G452" s="91"/>
      <c r="H452" s="50"/>
      <c r="I452" s="51"/>
      <c r="J452" s="107"/>
      <c r="L452" s="50"/>
      <c r="M452" s="50"/>
      <c r="N452" s="50"/>
    </row>
    <row r="453" spans="1:14" s="22" customFormat="1" x14ac:dyDescent="0.45">
      <c r="A453" s="113"/>
      <c r="C453" s="113"/>
      <c r="D453" s="71"/>
      <c r="E453" s="91"/>
      <c r="F453" s="91"/>
      <c r="G453" s="91"/>
      <c r="H453" s="50"/>
      <c r="I453" s="51"/>
      <c r="J453" s="107"/>
      <c r="L453" s="50"/>
      <c r="M453" s="50"/>
      <c r="N453" s="50"/>
    </row>
    <row r="454" spans="1:14" s="22" customFormat="1" x14ac:dyDescent="0.45">
      <c r="A454" s="113"/>
      <c r="C454" s="113"/>
      <c r="D454" s="71"/>
      <c r="E454" s="91"/>
      <c r="F454" s="91"/>
      <c r="G454" s="91"/>
      <c r="H454" s="50"/>
      <c r="I454" s="51"/>
      <c r="J454" s="107"/>
      <c r="L454" s="50"/>
      <c r="M454" s="50"/>
      <c r="N454" s="50"/>
    </row>
    <row r="455" spans="1:14" s="22" customFormat="1" x14ac:dyDescent="0.45">
      <c r="A455" s="113"/>
      <c r="C455" s="113"/>
      <c r="D455" s="71"/>
      <c r="E455" s="91"/>
      <c r="F455" s="91"/>
      <c r="G455" s="91"/>
      <c r="H455" s="50"/>
      <c r="I455" s="51"/>
      <c r="J455" s="107"/>
      <c r="L455" s="50"/>
      <c r="M455" s="50"/>
      <c r="N455" s="50"/>
    </row>
    <row r="456" spans="1:14" s="22" customFormat="1" x14ac:dyDescent="0.45">
      <c r="A456" s="113"/>
      <c r="C456" s="113"/>
      <c r="D456" s="71"/>
      <c r="E456" s="91"/>
      <c r="F456" s="91"/>
      <c r="G456" s="91"/>
      <c r="H456" s="50"/>
      <c r="I456" s="51"/>
      <c r="J456" s="107"/>
      <c r="L456" s="50"/>
      <c r="M456" s="50"/>
      <c r="N456" s="50"/>
    </row>
    <row r="457" spans="1:14" s="22" customFormat="1" x14ac:dyDescent="0.45">
      <c r="A457" s="113"/>
      <c r="C457" s="113"/>
      <c r="D457" s="71"/>
      <c r="E457" s="91"/>
      <c r="F457" s="91"/>
      <c r="G457" s="91"/>
      <c r="H457" s="50"/>
      <c r="I457" s="51"/>
      <c r="J457" s="107"/>
      <c r="L457" s="50"/>
      <c r="M457" s="50"/>
      <c r="N457" s="50"/>
    </row>
    <row r="458" spans="1:14" s="22" customFormat="1" x14ac:dyDescent="0.45">
      <c r="A458" s="113"/>
      <c r="C458" s="113"/>
      <c r="D458" s="71"/>
      <c r="E458" s="91"/>
      <c r="F458" s="91"/>
      <c r="G458" s="91"/>
      <c r="H458" s="50"/>
      <c r="I458" s="51"/>
      <c r="J458" s="107"/>
      <c r="L458" s="50"/>
      <c r="M458" s="50"/>
      <c r="N458" s="50"/>
    </row>
    <row r="459" spans="1:14" s="22" customFormat="1" x14ac:dyDescent="0.45">
      <c r="A459" s="113"/>
      <c r="C459" s="113"/>
      <c r="D459" s="71"/>
      <c r="E459" s="91"/>
      <c r="F459" s="91"/>
      <c r="G459" s="91"/>
      <c r="H459" s="50"/>
      <c r="I459" s="51"/>
      <c r="J459" s="107"/>
      <c r="L459" s="50"/>
      <c r="M459" s="50"/>
      <c r="N459" s="50"/>
    </row>
    <row r="460" spans="1:14" s="22" customFormat="1" x14ac:dyDescent="0.45">
      <c r="A460" s="113"/>
      <c r="C460" s="113"/>
      <c r="D460" s="71"/>
      <c r="E460" s="91"/>
      <c r="F460" s="91"/>
      <c r="G460" s="91"/>
      <c r="H460" s="50"/>
      <c r="I460" s="51"/>
      <c r="J460" s="107"/>
      <c r="L460" s="50"/>
      <c r="M460" s="50"/>
      <c r="N460" s="50"/>
    </row>
    <row r="461" spans="1:14" s="22" customFormat="1" x14ac:dyDescent="0.45">
      <c r="A461" s="113"/>
      <c r="C461" s="113"/>
      <c r="D461" s="71"/>
      <c r="E461" s="91"/>
      <c r="F461" s="91"/>
      <c r="G461" s="91"/>
      <c r="H461" s="50"/>
      <c r="I461" s="51"/>
      <c r="J461" s="107"/>
      <c r="L461" s="50"/>
      <c r="M461" s="50"/>
      <c r="N461" s="50"/>
    </row>
    <row r="462" spans="1:14" s="22" customFormat="1" x14ac:dyDescent="0.45">
      <c r="A462" s="113"/>
      <c r="C462" s="113"/>
      <c r="D462" s="71"/>
      <c r="E462" s="91"/>
      <c r="F462" s="91"/>
      <c r="G462" s="91"/>
      <c r="H462" s="50"/>
      <c r="I462" s="51"/>
      <c r="J462" s="107"/>
      <c r="L462" s="50"/>
      <c r="M462" s="50"/>
      <c r="N462" s="50"/>
    </row>
    <row r="463" spans="1:14" s="22" customFormat="1" x14ac:dyDescent="0.45">
      <c r="A463" s="113"/>
      <c r="C463" s="113"/>
      <c r="D463" s="71"/>
      <c r="E463" s="91"/>
      <c r="F463" s="91"/>
      <c r="G463" s="91"/>
      <c r="H463" s="50"/>
      <c r="I463" s="51"/>
      <c r="J463" s="107"/>
      <c r="L463" s="50"/>
      <c r="M463" s="50"/>
      <c r="N463" s="50"/>
    </row>
    <row r="464" spans="1:14" s="22" customFormat="1" x14ac:dyDescent="0.45">
      <c r="A464" s="113"/>
      <c r="C464" s="113"/>
      <c r="D464" s="71"/>
      <c r="E464" s="91"/>
      <c r="F464" s="91"/>
      <c r="G464" s="91"/>
      <c r="H464" s="50"/>
      <c r="I464" s="51"/>
      <c r="J464" s="107"/>
      <c r="L464" s="50"/>
      <c r="M464" s="50"/>
      <c r="N464" s="50"/>
    </row>
    <row r="465" spans="1:14" s="22" customFormat="1" x14ac:dyDescent="0.45">
      <c r="A465" s="113"/>
      <c r="C465" s="113"/>
      <c r="D465" s="71"/>
      <c r="E465" s="91"/>
      <c r="F465" s="91"/>
      <c r="G465" s="91"/>
      <c r="H465" s="50"/>
      <c r="I465" s="51"/>
      <c r="J465" s="107"/>
      <c r="L465" s="50"/>
      <c r="M465" s="50"/>
      <c r="N465" s="50"/>
    </row>
    <row r="466" spans="1:14" s="22" customFormat="1" x14ac:dyDescent="0.45">
      <c r="A466" s="113"/>
      <c r="C466" s="113"/>
      <c r="D466" s="71"/>
      <c r="E466" s="91"/>
      <c r="F466" s="91"/>
      <c r="G466" s="91"/>
      <c r="H466" s="50"/>
      <c r="I466" s="51"/>
      <c r="J466" s="107"/>
      <c r="L466" s="50"/>
      <c r="M466" s="50"/>
      <c r="N466" s="50"/>
    </row>
    <row r="467" spans="1:14" s="22" customFormat="1" x14ac:dyDescent="0.45">
      <c r="A467" s="113"/>
      <c r="C467" s="113"/>
      <c r="D467" s="71"/>
      <c r="E467" s="91"/>
      <c r="F467" s="91"/>
      <c r="G467" s="91"/>
      <c r="H467" s="50"/>
      <c r="I467" s="51"/>
      <c r="J467" s="107"/>
      <c r="L467" s="50"/>
      <c r="M467" s="50"/>
      <c r="N467" s="50"/>
    </row>
    <row r="468" spans="1:14" s="22" customFormat="1" x14ac:dyDescent="0.45">
      <c r="A468" s="113"/>
      <c r="C468" s="113"/>
      <c r="D468" s="71"/>
      <c r="E468" s="91"/>
      <c r="F468" s="91"/>
      <c r="G468" s="91"/>
      <c r="H468" s="50"/>
      <c r="I468" s="51"/>
      <c r="J468" s="107"/>
      <c r="L468" s="50"/>
      <c r="M468" s="50"/>
      <c r="N468" s="50"/>
    </row>
    <row r="469" spans="1:14" s="22" customFormat="1" x14ac:dyDescent="0.45">
      <c r="A469" s="113"/>
      <c r="C469" s="113"/>
      <c r="D469" s="71"/>
      <c r="E469" s="91"/>
      <c r="F469" s="91"/>
      <c r="G469" s="91"/>
      <c r="H469" s="50"/>
      <c r="I469" s="51"/>
      <c r="J469" s="107"/>
      <c r="L469" s="50"/>
      <c r="M469" s="50"/>
      <c r="N469" s="50"/>
    </row>
    <row r="470" spans="1:14" s="22" customFormat="1" x14ac:dyDescent="0.45">
      <c r="A470" s="113"/>
      <c r="C470" s="113"/>
      <c r="D470" s="71"/>
      <c r="E470" s="91"/>
      <c r="F470" s="91"/>
      <c r="G470" s="91"/>
      <c r="H470" s="50"/>
      <c r="I470" s="51"/>
      <c r="J470" s="107"/>
      <c r="L470" s="50"/>
      <c r="M470" s="50"/>
      <c r="N470" s="50"/>
    </row>
    <row r="471" spans="1:14" s="22" customFormat="1" x14ac:dyDescent="0.45">
      <c r="A471" s="113"/>
      <c r="C471" s="113"/>
      <c r="D471" s="71"/>
      <c r="E471" s="91"/>
      <c r="F471" s="91"/>
      <c r="G471" s="91"/>
      <c r="H471" s="50"/>
      <c r="I471" s="51"/>
      <c r="J471" s="107"/>
      <c r="L471" s="50"/>
      <c r="M471" s="50"/>
      <c r="N471" s="50"/>
    </row>
    <row r="472" spans="1:14" s="22" customFormat="1" x14ac:dyDescent="0.45">
      <c r="A472" s="113"/>
      <c r="C472" s="113"/>
      <c r="D472" s="71"/>
      <c r="E472" s="91"/>
      <c r="F472" s="91"/>
      <c r="G472" s="91"/>
      <c r="H472" s="50"/>
      <c r="I472" s="51"/>
      <c r="J472" s="107"/>
      <c r="L472" s="50"/>
      <c r="M472" s="50"/>
      <c r="N472" s="50"/>
    </row>
    <row r="473" spans="1:14" s="22" customFormat="1" x14ac:dyDescent="0.45">
      <c r="A473" s="113"/>
      <c r="C473" s="113"/>
      <c r="D473" s="71"/>
      <c r="E473" s="91"/>
      <c r="F473" s="91"/>
      <c r="G473" s="91"/>
      <c r="H473" s="50"/>
      <c r="I473" s="51"/>
      <c r="J473" s="107"/>
      <c r="L473" s="50"/>
      <c r="M473" s="50"/>
      <c r="N473" s="50"/>
    </row>
    <row r="474" spans="1:14" s="22" customFormat="1" x14ac:dyDescent="0.45">
      <c r="A474" s="113"/>
      <c r="C474" s="113"/>
      <c r="D474" s="71"/>
      <c r="E474" s="91"/>
      <c r="F474" s="91"/>
      <c r="G474" s="91"/>
      <c r="H474" s="50"/>
      <c r="I474" s="51"/>
      <c r="J474" s="107"/>
      <c r="L474" s="50"/>
      <c r="M474" s="50"/>
      <c r="N474" s="50"/>
    </row>
    <row r="475" spans="1:14" s="22" customFormat="1" x14ac:dyDescent="0.45">
      <c r="A475" s="113"/>
      <c r="C475" s="113"/>
      <c r="D475" s="71"/>
      <c r="E475" s="91"/>
      <c r="F475" s="91"/>
      <c r="G475" s="91"/>
      <c r="H475" s="50"/>
      <c r="I475" s="51"/>
      <c r="J475" s="107"/>
      <c r="L475" s="50"/>
      <c r="M475" s="50"/>
      <c r="N475" s="50"/>
    </row>
    <row r="476" spans="1:14" s="22" customFormat="1" x14ac:dyDescent="0.45">
      <c r="A476" s="113"/>
      <c r="C476" s="113"/>
      <c r="D476" s="71"/>
      <c r="E476" s="91"/>
      <c r="F476" s="91"/>
      <c r="G476" s="91"/>
      <c r="H476" s="50"/>
      <c r="I476" s="51"/>
      <c r="J476" s="107"/>
      <c r="L476" s="50"/>
      <c r="M476" s="50"/>
      <c r="N476" s="50"/>
    </row>
    <row r="477" spans="1:14" s="22" customFormat="1" x14ac:dyDescent="0.45">
      <c r="A477" s="113"/>
      <c r="C477" s="113"/>
      <c r="D477" s="71"/>
      <c r="E477" s="91"/>
      <c r="F477" s="91"/>
      <c r="G477" s="91"/>
      <c r="H477" s="50"/>
      <c r="I477" s="51"/>
      <c r="J477" s="107"/>
      <c r="L477" s="50"/>
      <c r="M477" s="50"/>
      <c r="N477" s="50"/>
    </row>
    <row r="478" spans="1:14" s="22" customFormat="1" x14ac:dyDescent="0.45">
      <c r="A478" s="113"/>
      <c r="C478" s="113"/>
      <c r="D478" s="71"/>
      <c r="E478" s="91"/>
      <c r="F478" s="91"/>
      <c r="G478" s="91"/>
      <c r="H478" s="50"/>
      <c r="I478" s="51"/>
      <c r="J478" s="107"/>
      <c r="L478" s="50"/>
      <c r="M478" s="50"/>
      <c r="N478" s="50"/>
    </row>
    <row r="479" spans="1:14" s="22" customFormat="1" x14ac:dyDescent="0.45">
      <c r="A479" s="113"/>
      <c r="C479" s="113"/>
      <c r="D479" s="71"/>
      <c r="E479" s="91"/>
      <c r="F479" s="91"/>
      <c r="G479" s="91"/>
      <c r="H479" s="50"/>
      <c r="I479" s="51"/>
      <c r="J479" s="107"/>
      <c r="L479" s="50"/>
      <c r="M479" s="50"/>
      <c r="N479" s="50"/>
    </row>
    <row r="480" spans="1:14" s="22" customFormat="1" x14ac:dyDescent="0.45">
      <c r="A480" s="113"/>
      <c r="C480" s="113"/>
      <c r="D480" s="71"/>
      <c r="E480" s="91"/>
      <c r="F480" s="91"/>
      <c r="G480" s="91"/>
      <c r="H480" s="50"/>
      <c r="I480" s="51"/>
      <c r="J480" s="107"/>
      <c r="L480" s="50"/>
      <c r="M480" s="50"/>
      <c r="N480" s="50"/>
    </row>
    <row r="481" spans="1:14" s="22" customFormat="1" x14ac:dyDescent="0.45">
      <c r="A481" s="113"/>
      <c r="C481" s="113"/>
      <c r="D481" s="71"/>
      <c r="E481" s="91"/>
      <c r="F481" s="91"/>
      <c r="G481" s="91"/>
      <c r="H481" s="50"/>
      <c r="I481" s="51"/>
      <c r="J481" s="107"/>
      <c r="L481" s="50"/>
      <c r="M481" s="50"/>
      <c r="N481" s="50"/>
    </row>
    <row r="482" spans="1:14" s="22" customFormat="1" x14ac:dyDescent="0.45">
      <c r="A482" s="113"/>
      <c r="C482" s="113"/>
      <c r="D482" s="71"/>
      <c r="E482" s="91"/>
      <c r="F482" s="91"/>
      <c r="G482" s="91"/>
      <c r="H482" s="50"/>
      <c r="I482" s="51"/>
      <c r="J482" s="107"/>
      <c r="L482" s="50"/>
      <c r="M482" s="50"/>
      <c r="N482" s="50"/>
    </row>
    <row r="483" spans="1:14" s="22" customFormat="1" x14ac:dyDescent="0.45">
      <c r="A483" s="113"/>
      <c r="C483" s="113"/>
      <c r="D483" s="71"/>
      <c r="E483" s="91"/>
      <c r="F483" s="91"/>
      <c r="G483" s="91"/>
      <c r="H483" s="50"/>
      <c r="I483" s="51"/>
      <c r="J483" s="107"/>
      <c r="L483" s="50"/>
      <c r="M483" s="50"/>
      <c r="N483" s="50"/>
    </row>
    <row r="484" spans="1:14" s="22" customFormat="1" x14ac:dyDescent="0.45">
      <c r="A484" s="113"/>
      <c r="C484" s="113"/>
      <c r="D484" s="71"/>
      <c r="E484" s="91"/>
      <c r="F484" s="91"/>
      <c r="G484" s="91"/>
      <c r="H484" s="50"/>
      <c r="I484" s="51"/>
      <c r="J484" s="107"/>
      <c r="L484" s="50"/>
      <c r="M484" s="50"/>
      <c r="N484" s="50"/>
    </row>
    <row r="485" spans="1:14" s="22" customFormat="1" x14ac:dyDescent="0.45">
      <c r="A485" s="113"/>
      <c r="C485" s="113"/>
      <c r="D485" s="71"/>
      <c r="E485" s="91"/>
      <c r="F485" s="91"/>
      <c r="G485" s="91"/>
      <c r="H485" s="50"/>
      <c r="I485" s="51"/>
      <c r="J485" s="107"/>
      <c r="L485" s="50"/>
      <c r="M485" s="50"/>
      <c r="N485" s="50"/>
    </row>
    <row r="486" spans="1:14" s="22" customFormat="1" x14ac:dyDescent="0.45">
      <c r="A486" s="113"/>
      <c r="C486" s="113"/>
      <c r="D486" s="71"/>
      <c r="E486" s="91"/>
      <c r="F486" s="91"/>
      <c r="G486" s="91"/>
      <c r="H486" s="50"/>
      <c r="I486" s="51"/>
      <c r="J486" s="107"/>
      <c r="L486" s="50"/>
      <c r="M486" s="50"/>
      <c r="N486" s="50"/>
    </row>
    <row r="487" spans="1:14" s="22" customFormat="1" x14ac:dyDescent="0.45">
      <c r="A487" s="113"/>
      <c r="C487" s="113"/>
      <c r="D487" s="71"/>
      <c r="E487" s="91"/>
      <c r="F487" s="91"/>
      <c r="G487" s="91"/>
      <c r="H487" s="50"/>
      <c r="I487" s="51"/>
      <c r="J487" s="107"/>
      <c r="L487" s="50"/>
      <c r="M487" s="50"/>
      <c r="N487" s="50"/>
    </row>
    <row r="488" spans="1:14" s="22" customFormat="1" x14ac:dyDescent="0.45">
      <c r="A488" s="113"/>
      <c r="C488" s="113"/>
      <c r="D488" s="71"/>
      <c r="E488" s="91"/>
      <c r="F488" s="91"/>
      <c r="G488" s="91"/>
      <c r="H488" s="50"/>
      <c r="I488" s="51"/>
      <c r="J488" s="107"/>
      <c r="L488" s="50"/>
      <c r="M488" s="50"/>
      <c r="N488" s="50"/>
    </row>
    <row r="489" spans="1:14" s="22" customFormat="1" x14ac:dyDescent="0.45">
      <c r="A489" s="113"/>
      <c r="C489" s="113"/>
      <c r="D489" s="71"/>
      <c r="E489" s="91"/>
      <c r="F489" s="91"/>
      <c r="G489" s="91"/>
      <c r="H489" s="50"/>
      <c r="I489" s="51"/>
      <c r="J489" s="107"/>
      <c r="L489" s="50"/>
      <c r="M489" s="50"/>
      <c r="N489" s="50"/>
    </row>
    <row r="490" spans="1:14" s="22" customFormat="1" x14ac:dyDescent="0.45">
      <c r="A490" s="113"/>
      <c r="C490" s="113"/>
      <c r="D490" s="71"/>
      <c r="E490" s="91"/>
      <c r="F490" s="91"/>
      <c r="G490" s="91"/>
      <c r="H490" s="50"/>
      <c r="I490" s="51"/>
      <c r="J490" s="107"/>
      <c r="L490" s="50"/>
      <c r="M490" s="50"/>
      <c r="N490" s="50"/>
    </row>
    <row r="491" spans="1:14" s="22" customFormat="1" x14ac:dyDescent="0.45">
      <c r="A491" s="113"/>
      <c r="C491" s="113"/>
      <c r="D491" s="71"/>
      <c r="E491" s="91"/>
      <c r="F491" s="91"/>
      <c r="G491" s="91"/>
      <c r="H491" s="50"/>
      <c r="I491" s="51"/>
      <c r="J491" s="107"/>
      <c r="L491" s="50"/>
      <c r="M491" s="50"/>
      <c r="N491" s="50"/>
    </row>
    <row r="492" spans="1:14" s="22" customFormat="1" x14ac:dyDescent="0.45">
      <c r="A492" s="113"/>
      <c r="C492" s="113"/>
      <c r="D492" s="71"/>
      <c r="E492" s="91"/>
      <c r="F492" s="91"/>
      <c r="G492" s="91"/>
      <c r="H492" s="50"/>
      <c r="I492" s="51"/>
      <c r="J492" s="107"/>
      <c r="L492" s="50"/>
      <c r="M492" s="50"/>
      <c r="N492" s="50"/>
    </row>
    <row r="493" spans="1:14" s="22" customFormat="1" x14ac:dyDescent="0.45">
      <c r="A493" s="113"/>
      <c r="C493" s="113"/>
      <c r="D493" s="71"/>
      <c r="E493" s="91"/>
      <c r="F493" s="91"/>
      <c r="G493" s="91"/>
      <c r="H493" s="50"/>
      <c r="I493" s="51"/>
      <c r="J493" s="107"/>
      <c r="L493" s="50"/>
      <c r="M493" s="50"/>
      <c r="N493" s="50"/>
    </row>
    <row r="494" spans="1:14" s="22" customFormat="1" x14ac:dyDescent="0.45">
      <c r="A494" s="113"/>
      <c r="C494" s="113"/>
      <c r="D494" s="71"/>
      <c r="E494" s="91"/>
      <c r="F494" s="91"/>
      <c r="G494" s="91"/>
      <c r="H494" s="50"/>
      <c r="I494" s="51"/>
      <c r="J494" s="107"/>
      <c r="L494" s="50"/>
      <c r="M494" s="50"/>
      <c r="N494" s="50"/>
    </row>
    <row r="495" spans="1:14" s="22" customFormat="1" x14ac:dyDescent="0.45">
      <c r="A495" s="113"/>
      <c r="C495" s="113"/>
      <c r="D495" s="71"/>
      <c r="E495" s="91"/>
      <c r="F495" s="91"/>
      <c r="G495" s="91"/>
      <c r="H495" s="50"/>
      <c r="I495" s="51"/>
      <c r="J495" s="107"/>
      <c r="L495" s="50"/>
      <c r="M495" s="50"/>
      <c r="N495" s="50"/>
    </row>
    <row r="496" spans="1:14" s="22" customFormat="1" x14ac:dyDescent="0.45">
      <c r="A496" s="113"/>
      <c r="C496" s="113"/>
      <c r="D496" s="71"/>
      <c r="E496" s="91"/>
      <c r="F496" s="91"/>
      <c r="G496" s="91"/>
      <c r="H496" s="50"/>
      <c r="I496" s="51"/>
      <c r="J496" s="107"/>
      <c r="L496" s="50"/>
      <c r="M496" s="50"/>
      <c r="N496" s="50"/>
    </row>
    <row r="497" spans="1:14" s="22" customFormat="1" x14ac:dyDescent="0.45">
      <c r="A497" s="113"/>
      <c r="C497" s="113"/>
      <c r="D497" s="71"/>
      <c r="E497" s="91"/>
      <c r="F497" s="91"/>
      <c r="G497" s="91"/>
      <c r="H497" s="50"/>
      <c r="I497" s="51"/>
      <c r="J497" s="107"/>
      <c r="L497" s="50"/>
      <c r="M497" s="50"/>
      <c r="N497" s="50"/>
    </row>
    <row r="498" spans="1:14" s="22" customFormat="1" x14ac:dyDescent="0.45">
      <c r="A498" s="113"/>
      <c r="C498" s="113"/>
      <c r="D498" s="71"/>
      <c r="E498" s="91"/>
      <c r="F498" s="91"/>
      <c r="G498" s="91"/>
      <c r="H498" s="50"/>
      <c r="I498" s="51"/>
      <c r="J498" s="107"/>
      <c r="L498" s="50"/>
      <c r="M498" s="50"/>
      <c r="N498" s="50"/>
    </row>
    <row r="499" spans="1:14" s="22" customFormat="1" x14ac:dyDescent="0.45">
      <c r="A499" s="113"/>
      <c r="C499" s="113"/>
      <c r="D499" s="71"/>
      <c r="E499" s="91"/>
      <c r="F499" s="91"/>
      <c r="G499" s="91"/>
      <c r="H499" s="50"/>
      <c r="I499" s="51"/>
      <c r="J499" s="107"/>
      <c r="L499" s="50"/>
      <c r="M499" s="50"/>
      <c r="N499" s="50"/>
    </row>
    <row r="500" spans="1:14" s="22" customFormat="1" x14ac:dyDescent="0.45">
      <c r="A500" s="113"/>
      <c r="C500" s="113"/>
      <c r="D500" s="71"/>
      <c r="E500" s="91"/>
      <c r="F500" s="91"/>
      <c r="G500" s="91"/>
      <c r="H500" s="50"/>
      <c r="I500" s="51"/>
      <c r="J500" s="107"/>
      <c r="L500" s="50"/>
      <c r="M500" s="50"/>
      <c r="N500" s="50"/>
    </row>
    <row r="501" spans="1:14" s="22" customFormat="1" x14ac:dyDescent="0.45">
      <c r="A501" s="113"/>
      <c r="C501" s="113"/>
      <c r="D501" s="71"/>
      <c r="E501" s="91"/>
      <c r="F501" s="91"/>
      <c r="G501" s="91"/>
      <c r="H501" s="50"/>
      <c r="I501" s="51"/>
      <c r="J501" s="107"/>
      <c r="L501" s="50"/>
      <c r="M501" s="50"/>
      <c r="N501" s="50"/>
    </row>
    <row r="502" spans="1:14" s="22" customFormat="1" x14ac:dyDescent="0.45">
      <c r="A502" s="113"/>
      <c r="C502" s="113"/>
      <c r="D502" s="71"/>
      <c r="E502" s="91"/>
      <c r="F502" s="91"/>
      <c r="G502" s="91"/>
      <c r="H502" s="50"/>
      <c r="I502" s="51"/>
      <c r="J502" s="107"/>
      <c r="L502" s="50"/>
      <c r="M502" s="50"/>
      <c r="N502" s="50"/>
    </row>
    <row r="503" spans="1:14" s="22" customFormat="1" x14ac:dyDescent="0.45">
      <c r="A503" s="113"/>
      <c r="C503" s="113"/>
      <c r="D503" s="71"/>
      <c r="E503" s="91"/>
      <c r="F503" s="91"/>
      <c r="G503" s="91"/>
      <c r="H503" s="50"/>
      <c r="I503" s="51"/>
      <c r="J503" s="107"/>
      <c r="L503" s="50"/>
      <c r="M503" s="50"/>
      <c r="N503" s="50"/>
    </row>
    <row r="504" spans="1:14" s="22" customFormat="1" x14ac:dyDescent="0.45">
      <c r="A504" s="113"/>
      <c r="C504" s="113"/>
      <c r="D504" s="71"/>
      <c r="E504" s="91"/>
      <c r="F504" s="91"/>
      <c r="G504" s="91"/>
      <c r="H504" s="50"/>
      <c r="I504" s="51"/>
      <c r="J504" s="107"/>
      <c r="L504" s="50"/>
      <c r="M504" s="50"/>
      <c r="N504" s="50"/>
    </row>
    <row r="505" spans="1:14" s="22" customFormat="1" x14ac:dyDescent="0.45">
      <c r="A505" s="113"/>
      <c r="C505" s="113"/>
      <c r="D505" s="71"/>
      <c r="E505" s="91"/>
      <c r="F505" s="91"/>
      <c r="G505" s="91"/>
      <c r="H505" s="50"/>
      <c r="I505" s="51"/>
      <c r="J505" s="107"/>
      <c r="L505" s="50"/>
      <c r="M505" s="50"/>
      <c r="N505" s="50"/>
    </row>
    <row r="506" spans="1:14" s="22" customFormat="1" x14ac:dyDescent="0.45">
      <c r="A506" s="113"/>
      <c r="C506" s="113"/>
      <c r="D506" s="71"/>
      <c r="E506" s="91"/>
      <c r="F506" s="91"/>
      <c r="G506" s="91"/>
      <c r="H506" s="50"/>
      <c r="I506" s="51"/>
      <c r="J506" s="107"/>
      <c r="L506" s="50"/>
      <c r="M506" s="50"/>
      <c r="N506" s="50"/>
    </row>
    <row r="507" spans="1:14" s="22" customFormat="1" x14ac:dyDescent="0.45">
      <c r="A507" s="113"/>
      <c r="C507" s="113"/>
      <c r="D507" s="71"/>
      <c r="E507" s="91"/>
      <c r="F507" s="91"/>
      <c r="G507" s="91"/>
      <c r="H507" s="50"/>
      <c r="I507" s="51"/>
      <c r="J507" s="107"/>
      <c r="L507" s="50"/>
      <c r="M507" s="50"/>
      <c r="N507" s="50"/>
    </row>
    <row r="508" spans="1:14" s="22" customFormat="1" x14ac:dyDescent="0.45">
      <c r="A508" s="113"/>
      <c r="C508" s="113"/>
      <c r="D508" s="71"/>
      <c r="E508" s="91"/>
      <c r="F508" s="91"/>
      <c r="G508" s="91"/>
      <c r="H508" s="50"/>
      <c r="I508" s="51"/>
      <c r="J508" s="107"/>
      <c r="L508" s="50"/>
      <c r="M508" s="50"/>
      <c r="N508" s="50"/>
    </row>
    <row r="509" spans="1:14" s="22" customFormat="1" x14ac:dyDescent="0.45">
      <c r="A509" s="113"/>
      <c r="C509" s="113"/>
      <c r="D509" s="71"/>
      <c r="E509" s="91"/>
      <c r="F509" s="91"/>
      <c r="G509" s="91"/>
      <c r="H509" s="50"/>
      <c r="I509" s="51"/>
      <c r="J509" s="107"/>
      <c r="L509" s="50"/>
      <c r="M509" s="50"/>
      <c r="N509" s="50"/>
    </row>
    <row r="510" spans="1:14" s="22" customFormat="1" x14ac:dyDescent="0.45">
      <c r="A510" s="113"/>
      <c r="C510" s="113"/>
      <c r="D510" s="71"/>
      <c r="E510" s="91"/>
      <c r="F510" s="91"/>
      <c r="G510" s="91"/>
      <c r="H510" s="50"/>
      <c r="I510" s="51"/>
      <c r="J510" s="107"/>
      <c r="L510" s="50"/>
      <c r="M510" s="50"/>
      <c r="N510" s="50"/>
    </row>
    <row r="511" spans="1:14" s="22" customFormat="1" x14ac:dyDescent="0.45">
      <c r="A511" s="113"/>
      <c r="C511" s="113"/>
      <c r="D511" s="71"/>
      <c r="E511" s="91"/>
      <c r="F511" s="91"/>
      <c r="G511" s="91"/>
      <c r="H511" s="50"/>
      <c r="I511" s="51"/>
      <c r="J511" s="107"/>
      <c r="L511" s="50"/>
      <c r="M511" s="50"/>
      <c r="N511" s="50"/>
    </row>
    <row r="512" spans="1:14" s="22" customFormat="1" x14ac:dyDescent="0.45">
      <c r="A512" s="113"/>
      <c r="C512" s="113"/>
      <c r="D512" s="71"/>
      <c r="E512" s="91"/>
      <c r="F512" s="91"/>
      <c r="G512" s="91"/>
      <c r="H512" s="50"/>
      <c r="I512" s="51"/>
      <c r="J512" s="107"/>
      <c r="L512" s="50"/>
      <c r="M512" s="50"/>
      <c r="N512" s="50"/>
    </row>
    <row r="513" spans="1:14" s="22" customFormat="1" x14ac:dyDescent="0.45">
      <c r="A513" s="113"/>
      <c r="C513" s="113"/>
      <c r="D513" s="71"/>
      <c r="E513" s="91"/>
      <c r="F513" s="91"/>
      <c r="G513" s="91"/>
      <c r="H513" s="50"/>
      <c r="I513" s="51"/>
      <c r="J513" s="107"/>
      <c r="L513" s="50"/>
      <c r="M513" s="50"/>
      <c r="N513" s="50"/>
    </row>
    <row r="514" spans="1:14" s="22" customFormat="1" x14ac:dyDescent="0.45">
      <c r="A514" s="113"/>
      <c r="C514" s="113"/>
      <c r="D514" s="71"/>
      <c r="E514" s="91"/>
      <c r="F514" s="91"/>
      <c r="G514" s="91"/>
      <c r="H514" s="50"/>
      <c r="I514" s="51"/>
      <c r="J514" s="107"/>
      <c r="L514" s="50"/>
      <c r="M514" s="50"/>
      <c r="N514" s="50"/>
    </row>
    <row r="515" spans="1:14" s="22" customFormat="1" x14ac:dyDescent="0.45">
      <c r="A515" s="113"/>
      <c r="C515" s="113"/>
      <c r="D515" s="71"/>
      <c r="E515" s="91"/>
      <c r="F515" s="91"/>
      <c r="G515" s="91"/>
      <c r="H515" s="50"/>
      <c r="I515" s="51"/>
      <c r="J515" s="107"/>
      <c r="L515" s="50"/>
      <c r="M515" s="50"/>
      <c r="N515" s="50"/>
    </row>
    <row r="516" spans="1:14" s="22" customFormat="1" x14ac:dyDescent="0.45">
      <c r="A516" s="113"/>
      <c r="C516" s="113"/>
      <c r="D516" s="71"/>
      <c r="E516" s="91"/>
      <c r="F516" s="91"/>
      <c r="G516" s="91"/>
      <c r="H516" s="50"/>
      <c r="I516" s="51"/>
      <c r="J516" s="107"/>
      <c r="L516" s="50"/>
      <c r="M516" s="50"/>
      <c r="N516" s="50"/>
    </row>
    <row r="517" spans="1:14" s="22" customFormat="1" x14ac:dyDescent="0.45">
      <c r="A517" s="113"/>
      <c r="C517" s="113"/>
      <c r="D517" s="71"/>
      <c r="E517" s="91"/>
      <c r="F517" s="91"/>
      <c r="G517" s="91"/>
      <c r="H517" s="50"/>
      <c r="I517" s="51"/>
      <c r="J517" s="107"/>
      <c r="L517" s="50"/>
      <c r="M517" s="50"/>
      <c r="N517" s="50"/>
    </row>
    <row r="518" spans="1:14" s="22" customFormat="1" x14ac:dyDescent="0.45">
      <c r="A518" s="113"/>
      <c r="C518" s="113"/>
      <c r="D518" s="71"/>
      <c r="E518" s="91"/>
      <c r="F518" s="91"/>
      <c r="G518" s="91"/>
      <c r="H518" s="50"/>
      <c r="I518" s="51"/>
      <c r="J518" s="107"/>
      <c r="L518" s="50"/>
      <c r="M518" s="50"/>
      <c r="N518" s="50"/>
    </row>
    <row r="519" spans="1:14" s="22" customFormat="1" x14ac:dyDescent="0.45">
      <c r="A519" s="113"/>
      <c r="C519" s="113"/>
      <c r="D519" s="71"/>
      <c r="E519" s="91"/>
      <c r="F519" s="91"/>
      <c r="G519" s="91"/>
      <c r="H519" s="50"/>
      <c r="I519" s="51"/>
      <c r="J519" s="107"/>
      <c r="L519" s="50"/>
      <c r="M519" s="50"/>
      <c r="N519" s="50"/>
    </row>
    <row r="520" spans="1:14" s="22" customFormat="1" x14ac:dyDescent="0.45">
      <c r="A520" s="113"/>
      <c r="C520" s="113"/>
      <c r="D520" s="71"/>
      <c r="E520" s="91"/>
      <c r="F520" s="91"/>
      <c r="G520" s="91"/>
      <c r="H520" s="50"/>
      <c r="I520" s="51"/>
      <c r="J520" s="107"/>
      <c r="L520" s="50"/>
      <c r="M520" s="50"/>
      <c r="N520" s="50"/>
    </row>
    <row r="521" spans="1:14" s="22" customFormat="1" x14ac:dyDescent="0.45">
      <c r="A521" s="113"/>
      <c r="C521" s="113"/>
      <c r="D521" s="71"/>
      <c r="E521" s="91"/>
      <c r="F521" s="91"/>
      <c r="G521" s="91"/>
      <c r="H521" s="50"/>
      <c r="I521" s="51"/>
      <c r="J521" s="107"/>
      <c r="L521" s="50"/>
      <c r="M521" s="50"/>
      <c r="N521" s="50"/>
    </row>
    <row r="522" spans="1:14" s="22" customFormat="1" x14ac:dyDescent="0.45">
      <c r="A522" s="113"/>
      <c r="C522" s="113"/>
      <c r="D522" s="71"/>
      <c r="E522" s="91"/>
      <c r="F522" s="91"/>
      <c r="G522" s="91"/>
      <c r="H522" s="50"/>
      <c r="I522" s="51"/>
      <c r="J522" s="107"/>
      <c r="L522" s="50"/>
      <c r="M522" s="50"/>
      <c r="N522" s="50"/>
    </row>
    <row r="523" spans="1:14" s="22" customFormat="1" x14ac:dyDescent="0.45">
      <c r="A523" s="113"/>
      <c r="C523" s="113"/>
      <c r="D523" s="71"/>
      <c r="E523" s="91"/>
      <c r="F523" s="91"/>
      <c r="G523" s="91"/>
      <c r="H523" s="50"/>
      <c r="I523" s="51"/>
      <c r="J523" s="107"/>
      <c r="L523" s="50"/>
      <c r="M523" s="50"/>
      <c r="N523" s="50"/>
    </row>
    <row r="524" spans="1:14" s="22" customFormat="1" x14ac:dyDescent="0.45">
      <c r="A524" s="113"/>
      <c r="C524" s="113"/>
      <c r="D524" s="71"/>
      <c r="E524" s="91"/>
      <c r="F524" s="91"/>
      <c r="G524" s="91"/>
      <c r="H524" s="50"/>
      <c r="I524" s="51"/>
      <c r="J524" s="107"/>
      <c r="L524" s="50"/>
      <c r="M524" s="50"/>
      <c r="N524" s="50"/>
    </row>
    <row r="525" spans="1:14" s="22" customFormat="1" x14ac:dyDescent="0.45">
      <c r="A525" s="113"/>
      <c r="C525" s="113"/>
      <c r="D525" s="71"/>
      <c r="E525" s="91"/>
      <c r="F525" s="91"/>
      <c r="G525" s="91"/>
      <c r="H525" s="50"/>
      <c r="I525" s="51"/>
      <c r="J525" s="107"/>
      <c r="L525" s="50"/>
      <c r="M525" s="50"/>
      <c r="N525" s="50"/>
    </row>
    <row r="526" spans="1:14" s="22" customFormat="1" x14ac:dyDescent="0.45">
      <c r="A526" s="113"/>
      <c r="C526" s="113"/>
      <c r="D526" s="71"/>
      <c r="E526" s="91"/>
      <c r="F526" s="91"/>
      <c r="G526" s="91"/>
      <c r="H526" s="50"/>
      <c r="I526" s="51"/>
      <c r="J526" s="107"/>
      <c r="L526" s="50"/>
      <c r="M526" s="50"/>
      <c r="N526" s="50"/>
    </row>
    <row r="527" spans="1:14" s="22" customFormat="1" x14ac:dyDescent="0.45">
      <c r="A527" s="113"/>
      <c r="C527" s="113"/>
      <c r="D527" s="71"/>
      <c r="E527" s="91"/>
      <c r="F527" s="91"/>
      <c r="G527" s="91"/>
      <c r="H527" s="50"/>
      <c r="I527" s="51"/>
      <c r="J527" s="107"/>
      <c r="L527" s="50"/>
      <c r="M527" s="50"/>
      <c r="N527" s="50"/>
    </row>
    <row r="528" spans="1:14" s="22" customFormat="1" x14ac:dyDescent="0.45">
      <c r="A528" s="113"/>
      <c r="C528" s="113"/>
      <c r="D528" s="71"/>
      <c r="E528" s="91"/>
      <c r="F528" s="91"/>
      <c r="G528" s="91"/>
      <c r="H528" s="50"/>
      <c r="I528" s="51"/>
      <c r="J528" s="107"/>
      <c r="L528" s="50"/>
      <c r="M528" s="50"/>
      <c r="N528" s="50"/>
    </row>
    <row r="529" spans="1:14" s="22" customFormat="1" x14ac:dyDescent="0.45">
      <c r="A529" s="113"/>
      <c r="C529" s="113"/>
      <c r="D529" s="71"/>
      <c r="E529" s="91"/>
      <c r="F529" s="91"/>
      <c r="G529" s="91"/>
      <c r="H529" s="50"/>
      <c r="I529" s="51"/>
      <c r="J529" s="107"/>
      <c r="L529" s="50"/>
      <c r="M529" s="50"/>
      <c r="N529" s="50"/>
    </row>
    <row r="530" spans="1:14" s="22" customFormat="1" x14ac:dyDescent="0.45">
      <c r="A530" s="113"/>
      <c r="C530" s="113"/>
      <c r="D530" s="71"/>
      <c r="E530" s="91"/>
      <c r="F530" s="91"/>
      <c r="G530" s="91"/>
      <c r="H530" s="50"/>
      <c r="I530" s="51"/>
      <c r="J530" s="107"/>
      <c r="L530" s="50"/>
      <c r="M530" s="50"/>
      <c r="N530" s="50"/>
    </row>
    <row r="531" spans="1:14" s="22" customFormat="1" x14ac:dyDescent="0.45">
      <c r="A531" s="113"/>
      <c r="C531" s="113"/>
      <c r="D531" s="71"/>
      <c r="E531" s="91"/>
      <c r="F531" s="91"/>
      <c r="G531" s="91"/>
      <c r="H531" s="50"/>
      <c r="I531" s="51"/>
      <c r="J531" s="107"/>
      <c r="L531" s="50"/>
      <c r="M531" s="50"/>
      <c r="N531" s="50"/>
    </row>
    <row r="532" spans="1:14" s="22" customFormat="1" x14ac:dyDescent="0.45">
      <c r="A532" s="113"/>
      <c r="C532" s="113"/>
      <c r="D532" s="71"/>
      <c r="E532" s="91"/>
      <c r="F532" s="91"/>
      <c r="G532" s="91"/>
      <c r="H532" s="50"/>
      <c r="I532" s="51"/>
      <c r="J532" s="107"/>
      <c r="L532" s="50"/>
      <c r="M532" s="50"/>
      <c r="N532" s="50"/>
    </row>
    <row r="533" spans="1:14" s="22" customFormat="1" x14ac:dyDescent="0.45">
      <c r="A533" s="113"/>
      <c r="C533" s="113"/>
      <c r="D533" s="71"/>
      <c r="E533" s="91"/>
      <c r="F533" s="91"/>
      <c r="G533" s="91"/>
      <c r="H533" s="50"/>
      <c r="I533" s="51"/>
      <c r="J533" s="107"/>
      <c r="L533" s="50"/>
      <c r="M533" s="50"/>
      <c r="N533" s="50"/>
    </row>
    <row r="534" spans="1:14" s="22" customFormat="1" x14ac:dyDescent="0.45">
      <c r="A534" s="113"/>
      <c r="C534" s="113"/>
      <c r="D534" s="71"/>
      <c r="E534" s="91"/>
      <c r="F534" s="91"/>
      <c r="G534" s="91"/>
      <c r="H534" s="50"/>
      <c r="I534" s="51"/>
      <c r="J534" s="107"/>
      <c r="L534" s="50"/>
      <c r="M534" s="50"/>
      <c r="N534" s="50"/>
    </row>
    <row r="535" spans="1:14" s="22" customFormat="1" x14ac:dyDescent="0.45">
      <c r="A535" s="113"/>
      <c r="C535" s="113"/>
      <c r="D535" s="71"/>
      <c r="E535" s="91"/>
      <c r="F535" s="91"/>
      <c r="G535" s="91"/>
      <c r="H535" s="50"/>
      <c r="I535" s="51"/>
      <c r="J535" s="107"/>
      <c r="L535" s="50"/>
      <c r="M535" s="50"/>
      <c r="N535" s="50"/>
    </row>
    <row r="536" spans="1:14" s="22" customFormat="1" x14ac:dyDescent="0.45">
      <c r="A536" s="113"/>
      <c r="C536" s="113"/>
      <c r="D536" s="71"/>
      <c r="E536" s="91"/>
      <c r="F536" s="91"/>
      <c r="G536" s="91"/>
      <c r="H536" s="50"/>
      <c r="I536" s="51"/>
      <c r="J536" s="107"/>
      <c r="L536" s="50"/>
      <c r="M536" s="50"/>
      <c r="N536" s="50"/>
    </row>
    <row r="537" spans="1:14" s="22" customFormat="1" x14ac:dyDescent="0.45">
      <c r="A537" s="113"/>
      <c r="C537" s="113"/>
      <c r="D537" s="71"/>
      <c r="E537" s="91"/>
      <c r="F537" s="91"/>
      <c r="G537" s="91"/>
      <c r="H537" s="50"/>
      <c r="I537" s="51"/>
      <c r="J537" s="107"/>
      <c r="L537" s="50"/>
      <c r="M537" s="50"/>
      <c r="N537" s="50"/>
    </row>
    <row r="538" spans="1:14" s="22" customFormat="1" x14ac:dyDescent="0.45">
      <c r="A538" s="113"/>
      <c r="C538" s="113"/>
      <c r="D538" s="71"/>
      <c r="E538" s="91"/>
      <c r="F538" s="91"/>
      <c r="G538" s="91"/>
      <c r="H538" s="50"/>
      <c r="I538" s="51"/>
      <c r="J538" s="107"/>
      <c r="L538" s="50"/>
      <c r="M538" s="50"/>
      <c r="N538" s="50"/>
    </row>
    <row r="539" spans="1:14" s="22" customFormat="1" x14ac:dyDescent="0.45">
      <c r="A539" s="113"/>
      <c r="C539" s="113"/>
      <c r="D539" s="71"/>
      <c r="E539" s="91"/>
      <c r="F539" s="91"/>
      <c r="G539" s="91"/>
      <c r="H539" s="50"/>
      <c r="I539" s="51"/>
      <c r="J539" s="107"/>
      <c r="L539" s="50"/>
      <c r="M539" s="50"/>
      <c r="N539" s="50"/>
    </row>
    <row r="540" spans="1:14" s="22" customFormat="1" x14ac:dyDescent="0.45">
      <c r="A540" s="113"/>
      <c r="C540" s="113"/>
      <c r="D540" s="71"/>
      <c r="E540" s="91"/>
      <c r="F540" s="91"/>
      <c r="G540" s="91"/>
      <c r="H540" s="50"/>
      <c r="I540" s="51"/>
      <c r="J540" s="107"/>
      <c r="L540" s="50"/>
      <c r="M540" s="50"/>
      <c r="N540" s="50"/>
    </row>
    <row r="541" spans="1:14" s="22" customFormat="1" x14ac:dyDescent="0.45">
      <c r="A541" s="113"/>
      <c r="C541" s="113"/>
      <c r="D541" s="71"/>
      <c r="E541" s="91"/>
      <c r="F541" s="91"/>
      <c r="G541" s="91"/>
      <c r="H541" s="50"/>
      <c r="I541" s="51"/>
      <c r="J541" s="107"/>
      <c r="L541" s="50"/>
      <c r="M541" s="50"/>
      <c r="N541" s="50"/>
    </row>
    <row r="542" spans="1:14" s="22" customFormat="1" x14ac:dyDescent="0.45">
      <c r="A542" s="113"/>
      <c r="C542" s="113"/>
      <c r="D542" s="71"/>
      <c r="E542" s="91"/>
      <c r="F542" s="91"/>
      <c r="G542" s="91"/>
      <c r="H542" s="50"/>
      <c r="I542" s="51"/>
      <c r="J542" s="107"/>
      <c r="L542" s="50"/>
      <c r="M542" s="50"/>
      <c r="N542" s="50"/>
    </row>
    <row r="543" spans="1:14" s="22" customFormat="1" x14ac:dyDescent="0.45">
      <c r="A543" s="113"/>
      <c r="C543" s="113"/>
      <c r="D543" s="71"/>
      <c r="E543" s="91"/>
      <c r="F543" s="91"/>
      <c r="G543" s="91"/>
      <c r="H543" s="50"/>
      <c r="I543" s="51"/>
      <c r="J543" s="107"/>
      <c r="L543" s="50"/>
      <c r="M543" s="50"/>
      <c r="N543" s="50"/>
    </row>
    <row r="544" spans="1:14" s="22" customFormat="1" x14ac:dyDescent="0.45">
      <c r="A544" s="113"/>
      <c r="C544" s="113"/>
      <c r="D544" s="71"/>
      <c r="E544" s="91"/>
      <c r="F544" s="91"/>
      <c r="G544" s="91"/>
      <c r="H544" s="50"/>
      <c r="I544" s="51"/>
      <c r="J544" s="107"/>
      <c r="L544" s="50"/>
      <c r="M544" s="50"/>
      <c r="N544" s="50"/>
    </row>
    <row r="545" spans="1:14" s="22" customFormat="1" x14ac:dyDescent="0.45">
      <c r="A545" s="113"/>
      <c r="C545" s="113"/>
      <c r="D545" s="71"/>
      <c r="E545" s="91"/>
      <c r="F545" s="91"/>
      <c r="G545" s="91"/>
      <c r="H545" s="50"/>
      <c r="I545" s="51"/>
      <c r="J545" s="107"/>
      <c r="L545" s="50"/>
      <c r="M545" s="50"/>
      <c r="N545" s="50"/>
    </row>
    <row r="546" spans="1:14" s="22" customFormat="1" x14ac:dyDescent="0.45">
      <c r="A546" s="113"/>
      <c r="C546" s="113"/>
      <c r="D546" s="71"/>
      <c r="E546" s="91"/>
      <c r="F546" s="91"/>
      <c r="G546" s="91"/>
      <c r="H546" s="50"/>
      <c r="I546" s="51"/>
      <c r="J546" s="107"/>
      <c r="L546" s="50"/>
      <c r="M546" s="50"/>
      <c r="N546" s="50"/>
    </row>
    <row r="547" spans="1:14" s="22" customFormat="1" x14ac:dyDescent="0.45">
      <c r="A547" s="113"/>
      <c r="C547" s="113"/>
      <c r="D547" s="71"/>
      <c r="E547" s="91"/>
      <c r="F547" s="91"/>
      <c r="G547" s="91"/>
      <c r="H547" s="50"/>
      <c r="I547" s="51"/>
      <c r="J547" s="107"/>
      <c r="L547" s="50"/>
      <c r="M547" s="50"/>
      <c r="N547" s="50"/>
    </row>
    <row r="548" spans="1:14" s="22" customFormat="1" x14ac:dyDescent="0.45">
      <c r="A548" s="113"/>
      <c r="C548" s="113"/>
      <c r="D548" s="71"/>
      <c r="E548" s="91"/>
      <c r="F548" s="91"/>
      <c r="G548" s="91"/>
      <c r="H548" s="50"/>
      <c r="I548" s="51"/>
      <c r="J548" s="107"/>
      <c r="L548" s="50"/>
      <c r="M548" s="50"/>
      <c r="N548" s="50"/>
    </row>
    <row r="549" spans="1:14" s="22" customFormat="1" x14ac:dyDescent="0.45">
      <c r="A549" s="113"/>
      <c r="C549" s="113"/>
      <c r="D549" s="71"/>
      <c r="E549" s="91"/>
      <c r="F549" s="91"/>
      <c r="G549" s="91"/>
      <c r="H549" s="50"/>
      <c r="I549" s="51"/>
      <c r="J549" s="107"/>
      <c r="L549" s="50"/>
      <c r="M549" s="50"/>
      <c r="N549" s="50"/>
    </row>
    <row r="550" spans="1:14" s="22" customFormat="1" x14ac:dyDescent="0.45">
      <c r="A550" s="113"/>
      <c r="C550" s="113"/>
      <c r="D550" s="71"/>
      <c r="E550" s="91"/>
      <c r="F550" s="91"/>
      <c r="G550" s="91"/>
      <c r="H550" s="50"/>
      <c r="I550" s="51"/>
      <c r="J550" s="107"/>
      <c r="L550" s="50"/>
      <c r="M550" s="50"/>
      <c r="N550" s="50"/>
    </row>
    <row r="551" spans="1:14" s="22" customFormat="1" x14ac:dyDescent="0.45">
      <c r="A551" s="113"/>
      <c r="C551" s="113"/>
      <c r="D551" s="71"/>
      <c r="E551" s="91"/>
      <c r="F551" s="91"/>
      <c r="G551" s="91"/>
      <c r="H551" s="50"/>
      <c r="I551" s="51"/>
      <c r="J551" s="107"/>
      <c r="L551" s="50"/>
      <c r="M551" s="50"/>
      <c r="N551" s="50"/>
    </row>
    <row r="552" spans="1:14" s="22" customFormat="1" x14ac:dyDescent="0.45">
      <c r="A552" s="113"/>
      <c r="C552" s="113"/>
      <c r="D552" s="71"/>
      <c r="E552" s="91"/>
      <c r="F552" s="91"/>
      <c r="G552" s="91"/>
      <c r="H552" s="50"/>
      <c r="I552" s="51"/>
      <c r="J552" s="107"/>
      <c r="L552" s="50"/>
      <c r="M552" s="50"/>
      <c r="N552" s="50"/>
    </row>
    <row r="553" spans="1:14" s="22" customFormat="1" x14ac:dyDescent="0.45">
      <c r="A553" s="113"/>
      <c r="C553" s="113"/>
      <c r="D553" s="71"/>
      <c r="E553" s="91"/>
      <c r="F553" s="91"/>
      <c r="G553" s="91"/>
      <c r="H553" s="50"/>
      <c r="I553" s="51"/>
      <c r="J553" s="107"/>
      <c r="L553" s="50"/>
      <c r="M553" s="50"/>
      <c r="N553" s="50"/>
    </row>
    <row r="554" spans="1:14" s="22" customFormat="1" x14ac:dyDescent="0.45">
      <c r="A554" s="113"/>
      <c r="C554" s="113"/>
      <c r="D554" s="71"/>
      <c r="E554" s="91"/>
      <c r="F554" s="91"/>
      <c r="G554" s="91"/>
      <c r="H554" s="50"/>
      <c r="I554" s="51"/>
      <c r="J554" s="107"/>
      <c r="L554" s="50"/>
      <c r="M554" s="50"/>
      <c r="N554" s="50"/>
    </row>
    <row r="555" spans="1:14" s="22" customFormat="1" x14ac:dyDescent="0.45">
      <c r="A555" s="113"/>
      <c r="C555" s="113"/>
      <c r="D555" s="71"/>
      <c r="E555" s="91"/>
      <c r="F555" s="91"/>
      <c r="G555" s="91"/>
      <c r="H555" s="50"/>
      <c r="I555" s="51"/>
      <c r="J555" s="107"/>
      <c r="L555" s="50"/>
      <c r="M555" s="50"/>
      <c r="N555" s="50"/>
    </row>
    <row r="556" spans="1:14" s="22" customFormat="1" x14ac:dyDescent="0.45">
      <c r="A556" s="113"/>
      <c r="C556" s="113"/>
      <c r="D556" s="71"/>
      <c r="E556" s="91"/>
      <c r="F556" s="91"/>
      <c r="G556" s="91"/>
      <c r="H556" s="50"/>
      <c r="I556" s="51"/>
      <c r="J556" s="107"/>
      <c r="L556" s="50"/>
      <c r="M556" s="50"/>
      <c r="N556" s="50"/>
    </row>
    <row r="557" spans="1:14" s="22" customFormat="1" x14ac:dyDescent="0.45">
      <c r="A557" s="113"/>
      <c r="C557" s="113"/>
      <c r="D557" s="71"/>
      <c r="E557" s="91"/>
      <c r="F557" s="91"/>
      <c r="G557" s="91"/>
      <c r="H557" s="50"/>
      <c r="I557" s="51"/>
      <c r="J557" s="107"/>
      <c r="L557" s="50"/>
      <c r="M557" s="50"/>
      <c r="N557" s="50"/>
    </row>
    <row r="558" spans="1:14" s="22" customFormat="1" x14ac:dyDescent="0.45">
      <c r="A558" s="113"/>
      <c r="C558" s="113"/>
      <c r="D558" s="71"/>
      <c r="E558" s="91"/>
      <c r="F558" s="91"/>
      <c r="G558" s="91"/>
      <c r="H558" s="50"/>
      <c r="I558" s="51"/>
      <c r="J558" s="107"/>
      <c r="L558" s="50"/>
      <c r="M558" s="50"/>
      <c r="N558" s="50"/>
    </row>
    <row r="559" spans="1:14" s="22" customFormat="1" x14ac:dyDescent="0.45">
      <c r="A559" s="113"/>
      <c r="C559" s="113"/>
      <c r="D559" s="71"/>
      <c r="E559" s="91"/>
      <c r="F559" s="91"/>
      <c r="G559" s="91"/>
      <c r="H559" s="50"/>
      <c r="I559" s="51"/>
      <c r="J559" s="107"/>
      <c r="L559" s="50"/>
      <c r="M559" s="50"/>
      <c r="N559" s="50"/>
    </row>
    <row r="560" spans="1:14" s="22" customFormat="1" x14ac:dyDescent="0.45">
      <c r="A560" s="113"/>
      <c r="C560" s="113"/>
      <c r="D560" s="71"/>
      <c r="E560" s="91"/>
      <c r="F560" s="91"/>
      <c r="G560" s="91"/>
      <c r="H560" s="50"/>
      <c r="I560" s="51"/>
      <c r="J560" s="107"/>
      <c r="L560" s="50"/>
      <c r="M560" s="50"/>
      <c r="N560" s="50"/>
    </row>
    <row r="561" spans="1:14" s="22" customFormat="1" x14ac:dyDescent="0.45">
      <c r="A561" s="113"/>
      <c r="C561" s="113"/>
      <c r="D561" s="71"/>
      <c r="E561" s="91"/>
      <c r="F561" s="91"/>
      <c r="G561" s="91"/>
      <c r="H561" s="50"/>
      <c r="I561" s="51"/>
      <c r="J561" s="107"/>
      <c r="L561" s="50"/>
      <c r="M561" s="50"/>
      <c r="N561" s="50"/>
    </row>
    <row r="562" spans="1:14" s="22" customFormat="1" x14ac:dyDescent="0.45">
      <c r="A562" s="113"/>
      <c r="C562" s="113"/>
      <c r="D562" s="71"/>
      <c r="E562" s="91"/>
      <c r="F562" s="91"/>
      <c r="G562" s="91"/>
      <c r="H562" s="50"/>
      <c r="I562" s="51"/>
      <c r="J562" s="107"/>
      <c r="L562" s="50"/>
      <c r="M562" s="50"/>
      <c r="N562" s="50"/>
    </row>
    <row r="563" spans="1:14" s="22" customFormat="1" x14ac:dyDescent="0.45">
      <c r="A563" s="113"/>
      <c r="C563" s="113"/>
      <c r="D563" s="71"/>
      <c r="E563" s="91"/>
      <c r="F563" s="91"/>
      <c r="G563" s="91"/>
      <c r="H563" s="50"/>
      <c r="I563" s="51"/>
      <c r="J563" s="107"/>
      <c r="L563" s="50"/>
      <c r="M563" s="50"/>
      <c r="N563" s="50"/>
    </row>
    <row r="564" spans="1:14" s="22" customFormat="1" x14ac:dyDescent="0.45">
      <c r="A564" s="113"/>
      <c r="C564" s="113"/>
      <c r="D564" s="71"/>
      <c r="E564" s="91"/>
      <c r="F564" s="91"/>
      <c r="G564" s="91"/>
      <c r="H564" s="50"/>
      <c r="I564" s="51"/>
      <c r="J564" s="107"/>
      <c r="L564" s="50"/>
      <c r="M564" s="50"/>
      <c r="N564" s="50"/>
    </row>
    <row r="565" spans="1:14" s="22" customFormat="1" x14ac:dyDescent="0.45">
      <c r="A565" s="113"/>
      <c r="C565" s="113"/>
      <c r="D565" s="71"/>
      <c r="E565" s="91"/>
      <c r="F565" s="91"/>
      <c r="G565" s="91"/>
      <c r="H565" s="50"/>
      <c r="I565" s="51"/>
      <c r="J565" s="107"/>
      <c r="L565" s="50"/>
      <c r="M565" s="50"/>
      <c r="N565" s="50"/>
    </row>
    <row r="566" spans="1:14" s="22" customFormat="1" x14ac:dyDescent="0.45">
      <c r="A566" s="113"/>
      <c r="C566" s="113"/>
      <c r="D566" s="71"/>
      <c r="E566" s="91"/>
      <c r="F566" s="91"/>
      <c r="G566" s="91"/>
      <c r="H566" s="50"/>
      <c r="I566" s="51"/>
      <c r="J566" s="107"/>
      <c r="L566" s="50"/>
      <c r="M566" s="50"/>
      <c r="N566" s="50"/>
    </row>
    <row r="567" spans="1:14" s="22" customFormat="1" x14ac:dyDescent="0.45">
      <c r="A567" s="113"/>
      <c r="C567" s="113"/>
      <c r="D567" s="71"/>
      <c r="E567" s="91"/>
      <c r="F567" s="91"/>
      <c r="G567" s="91"/>
      <c r="H567" s="50"/>
      <c r="I567" s="51"/>
      <c r="J567" s="107"/>
      <c r="L567" s="50"/>
      <c r="M567" s="50"/>
      <c r="N567" s="50"/>
    </row>
    <row r="568" spans="1:14" s="22" customFormat="1" x14ac:dyDescent="0.45">
      <c r="A568" s="113"/>
      <c r="C568" s="113"/>
      <c r="D568" s="71"/>
      <c r="E568" s="91"/>
      <c r="F568" s="91"/>
      <c r="G568" s="91"/>
      <c r="H568" s="50"/>
      <c r="I568" s="51"/>
      <c r="J568" s="107"/>
      <c r="L568" s="50"/>
      <c r="M568" s="50"/>
      <c r="N568" s="50"/>
    </row>
    <row r="569" spans="1:14" s="22" customFormat="1" x14ac:dyDescent="0.45">
      <c r="A569" s="113"/>
      <c r="C569" s="113"/>
      <c r="D569" s="71"/>
      <c r="E569" s="91"/>
      <c r="F569" s="91"/>
      <c r="G569" s="91"/>
      <c r="H569" s="50"/>
      <c r="I569" s="51"/>
      <c r="J569" s="107"/>
      <c r="L569" s="50"/>
      <c r="M569" s="50"/>
      <c r="N569" s="50"/>
    </row>
    <row r="570" spans="1:14" s="22" customFormat="1" x14ac:dyDescent="0.45">
      <c r="A570" s="113"/>
      <c r="C570" s="113"/>
      <c r="D570" s="71"/>
      <c r="E570" s="91"/>
      <c r="F570" s="91"/>
      <c r="G570" s="91"/>
      <c r="H570" s="50"/>
      <c r="I570" s="51"/>
      <c r="J570" s="107"/>
      <c r="L570" s="50"/>
      <c r="M570" s="50"/>
      <c r="N570" s="50"/>
    </row>
    <row r="571" spans="1:14" s="22" customFormat="1" x14ac:dyDescent="0.45">
      <c r="A571" s="113"/>
      <c r="C571" s="113"/>
      <c r="D571" s="71"/>
      <c r="E571" s="91"/>
      <c r="F571" s="91"/>
      <c r="G571" s="91"/>
      <c r="H571" s="50"/>
      <c r="I571" s="51"/>
      <c r="J571" s="107"/>
      <c r="L571" s="50"/>
      <c r="M571" s="50"/>
      <c r="N571" s="50"/>
    </row>
    <row r="572" spans="1:14" s="22" customFormat="1" x14ac:dyDescent="0.45">
      <c r="A572" s="113"/>
      <c r="C572" s="113"/>
      <c r="D572" s="71"/>
      <c r="E572" s="91"/>
      <c r="F572" s="91"/>
      <c r="G572" s="91"/>
      <c r="H572" s="50"/>
      <c r="I572" s="51"/>
      <c r="J572" s="107"/>
      <c r="L572" s="50"/>
      <c r="M572" s="50"/>
      <c r="N572" s="50"/>
    </row>
    <row r="573" spans="1:14" s="22" customFormat="1" x14ac:dyDescent="0.45">
      <c r="A573" s="113"/>
      <c r="C573" s="113"/>
      <c r="D573" s="71"/>
      <c r="E573" s="91"/>
      <c r="F573" s="91"/>
      <c r="G573" s="91"/>
      <c r="H573" s="50"/>
      <c r="I573" s="51"/>
      <c r="J573" s="107"/>
      <c r="L573" s="50"/>
      <c r="M573" s="50"/>
      <c r="N573" s="50"/>
    </row>
    <row r="574" spans="1:14" s="22" customFormat="1" x14ac:dyDescent="0.45">
      <c r="A574" s="113"/>
      <c r="C574" s="113"/>
      <c r="D574" s="71"/>
      <c r="E574" s="91"/>
      <c r="F574" s="91"/>
      <c r="G574" s="91"/>
      <c r="H574" s="50"/>
      <c r="I574" s="51"/>
      <c r="J574" s="107"/>
      <c r="L574" s="50"/>
      <c r="M574" s="50"/>
      <c r="N574" s="50"/>
    </row>
    <row r="575" spans="1:14" s="22" customFormat="1" x14ac:dyDescent="0.45">
      <c r="A575" s="113"/>
      <c r="C575" s="113"/>
      <c r="D575" s="71"/>
      <c r="E575" s="91"/>
      <c r="F575" s="91"/>
      <c r="G575" s="91"/>
      <c r="H575" s="50"/>
      <c r="I575" s="51"/>
      <c r="J575" s="107"/>
      <c r="L575" s="50"/>
      <c r="M575" s="50"/>
      <c r="N575" s="50"/>
    </row>
    <row r="576" spans="1:14" s="22" customFormat="1" x14ac:dyDescent="0.45">
      <c r="A576" s="113"/>
      <c r="C576" s="113"/>
      <c r="D576" s="71"/>
      <c r="E576" s="91"/>
      <c r="F576" s="91"/>
      <c r="G576" s="91"/>
      <c r="H576" s="50"/>
      <c r="I576" s="51"/>
      <c r="J576" s="107"/>
      <c r="L576" s="50"/>
      <c r="M576" s="50"/>
      <c r="N576" s="50"/>
    </row>
    <row r="577" spans="1:14" s="22" customFormat="1" x14ac:dyDescent="0.45">
      <c r="A577" s="113"/>
      <c r="C577" s="113"/>
      <c r="D577" s="71"/>
      <c r="E577" s="91"/>
      <c r="F577" s="91"/>
      <c r="G577" s="91"/>
      <c r="H577" s="50"/>
      <c r="I577" s="51"/>
      <c r="J577" s="107"/>
      <c r="L577" s="50"/>
      <c r="M577" s="50"/>
      <c r="N577" s="50"/>
    </row>
    <row r="578" spans="1:14" s="22" customFormat="1" x14ac:dyDescent="0.45">
      <c r="A578" s="113"/>
      <c r="C578" s="113"/>
      <c r="D578" s="71"/>
      <c r="E578" s="91"/>
      <c r="F578" s="91"/>
      <c r="G578" s="91"/>
      <c r="H578" s="50"/>
      <c r="I578" s="51"/>
      <c r="J578" s="107"/>
      <c r="L578" s="50"/>
      <c r="M578" s="50"/>
      <c r="N578" s="50"/>
    </row>
    <row r="579" spans="1:14" s="22" customFormat="1" x14ac:dyDescent="0.45">
      <c r="A579" s="113"/>
      <c r="C579" s="113"/>
      <c r="D579" s="71"/>
      <c r="E579" s="91"/>
      <c r="F579" s="91"/>
      <c r="G579" s="91"/>
      <c r="H579" s="50"/>
      <c r="I579" s="51"/>
      <c r="J579" s="107"/>
      <c r="L579" s="50"/>
      <c r="M579" s="50"/>
      <c r="N579" s="50"/>
    </row>
    <row r="580" spans="1:14" s="22" customFormat="1" x14ac:dyDescent="0.45">
      <c r="A580" s="113"/>
      <c r="C580" s="113"/>
      <c r="D580" s="71"/>
      <c r="E580" s="91"/>
      <c r="F580" s="91"/>
      <c r="G580" s="91"/>
      <c r="H580" s="50"/>
      <c r="I580" s="51"/>
      <c r="J580" s="107"/>
      <c r="L580" s="50"/>
      <c r="M580" s="50"/>
      <c r="N580" s="50"/>
    </row>
    <row r="581" spans="1:14" s="22" customFormat="1" x14ac:dyDescent="0.45">
      <c r="A581" s="113"/>
      <c r="C581" s="113"/>
      <c r="D581" s="71"/>
      <c r="E581" s="91"/>
      <c r="F581" s="91"/>
      <c r="G581" s="91"/>
      <c r="H581" s="50"/>
      <c r="I581" s="51"/>
      <c r="J581" s="107"/>
      <c r="L581" s="50"/>
      <c r="M581" s="50"/>
      <c r="N581" s="50"/>
    </row>
    <row r="582" spans="1:14" s="22" customFormat="1" x14ac:dyDescent="0.45">
      <c r="A582" s="113"/>
      <c r="C582" s="113"/>
      <c r="D582" s="71"/>
      <c r="E582" s="91"/>
      <c r="F582" s="91"/>
      <c r="G582" s="91"/>
      <c r="H582" s="50"/>
      <c r="I582" s="51"/>
      <c r="J582" s="107"/>
      <c r="L582" s="50"/>
      <c r="M582" s="50"/>
      <c r="N582" s="50"/>
    </row>
    <row r="583" spans="1:14" s="22" customFormat="1" x14ac:dyDescent="0.45">
      <c r="A583" s="113"/>
      <c r="C583" s="113"/>
      <c r="D583" s="71"/>
      <c r="E583" s="91"/>
      <c r="F583" s="91"/>
      <c r="G583" s="91"/>
      <c r="H583" s="50"/>
      <c r="I583" s="51"/>
      <c r="J583" s="107"/>
      <c r="L583" s="50"/>
      <c r="M583" s="50"/>
      <c r="N583" s="50"/>
    </row>
    <row r="584" spans="1:14" s="22" customFormat="1" x14ac:dyDescent="0.45">
      <c r="A584" s="113"/>
      <c r="C584" s="113"/>
      <c r="D584" s="71"/>
      <c r="E584" s="91"/>
      <c r="F584" s="91"/>
      <c r="G584" s="91"/>
      <c r="H584" s="50"/>
      <c r="I584" s="51"/>
      <c r="J584" s="107"/>
      <c r="L584" s="50"/>
      <c r="M584" s="50"/>
      <c r="N584" s="50"/>
    </row>
    <row r="585" spans="1:14" s="22" customFormat="1" x14ac:dyDescent="0.45">
      <c r="A585" s="113"/>
      <c r="C585" s="113"/>
      <c r="D585" s="71"/>
      <c r="E585" s="91"/>
      <c r="F585" s="91"/>
      <c r="G585" s="91"/>
      <c r="H585" s="50"/>
      <c r="I585" s="51"/>
      <c r="J585" s="107"/>
      <c r="L585" s="50"/>
      <c r="M585" s="50"/>
      <c r="N585" s="50"/>
    </row>
    <row r="586" spans="1:14" s="22" customFormat="1" x14ac:dyDescent="0.45">
      <c r="A586" s="113"/>
      <c r="C586" s="113"/>
      <c r="D586" s="71"/>
      <c r="E586" s="91"/>
      <c r="F586" s="91"/>
      <c r="G586" s="91"/>
      <c r="H586" s="50"/>
      <c r="I586" s="51"/>
      <c r="J586" s="107"/>
      <c r="L586" s="50"/>
      <c r="M586" s="50"/>
      <c r="N586" s="50"/>
    </row>
    <row r="587" spans="1:14" s="22" customFormat="1" x14ac:dyDescent="0.45">
      <c r="A587" s="113"/>
      <c r="C587" s="113"/>
      <c r="D587" s="71"/>
      <c r="E587" s="91"/>
      <c r="F587" s="91"/>
      <c r="G587" s="91"/>
      <c r="H587" s="50"/>
      <c r="I587" s="51"/>
      <c r="J587" s="107"/>
      <c r="L587" s="50"/>
      <c r="M587" s="50"/>
      <c r="N587" s="50"/>
    </row>
    <row r="588" spans="1:14" s="22" customFormat="1" x14ac:dyDescent="0.45">
      <c r="A588" s="113"/>
      <c r="C588" s="113"/>
      <c r="D588" s="71"/>
      <c r="E588" s="91"/>
      <c r="F588" s="91"/>
      <c r="G588" s="91"/>
      <c r="H588" s="50"/>
      <c r="I588" s="51"/>
      <c r="J588" s="107"/>
      <c r="L588" s="50"/>
      <c r="M588" s="50"/>
      <c r="N588" s="50"/>
    </row>
    <row r="589" spans="1:14" s="22" customFormat="1" x14ac:dyDescent="0.45">
      <c r="A589" s="113"/>
      <c r="C589" s="113"/>
      <c r="D589" s="71"/>
      <c r="E589" s="91"/>
      <c r="F589" s="91"/>
      <c r="G589" s="91"/>
      <c r="H589" s="50"/>
      <c r="I589" s="51"/>
      <c r="J589" s="107"/>
      <c r="L589" s="50"/>
      <c r="M589" s="50"/>
      <c r="N589" s="50"/>
    </row>
    <row r="590" spans="1:14" s="22" customFormat="1" x14ac:dyDescent="0.45">
      <c r="A590" s="113"/>
      <c r="C590" s="113"/>
      <c r="D590" s="71"/>
      <c r="E590" s="91"/>
      <c r="F590" s="91"/>
      <c r="G590" s="91"/>
      <c r="H590" s="50"/>
      <c r="I590" s="51"/>
      <c r="J590" s="107"/>
      <c r="L590" s="50"/>
      <c r="M590" s="50"/>
      <c r="N590" s="50"/>
    </row>
    <row r="591" spans="1:14" s="22" customFormat="1" x14ac:dyDescent="0.45">
      <c r="A591" s="113"/>
      <c r="C591" s="113"/>
      <c r="D591" s="71"/>
      <c r="E591" s="91"/>
      <c r="F591" s="91"/>
      <c r="G591" s="91"/>
      <c r="H591" s="50"/>
      <c r="I591" s="51"/>
      <c r="J591" s="107"/>
      <c r="L591" s="50"/>
      <c r="M591" s="50"/>
      <c r="N591" s="50"/>
    </row>
    <row r="592" spans="1:14" s="22" customFormat="1" x14ac:dyDescent="0.45">
      <c r="A592" s="113"/>
      <c r="C592" s="113"/>
      <c r="D592" s="71"/>
      <c r="E592" s="91"/>
      <c r="F592" s="91"/>
      <c r="G592" s="91"/>
      <c r="H592" s="50"/>
      <c r="I592" s="51"/>
      <c r="J592" s="107"/>
      <c r="L592" s="50"/>
      <c r="M592" s="50"/>
      <c r="N592" s="50"/>
    </row>
    <row r="593" spans="1:14" s="22" customFormat="1" x14ac:dyDescent="0.45">
      <c r="A593" s="113"/>
      <c r="C593" s="113"/>
      <c r="D593" s="71"/>
      <c r="E593" s="91"/>
      <c r="F593" s="91"/>
      <c r="G593" s="91"/>
      <c r="H593" s="50"/>
      <c r="I593" s="51"/>
      <c r="J593" s="107"/>
      <c r="L593" s="50"/>
      <c r="M593" s="50"/>
      <c r="N593" s="50"/>
    </row>
    <row r="594" spans="1:14" s="22" customFormat="1" x14ac:dyDescent="0.45">
      <c r="A594" s="113"/>
      <c r="C594" s="113"/>
      <c r="D594" s="71"/>
      <c r="E594" s="91"/>
      <c r="F594" s="91"/>
      <c r="G594" s="91"/>
      <c r="H594" s="50"/>
      <c r="I594" s="51"/>
      <c r="J594" s="107"/>
      <c r="L594" s="50"/>
      <c r="M594" s="50"/>
      <c r="N594" s="50"/>
    </row>
    <row r="595" spans="1:14" s="22" customFormat="1" x14ac:dyDescent="0.45">
      <c r="A595" s="113"/>
      <c r="C595" s="113"/>
      <c r="D595" s="71"/>
      <c r="E595" s="91"/>
      <c r="F595" s="91"/>
      <c r="G595" s="91"/>
      <c r="H595" s="50"/>
      <c r="I595" s="51"/>
      <c r="J595" s="107"/>
      <c r="L595" s="50"/>
      <c r="M595" s="50"/>
      <c r="N595" s="50"/>
    </row>
    <row r="596" spans="1:14" s="22" customFormat="1" x14ac:dyDescent="0.45">
      <c r="A596" s="113"/>
      <c r="C596" s="113"/>
      <c r="D596" s="71"/>
      <c r="E596" s="91"/>
      <c r="F596" s="91"/>
      <c r="G596" s="91"/>
      <c r="H596" s="50"/>
      <c r="I596" s="51"/>
      <c r="J596" s="107"/>
      <c r="L596" s="50"/>
      <c r="M596" s="50"/>
      <c r="N596" s="50"/>
    </row>
    <row r="597" spans="1:14" s="22" customFormat="1" x14ac:dyDescent="0.45">
      <c r="A597" s="113"/>
      <c r="C597" s="113"/>
      <c r="D597" s="71"/>
      <c r="E597" s="91"/>
      <c r="F597" s="91"/>
      <c r="G597" s="91"/>
      <c r="H597" s="50"/>
      <c r="I597" s="51"/>
      <c r="J597" s="107"/>
      <c r="L597" s="50"/>
      <c r="M597" s="50"/>
      <c r="N597" s="50"/>
    </row>
    <row r="598" spans="1:14" s="22" customFormat="1" x14ac:dyDescent="0.45">
      <c r="A598" s="113"/>
      <c r="C598" s="113"/>
      <c r="D598" s="71"/>
      <c r="E598" s="91"/>
      <c r="F598" s="91"/>
      <c r="G598" s="91"/>
      <c r="H598" s="50"/>
      <c r="I598" s="51"/>
      <c r="J598" s="107"/>
      <c r="L598" s="50"/>
      <c r="M598" s="50"/>
      <c r="N598" s="50"/>
    </row>
    <row r="599" spans="1:14" s="22" customFormat="1" x14ac:dyDescent="0.45">
      <c r="A599" s="113"/>
      <c r="C599" s="113"/>
      <c r="D599" s="71"/>
      <c r="E599" s="91"/>
      <c r="F599" s="91"/>
      <c r="G599" s="91"/>
      <c r="H599" s="50"/>
      <c r="I599" s="51"/>
      <c r="J599" s="107"/>
      <c r="L599" s="50"/>
      <c r="M599" s="50"/>
      <c r="N599" s="50"/>
    </row>
    <row r="600" spans="1:14" s="22" customFormat="1" x14ac:dyDescent="0.45">
      <c r="A600" s="113"/>
      <c r="C600" s="113"/>
      <c r="D600" s="71"/>
      <c r="E600" s="91"/>
      <c r="F600" s="91"/>
      <c r="G600" s="91"/>
      <c r="H600" s="50"/>
      <c r="I600" s="51"/>
      <c r="J600" s="107"/>
      <c r="L600" s="50"/>
      <c r="M600" s="50"/>
      <c r="N600" s="50"/>
    </row>
    <row r="601" spans="1:14" s="22" customFormat="1" x14ac:dyDescent="0.45">
      <c r="A601" s="113"/>
      <c r="C601" s="113"/>
      <c r="D601" s="71"/>
      <c r="E601" s="91"/>
      <c r="F601" s="91"/>
      <c r="G601" s="91"/>
      <c r="H601" s="50"/>
      <c r="I601" s="51"/>
      <c r="J601" s="107"/>
      <c r="L601" s="50"/>
      <c r="M601" s="50"/>
      <c r="N601" s="50"/>
    </row>
    <row r="602" spans="1:14" s="22" customFormat="1" x14ac:dyDescent="0.45">
      <c r="A602" s="113"/>
      <c r="C602" s="113"/>
      <c r="D602" s="71"/>
      <c r="E602" s="91"/>
      <c r="F602" s="91"/>
      <c r="G602" s="91"/>
      <c r="H602" s="50"/>
      <c r="I602" s="51"/>
      <c r="J602" s="107"/>
      <c r="L602" s="50"/>
      <c r="M602" s="50"/>
      <c r="N602" s="50"/>
    </row>
    <row r="603" spans="1:14" s="22" customFormat="1" x14ac:dyDescent="0.45">
      <c r="A603" s="113"/>
      <c r="C603" s="113"/>
      <c r="D603" s="71"/>
      <c r="E603" s="91"/>
      <c r="F603" s="91"/>
      <c r="G603" s="91"/>
      <c r="H603" s="50"/>
      <c r="I603" s="51"/>
      <c r="J603" s="107"/>
      <c r="L603" s="50"/>
      <c r="M603" s="50"/>
      <c r="N603" s="50"/>
    </row>
    <row r="604" spans="1:14" s="22" customFormat="1" x14ac:dyDescent="0.45">
      <c r="A604" s="113"/>
      <c r="C604" s="113"/>
      <c r="D604" s="71"/>
      <c r="E604" s="91"/>
      <c r="F604" s="91"/>
      <c r="G604" s="91"/>
      <c r="H604" s="50"/>
      <c r="I604" s="51"/>
      <c r="J604" s="107"/>
      <c r="L604" s="50"/>
      <c r="M604" s="50"/>
      <c r="N604" s="50"/>
    </row>
    <row r="605" spans="1:14" s="22" customFormat="1" x14ac:dyDescent="0.45">
      <c r="A605" s="113"/>
      <c r="C605" s="113"/>
      <c r="D605" s="71"/>
      <c r="E605" s="91"/>
      <c r="F605" s="91"/>
      <c r="G605" s="91"/>
      <c r="H605" s="50"/>
      <c r="I605" s="51"/>
      <c r="J605" s="107"/>
      <c r="L605" s="50"/>
      <c r="M605" s="50"/>
      <c r="N605" s="50"/>
    </row>
    <row r="606" spans="1:14" s="22" customFormat="1" x14ac:dyDescent="0.45">
      <c r="A606" s="113"/>
      <c r="C606" s="113"/>
      <c r="D606" s="71"/>
      <c r="E606" s="91"/>
      <c r="F606" s="91"/>
      <c r="G606" s="91"/>
      <c r="H606" s="50"/>
      <c r="I606" s="51"/>
      <c r="J606" s="107"/>
      <c r="L606" s="50"/>
      <c r="M606" s="50"/>
      <c r="N606" s="50"/>
    </row>
    <row r="607" spans="1:14" s="22" customFormat="1" x14ac:dyDescent="0.45">
      <c r="A607" s="113"/>
      <c r="C607" s="113"/>
      <c r="D607" s="71"/>
      <c r="E607" s="91"/>
      <c r="F607" s="91"/>
      <c r="G607" s="91"/>
      <c r="H607" s="50"/>
      <c r="I607" s="51"/>
      <c r="J607" s="107"/>
      <c r="L607" s="50"/>
      <c r="M607" s="50"/>
      <c r="N607" s="50"/>
    </row>
    <row r="608" spans="1:14" s="22" customFormat="1" x14ac:dyDescent="0.45">
      <c r="A608" s="113"/>
      <c r="C608" s="113"/>
      <c r="D608" s="71"/>
      <c r="E608" s="91"/>
      <c r="F608" s="91"/>
      <c r="G608" s="91"/>
      <c r="H608" s="50"/>
      <c r="I608" s="51"/>
      <c r="J608" s="107"/>
      <c r="L608" s="50"/>
      <c r="M608" s="50"/>
      <c r="N608" s="50"/>
    </row>
    <row r="609" spans="1:14" s="22" customFormat="1" x14ac:dyDescent="0.45">
      <c r="A609" s="113"/>
      <c r="C609" s="113"/>
      <c r="D609" s="71"/>
      <c r="E609" s="91"/>
      <c r="F609" s="91"/>
      <c r="G609" s="91"/>
      <c r="H609" s="50"/>
      <c r="I609" s="51"/>
      <c r="J609" s="107"/>
      <c r="L609" s="50"/>
      <c r="M609" s="50"/>
      <c r="N609" s="50"/>
    </row>
    <row r="610" spans="1:14" s="22" customFormat="1" x14ac:dyDescent="0.45">
      <c r="A610" s="113"/>
      <c r="C610" s="113"/>
      <c r="D610" s="71"/>
      <c r="E610" s="91"/>
      <c r="F610" s="91"/>
      <c r="G610" s="91"/>
      <c r="H610" s="50"/>
      <c r="I610" s="51"/>
      <c r="J610" s="107"/>
      <c r="L610" s="50"/>
      <c r="M610" s="50"/>
      <c r="N610" s="50"/>
    </row>
    <row r="611" spans="1:14" s="22" customFormat="1" x14ac:dyDescent="0.45">
      <c r="A611" s="113"/>
      <c r="C611" s="113"/>
      <c r="D611" s="71"/>
      <c r="E611" s="91"/>
      <c r="F611" s="91"/>
      <c r="G611" s="91"/>
      <c r="H611" s="50"/>
      <c r="I611" s="51"/>
      <c r="J611" s="107"/>
      <c r="L611" s="50"/>
      <c r="M611" s="50"/>
      <c r="N611" s="50"/>
    </row>
    <row r="612" spans="1:14" s="22" customFormat="1" x14ac:dyDescent="0.45">
      <c r="A612" s="113"/>
      <c r="C612" s="113"/>
      <c r="D612" s="71"/>
      <c r="E612" s="91"/>
      <c r="F612" s="91"/>
      <c r="G612" s="91"/>
      <c r="H612" s="50"/>
      <c r="I612" s="51"/>
      <c r="J612" s="107"/>
      <c r="L612" s="50"/>
      <c r="M612" s="50"/>
      <c r="N612" s="50"/>
    </row>
    <row r="613" spans="1:14" s="22" customFormat="1" x14ac:dyDescent="0.45">
      <c r="A613" s="113"/>
      <c r="C613" s="113"/>
      <c r="D613" s="71"/>
      <c r="E613" s="91"/>
      <c r="F613" s="91"/>
      <c r="G613" s="91"/>
      <c r="H613" s="50"/>
      <c r="I613" s="51"/>
      <c r="J613" s="107"/>
      <c r="L613" s="50"/>
      <c r="M613" s="50"/>
      <c r="N613" s="50"/>
    </row>
    <row r="614" spans="1:14" s="22" customFormat="1" x14ac:dyDescent="0.45">
      <c r="A614" s="113"/>
      <c r="C614" s="113"/>
      <c r="D614" s="71"/>
      <c r="E614" s="91"/>
      <c r="F614" s="91"/>
      <c r="G614" s="91"/>
      <c r="H614" s="50"/>
      <c r="I614" s="51"/>
      <c r="J614" s="107"/>
      <c r="L614" s="50"/>
      <c r="M614" s="50"/>
      <c r="N614" s="50"/>
    </row>
    <row r="615" spans="1:14" s="22" customFormat="1" x14ac:dyDescent="0.45">
      <c r="A615" s="113"/>
      <c r="C615" s="113"/>
      <c r="D615" s="71"/>
      <c r="E615" s="91"/>
      <c r="F615" s="91"/>
      <c r="G615" s="91"/>
      <c r="H615" s="50"/>
      <c r="I615" s="51"/>
      <c r="J615" s="107"/>
      <c r="L615" s="50"/>
      <c r="M615" s="50"/>
      <c r="N615" s="50"/>
    </row>
    <row r="616" spans="1:14" s="22" customFormat="1" x14ac:dyDescent="0.45">
      <c r="A616" s="113"/>
      <c r="C616" s="113"/>
      <c r="D616" s="71"/>
      <c r="E616" s="91"/>
      <c r="F616" s="91"/>
      <c r="G616" s="91"/>
      <c r="H616" s="50"/>
      <c r="I616" s="51"/>
      <c r="J616" s="107"/>
      <c r="L616" s="50"/>
      <c r="M616" s="50"/>
      <c r="N616" s="50"/>
    </row>
    <row r="617" spans="1:14" s="22" customFormat="1" x14ac:dyDescent="0.45">
      <c r="A617" s="113"/>
      <c r="C617" s="113"/>
      <c r="D617" s="71"/>
      <c r="E617" s="91"/>
      <c r="F617" s="91"/>
      <c r="G617" s="91"/>
      <c r="H617" s="50"/>
      <c r="I617" s="51"/>
      <c r="J617" s="107"/>
      <c r="L617" s="50"/>
      <c r="M617" s="50"/>
      <c r="N617" s="50"/>
    </row>
    <row r="618" spans="1:14" s="22" customFormat="1" x14ac:dyDescent="0.45">
      <c r="A618" s="113"/>
      <c r="C618" s="113"/>
      <c r="D618" s="71"/>
      <c r="E618" s="91"/>
      <c r="F618" s="91"/>
      <c r="G618" s="91"/>
      <c r="H618" s="50"/>
      <c r="I618" s="51"/>
      <c r="J618" s="107"/>
      <c r="L618" s="50"/>
      <c r="M618" s="50"/>
      <c r="N618" s="50"/>
    </row>
    <row r="619" spans="1:14" s="22" customFormat="1" x14ac:dyDescent="0.45">
      <c r="A619" s="113"/>
      <c r="C619" s="113"/>
      <c r="D619" s="71"/>
      <c r="E619" s="91"/>
      <c r="F619" s="91"/>
      <c r="G619" s="91"/>
      <c r="H619" s="50"/>
      <c r="I619" s="51"/>
      <c r="J619" s="107"/>
      <c r="L619" s="50"/>
      <c r="M619" s="50"/>
      <c r="N619" s="50"/>
    </row>
    <row r="620" spans="1:14" s="22" customFormat="1" x14ac:dyDescent="0.45">
      <c r="A620" s="113"/>
      <c r="C620" s="113"/>
      <c r="D620" s="71"/>
      <c r="E620" s="91"/>
      <c r="F620" s="91"/>
      <c r="G620" s="91"/>
      <c r="H620" s="50"/>
      <c r="I620" s="51"/>
      <c r="J620" s="107"/>
      <c r="L620" s="50"/>
      <c r="M620" s="50"/>
      <c r="N620" s="50"/>
    </row>
    <row r="621" spans="1:14" s="22" customFormat="1" x14ac:dyDescent="0.45">
      <c r="A621" s="113"/>
      <c r="C621" s="113"/>
      <c r="D621" s="71"/>
      <c r="E621" s="91"/>
      <c r="F621" s="91"/>
      <c r="G621" s="91"/>
      <c r="H621" s="50"/>
      <c r="I621" s="51"/>
      <c r="J621" s="107"/>
      <c r="L621" s="50"/>
      <c r="M621" s="50"/>
      <c r="N621" s="50"/>
    </row>
    <row r="622" spans="1:14" s="22" customFormat="1" x14ac:dyDescent="0.45">
      <c r="A622" s="113"/>
      <c r="C622" s="113"/>
      <c r="D622" s="71"/>
      <c r="E622" s="91"/>
      <c r="F622" s="91"/>
      <c r="G622" s="91"/>
      <c r="H622" s="50"/>
      <c r="I622" s="51"/>
      <c r="J622" s="107"/>
      <c r="L622" s="50"/>
      <c r="M622" s="50"/>
      <c r="N622" s="50"/>
    </row>
    <row r="623" spans="1:14" s="22" customFormat="1" x14ac:dyDescent="0.45">
      <c r="A623" s="113"/>
      <c r="C623" s="113"/>
      <c r="D623" s="71"/>
      <c r="E623" s="91"/>
      <c r="F623" s="91"/>
      <c r="G623" s="91"/>
      <c r="H623" s="50"/>
      <c r="I623" s="51"/>
      <c r="J623" s="107"/>
      <c r="L623" s="50"/>
      <c r="M623" s="50"/>
      <c r="N623" s="50"/>
    </row>
    <row r="624" spans="1:14" s="22" customFormat="1" x14ac:dyDescent="0.45">
      <c r="A624" s="113"/>
      <c r="C624" s="113"/>
      <c r="D624" s="71"/>
      <c r="E624" s="91"/>
      <c r="F624" s="91"/>
      <c r="G624" s="91"/>
      <c r="H624" s="50"/>
      <c r="I624" s="51"/>
      <c r="J624" s="107"/>
      <c r="L624" s="50"/>
      <c r="M624" s="50"/>
      <c r="N624" s="50"/>
    </row>
    <row r="625" spans="1:14" s="22" customFormat="1" x14ac:dyDescent="0.45">
      <c r="A625" s="113"/>
      <c r="C625" s="113"/>
      <c r="D625" s="71"/>
      <c r="E625" s="91"/>
      <c r="F625" s="91"/>
      <c r="G625" s="91"/>
      <c r="H625" s="50"/>
      <c r="I625" s="51"/>
      <c r="J625" s="107"/>
      <c r="L625" s="50"/>
      <c r="M625" s="50"/>
      <c r="N625" s="50"/>
    </row>
    <row r="626" spans="1:14" s="22" customFormat="1" x14ac:dyDescent="0.45">
      <c r="A626" s="113"/>
      <c r="C626" s="113"/>
      <c r="D626" s="71"/>
      <c r="E626" s="91"/>
      <c r="F626" s="91"/>
      <c r="G626" s="91"/>
      <c r="H626" s="50"/>
      <c r="I626" s="51"/>
      <c r="J626" s="107"/>
      <c r="L626" s="50"/>
      <c r="M626" s="50"/>
      <c r="N626" s="50"/>
    </row>
    <row r="627" spans="1:14" s="22" customFormat="1" x14ac:dyDescent="0.45">
      <c r="A627" s="113"/>
      <c r="C627" s="113"/>
      <c r="D627" s="71"/>
      <c r="E627" s="91"/>
      <c r="F627" s="91"/>
      <c r="G627" s="91"/>
      <c r="H627" s="50"/>
      <c r="I627" s="51"/>
      <c r="J627" s="107"/>
      <c r="L627" s="50"/>
      <c r="M627" s="50"/>
      <c r="N627" s="50"/>
    </row>
    <row r="628" spans="1:14" s="22" customFormat="1" x14ac:dyDescent="0.45">
      <c r="A628" s="113"/>
      <c r="C628" s="113"/>
      <c r="D628" s="71"/>
      <c r="E628" s="91"/>
      <c r="F628" s="91"/>
      <c r="G628" s="91"/>
      <c r="H628" s="50"/>
      <c r="I628" s="51"/>
      <c r="J628" s="107"/>
      <c r="L628" s="50"/>
      <c r="M628" s="50"/>
      <c r="N628" s="50"/>
    </row>
    <row r="629" spans="1:14" s="22" customFormat="1" x14ac:dyDescent="0.45">
      <c r="A629" s="113"/>
      <c r="C629" s="113"/>
      <c r="D629" s="71"/>
      <c r="E629" s="91"/>
      <c r="F629" s="91"/>
      <c r="G629" s="91"/>
      <c r="H629" s="50"/>
      <c r="I629" s="51"/>
      <c r="J629" s="107"/>
      <c r="L629" s="50"/>
      <c r="M629" s="50"/>
      <c r="N629" s="50"/>
    </row>
    <row r="630" spans="1:14" s="22" customFormat="1" x14ac:dyDescent="0.45">
      <c r="A630" s="113"/>
      <c r="C630" s="113"/>
      <c r="D630" s="71"/>
      <c r="E630" s="91"/>
      <c r="F630" s="91"/>
      <c r="G630" s="91"/>
      <c r="H630" s="50"/>
      <c r="I630" s="51"/>
      <c r="J630" s="107"/>
      <c r="L630" s="50"/>
      <c r="M630" s="50"/>
      <c r="N630" s="50"/>
    </row>
    <row r="631" spans="1:14" s="22" customFormat="1" x14ac:dyDescent="0.45">
      <c r="A631" s="113"/>
      <c r="C631" s="113"/>
      <c r="D631" s="71"/>
      <c r="E631" s="91"/>
      <c r="F631" s="91"/>
      <c r="G631" s="91"/>
      <c r="H631" s="50"/>
      <c r="I631" s="51"/>
      <c r="J631" s="107"/>
      <c r="L631" s="50"/>
      <c r="M631" s="50"/>
      <c r="N631" s="50"/>
    </row>
    <row r="632" spans="1:14" s="22" customFormat="1" x14ac:dyDescent="0.45">
      <c r="A632" s="113"/>
      <c r="C632" s="113"/>
      <c r="D632" s="71"/>
      <c r="E632" s="91"/>
      <c r="F632" s="91"/>
      <c r="G632" s="91"/>
      <c r="H632" s="50"/>
      <c r="I632" s="51"/>
      <c r="J632" s="107"/>
      <c r="L632" s="50"/>
      <c r="M632" s="50"/>
      <c r="N632" s="50"/>
    </row>
    <row r="633" spans="1:14" s="22" customFormat="1" x14ac:dyDescent="0.45">
      <c r="A633" s="113"/>
      <c r="C633" s="113"/>
      <c r="D633" s="71"/>
      <c r="E633" s="91"/>
      <c r="F633" s="91"/>
      <c r="G633" s="91"/>
      <c r="H633" s="50"/>
      <c r="I633" s="51"/>
      <c r="J633" s="107"/>
      <c r="L633" s="50"/>
      <c r="M633" s="50"/>
      <c r="N633" s="50"/>
    </row>
    <row r="634" spans="1:14" s="22" customFormat="1" x14ac:dyDescent="0.45">
      <c r="A634" s="113"/>
      <c r="C634" s="113"/>
      <c r="D634" s="71"/>
      <c r="E634" s="91"/>
      <c r="F634" s="91"/>
      <c r="G634" s="91"/>
      <c r="H634" s="50"/>
      <c r="I634" s="51"/>
      <c r="J634" s="107"/>
      <c r="L634" s="50"/>
      <c r="M634" s="50"/>
      <c r="N634" s="50"/>
    </row>
    <row r="635" spans="1:14" s="22" customFormat="1" x14ac:dyDescent="0.45">
      <c r="A635" s="113"/>
      <c r="C635" s="113"/>
      <c r="D635" s="71"/>
      <c r="E635" s="91"/>
      <c r="F635" s="91"/>
      <c r="G635" s="91"/>
      <c r="H635" s="50"/>
      <c r="I635" s="51"/>
      <c r="J635" s="107"/>
      <c r="L635" s="50"/>
      <c r="M635" s="50"/>
      <c r="N635" s="50"/>
    </row>
    <row r="636" spans="1:14" s="22" customFormat="1" x14ac:dyDescent="0.45">
      <c r="A636" s="113"/>
      <c r="C636" s="113"/>
      <c r="D636" s="71"/>
      <c r="E636" s="91"/>
      <c r="F636" s="91"/>
      <c r="G636" s="91"/>
      <c r="H636" s="50"/>
      <c r="I636" s="51"/>
      <c r="J636" s="107"/>
      <c r="L636" s="50"/>
      <c r="M636" s="50"/>
      <c r="N636" s="50"/>
    </row>
    <row r="637" spans="1:14" s="22" customFormat="1" x14ac:dyDescent="0.45">
      <c r="A637" s="113"/>
      <c r="C637" s="113"/>
      <c r="D637" s="71"/>
      <c r="E637" s="91"/>
      <c r="F637" s="91"/>
      <c r="G637" s="91"/>
      <c r="H637" s="50"/>
      <c r="I637" s="51"/>
      <c r="J637" s="107"/>
      <c r="L637" s="50"/>
      <c r="M637" s="50"/>
      <c r="N637" s="50"/>
    </row>
    <row r="638" spans="1:14" s="22" customFormat="1" x14ac:dyDescent="0.45">
      <c r="A638" s="113"/>
      <c r="C638" s="113"/>
      <c r="D638" s="71"/>
      <c r="E638" s="91"/>
      <c r="F638" s="91"/>
      <c r="G638" s="91"/>
      <c r="H638" s="50"/>
      <c r="I638" s="51"/>
      <c r="J638" s="107"/>
      <c r="L638" s="50"/>
      <c r="M638" s="50"/>
      <c r="N638" s="50"/>
    </row>
    <row r="639" spans="1:14" s="22" customFormat="1" x14ac:dyDescent="0.45">
      <c r="A639" s="113"/>
      <c r="C639" s="113"/>
      <c r="D639" s="71"/>
      <c r="E639" s="91"/>
      <c r="F639" s="91"/>
      <c r="G639" s="91"/>
      <c r="H639" s="50"/>
      <c r="I639" s="51"/>
      <c r="J639" s="107"/>
      <c r="L639" s="50"/>
      <c r="M639" s="50"/>
      <c r="N639" s="50"/>
    </row>
    <row r="640" spans="1:14" s="22" customFormat="1" x14ac:dyDescent="0.45">
      <c r="A640" s="113"/>
      <c r="C640" s="113"/>
      <c r="D640" s="71"/>
      <c r="E640" s="91"/>
      <c r="F640" s="91"/>
      <c r="G640" s="91"/>
      <c r="H640" s="50"/>
      <c r="I640" s="51"/>
      <c r="J640" s="107"/>
      <c r="L640" s="50"/>
      <c r="M640" s="50"/>
      <c r="N640" s="50"/>
    </row>
    <row r="641" spans="1:14" s="22" customFormat="1" x14ac:dyDescent="0.45">
      <c r="A641" s="113"/>
      <c r="C641" s="113"/>
      <c r="D641" s="71"/>
      <c r="E641" s="91"/>
      <c r="F641" s="91"/>
      <c r="G641" s="91"/>
      <c r="H641" s="50"/>
      <c r="I641" s="51"/>
      <c r="J641" s="107"/>
      <c r="L641" s="50"/>
      <c r="M641" s="50"/>
      <c r="N641" s="50"/>
    </row>
    <row r="642" spans="1:14" s="22" customFormat="1" x14ac:dyDescent="0.45">
      <c r="A642" s="113"/>
      <c r="C642" s="113"/>
      <c r="D642" s="71"/>
      <c r="E642" s="91"/>
      <c r="F642" s="91"/>
      <c r="G642" s="91"/>
      <c r="H642" s="50"/>
      <c r="I642" s="51"/>
      <c r="J642" s="107"/>
      <c r="L642" s="50"/>
      <c r="M642" s="50"/>
      <c r="N642" s="50"/>
    </row>
    <row r="643" spans="1:14" s="22" customFormat="1" x14ac:dyDescent="0.45">
      <c r="A643" s="113"/>
      <c r="C643" s="113"/>
      <c r="D643" s="71"/>
      <c r="E643" s="91"/>
      <c r="F643" s="91"/>
      <c r="G643" s="91"/>
      <c r="H643" s="50"/>
      <c r="I643" s="51"/>
      <c r="J643" s="107"/>
      <c r="L643" s="50"/>
      <c r="M643" s="50"/>
      <c r="N643" s="50"/>
    </row>
    <row r="644" spans="1:14" s="22" customFormat="1" x14ac:dyDescent="0.45">
      <c r="A644" s="113"/>
      <c r="C644" s="113"/>
      <c r="D644" s="71"/>
      <c r="E644" s="91"/>
      <c r="F644" s="91"/>
      <c r="G644" s="91"/>
      <c r="H644" s="50"/>
      <c r="I644" s="51"/>
      <c r="J644" s="107"/>
      <c r="L644" s="50"/>
      <c r="M644" s="50"/>
      <c r="N644" s="50"/>
    </row>
    <row r="645" spans="1:14" s="22" customFormat="1" x14ac:dyDescent="0.45">
      <c r="A645" s="113"/>
      <c r="C645" s="113"/>
      <c r="D645" s="71"/>
      <c r="E645" s="91"/>
      <c r="F645" s="91"/>
      <c r="G645" s="91"/>
      <c r="H645" s="50"/>
      <c r="I645" s="51"/>
      <c r="J645" s="107"/>
      <c r="L645" s="50"/>
      <c r="M645" s="50"/>
      <c r="N645" s="50"/>
    </row>
    <row r="646" spans="1:14" s="22" customFormat="1" x14ac:dyDescent="0.45">
      <c r="A646" s="113"/>
      <c r="C646" s="113"/>
      <c r="D646" s="71"/>
      <c r="E646" s="91"/>
      <c r="F646" s="91"/>
      <c r="G646" s="91"/>
      <c r="H646" s="50"/>
      <c r="I646" s="51"/>
      <c r="J646" s="107"/>
      <c r="L646" s="50"/>
      <c r="M646" s="50"/>
      <c r="N646" s="50"/>
    </row>
    <row r="647" spans="1:14" s="22" customFormat="1" x14ac:dyDescent="0.45">
      <c r="A647" s="113"/>
      <c r="C647" s="113"/>
      <c r="D647" s="71"/>
      <c r="E647" s="91"/>
      <c r="F647" s="91"/>
      <c r="G647" s="91"/>
      <c r="H647" s="50"/>
      <c r="I647" s="51"/>
      <c r="J647" s="107"/>
      <c r="L647" s="50"/>
      <c r="M647" s="50"/>
      <c r="N647" s="50"/>
    </row>
    <row r="648" spans="1:14" s="22" customFormat="1" x14ac:dyDescent="0.45">
      <c r="A648" s="113"/>
      <c r="C648" s="113"/>
      <c r="D648" s="71"/>
      <c r="E648" s="91"/>
      <c r="F648" s="91"/>
      <c r="G648" s="91"/>
      <c r="H648" s="50"/>
      <c r="I648" s="51"/>
      <c r="J648" s="107"/>
      <c r="L648" s="50"/>
      <c r="M648" s="50"/>
      <c r="N648" s="50"/>
    </row>
    <row r="649" spans="1:14" s="22" customFormat="1" x14ac:dyDescent="0.45">
      <c r="A649" s="113"/>
      <c r="C649" s="113"/>
      <c r="D649" s="71"/>
      <c r="E649" s="91"/>
      <c r="F649" s="91"/>
      <c r="G649" s="91"/>
      <c r="H649" s="50"/>
      <c r="I649" s="51"/>
      <c r="J649" s="107"/>
      <c r="L649" s="50"/>
      <c r="M649" s="50"/>
      <c r="N649" s="50"/>
    </row>
    <row r="650" spans="1:14" s="22" customFormat="1" x14ac:dyDescent="0.45">
      <c r="A650" s="113"/>
      <c r="C650" s="113"/>
      <c r="D650" s="71"/>
      <c r="E650" s="91"/>
      <c r="F650" s="91"/>
      <c r="G650" s="91"/>
      <c r="H650" s="50"/>
      <c r="I650" s="51"/>
      <c r="J650" s="107"/>
      <c r="L650" s="50"/>
      <c r="M650" s="50"/>
      <c r="N650" s="50"/>
    </row>
    <row r="651" spans="1:14" s="22" customFormat="1" x14ac:dyDescent="0.45">
      <c r="A651" s="113"/>
      <c r="C651" s="113"/>
      <c r="D651" s="71"/>
      <c r="E651" s="91"/>
      <c r="F651" s="91"/>
      <c r="G651" s="91"/>
      <c r="H651" s="50"/>
      <c r="I651" s="51"/>
      <c r="J651" s="107"/>
      <c r="L651" s="50"/>
      <c r="M651" s="50"/>
      <c r="N651" s="50"/>
    </row>
    <row r="652" spans="1:14" s="22" customFormat="1" x14ac:dyDescent="0.45">
      <c r="A652" s="113"/>
      <c r="C652" s="113"/>
      <c r="D652" s="71"/>
      <c r="E652" s="91"/>
      <c r="F652" s="91"/>
      <c r="G652" s="91"/>
      <c r="H652" s="50"/>
      <c r="I652" s="51"/>
      <c r="J652" s="107"/>
      <c r="L652" s="50"/>
      <c r="M652" s="50"/>
      <c r="N652" s="50"/>
    </row>
    <row r="653" spans="1:14" s="22" customFormat="1" x14ac:dyDescent="0.45">
      <c r="A653" s="113"/>
      <c r="C653" s="113"/>
      <c r="D653" s="71"/>
      <c r="E653" s="91"/>
      <c r="F653" s="91"/>
      <c r="G653" s="91"/>
      <c r="H653" s="50"/>
      <c r="I653" s="51"/>
      <c r="J653" s="107"/>
      <c r="L653" s="50"/>
      <c r="M653" s="50"/>
      <c r="N653" s="50"/>
    </row>
    <row r="654" spans="1:14" s="22" customFormat="1" x14ac:dyDescent="0.45">
      <c r="A654" s="113"/>
      <c r="C654" s="113"/>
      <c r="D654" s="71"/>
      <c r="E654" s="91"/>
      <c r="F654" s="91"/>
      <c r="G654" s="91"/>
      <c r="H654" s="50"/>
      <c r="I654" s="51"/>
      <c r="J654" s="107"/>
      <c r="L654" s="50"/>
      <c r="M654" s="50"/>
      <c r="N654" s="50"/>
    </row>
    <row r="655" spans="1:14" s="22" customFormat="1" x14ac:dyDescent="0.45">
      <c r="A655" s="113"/>
      <c r="C655" s="113"/>
      <c r="D655" s="71"/>
      <c r="E655" s="91"/>
      <c r="F655" s="91"/>
      <c r="G655" s="91"/>
      <c r="H655" s="50"/>
      <c r="I655" s="51"/>
      <c r="J655" s="107"/>
      <c r="L655" s="50"/>
      <c r="M655" s="50"/>
      <c r="N655" s="50"/>
    </row>
    <row r="656" spans="1:14" s="22" customFormat="1" x14ac:dyDescent="0.45">
      <c r="A656" s="113"/>
      <c r="C656" s="113"/>
      <c r="D656" s="71"/>
      <c r="E656" s="91"/>
      <c r="F656" s="91"/>
      <c r="G656" s="91"/>
      <c r="H656" s="50"/>
      <c r="I656" s="51"/>
      <c r="J656" s="107"/>
      <c r="L656" s="50"/>
      <c r="M656" s="50"/>
      <c r="N656" s="50"/>
    </row>
    <row r="657" spans="1:14" s="22" customFormat="1" x14ac:dyDescent="0.45">
      <c r="A657" s="113"/>
      <c r="C657" s="113"/>
      <c r="D657" s="71"/>
      <c r="E657" s="91"/>
      <c r="F657" s="91"/>
      <c r="G657" s="91"/>
      <c r="H657" s="50"/>
      <c r="I657" s="51"/>
      <c r="J657" s="107"/>
      <c r="L657" s="50"/>
      <c r="M657" s="50"/>
      <c r="N657" s="50"/>
    </row>
    <row r="658" spans="1:14" s="22" customFormat="1" x14ac:dyDescent="0.45">
      <c r="A658" s="113"/>
      <c r="C658" s="113"/>
      <c r="D658" s="71"/>
      <c r="E658" s="91"/>
      <c r="F658" s="91"/>
      <c r="G658" s="91"/>
      <c r="H658" s="50"/>
      <c r="I658" s="51"/>
      <c r="J658" s="107"/>
      <c r="L658" s="50"/>
      <c r="M658" s="50"/>
      <c r="N658" s="50"/>
    </row>
    <row r="659" spans="1:14" s="22" customFormat="1" x14ac:dyDescent="0.45">
      <c r="A659" s="113"/>
      <c r="C659" s="113"/>
      <c r="D659" s="71"/>
      <c r="E659" s="91"/>
      <c r="F659" s="91"/>
      <c r="G659" s="91"/>
      <c r="H659" s="50"/>
      <c r="I659" s="51"/>
      <c r="J659" s="107"/>
      <c r="L659" s="50"/>
      <c r="M659" s="50"/>
      <c r="N659" s="50"/>
    </row>
    <row r="660" spans="1:14" s="22" customFormat="1" x14ac:dyDescent="0.45">
      <c r="A660" s="113"/>
      <c r="C660" s="113"/>
      <c r="D660" s="71"/>
      <c r="E660" s="91"/>
      <c r="F660" s="91"/>
      <c r="G660" s="91"/>
      <c r="H660" s="50"/>
      <c r="I660" s="51"/>
      <c r="J660" s="107"/>
      <c r="L660" s="50"/>
      <c r="M660" s="50"/>
      <c r="N660" s="50"/>
    </row>
    <row r="661" spans="1:14" s="22" customFormat="1" x14ac:dyDescent="0.45">
      <c r="A661" s="113"/>
      <c r="C661" s="113"/>
      <c r="D661" s="71"/>
      <c r="E661" s="91"/>
      <c r="F661" s="91"/>
      <c r="G661" s="91"/>
      <c r="H661" s="50"/>
      <c r="I661" s="51"/>
      <c r="J661" s="107"/>
      <c r="L661" s="50"/>
      <c r="M661" s="50"/>
      <c r="N661" s="50"/>
    </row>
    <row r="662" spans="1:14" s="22" customFormat="1" x14ac:dyDescent="0.45">
      <c r="A662" s="113"/>
      <c r="C662" s="113"/>
      <c r="D662" s="71"/>
      <c r="E662" s="91"/>
      <c r="F662" s="91"/>
      <c r="G662" s="91"/>
      <c r="H662" s="50"/>
      <c r="I662" s="51"/>
      <c r="J662" s="107"/>
      <c r="L662" s="50"/>
      <c r="M662" s="50"/>
      <c r="N662" s="50"/>
    </row>
    <row r="663" spans="1:14" s="22" customFormat="1" x14ac:dyDescent="0.45">
      <c r="A663" s="113"/>
      <c r="C663" s="113"/>
      <c r="D663" s="71"/>
      <c r="E663" s="91"/>
      <c r="F663" s="91"/>
      <c r="G663" s="91"/>
      <c r="H663" s="50"/>
      <c r="I663" s="51"/>
      <c r="J663" s="107"/>
      <c r="L663" s="50"/>
      <c r="M663" s="50"/>
      <c r="N663" s="50"/>
    </row>
    <row r="664" spans="1:14" s="22" customFormat="1" x14ac:dyDescent="0.45">
      <c r="A664" s="113"/>
      <c r="C664" s="113"/>
      <c r="D664" s="71"/>
      <c r="E664" s="91"/>
      <c r="F664" s="91"/>
      <c r="G664" s="91"/>
      <c r="H664" s="50"/>
      <c r="I664" s="51"/>
      <c r="J664" s="107"/>
      <c r="L664" s="50"/>
      <c r="M664" s="50"/>
      <c r="N664" s="50"/>
    </row>
    <row r="665" spans="1:14" s="22" customFormat="1" x14ac:dyDescent="0.45">
      <c r="A665" s="113"/>
      <c r="C665" s="113"/>
      <c r="D665" s="71"/>
      <c r="E665" s="91"/>
      <c r="F665" s="91"/>
      <c r="G665" s="91"/>
      <c r="H665" s="50"/>
      <c r="I665" s="51"/>
      <c r="J665" s="107"/>
      <c r="L665" s="50"/>
      <c r="M665" s="50"/>
      <c r="N665" s="50"/>
    </row>
    <row r="666" spans="1:14" s="22" customFormat="1" x14ac:dyDescent="0.45">
      <c r="A666" s="113"/>
      <c r="C666" s="113"/>
      <c r="D666" s="71"/>
      <c r="E666" s="91"/>
      <c r="F666" s="91"/>
      <c r="G666" s="91"/>
      <c r="H666" s="50"/>
      <c r="I666" s="51"/>
      <c r="J666" s="107"/>
      <c r="L666" s="50"/>
      <c r="M666" s="50"/>
      <c r="N666" s="50"/>
    </row>
    <row r="667" spans="1:14" s="22" customFormat="1" x14ac:dyDescent="0.45">
      <c r="A667" s="113"/>
      <c r="C667" s="113"/>
      <c r="D667" s="71"/>
      <c r="E667" s="91"/>
      <c r="F667" s="91"/>
      <c r="G667" s="91"/>
      <c r="H667" s="50"/>
      <c r="I667" s="51"/>
      <c r="J667" s="107"/>
      <c r="L667" s="50"/>
      <c r="M667" s="50"/>
      <c r="N667" s="50"/>
    </row>
    <row r="668" spans="1:14" s="22" customFormat="1" x14ac:dyDescent="0.45">
      <c r="A668" s="113"/>
      <c r="C668" s="113"/>
      <c r="D668" s="71"/>
      <c r="E668" s="91"/>
      <c r="F668" s="91"/>
      <c r="G668" s="91"/>
      <c r="H668" s="50"/>
      <c r="I668" s="51"/>
      <c r="J668" s="107"/>
      <c r="L668" s="50"/>
      <c r="M668" s="50"/>
      <c r="N668" s="50"/>
    </row>
    <row r="669" spans="1:14" s="22" customFormat="1" x14ac:dyDescent="0.45">
      <c r="A669" s="113"/>
      <c r="C669" s="113"/>
      <c r="D669" s="71"/>
      <c r="E669" s="91"/>
      <c r="F669" s="91"/>
      <c r="G669" s="91"/>
      <c r="H669" s="50"/>
      <c r="I669" s="51"/>
      <c r="J669" s="107"/>
      <c r="L669" s="50"/>
      <c r="M669" s="50"/>
      <c r="N669" s="50"/>
    </row>
    <row r="670" spans="1:14" s="22" customFormat="1" x14ac:dyDescent="0.45">
      <c r="A670" s="113"/>
      <c r="C670" s="113"/>
      <c r="D670" s="71"/>
      <c r="E670" s="91"/>
      <c r="F670" s="91"/>
      <c r="G670" s="91"/>
      <c r="H670" s="50"/>
      <c r="I670" s="51"/>
      <c r="J670" s="107"/>
      <c r="L670" s="50"/>
      <c r="M670" s="50"/>
      <c r="N670" s="50"/>
    </row>
    <row r="671" spans="1:14" s="22" customFormat="1" x14ac:dyDescent="0.45">
      <c r="A671" s="113"/>
      <c r="C671" s="113"/>
      <c r="D671" s="71"/>
      <c r="E671" s="91"/>
      <c r="F671" s="91"/>
      <c r="G671" s="91"/>
      <c r="H671" s="50"/>
      <c r="I671" s="51"/>
      <c r="J671" s="107"/>
      <c r="L671" s="50"/>
      <c r="M671" s="50"/>
      <c r="N671" s="50"/>
    </row>
    <row r="672" spans="1:14" s="22" customFormat="1" x14ac:dyDescent="0.45">
      <c r="A672" s="113"/>
      <c r="C672" s="113"/>
      <c r="D672" s="71"/>
      <c r="E672" s="91"/>
      <c r="F672" s="91"/>
      <c r="G672" s="91"/>
      <c r="H672" s="50"/>
      <c r="I672" s="51"/>
      <c r="J672" s="107"/>
      <c r="L672" s="50"/>
      <c r="M672" s="50"/>
      <c r="N672" s="50"/>
    </row>
    <row r="673" spans="1:14" s="22" customFormat="1" x14ac:dyDescent="0.45">
      <c r="A673" s="113"/>
      <c r="C673" s="113"/>
      <c r="D673" s="71"/>
      <c r="E673" s="91"/>
      <c r="F673" s="91"/>
      <c r="G673" s="91"/>
      <c r="H673" s="50"/>
      <c r="I673" s="51"/>
      <c r="J673" s="107"/>
      <c r="L673" s="50"/>
      <c r="M673" s="50"/>
      <c r="N673" s="50"/>
    </row>
    <row r="674" spans="1:14" s="22" customFormat="1" x14ac:dyDescent="0.45">
      <c r="A674" s="113"/>
      <c r="C674" s="113"/>
      <c r="D674" s="71"/>
      <c r="E674" s="91"/>
      <c r="F674" s="91"/>
      <c r="G674" s="91"/>
      <c r="H674" s="50"/>
      <c r="I674" s="51"/>
      <c r="J674" s="107"/>
      <c r="L674" s="50"/>
      <c r="M674" s="50"/>
      <c r="N674" s="50"/>
    </row>
    <row r="675" spans="1:14" s="22" customFormat="1" x14ac:dyDescent="0.45">
      <c r="A675" s="113"/>
      <c r="C675" s="113"/>
      <c r="D675" s="71"/>
      <c r="E675" s="91"/>
      <c r="F675" s="91"/>
      <c r="G675" s="91"/>
      <c r="H675" s="50"/>
      <c r="I675" s="51"/>
      <c r="J675" s="107"/>
      <c r="L675" s="50"/>
      <c r="M675" s="50"/>
      <c r="N675" s="50"/>
    </row>
    <row r="676" spans="1:14" s="22" customFormat="1" x14ac:dyDescent="0.45">
      <c r="A676" s="113"/>
      <c r="C676" s="113"/>
      <c r="D676" s="71"/>
      <c r="E676" s="91"/>
      <c r="F676" s="91"/>
      <c r="G676" s="91"/>
      <c r="H676" s="50"/>
      <c r="I676" s="51"/>
      <c r="J676" s="107"/>
      <c r="L676" s="50"/>
      <c r="M676" s="50"/>
      <c r="N676" s="50"/>
    </row>
    <row r="677" spans="1:14" s="22" customFormat="1" x14ac:dyDescent="0.45">
      <c r="A677" s="113"/>
      <c r="C677" s="113"/>
      <c r="D677" s="71"/>
      <c r="E677" s="91"/>
      <c r="F677" s="91"/>
      <c r="G677" s="91"/>
      <c r="H677" s="50"/>
      <c r="I677" s="51"/>
      <c r="J677" s="107"/>
      <c r="L677" s="50"/>
      <c r="M677" s="50"/>
      <c r="N677" s="50"/>
    </row>
    <row r="678" spans="1:14" s="22" customFormat="1" x14ac:dyDescent="0.45">
      <c r="A678" s="113"/>
      <c r="C678" s="113"/>
      <c r="D678" s="71"/>
      <c r="E678" s="91"/>
      <c r="F678" s="91"/>
      <c r="G678" s="91"/>
      <c r="H678" s="50"/>
      <c r="I678" s="51"/>
      <c r="J678" s="107"/>
      <c r="L678" s="50"/>
      <c r="M678" s="50"/>
      <c r="N678" s="50"/>
    </row>
    <row r="679" spans="1:14" s="22" customFormat="1" x14ac:dyDescent="0.45">
      <c r="A679" s="113"/>
      <c r="C679" s="113"/>
      <c r="D679" s="71"/>
      <c r="E679" s="91"/>
      <c r="F679" s="91"/>
      <c r="G679" s="91"/>
      <c r="H679" s="50"/>
      <c r="I679" s="51"/>
      <c r="J679" s="107"/>
      <c r="L679" s="50"/>
      <c r="M679" s="50"/>
      <c r="N679" s="50"/>
    </row>
    <row r="680" spans="1:14" s="22" customFormat="1" x14ac:dyDescent="0.45">
      <c r="A680" s="113"/>
      <c r="C680" s="113"/>
      <c r="D680" s="71"/>
      <c r="E680" s="91"/>
      <c r="F680" s="91"/>
      <c r="G680" s="91"/>
      <c r="H680" s="50"/>
      <c r="I680" s="51"/>
      <c r="J680" s="107"/>
      <c r="L680" s="50"/>
      <c r="M680" s="50"/>
      <c r="N680" s="50"/>
    </row>
    <row r="681" spans="1:14" s="22" customFormat="1" x14ac:dyDescent="0.45">
      <c r="A681" s="113"/>
      <c r="C681" s="113"/>
      <c r="D681" s="71"/>
      <c r="E681" s="91"/>
      <c r="F681" s="91"/>
      <c r="G681" s="91"/>
      <c r="H681" s="50"/>
      <c r="I681" s="51"/>
      <c r="J681" s="107"/>
      <c r="L681" s="50"/>
      <c r="M681" s="50"/>
      <c r="N681" s="50"/>
    </row>
    <row r="682" spans="1:14" s="22" customFormat="1" x14ac:dyDescent="0.45">
      <c r="A682" s="113"/>
      <c r="C682" s="113"/>
      <c r="D682" s="71"/>
      <c r="E682" s="91"/>
      <c r="F682" s="91"/>
      <c r="G682" s="91"/>
      <c r="H682" s="50"/>
      <c r="I682" s="51"/>
      <c r="J682" s="107"/>
      <c r="L682" s="50"/>
      <c r="M682" s="50"/>
      <c r="N682" s="50"/>
    </row>
    <row r="683" spans="1:14" s="22" customFormat="1" x14ac:dyDescent="0.45">
      <c r="A683" s="113"/>
      <c r="C683" s="113"/>
      <c r="D683" s="71"/>
      <c r="E683" s="91"/>
      <c r="F683" s="91"/>
      <c r="G683" s="91"/>
      <c r="H683" s="50"/>
      <c r="I683" s="51"/>
      <c r="J683" s="107"/>
      <c r="L683" s="50"/>
      <c r="M683" s="50"/>
      <c r="N683" s="50"/>
    </row>
    <row r="684" spans="1:14" s="22" customFormat="1" x14ac:dyDescent="0.45">
      <c r="A684" s="113"/>
      <c r="C684" s="113"/>
      <c r="D684" s="71"/>
      <c r="E684" s="91"/>
      <c r="F684" s="91"/>
      <c r="G684" s="91"/>
      <c r="H684" s="50"/>
      <c r="I684" s="51"/>
      <c r="J684" s="107"/>
      <c r="L684" s="50"/>
      <c r="M684" s="50"/>
      <c r="N684" s="50"/>
    </row>
    <row r="685" spans="1:14" s="22" customFormat="1" x14ac:dyDescent="0.45">
      <c r="A685" s="113"/>
      <c r="C685" s="113"/>
      <c r="D685" s="71"/>
      <c r="E685" s="91"/>
      <c r="F685" s="91"/>
      <c r="G685" s="91"/>
      <c r="H685" s="50"/>
      <c r="I685" s="51"/>
      <c r="J685" s="107"/>
      <c r="L685" s="50"/>
      <c r="M685" s="50"/>
      <c r="N685" s="50"/>
    </row>
    <row r="686" spans="1:14" s="22" customFormat="1" x14ac:dyDescent="0.45">
      <c r="A686" s="113"/>
      <c r="C686" s="113"/>
      <c r="D686" s="71"/>
      <c r="E686" s="91"/>
      <c r="F686" s="91"/>
      <c r="G686" s="91"/>
      <c r="H686" s="50"/>
      <c r="I686" s="51"/>
      <c r="J686" s="107"/>
      <c r="L686" s="50"/>
      <c r="M686" s="50"/>
      <c r="N686" s="50"/>
    </row>
    <row r="687" spans="1:14" s="22" customFormat="1" x14ac:dyDescent="0.45">
      <c r="A687" s="113"/>
      <c r="C687" s="113"/>
      <c r="D687" s="71"/>
      <c r="E687" s="91"/>
      <c r="F687" s="91"/>
      <c r="G687" s="91"/>
      <c r="H687" s="50"/>
      <c r="I687" s="51"/>
      <c r="J687" s="107"/>
      <c r="L687" s="50"/>
      <c r="M687" s="50"/>
      <c r="N687" s="50"/>
    </row>
    <row r="688" spans="1:14" s="22" customFormat="1" x14ac:dyDescent="0.45">
      <c r="A688" s="113"/>
      <c r="C688" s="113"/>
      <c r="D688" s="71"/>
      <c r="E688" s="91"/>
      <c r="F688" s="91"/>
      <c r="G688" s="91"/>
      <c r="H688" s="50"/>
      <c r="I688" s="51"/>
      <c r="J688" s="107"/>
      <c r="L688" s="50"/>
      <c r="M688" s="50"/>
      <c r="N688" s="50"/>
    </row>
    <row r="689" spans="1:14" s="22" customFormat="1" x14ac:dyDescent="0.45">
      <c r="A689" s="113"/>
      <c r="C689" s="113"/>
      <c r="D689" s="71"/>
      <c r="E689" s="91"/>
      <c r="F689" s="91"/>
      <c r="G689" s="91"/>
      <c r="H689" s="50"/>
      <c r="I689" s="51"/>
      <c r="J689" s="107"/>
      <c r="L689" s="50"/>
      <c r="M689" s="50"/>
      <c r="N689" s="50"/>
    </row>
    <row r="690" spans="1:14" s="22" customFormat="1" x14ac:dyDescent="0.45">
      <c r="A690" s="113"/>
      <c r="C690" s="113"/>
      <c r="D690" s="71"/>
      <c r="E690" s="91"/>
      <c r="F690" s="91"/>
      <c r="G690" s="91"/>
      <c r="H690" s="50"/>
      <c r="I690" s="51"/>
      <c r="J690" s="107"/>
      <c r="L690" s="50"/>
      <c r="M690" s="50"/>
      <c r="N690" s="50"/>
    </row>
    <row r="691" spans="1:14" s="22" customFormat="1" x14ac:dyDescent="0.45">
      <c r="A691" s="113"/>
      <c r="C691" s="113"/>
      <c r="D691" s="71"/>
      <c r="E691" s="91"/>
      <c r="F691" s="91"/>
      <c r="G691" s="91"/>
      <c r="H691" s="50"/>
      <c r="I691" s="51"/>
      <c r="J691" s="107"/>
      <c r="L691" s="50"/>
      <c r="M691" s="50"/>
      <c r="N691" s="50"/>
    </row>
    <row r="692" spans="1:14" s="22" customFormat="1" x14ac:dyDescent="0.45">
      <c r="A692" s="113"/>
      <c r="C692" s="113"/>
      <c r="D692" s="71"/>
      <c r="E692" s="91"/>
      <c r="F692" s="91"/>
      <c r="G692" s="91"/>
      <c r="H692" s="50"/>
      <c r="I692" s="51"/>
      <c r="J692" s="107"/>
      <c r="L692" s="50"/>
      <c r="M692" s="50"/>
      <c r="N692" s="50"/>
    </row>
    <row r="693" spans="1:14" s="22" customFormat="1" x14ac:dyDescent="0.45">
      <c r="A693" s="113"/>
      <c r="C693" s="113"/>
      <c r="D693" s="71"/>
      <c r="E693" s="91"/>
      <c r="F693" s="91"/>
      <c r="G693" s="91"/>
      <c r="H693" s="50"/>
      <c r="I693" s="51"/>
      <c r="J693" s="107"/>
      <c r="L693" s="50"/>
      <c r="M693" s="50"/>
      <c r="N693" s="50"/>
    </row>
    <row r="694" spans="1:14" s="22" customFormat="1" x14ac:dyDescent="0.45">
      <c r="A694" s="113"/>
      <c r="C694" s="113"/>
      <c r="D694" s="71"/>
      <c r="E694" s="91"/>
      <c r="F694" s="91"/>
      <c r="G694" s="91"/>
      <c r="H694" s="50"/>
      <c r="I694" s="51"/>
      <c r="J694" s="107"/>
      <c r="L694" s="50"/>
      <c r="M694" s="50"/>
      <c r="N694" s="50"/>
    </row>
    <row r="695" spans="1:14" s="22" customFormat="1" x14ac:dyDescent="0.45">
      <c r="A695" s="113"/>
      <c r="C695" s="113"/>
      <c r="D695" s="71"/>
      <c r="E695" s="91"/>
      <c r="F695" s="91"/>
      <c r="G695" s="91"/>
      <c r="H695" s="50"/>
      <c r="I695" s="51"/>
      <c r="J695" s="107"/>
      <c r="L695" s="50"/>
      <c r="M695" s="50"/>
      <c r="N695" s="50"/>
    </row>
    <row r="696" spans="1:14" s="22" customFormat="1" x14ac:dyDescent="0.45">
      <c r="A696" s="113"/>
      <c r="C696" s="113"/>
      <c r="D696" s="71"/>
      <c r="E696" s="91"/>
      <c r="F696" s="91"/>
      <c r="G696" s="91"/>
      <c r="H696" s="50"/>
      <c r="I696" s="51"/>
      <c r="J696" s="107"/>
      <c r="L696" s="50"/>
      <c r="M696" s="50"/>
      <c r="N696" s="50"/>
    </row>
    <row r="697" spans="1:14" s="22" customFormat="1" x14ac:dyDescent="0.45">
      <c r="A697" s="113"/>
      <c r="C697" s="113"/>
      <c r="D697" s="71"/>
      <c r="E697" s="91"/>
      <c r="F697" s="91"/>
      <c r="G697" s="91"/>
      <c r="H697" s="50"/>
      <c r="I697" s="51"/>
      <c r="J697" s="107"/>
      <c r="L697" s="50"/>
      <c r="M697" s="50"/>
      <c r="N697" s="50"/>
    </row>
    <row r="698" spans="1:14" s="22" customFormat="1" x14ac:dyDescent="0.45">
      <c r="A698" s="113"/>
      <c r="C698" s="113"/>
      <c r="D698" s="71"/>
      <c r="E698" s="91"/>
      <c r="F698" s="91"/>
      <c r="G698" s="91"/>
      <c r="H698" s="50"/>
      <c r="I698" s="51"/>
      <c r="J698" s="107"/>
      <c r="L698" s="50"/>
      <c r="M698" s="50"/>
      <c r="N698" s="50"/>
    </row>
    <row r="699" spans="1:14" s="22" customFormat="1" x14ac:dyDescent="0.45">
      <c r="A699" s="113"/>
      <c r="C699" s="113"/>
      <c r="D699" s="71"/>
      <c r="E699" s="91"/>
      <c r="F699" s="91"/>
      <c r="G699" s="91"/>
      <c r="H699" s="50"/>
      <c r="I699" s="51"/>
      <c r="J699" s="107"/>
      <c r="L699" s="50"/>
      <c r="M699" s="50"/>
      <c r="N699" s="50"/>
    </row>
    <row r="700" spans="1:14" s="22" customFormat="1" x14ac:dyDescent="0.45">
      <c r="A700" s="113"/>
      <c r="C700" s="113"/>
      <c r="D700" s="71"/>
      <c r="E700" s="91"/>
      <c r="F700" s="91"/>
      <c r="G700" s="91"/>
      <c r="H700" s="50"/>
      <c r="I700" s="51"/>
      <c r="J700" s="107"/>
      <c r="L700" s="50"/>
      <c r="M700" s="50"/>
      <c r="N700" s="50"/>
    </row>
    <row r="701" spans="1:14" s="22" customFormat="1" x14ac:dyDescent="0.45">
      <c r="A701" s="113"/>
      <c r="C701" s="113"/>
      <c r="D701" s="71"/>
      <c r="E701" s="91"/>
      <c r="F701" s="91"/>
      <c r="G701" s="91"/>
      <c r="H701" s="50"/>
      <c r="I701" s="51"/>
      <c r="J701" s="107"/>
      <c r="L701" s="50"/>
      <c r="M701" s="50"/>
      <c r="N701" s="50"/>
    </row>
    <row r="702" spans="1:14" s="22" customFormat="1" x14ac:dyDescent="0.45">
      <c r="A702" s="113"/>
      <c r="C702" s="113"/>
      <c r="D702" s="71"/>
      <c r="E702" s="91"/>
      <c r="F702" s="91"/>
      <c r="G702" s="91"/>
      <c r="H702" s="50"/>
      <c r="I702" s="51"/>
      <c r="J702" s="107"/>
      <c r="L702" s="50"/>
      <c r="M702" s="50"/>
      <c r="N702" s="50"/>
    </row>
    <row r="703" spans="1:14" s="22" customFormat="1" x14ac:dyDescent="0.45">
      <c r="A703" s="113"/>
      <c r="C703" s="113"/>
      <c r="D703" s="71"/>
      <c r="E703" s="91"/>
      <c r="F703" s="91"/>
      <c r="G703" s="91"/>
      <c r="H703" s="50"/>
      <c r="I703" s="51"/>
      <c r="J703" s="107"/>
      <c r="L703" s="50"/>
      <c r="M703" s="50"/>
      <c r="N703" s="50"/>
    </row>
    <row r="704" spans="1:14" s="22" customFormat="1" x14ac:dyDescent="0.45">
      <c r="A704" s="113"/>
      <c r="C704" s="113"/>
      <c r="D704" s="71"/>
      <c r="E704" s="91"/>
      <c r="F704" s="91"/>
      <c r="G704" s="91"/>
      <c r="H704" s="50"/>
      <c r="I704" s="51"/>
      <c r="J704" s="107"/>
      <c r="L704" s="50"/>
      <c r="M704" s="50"/>
      <c r="N704" s="50"/>
    </row>
    <row r="705" spans="1:14" s="22" customFormat="1" x14ac:dyDescent="0.45">
      <c r="A705" s="113"/>
      <c r="C705" s="113"/>
      <c r="D705" s="71"/>
      <c r="E705" s="91"/>
      <c r="F705" s="91"/>
      <c r="G705" s="91"/>
      <c r="H705" s="50"/>
      <c r="I705" s="51"/>
      <c r="J705" s="107"/>
      <c r="L705" s="50"/>
      <c r="M705" s="50"/>
      <c r="N705" s="50"/>
    </row>
    <row r="706" spans="1:14" s="22" customFormat="1" x14ac:dyDescent="0.45">
      <c r="A706" s="113"/>
      <c r="C706" s="113"/>
      <c r="D706" s="71"/>
      <c r="E706" s="91"/>
      <c r="F706" s="91"/>
      <c r="G706" s="91"/>
      <c r="H706" s="50"/>
      <c r="I706" s="51"/>
      <c r="J706" s="107"/>
      <c r="L706" s="50"/>
      <c r="M706" s="50"/>
      <c r="N706" s="50"/>
    </row>
    <row r="707" spans="1:14" s="22" customFormat="1" x14ac:dyDescent="0.45">
      <c r="A707" s="113"/>
      <c r="C707" s="113"/>
      <c r="D707" s="71"/>
      <c r="E707" s="91"/>
      <c r="F707" s="91"/>
      <c r="G707" s="91"/>
      <c r="H707" s="50"/>
      <c r="I707" s="51"/>
      <c r="J707" s="107"/>
      <c r="L707" s="50"/>
      <c r="M707" s="50"/>
      <c r="N707" s="50"/>
    </row>
    <row r="708" spans="1:14" s="22" customFormat="1" x14ac:dyDescent="0.45">
      <c r="A708" s="113"/>
      <c r="C708" s="113"/>
      <c r="D708" s="71"/>
      <c r="E708" s="91"/>
      <c r="F708" s="91"/>
      <c r="G708" s="91"/>
      <c r="H708" s="50"/>
      <c r="I708" s="51"/>
      <c r="J708" s="107"/>
      <c r="L708" s="50"/>
      <c r="M708" s="50"/>
      <c r="N708" s="50"/>
    </row>
    <row r="709" spans="1:14" s="22" customFormat="1" x14ac:dyDescent="0.45">
      <c r="A709" s="113"/>
      <c r="C709" s="113"/>
      <c r="D709" s="71"/>
      <c r="E709" s="91"/>
      <c r="F709" s="91"/>
      <c r="G709" s="91"/>
      <c r="H709" s="50"/>
      <c r="I709" s="51"/>
      <c r="J709" s="107"/>
      <c r="L709" s="50"/>
      <c r="M709" s="50"/>
      <c r="N709" s="50"/>
    </row>
    <row r="710" spans="1:14" s="22" customFormat="1" x14ac:dyDescent="0.45">
      <c r="A710" s="113"/>
      <c r="C710" s="113"/>
      <c r="D710" s="71"/>
      <c r="E710" s="91"/>
      <c r="F710" s="91"/>
      <c r="G710" s="91"/>
      <c r="H710" s="50"/>
      <c r="I710" s="51"/>
      <c r="J710" s="107"/>
      <c r="L710" s="50"/>
      <c r="M710" s="50"/>
      <c r="N710" s="50"/>
    </row>
    <row r="711" spans="1:14" s="22" customFormat="1" x14ac:dyDescent="0.45">
      <c r="A711" s="113"/>
      <c r="C711" s="113"/>
      <c r="D711" s="71"/>
      <c r="E711" s="91"/>
      <c r="F711" s="91"/>
      <c r="G711" s="91"/>
      <c r="H711" s="50"/>
      <c r="I711" s="51"/>
      <c r="J711" s="107"/>
      <c r="L711" s="50"/>
      <c r="M711" s="50"/>
      <c r="N711" s="50"/>
    </row>
    <row r="712" spans="1:14" s="22" customFormat="1" x14ac:dyDescent="0.45">
      <c r="A712" s="113"/>
      <c r="C712" s="113"/>
      <c r="D712" s="71"/>
      <c r="E712" s="91"/>
      <c r="F712" s="91"/>
      <c r="G712" s="91"/>
      <c r="H712" s="50"/>
      <c r="I712" s="51"/>
      <c r="J712" s="107"/>
      <c r="L712" s="50"/>
      <c r="M712" s="50"/>
      <c r="N712" s="50"/>
    </row>
    <row r="713" spans="1:14" s="22" customFormat="1" x14ac:dyDescent="0.45">
      <c r="A713" s="113"/>
      <c r="C713" s="113"/>
      <c r="D713" s="71"/>
      <c r="E713" s="91"/>
      <c r="F713" s="91"/>
      <c r="G713" s="91"/>
      <c r="H713" s="50"/>
      <c r="I713" s="51"/>
      <c r="J713" s="107"/>
      <c r="L713" s="50"/>
      <c r="M713" s="50"/>
      <c r="N713" s="50"/>
    </row>
    <row r="714" spans="1:14" s="22" customFormat="1" x14ac:dyDescent="0.45">
      <c r="A714" s="113"/>
      <c r="C714" s="113"/>
      <c r="D714" s="71"/>
      <c r="E714" s="91"/>
      <c r="F714" s="91"/>
      <c r="G714" s="91"/>
      <c r="H714" s="50"/>
      <c r="I714" s="51"/>
      <c r="J714" s="107"/>
      <c r="L714" s="50"/>
      <c r="M714" s="50"/>
      <c r="N714" s="50"/>
    </row>
    <row r="715" spans="1:14" s="22" customFormat="1" x14ac:dyDescent="0.45">
      <c r="A715" s="113"/>
      <c r="C715" s="113"/>
      <c r="D715" s="71"/>
      <c r="E715" s="91"/>
      <c r="F715" s="91"/>
      <c r="G715" s="91"/>
      <c r="H715" s="50"/>
      <c r="I715" s="51"/>
      <c r="J715" s="107"/>
      <c r="L715" s="50"/>
      <c r="M715" s="50"/>
      <c r="N715" s="50"/>
    </row>
    <row r="716" spans="1:14" s="22" customFormat="1" x14ac:dyDescent="0.45">
      <c r="A716" s="113"/>
      <c r="C716" s="113"/>
      <c r="D716" s="71"/>
      <c r="E716" s="91"/>
      <c r="F716" s="91"/>
      <c r="G716" s="91"/>
      <c r="H716" s="50"/>
      <c r="I716" s="51"/>
      <c r="J716" s="107"/>
      <c r="L716" s="50"/>
      <c r="M716" s="50"/>
      <c r="N716" s="50"/>
    </row>
    <row r="717" spans="1:14" s="22" customFormat="1" x14ac:dyDescent="0.45">
      <c r="A717" s="113"/>
      <c r="C717" s="113"/>
      <c r="D717" s="71"/>
      <c r="E717" s="91"/>
      <c r="F717" s="91"/>
      <c r="G717" s="91"/>
      <c r="H717" s="50"/>
      <c r="I717" s="51"/>
      <c r="J717" s="107"/>
      <c r="L717" s="50"/>
      <c r="M717" s="50"/>
      <c r="N717" s="50"/>
    </row>
    <row r="718" spans="1:14" s="22" customFormat="1" x14ac:dyDescent="0.45">
      <c r="A718" s="113"/>
      <c r="C718" s="113"/>
      <c r="D718" s="71"/>
      <c r="E718" s="91"/>
      <c r="F718" s="91"/>
      <c r="G718" s="91"/>
      <c r="H718" s="50"/>
      <c r="I718" s="51"/>
      <c r="J718" s="107"/>
      <c r="L718" s="50"/>
      <c r="M718" s="50"/>
      <c r="N718" s="50"/>
    </row>
    <row r="719" spans="1:14" s="22" customFormat="1" x14ac:dyDescent="0.45">
      <c r="A719" s="113"/>
      <c r="C719" s="113"/>
      <c r="D719" s="71"/>
      <c r="E719" s="91"/>
      <c r="F719" s="91"/>
      <c r="G719" s="91"/>
      <c r="H719" s="50"/>
      <c r="I719" s="51"/>
      <c r="J719" s="107"/>
      <c r="L719" s="50"/>
      <c r="M719" s="50"/>
      <c r="N719" s="50"/>
    </row>
    <row r="720" spans="1:14" s="22" customFormat="1" x14ac:dyDescent="0.45">
      <c r="A720" s="113"/>
      <c r="C720" s="113"/>
      <c r="D720" s="71"/>
      <c r="E720" s="91"/>
      <c r="F720" s="91"/>
      <c r="G720" s="91"/>
      <c r="H720" s="50"/>
      <c r="I720" s="51"/>
      <c r="J720" s="107"/>
      <c r="L720" s="50"/>
      <c r="M720" s="50"/>
      <c r="N720" s="50"/>
    </row>
    <row r="721" spans="1:14" s="22" customFormat="1" x14ac:dyDescent="0.45">
      <c r="A721" s="113"/>
      <c r="C721" s="113"/>
      <c r="D721" s="71"/>
      <c r="E721" s="91"/>
      <c r="F721" s="91"/>
      <c r="G721" s="91"/>
      <c r="H721" s="50"/>
      <c r="I721" s="51"/>
      <c r="J721" s="107"/>
      <c r="L721" s="50"/>
      <c r="M721" s="50"/>
      <c r="N721" s="50"/>
    </row>
    <row r="722" spans="1:14" s="22" customFormat="1" x14ac:dyDescent="0.45">
      <c r="A722" s="113"/>
      <c r="C722" s="113"/>
      <c r="D722" s="71"/>
      <c r="E722" s="91"/>
      <c r="F722" s="91"/>
      <c r="G722" s="91"/>
      <c r="H722" s="50"/>
      <c r="I722" s="51"/>
      <c r="J722" s="107"/>
      <c r="L722" s="50"/>
      <c r="M722" s="50"/>
      <c r="N722" s="50"/>
    </row>
    <row r="723" spans="1:14" s="22" customFormat="1" x14ac:dyDescent="0.45">
      <c r="A723" s="113"/>
      <c r="C723" s="113"/>
      <c r="D723" s="71"/>
      <c r="E723" s="91"/>
      <c r="F723" s="91"/>
      <c r="G723" s="91"/>
      <c r="H723" s="50"/>
      <c r="I723" s="51"/>
      <c r="J723" s="107"/>
      <c r="L723" s="50"/>
      <c r="M723" s="50"/>
      <c r="N723" s="50"/>
    </row>
    <row r="724" spans="1:14" s="22" customFormat="1" x14ac:dyDescent="0.45">
      <c r="A724" s="113"/>
      <c r="C724" s="113"/>
      <c r="D724" s="71"/>
      <c r="E724" s="91"/>
      <c r="F724" s="91"/>
      <c r="G724" s="91"/>
      <c r="H724" s="50"/>
      <c r="I724" s="51"/>
      <c r="J724" s="107"/>
      <c r="L724" s="50"/>
      <c r="M724" s="50"/>
      <c r="N724" s="50"/>
    </row>
    <row r="725" spans="1:14" s="22" customFormat="1" x14ac:dyDescent="0.45">
      <c r="A725" s="113"/>
      <c r="C725" s="113"/>
      <c r="D725" s="71"/>
      <c r="E725" s="91"/>
      <c r="F725" s="91"/>
      <c r="G725" s="91"/>
      <c r="H725" s="50"/>
      <c r="I725" s="51"/>
      <c r="J725" s="107"/>
      <c r="L725" s="50"/>
      <c r="M725" s="50"/>
      <c r="N725" s="50"/>
    </row>
    <row r="726" spans="1:14" s="22" customFormat="1" x14ac:dyDescent="0.45">
      <c r="A726" s="113"/>
      <c r="C726" s="113"/>
      <c r="D726" s="71"/>
      <c r="E726" s="91"/>
      <c r="F726" s="91"/>
      <c r="G726" s="91"/>
      <c r="H726" s="50"/>
      <c r="I726" s="51"/>
      <c r="J726" s="107"/>
      <c r="L726" s="50"/>
      <c r="M726" s="50"/>
      <c r="N726" s="50"/>
    </row>
    <row r="727" spans="1:14" s="22" customFormat="1" x14ac:dyDescent="0.45">
      <c r="A727" s="113"/>
      <c r="C727" s="113"/>
      <c r="D727" s="71"/>
      <c r="E727" s="91"/>
      <c r="F727" s="91"/>
      <c r="G727" s="91"/>
      <c r="H727" s="50"/>
      <c r="I727" s="51"/>
      <c r="J727" s="107"/>
      <c r="L727" s="50"/>
      <c r="M727" s="50"/>
      <c r="N727" s="50"/>
    </row>
    <row r="728" spans="1:14" s="22" customFormat="1" x14ac:dyDescent="0.45">
      <c r="A728" s="113"/>
      <c r="C728" s="113"/>
      <c r="D728" s="71"/>
      <c r="E728" s="91"/>
      <c r="F728" s="91"/>
      <c r="G728" s="91"/>
      <c r="H728" s="50"/>
      <c r="I728" s="51"/>
      <c r="J728" s="107"/>
      <c r="L728" s="50"/>
      <c r="M728" s="50"/>
      <c r="N728" s="50"/>
    </row>
    <row r="729" spans="1:14" s="22" customFormat="1" x14ac:dyDescent="0.45">
      <c r="A729" s="113"/>
      <c r="C729" s="113"/>
      <c r="D729" s="71"/>
      <c r="E729" s="91"/>
      <c r="F729" s="91"/>
      <c r="G729" s="91"/>
      <c r="H729" s="50"/>
      <c r="I729" s="51"/>
      <c r="J729" s="107"/>
      <c r="L729" s="50"/>
      <c r="M729" s="50"/>
      <c r="N729" s="50"/>
    </row>
    <row r="730" spans="1:14" s="22" customFormat="1" x14ac:dyDescent="0.45">
      <c r="A730" s="113"/>
      <c r="C730" s="113"/>
      <c r="D730" s="71"/>
      <c r="E730" s="91"/>
      <c r="F730" s="91"/>
      <c r="G730" s="91"/>
      <c r="H730" s="50"/>
      <c r="I730" s="51"/>
      <c r="J730" s="107"/>
      <c r="L730" s="50"/>
      <c r="M730" s="50"/>
      <c r="N730" s="50"/>
    </row>
    <row r="731" spans="1:14" s="22" customFormat="1" x14ac:dyDescent="0.45">
      <c r="A731" s="113"/>
      <c r="C731" s="113"/>
      <c r="D731" s="71"/>
      <c r="E731" s="91"/>
      <c r="F731" s="91"/>
      <c r="G731" s="91"/>
      <c r="H731" s="50"/>
      <c r="I731" s="51"/>
      <c r="J731" s="107"/>
      <c r="L731" s="50"/>
      <c r="M731" s="50"/>
      <c r="N731" s="50"/>
    </row>
    <row r="732" spans="1:14" s="22" customFormat="1" x14ac:dyDescent="0.45">
      <c r="A732" s="113"/>
      <c r="C732" s="113"/>
      <c r="D732" s="71"/>
      <c r="E732" s="91"/>
      <c r="F732" s="91"/>
      <c r="G732" s="91"/>
      <c r="H732" s="50"/>
      <c r="I732" s="51"/>
      <c r="J732" s="107"/>
      <c r="L732" s="50"/>
      <c r="M732" s="50"/>
      <c r="N732" s="50"/>
    </row>
    <row r="733" spans="1:14" s="22" customFormat="1" x14ac:dyDescent="0.45">
      <c r="A733" s="113"/>
      <c r="C733" s="113"/>
      <c r="D733" s="71"/>
      <c r="E733" s="91"/>
      <c r="F733" s="91"/>
      <c r="G733" s="91"/>
      <c r="H733" s="50"/>
      <c r="I733" s="51"/>
      <c r="J733" s="107"/>
      <c r="L733" s="50"/>
      <c r="M733" s="50"/>
      <c r="N733" s="50"/>
    </row>
    <row r="734" spans="1:14" s="22" customFormat="1" x14ac:dyDescent="0.45">
      <c r="A734" s="113"/>
      <c r="C734" s="113"/>
      <c r="D734" s="71"/>
      <c r="E734" s="91"/>
      <c r="F734" s="91"/>
      <c r="G734" s="91"/>
      <c r="H734" s="50"/>
      <c r="I734" s="51"/>
      <c r="J734" s="107"/>
      <c r="L734" s="50"/>
      <c r="M734" s="50"/>
      <c r="N734" s="50"/>
    </row>
    <row r="735" spans="1:14" s="22" customFormat="1" x14ac:dyDescent="0.45">
      <c r="A735" s="113"/>
      <c r="C735" s="113"/>
      <c r="D735" s="71"/>
      <c r="E735" s="91"/>
      <c r="F735" s="91"/>
      <c r="G735" s="91"/>
      <c r="H735" s="50"/>
      <c r="I735" s="51"/>
      <c r="J735" s="107"/>
      <c r="L735" s="50"/>
      <c r="M735" s="50"/>
      <c r="N735" s="50"/>
    </row>
    <row r="736" spans="1:14" s="22" customFormat="1" x14ac:dyDescent="0.45">
      <c r="A736" s="113"/>
      <c r="C736" s="113"/>
      <c r="D736" s="71"/>
      <c r="E736" s="91"/>
      <c r="F736" s="91"/>
      <c r="G736" s="91"/>
      <c r="H736" s="50"/>
      <c r="I736" s="51"/>
      <c r="J736" s="107"/>
      <c r="L736" s="50"/>
      <c r="M736" s="50"/>
      <c r="N736" s="50"/>
    </row>
    <row r="737" spans="1:14" s="22" customFormat="1" x14ac:dyDescent="0.45">
      <c r="A737" s="113"/>
      <c r="C737" s="113"/>
      <c r="D737" s="71"/>
      <c r="E737" s="91"/>
      <c r="F737" s="91"/>
      <c r="G737" s="91"/>
      <c r="H737" s="50"/>
      <c r="I737" s="51"/>
      <c r="J737" s="107"/>
      <c r="L737" s="50"/>
      <c r="M737" s="50"/>
      <c r="N737" s="50"/>
    </row>
    <row r="738" spans="1:14" s="22" customFormat="1" x14ac:dyDescent="0.45">
      <c r="A738" s="113"/>
      <c r="C738" s="113"/>
      <c r="D738" s="71"/>
      <c r="E738" s="91"/>
      <c r="F738" s="91"/>
      <c r="G738" s="91"/>
      <c r="H738" s="50"/>
      <c r="I738" s="51"/>
      <c r="J738" s="107"/>
      <c r="L738" s="50"/>
      <c r="M738" s="50"/>
      <c r="N738" s="50"/>
    </row>
    <row r="739" spans="1:14" s="22" customFormat="1" x14ac:dyDescent="0.45">
      <c r="A739" s="113"/>
      <c r="C739" s="113"/>
      <c r="D739" s="71"/>
      <c r="E739" s="91"/>
      <c r="F739" s="91"/>
      <c r="G739" s="91"/>
      <c r="H739" s="50"/>
      <c r="I739" s="51"/>
      <c r="J739" s="107"/>
      <c r="L739" s="50"/>
      <c r="M739" s="50"/>
      <c r="N739" s="50"/>
    </row>
    <row r="740" spans="1:14" s="22" customFormat="1" x14ac:dyDescent="0.45">
      <c r="A740" s="113"/>
      <c r="C740" s="113"/>
      <c r="D740" s="71"/>
      <c r="E740" s="91"/>
      <c r="F740" s="91"/>
      <c r="G740" s="91"/>
      <c r="H740" s="50"/>
      <c r="I740" s="51"/>
      <c r="J740" s="107"/>
      <c r="L740" s="50"/>
      <c r="M740" s="50"/>
      <c r="N740" s="50"/>
    </row>
    <row r="741" spans="1:14" s="22" customFormat="1" x14ac:dyDescent="0.45">
      <c r="A741" s="113"/>
      <c r="C741" s="113"/>
      <c r="D741" s="71"/>
      <c r="E741" s="91"/>
      <c r="F741" s="91"/>
      <c r="G741" s="91"/>
      <c r="H741" s="50"/>
      <c r="I741" s="51"/>
      <c r="J741" s="107"/>
      <c r="L741" s="50"/>
      <c r="M741" s="50"/>
      <c r="N741" s="50"/>
    </row>
    <row r="742" spans="1:14" s="22" customFormat="1" x14ac:dyDescent="0.45">
      <c r="A742" s="113"/>
      <c r="C742" s="113"/>
      <c r="D742" s="71"/>
      <c r="E742" s="91"/>
      <c r="F742" s="91"/>
      <c r="G742" s="91"/>
      <c r="H742" s="50"/>
      <c r="I742" s="51"/>
      <c r="J742" s="107"/>
      <c r="L742" s="50"/>
      <c r="M742" s="50"/>
      <c r="N742" s="50"/>
    </row>
    <row r="743" spans="1:14" s="22" customFormat="1" x14ac:dyDescent="0.45">
      <c r="A743" s="113"/>
      <c r="C743" s="113"/>
      <c r="D743" s="71"/>
      <c r="E743" s="91"/>
      <c r="F743" s="91"/>
      <c r="G743" s="91"/>
      <c r="H743" s="50"/>
      <c r="I743" s="51"/>
      <c r="J743" s="107"/>
      <c r="L743" s="50"/>
      <c r="M743" s="50"/>
      <c r="N743" s="50"/>
    </row>
    <row r="744" spans="1:14" s="22" customFormat="1" x14ac:dyDescent="0.45">
      <c r="A744" s="113"/>
      <c r="C744" s="113"/>
      <c r="D744" s="71"/>
      <c r="E744" s="91"/>
      <c r="F744" s="91"/>
      <c r="G744" s="91"/>
      <c r="H744" s="50"/>
      <c r="I744" s="51"/>
      <c r="J744" s="107"/>
      <c r="L744" s="50"/>
      <c r="M744" s="50"/>
      <c r="N744" s="50"/>
    </row>
    <row r="745" spans="1:14" s="22" customFormat="1" x14ac:dyDescent="0.45">
      <c r="A745" s="113"/>
      <c r="C745" s="113"/>
      <c r="D745" s="71"/>
      <c r="E745" s="91"/>
      <c r="F745" s="91"/>
      <c r="G745" s="91"/>
      <c r="H745" s="50"/>
      <c r="I745" s="51"/>
      <c r="J745" s="107"/>
      <c r="L745" s="50"/>
      <c r="M745" s="50"/>
      <c r="N745" s="50"/>
    </row>
    <row r="746" spans="1:14" s="22" customFormat="1" x14ac:dyDescent="0.45">
      <c r="A746" s="113"/>
      <c r="C746" s="113"/>
      <c r="D746" s="71"/>
      <c r="E746" s="91"/>
      <c r="F746" s="91"/>
      <c r="G746" s="91"/>
      <c r="H746" s="50"/>
      <c r="I746" s="51"/>
      <c r="J746" s="107"/>
      <c r="L746" s="50"/>
      <c r="M746" s="50"/>
      <c r="N746" s="50"/>
    </row>
    <row r="747" spans="1:14" s="22" customFormat="1" x14ac:dyDescent="0.45">
      <c r="A747" s="113"/>
      <c r="C747" s="113"/>
      <c r="D747" s="71"/>
      <c r="E747" s="91"/>
      <c r="F747" s="91"/>
      <c r="G747" s="91"/>
      <c r="H747" s="50"/>
      <c r="I747" s="51"/>
      <c r="J747" s="107"/>
      <c r="L747" s="50"/>
      <c r="M747" s="50"/>
      <c r="N747" s="50"/>
    </row>
    <row r="748" spans="1:14" s="22" customFormat="1" x14ac:dyDescent="0.45">
      <c r="A748" s="113"/>
      <c r="C748" s="113"/>
      <c r="D748" s="71"/>
      <c r="E748" s="91"/>
      <c r="F748" s="91"/>
      <c r="G748" s="91"/>
      <c r="H748" s="50"/>
      <c r="I748" s="51"/>
      <c r="J748" s="107"/>
      <c r="L748" s="50"/>
      <c r="M748" s="50"/>
      <c r="N748" s="50"/>
    </row>
    <row r="749" spans="1:14" s="22" customFormat="1" x14ac:dyDescent="0.45">
      <c r="A749" s="113"/>
      <c r="C749" s="113"/>
      <c r="D749" s="71"/>
      <c r="E749" s="91"/>
      <c r="F749" s="91"/>
      <c r="G749" s="91"/>
      <c r="H749" s="50"/>
      <c r="I749" s="51"/>
      <c r="J749" s="107"/>
      <c r="L749" s="50"/>
      <c r="M749" s="50"/>
      <c r="N749" s="50"/>
    </row>
    <row r="750" spans="1:14" s="22" customFormat="1" x14ac:dyDescent="0.45">
      <c r="A750" s="113"/>
      <c r="C750" s="113"/>
      <c r="D750" s="71"/>
      <c r="E750" s="91"/>
      <c r="F750" s="91"/>
      <c r="G750" s="91"/>
      <c r="H750" s="50"/>
      <c r="I750" s="51"/>
      <c r="J750" s="107"/>
      <c r="L750" s="50"/>
      <c r="M750" s="50"/>
      <c r="N750" s="50"/>
    </row>
    <row r="751" spans="1:14" s="22" customFormat="1" x14ac:dyDescent="0.45">
      <c r="A751" s="113"/>
      <c r="C751" s="113"/>
      <c r="D751" s="71"/>
      <c r="E751" s="91"/>
      <c r="F751" s="91"/>
      <c r="G751" s="91"/>
      <c r="H751" s="50"/>
      <c r="I751" s="51"/>
      <c r="J751" s="107"/>
      <c r="L751" s="50"/>
      <c r="M751" s="50"/>
      <c r="N751" s="50"/>
    </row>
    <row r="752" spans="1:14" s="22" customFormat="1" x14ac:dyDescent="0.45">
      <c r="A752" s="113"/>
      <c r="C752" s="113"/>
      <c r="D752" s="71"/>
      <c r="E752" s="91"/>
      <c r="F752" s="91"/>
      <c r="G752" s="91"/>
      <c r="H752" s="50"/>
      <c r="I752" s="51"/>
      <c r="J752" s="107"/>
      <c r="L752" s="50"/>
      <c r="M752" s="50"/>
      <c r="N752" s="50"/>
    </row>
    <row r="753" spans="1:14" s="22" customFormat="1" x14ac:dyDescent="0.45">
      <c r="A753" s="113"/>
      <c r="C753" s="113"/>
      <c r="D753" s="71"/>
      <c r="E753" s="91"/>
      <c r="F753" s="91"/>
      <c r="G753" s="91"/>
      <c r="H753" s="50"/>
      <c r="I753" s="51"/>
      <c r="J753" s="107"/>
      <c r="L753" s="50"/>
      <c r="M753" s="50"/>
      <c r="N753" s="50"/>
    </row>
    <row r="754" spans="1:14" s="22" customFormat="1" x14ac:dyDescent="0.45">
      <c r="A754" s="113"/>
      <c r="C754" s="113"/>
      <c r="D754" s="71"/>
      <c r="E754" s="91"/>
      <c r="F754" s="91"/>
      <c r="G754" s="91"/>
      <c r="H754" s="50"/>
      <c r="I754" s="51"/>
      <c r="J754" s="107"/>
      <c r="L754" s="50"/>
      <c r="M754" s="50"/>
      <c r="N754" s="50"/>
    </row>
    <row r="755" spans="1:14" s="22" customFormat="1" x14ac:dyDescent="0.45">
      <c r="A755" s="113"/>
      <c r="C755" s="113"/>
      <c r="D755" s="71"/>
      <c r="E755" s="91"/>
      <c r="F755" s="91"/>
      <c r="G755" s="91"/>
      <c r="H755" s="50"/>
      <c r="I755" s="51"/>
      <c r="J755" s="107"/>
      <c r="L755" s="50"/>
      <c r="M755" s="50"/>
      <c r="N755" s="50"/>
    </row>
    <row r="756" spans="1:14" s="22" customFormat="1" x14ac:dyDescent="0.45">
      <c r="A756" s="113"/>
      <c r="C756" s="113"/>
      <c r="D756" s="71"/>
      <c r="E756" s="91"/>
      <c r="F756" s="91"/>
      <c r="G756" s="91"/>
      <c r="H756" s="50"/>
      <c r="I756" s="51"/>
      <c r="J756" s="107"/>
      <c r="L756" s="50"/>
      <c r="M756" s="50"/>
      <c r="N756" s="50"/>
    </row>
    <row r="757" spans="1:14" s="22" customFormat="1" x14ac:dyDescent="0.45">
      <c r="A757" s="113"/>
      <c r="C757" s="113"/>
      <c r="D757" s="71"/>
      <c r="E757" s="91"/>
      <c r="F757" s="91"/>
      <c r="G757" s="91"/>
      <c r="H757" s="50"/>
      <c r="I757" s="51"/>
      <c r="J757" s="107"/>
      <c r="L757" s="50"/>
      <c r="M757" s="50"/>
      <c r="N757" s="50"/>
    </row>
    <row r="758" spans="1:14" s="22" customFormat="1" x14ac:dyDescent="0.45">
      <c r="A758" s="113"/>
      <c r="C758" s="113"/>
      <c r="D758" s="71"/>
      <c r="E758" s="91"/>
      <c r="F758" s="91"/>
      <c r="G758" s="91"/>
      <c r="H758" s="50"/>
      <c r="I758" s="51"/>
      <c r="J758" s="107"/>
      <c r="L758" s="50"/>
      <c r="M758" s="50"/>
      <c r="N758" s="50"/>
    </row>
    <row r="759" spans="1:14" s="22" customFormat="1" x14ac:dyDescent="0.45">
      <c r="A759" s="113"/>
      <c r="C759" s="113"/>
      <c r="D759" s="71"/>
      <c r="E759" s="91"/>
      <c r="F759" s="91"/>
      <c r="G759" s="91"/>
      <c r="H759" s="50"/>
      <c r="I759" s="51"/>
      <c r="J759" s="107"/>
      <c r="L759" s="50"/>
      <c r="M759" s="50"/>
      <c r="N759" s="50"/>
    </row>
    <row r="760" spans="1:14" s="22" customFormat="1" x14ac:dyDescent="0.45">
      <c r="A760" s="113"/>
      <c r="C760" s="113"/>
      <c r="D760" s="71"/>
      <c r="E760" s="91"/>
      <c r="F760" s="91"/>
      <c r="G760" s="91"/>
      <c r="H760" s="50"/>
      <c r="I760" s="51"/>
      <c r="J760" s="107"/>
      <c r="L760" s="50"/>
      <c r="M760" s="50"/>
      <c r="N760" s="50"/>
    </row>
    <row r="761" spans="1:14" s="22" customFormat="1" x14ac:dyDescent="0.45">
      <c r="A761" s="113"/>
      <c r="C761" s="113"/>
      <c r="D761" s="71"/>
      <c r="E761" s="91"/>
      <c r="F761" s="91"/>
      <c r="G761" s="91"/>
      <c r="H761" s="50"/>
      <c r="I761" s="51"/>
      <c r="J761" s="107"/>
      <c r="L761" s="50"/>
      <c r="M761" s="50"/>
      <c r="N761" s="50"/>
    </row>
    <row r="762" spans="1:14" s="22" customFormat="1" x14ac:dyDescent="0.45">
      <c r="A762" s="113"/>
      <c r="C762" s="113"/>
      <c r="D762" s="71"/>
      <c r="E762" s="91"/>
      <c r="F762" s="91"/>
      <c r="G762" s="91"/>
      <c r="H762" s="50"/>
      <c r="I762" s="51"/>
      <c r="J762" s="107"/>
      <c r="L762" s="50"/>
      <c r="M762" s="50"/>
      <c r="N762" s="50"/>
    </row>
    <row r="763" spans="1:14" s="22" customFormat="1" x14ac:dyDescent="0.45">
      <c r="A763" s="113"/>
      <c r="C763" s="113"/>
      <c r="D763" s="71"/>
      <c r="E763" s="91"/>
      <c r="F763" s="91"/>
      <c r="G763" s="91"/>
      <c r="H763" s="50"/>
      <c r="I763" s="51"/>
      <c r="J763" s="107"/>
      <c r="L763" s="50"/>
      <c r="M763" s="50"/>
      <c r="N763" s="50"/>
    </row>
    <row r="764" spans="1:14" s="22" customFormat="1" x14ac:dyDescent="0.45">
      <c r="A764" s="113"/>
      <c r="C764" s="113"/>
      <c r="D764" s="71"/>
      <c r="E764" s="91"/>
      <c r="F764" s="91"/>
      <c r="G764" s="91"/>
      <c r="H764" s="50"/>
      <c r="I764" s="51"/>
      <c r="J764" s="107"/>
      <c r="L764" s="50"/>
      <c r="M764" s="50"/>
      <c r="N764" s="50"/>
    </row>
    <row r="765" spans="1:14" s="22" customFormat="1" x14ac:dyDescent="0.45">
      <c r="A765" s="113"/>
      <c r="C765" s="113"/>
      <c r="D765" s="71"/>
      <c r="E765" s="91"/>
      <c r="F765" s="91"/>
      <c r="G765" s="91"/>
      <c r="H765" s="50"/>
      <c r="I765" s="51"/>
      <c r="J765" s="107"/>
      <c r="L765" s="50"/>
      <c r="M765" s="50"/>
      <c r="N765" s="50"/>
    </row>
    <row r="766" spans="1:14" s="22" customFormat="1" x14ac:dyDescent="0.45">
      <c r="A766" s="113"/>
      <c r="C766" s="113"/>
      <c r="D766" s="71"/>
      <c r="E766" s="91"/>
      <c r="F766" s="91"/>
      <c r="G766" s="91"/>
      <c r="H766" s="50"/>
      <c r="I766" s="51"/>
      <c r="J766" s="107"/>
      <c r="L766" s="50"/>
      <c r="M766" s="50"/>
      <c r="N766" s="50"/>
    </row>
    <row r="767" spans="1:14" s="22" customFormat="1" x14ac:dyDescent="0.45">
      <c r="A767" s="113"/>
      <c r="C767" s="113"/>
      <c r="D767" s="71"/>
      <c r="E767" s="91"/>
      <c r="F767" s="91"/>
      <c r="G767" s="91"/>
      <c r="H767" s="50"/>
      <c r="I767" s="51"/>
      <c r="J767" s="107"/>
      <c r="L767" s="50"/>
      <c r="M767" s="50"/>
      <c r="N767" s="50"/>
    </row>
    <row r="768" spans="1:14" s="22" customFormat="1" x14ac:dyDescent="0.45">
      <c r="A768" s="113"/>
      <c r="C768" s="113"/>
      <c r="D768" s="71"/>
      <c r="E768" s="91"/>
      <c r="F768" s="91"/>
      <c r="G768" s="91"/>
      <c r="H768" s="50"/>
      <c r="I768" s="51"/>
      <c r="J768" s="107"/>
      <c r="L768" s="50"/>
      <c r="M768" s="50"/>
      <c r="N768" s="50"/>
    </row>
    <row r="769" spans="1:14" s="22" customFormat="1" x14ac:dyDescent="0.45">
      <c r="A769" s="113"/>
      <c r="C769" s="113"/>
      <c r="D769" s="71"/>
      <c r="E769" s="91"/>
      <c r="F769" s="91"/>
      <c r="G769" s="91"/>
      <c r="H769" s="50"/>
      <c r="I769" s="51"/>
      <c r="J769" s="107"/>
      <c r="L769" s="50"/>
      <c r="M769" s="50"/>
      <c r="N769" s="50"/>
    </row>
    <row r="770" spans="1:14" s="22" customFormat="1" x14ac:dyDescent="0.45">
      <c r="A770" s="113"/>
      <c r="C770" s="113"/>
      <c r="D770" s="71"/>
      <c r="E770" s="91"/>
      <c r="F770" s="91"/>
      <c r="G770" s="91"/>
      <c r="H770" s="50"/>
      <c r="I770" s="51"/>
      <c r="J770" s="107"/>
      <c r="L770" s="50"/>
      <c r="M770" s="50"/>
      <c r="N770" s="50"/>
    </row>
    <row r="771" spans="1:14" s="22" customFormat="1" x14ac:dyDescent="0.45">
      <c r="A771" s="113"/>
      <c r="C771" s="113"/>
      <c r="D771" s="71"/>
      <c r="E771" s="91"/>
      <c r="F771" s="91"/>
      <c r="G771" s="91"/>
      <c r="H771" s="50"/>
      <c r="I771" s="51"/>
      <c r="J771" s="107"/>
      <c r="L771" s="50"/>
      <c r="M771" s="50"/>
      <c r="N771" s="50"/>
    </row>
    <row r="772" spans="1:14" s="22" customFormat="1" x14ac:dyDescent="0.45">
      <c r="A772" s="113"/>
      <c r="C772" s="113"/>
      <c r="D772" s="71"/>
      <c r="E772" s="91"/>
      <c r="F772" s="91"/>
      <c r="G772" s="91"/>
      <c r="H772" s="50"/>
      <c r="I772" s="51"/>
      <c r="J772" s="107"/>
      <c r="L772" s="50"/>
      <c r="M772" s="50"/>
      <c r="N772" s="50"/>
    </row>
    <row r="773" spans="1:14" s="22" customFormat="1" x14ac:dyDescent="0.45">
      <c r="A773" s="113"/>
      <c r="C773" s="113"/>
      <c r="D773" s="71"/>
      <c r="E773" s="91"/>
      <c r="F773" s="91"/>
      <c r="G773" s="91"/>
      <c r="H773" s="50"/>
      <c r="I773" s="51"/>
      <c r="J773" s="107"/>
      <c r="L773" s="50"/>
      <c r="M773" s="50"/>
      <c r="N773" s="50"/>
    </row>
    <row r="774" spans="1:14" s="22" customFormat="1" x14ac:dyDescent="0.45">
      <c r="A774" s="113"/>
      <c r="C774" s="113"/>
      <c r="D774" s="71"/>
      <c r="E774" s="91"/>
      <c r="F774" s="91"/>
      <c r="G774" s="91"/>
      <c r="H774" s="50"/>
      <c r="I774" s="51"/>
      <c r="J774" s="107"/>
      <c r="L774" s="50"/>
      <c r="M774" s="50"/>
      <c r="N774" s="50"/>
    </row>
    <row r="775" spans="1:14" s="22" customFormat="1" x14ac:dyDescent="0.45">
      <c r="A775" s="113"/>
      <c r="C775" s="113"/>
      <c r="D775" s="71"/>
      <c r="E775" s="91"/>
      <c r="F775" s="91"/>
      <c r="G775" s="91"/>
      <c r="H775" s="50"/>
      <c r="I775" s="51"/>
      <c r="J775" s="107"/>
      <c r="L775" s="50"/>
      <c r="M775" s="50"/>
      <c r="N775" s="50"/>
    </row>
    <row r="776" spans="1:14" s="22" customFormat="1" x14ac:dyDescent="0.45">
      <c r="A776" s="113"/>
      <c r="C776" s="113"/>
      <c r="D776" s="71"/>
      <c r="E776" s="91"/>
      <c r="F776" s="91"/>
      <c r="G776" s="91"/>
      <c r="H776" s="50"/>
      <c r="I776" s="51"/>
      <c r="J776" s="107"/>
      <c r="L776" s="50"/>
      <c r="M776" s="50"/>
      <c r="N776" s="50"/>
    </row>
    <row r="777" spans="1:14" s="22" customFormat="1" x14ac:dyDescent="0.45">
      <c r="A777" s="113"/>
      <c r="C777" s="113"/>
      <c r="D777" s="71"/>
      <c r="E777" s="91"/>
      <c r="F777" s="91"/>
      <c r="G777" s="91"/>
      <c r="H777" s="50"/>
      <c r="I777" s="51"/>
      <c r="J777" s="107"/>
      <c r="L777" s="50"/>
      <c r="M777" s="50"/>
      <c r="N777" s="50"/>
    </row>
    <row r="778" spans="1:14" s="22" customFormat="1" x14ac:dyDescent="0.45">
      <c r="A778" s="113"/>
      <c r="C778" s="113"/>
      <c r="D778" s="71"/>
      <c r="E778" s="91"/>
      <c r="F778" s="91"/>
      <c r="G778" s="91"/>
      <c r="H778" s="50"/>
      <c r="I778" s="51"/>
      <c r="J778" s="107"/>
      <c r="L778" s="50"/>
      <c r="M778" s="50"/>
      <c r="N778" s="50"/>
    </row>
    <row r="779" spans="1:14" s="22" customFormat="1" x14ac:dyDescent="0.45">
      <c r="A779" s="113"/>
      <c r="C779" s="113"/>
      <c r="D779" s="71"/>
      <c r="E779" s="91"/>
      <c r="F779" s="91"/>
      <c r="G779" s="91"/>
      <c r="H779" s="50"/>
      <c r="I779" s="51"/>
      <c r="J779" s="107"/>
      <c r="L779" s="50"/>
      <c r="M779" s="50"/>
      <c r="N779" s="50"/>
    </row>
    <row r="780" spans="1:14" s="22" customFormat="1" x14ac:dyDescent="0.45">
      <c r="A780" s="113"/>
      <c r="C780" s="113"/>
      <c r="D780" s="71"/>
      <c r="E780" s="91"/>
      <c r="F780" s="91"/>
      <c r="G780" s="91"/>
      <c r="H780" s="50"/>
      <c r="I780" s="51"/>
      <c r="J780" s="107"/>
      <c r="L780" s="50"/>
      <c r="M780" s="50"/>
      <c r="N780" s="50"/>
    </row>
    <row r="781" spans="1:14" s="22" customFormat="1" x14ac:dyDescent="0.45">
      <c r="A781" s="113"/>
      <c r="C781" s="113"/>
      <c r="D781" s="71"/>
      <c r="E781" s="91"/>
      <c r="F781" s="91"/>
      <c r="G781" s="91"/>
      <c r="H781" s="50"/>
      <c r="I781" s="51"/>
      <c r="J781" s="107"/>
      <c r="L781" s="50"/>
      <c r="M781" s="50"/>
      <c r="N781" s="50"/>
    </row>
    <row r="782" spans="1:14" s="22" customFormat="1" x14ac:dyDescent="0.45">
      <c r="A782" s="113"/>
      <c r="C782" s="113"/>
      <c r="D782" s="71"/>
      <c r="E782" s="91"/>
      <c r="F782" s="91"/>
      <c r="G782" s="91"/>
      <c r="H782" s="50"/>
      <c r="I782" s="51"/>
      <c r="J782" s="107"/>
      <c r="L782" s="50"/>
      <c r="M782" s="50"/>
      <c r="N782" s="50"/>
    </row>
    <row r="783" spans="1:14" s="22" customFormat="1" x14ac:dyDescent="0.45">
      <c r="A783" s="113"/>
      <c r="C783" s="113"/>
      <c r="D783" s="71"/>
      <c r="E783" s="91"/>
      <c r="F783" s="91"/>
      <c r="G783" s="91"/>
      <c r="H783" s="50"/>
      <c r="I783" s="51"/>
      <c r="J783" s="107"/>
      <c r="L783" s="50"/>
      <c r="M783" s="50"/>
      <c r="N783" s="50"/>
    </row>
    <row r="784" spans="1:14" s="22" customFormat="1" x14ac:dyDescent="0.45">
      <c r="A784" s="113"/>
      <c r="C784" s="113"/>
      <c r="D784" s="71"/>
      <c r="E784" s="91"/>
      <c r="F784" s="91"/>
      <c r="G784" s="91"/>
      <c r="H784" s="50"/>
      <c r="I784" s="51"/>
      <c r="J784" s="107"/>
      <c r="L784" s="50"/>
      <c r="M784" s="50"/>
      <c r="N784" s="50"/>
    </row>
    <row r="785" spans="1:14" s="22" customFormat="1" x14ac:dyDescent="0.45">
      <c r="A785" s="113"/>
      <c r="C785" s="113"/>
      <c r="D785" s="71"/>
      <c r="E785" s="91"/>
      <c r="F785" s="91"/>
      <c r="G785" s="91"/>
      <c r="H785" s="50"/>
      <c r="I785" s="51"/>
      <c r="J785" s="107"/>
      <c r="L785" s="50"/>
      <c r="M785" s="50"/>
      <c r="N785" s="50"/>
    </row>
    <row r="786" spans="1:14" s="22" customFormat="1" x14ac:dyDescent="0.45">
      <c r="A786" s="113"/>
      <c r="C786" s="113"/>
      <c r="D786" s="71"/>
      <c r="E786" s="91"/>
      <c r="F786" s="91"/>
      <c r="G786" s="91"/>
      <c r="H786" s="50"/>
      <c r="I786" s="51"/>
      <c r="J786" s="107"/>
      <c r="L786" s="50"/>
      <c r="M786" s="50"/>
      <c r="N786" s="50"/>
    </row>
    <row r="787" spans="1:14" s="22" customFormat="1" x14ac:dyDescent="0.45">
      <c r="A787" s="113"/>
      <c r="C787" s="113"/>
      <c r="D787" s="71"/>
      <c r="E787" s="91"/>
      <c r="F787" s="91"/>
      <c r="G787" s="91"/>
      <c r="H787" s="50"/>
      <c r="I787" s="51"/>
      <c r="J787" s="107"/>
      <c r="L787" s="50"/>
      <c r="M787" s="50"/>
      <c r="N787" s="50"/>
    </row>
    <row r="788" spans="1:14" s="22" customFormat="1" x14ac:dyDescent="0.45">
      <c r="A788" s="113"/>
      <c r="C788" s="113"/>
      <c r="D788" s="71"/>
      <c r="E788" s="91"/>
      <c r="F788" s="91"/>
      <c r="G788" s="91"/>
      <c r="H788" s="50"/>
      <c r="I788" s="51"/>
      <c r="J788" s="107"/>
      <c r="L788" s="50"/>
      <c r="M788" s="50"/>
      <c r="N788" s="50"/>
    </row>
    <row r="789" spans="1:14" s="22" customFormat="1" x14ac:dyDescent="0.45">
      <c r="A789" s="113"/>
      <c r="C789" s="113"/>
      <c r="D789" s="71"/>
      <c r="E789" s="91"/>
      <c r="F789" s="91"/>
      <c r="G789" s="91"/>
      <c r="H789" s="50"/>
      <c r="I789" s="51"/>
      <c r="J789" s="107"/>
      <c r="L789" s="50"/>
      <c r="M789" s="50"/>
      <c r="N789" s="50"/>
    </row>
    <row r="790" spans="1:14" s="22" customFormat="1" x14ac:dyDescent="0.45">
      <c r="A790" s="113"/>
      <c r="C790" s="113"/>
      <c r="D790" s="71"/>
      <c r="E790" s="91"/>
      <c r="F790" s="91"/>
      <c r="G790" s="91"/>
      <c r="H790" s="50"/>
      <c r="I790" s="51"/>
      <c r="J790" s="107"/>
      <c r="L790" s="50"/>
      <c r="M790" s="50"/>
      <c r="N790" s="50"/>
    </row>
    <row r="791" spans="1:14" s="22" customFormat="1" x14ac:dyDescent="0.45">
      <c r="A791" s="113"/>
      <c r="C791" s="113"/>
      <c r="D791" s="71"/>
      <c r="E791" s="91"/>
      <c r="F791" s="91"/>
      <c r="G791" s="91"/>
      <c r="H791" s="50"/>
      <c r="I791" s="51"/>
      <c r="J791" s="107"/>
      <c r="L791" s="50"/>
      <c r="M791" s="50"/>
      <c r="N791" s="50"/>
    </row>
    <row r="792" spans="1:14" s="22" customFormat="1" x14ac:dyDescent="0.45">
      <c r="A792" s="113"/>
      <c r="C792" s="113"/>
      <c r="D792" s="71"/>
      <c r="E792" s="91"/>
      <c r="F792" s="91"/>
      <c r="G792" s="91"/>
      <c r="H792" s="50"/>
      <c r="I792" s="51"/>
      <c r="J792" s="107"/>
      <c r="L792" s="50"/>
      <c r="M792" s="50"/>
      <c r="N792" s="50"/>
    </row>
    <row r="793" spans="1:14" s="22" customFormat="1" x14ac:dyDescent="0.45">
      <c r="A793" s="113"/>
      <c r="C793" s="113"/>
      <c r="D793" s="71"/>
      <c r="E793" s="91"/>
      <c r="F793" s="91"/>
      <c r="G793" s="91"/>
      <c r="H793" s="50"/>
      <c r="I793" s="51"/>
      <c r="J793" s="107"/>
      <c r="L793" s="50"/>
      <c r="M793" s="50"/>
      <c r="N793" s="50"/>
    </row>
    <row r="794" spans="1:14" s="22" customFormat="1" x14ac:dyDescent="0.45">
      <c r="A794" s="113"/>
      <c r="C794" s="113"/>
      <c r="D794" s="71"/>
      <c r="E794" s="91"/>
      <c r="F794" s="91"/>
      <c r="G794" s="91"/>
      <c r="H794" s="50"/>
      <c r="I794" s="51"/>
      <c r="J794" s="107"/>
      <c r="L794" s="50"/>
      <c r="M794" s="50"/>
      <c r="N794" s="50"/>
    </row>
    <row r="795" spans="1:14" s="22" customFormat="1" x14ac:dyDescent="0.45">
      <c r="A795" s="113"/>
      <c r="C795" s="113"/>
      <c r="D795" s="71"/>
      <c r="E795" s="91"/>
      <c r="F795" s="91"/>
      <c r="G795" s="91"/>
      <c r="H795" s="50"/>
      <c r="I795" s="51"/>
      <c r="J795" s="107"/>
      <c r="L795" s="50"/>
      <c r="M795" s="50"/>
      <c r="N795" s="50"/>
    </row>
    <row r="796" spans="1:14" s="22" customFormat="1" x14ac:dyDescent="0.45">
      <c r="A796" s="113"/>
      <c r="C796" s="113"/>
      <c r="D796" s="71"/>
      <c r="E796" s="91"/>
      <c r="F796" s="91"/>
      <c r="G796" s="91"/>
      <c r="H796" s="50"/>
      <c r="I796" s="51"/>
      <c r="J796" s="107"/>
      <c r="L796" s="50"/>
      <c r="M796" s="50"/>
      <c r="N796" s="50"/>
    </row>
    <row r="797" spans="1:14" s="22" customFormat="1" x14ac:dyDescent="0.45">
      <c r="A797" s="113"/>
      <c r="C797" s="113"/>
      <c r="D797" s="71"/>
      <c r="E797" s="91"/>
      <c r="F797" s="91"/>
      <c r="G797" s="91"/>
      <c r="H797" s="50"/>
      <c r="I797" s="51"/>
      <c r="J797" s="107"/>
      <c r="L797" s="50"/>
      <c r="M797" s="50"/>
      <c r="N797" s="50"/>
    </row>
    <row r="798" spans="1:14" s="22" customFormat="1" x14ac:dyDescent="0.45">
      <c r="A798" s="113"/>
      <c r="C798" s="113"/>
      <c r="D798" s="71"/>
      <c r="E798" s="91"/>
      <c r="F798" s="91"/>
      <c r="G798" s="91"/>
      <c r="H798" s="50"/>
      <c r="I798" s="51"/>
      <c r="J798" s="107"/>
      <c r="L798" s="50"/>
      <c r="M798" s="50"/>
      <c r="N798" s="50"/>
    </row>
    <row r="799" spans="1:14" s="22" customFormat="1" x14ac:dyDescent="0.45">
      <c r="A799" s="113"/>
      <c r="C799" s="113"/>
      <c r="D799" s="71"/>
      <c r="E799" s="91"/>
      <c r="F799" s="91"/>
      <c r="G799" s="91"/>
      <c r="H799" s="50"/>
      <c r="I799" s="51"/>
      <c r="J799" s="107"/>
      <c r="L799" s="50"/>
      <c r="M799" s="50"/>
      <c r="N799" s="50"/>
    </row>
    <row r="800" spans="1:14" s="22" customFormat="1" x14ac:dyDescent="0.45">
      <c r="A800" s="113"/>
      <c r="C800" s="113"/>
      <c r="D800" s="71"/>
      <c r="E800" s="91"/>
      <c r="F800" s="91"/>
      <c r="G800" s="91"/>
      <c r="H800" s="50"/>
      <c r="I800" s="51"/>
      <c r="J800" s="107"/>
      <c r="L800" s="50"/>
      <c r="M800" s="50"/>
      <c r="N800" s="50"/>
    </row>
    <row r="801" spans="1:14" s="22" customFormat="1" x14ac:dyDescent="0.45">
      <c r="A801" s="113"/>
      <c r="C801" s="113"/>
      <c r="D801" s="71"/>
      <c r="E801" s="91"/>
      <c r="F801" s="91"/>
      <c r="G801" s="91"/>
      <c r="H801" s="50"/>
      <c r="I801" s="51"/>
      <c r="J801" s="107"/>
      <c r="L801" s="50"/>
      <c r="M801" s="50"/>
      <c r="N801" s="50"/>
    </row>
    <row r="802" spans="1:14" s="22" customFormat="1" x14ac:dyDescent="0.45">
      <c r="A802" s="113"/>
      <c r="C802" s="113"/>
      <c r="D802" s="71"/>
      <c r="E802" s="91"/>
      <c r="F802" s="91"/>
      <c r="G802" s="91"/>
      <c r="H802" s="50"/>
      <c r="I802" s="51"/>
      <c r="J802" s="107"/>
      <c r="L802" s="50"/>
      <c r="M802" s="50"/>
      <c r="N802" s="50"/>
    </row>
    <row r="803" spans="1:14" s="22" customFormat="1" x14ac:dyDescent="0.45">
      <c r="A803" s="113"/>
      <c r="C803" s="113"/>
      <c r="D803" s="71"/>
      <c r="E803" s="91"/>
      <c r="F803" s="91"/>
      <c r="G803" s="91"/>
      <c r="H803" s="50"/>
      <c r="I803" s="51"/>
      <c r="J803" s="107"/>
      <c r="L803" s="50"/>
      <c r="M803" s="50"/>
      <c r="N803" s="50"/>
    </row>
    <row r="804" spans="1:14" s="22" customFormat="1" x14ac:dyDescent="0.45">
      <c r="A804" s="113"/>
      <c r="C804" s="113"/>
      <c r="D804" s="71"/>
      <c r="E804" s="91"/>
      <c r="F804" s="91"/>
      <c r="G804" s="91"/>
      <c r="H804" s="50"/>
      <c r="I804" s="51"/>
      <c r="J804" s="107"/>
      <c r="L804" s="50"/>
      <c r="M804" s="50"/>
      <c r="N804" s="50"/>
    </row>
    <row r="805" spans="1:14" s="22" customFormat="1" x14ac:dyDescent="0.45">
      <c r="A805" s="113"/>
      <c r="C805" s="113"/>
      <c r="D805" s="71"/>
      <c r="E805" s="91"/>
      <c r="F805" s="91"/>
      <c r="G805" s="91"/>
      <c r="H805" s="50"/>
      <c r="I805" s="51"/>
      <c r="J805" s="107"/>
      <c r="L805" s="50"/>
      <c r="M805" s="50"/>
      <c r="N805" s="50"/>
    </row>
    <row r="806" spans="1:14" s="22" customFormat="1" x14ac:dyDescent="0.45">
      <c r="A806" s="113"/>
      <c r="C806" s="113"/>
      <c r="D806" s="71"/>
      <c r="E806" s="91"/>
      <c r="F806" s="91"/>
      <c r="G806" s="91"/>
      <c r="H806" s="50"/>
      <c r="I806" s="51"/>
      <c r="J806" s="107"/>
      <c r="L806" s="50"/>
      <c r="M806" s="50"/>
      <c r="N806" s="50"/>
    </row>
    <row r="807" spans="1:14" s="22" customFormat="1" x14ac:dyDescent="0.45">
      <c r="A807" s="113"/>
      <c r="C807" s="113"/>
      <c r="D807" s="71"/>
      <c r="E807" s="91"/>
      <c r="F807" s="91"/>
      <c r="G807" s="91"/>
      <c r="H807" s="50"/>
      <c r="I807" s="51"/>
      <c r="J807" s="107"/>
      <c r="L807" s="50"/>
      <c r="M807" s="50"/>
      <c r="N807" s="50"/>
    </row>
    <row r="808" spans="1:14" s="22" customFormat="1" x14ac:dyDescent="0.45">
      <c r="A808" s="113"/>
      <c r="C808" s="113"/>
      <c r="D808" s="71"/>
      <c r="E808" s="91"/>
      <c r="F808" s="91"/>
      <c r="G808" s="91"/>
      <c r="H808" s="50"/>
      <c r="I808" s="51"/>
      <c r="J808" s="107"/>
      <c r="L808" s="50"/>
      <c r="M808" s="50"/>
      <c r="N808" s="50"/>
    </row>
    <row r="809" spans="1:14" s="22" customFormat="1" x14ac:dyDescent="0.45">
      <c r="A809" s="113"/>
      <c r="C809" s="113"/>
      <c r="D809" s="71"/>
      <c r="E809" s="91"/>
      <c r="F809" s="91"/>
      <c r="G809" s="91"/>
      <c r="H809" s="50"/>
      <c r="I809" s="51"/>
      <c r="J809" s="107"/>
      <c r="L809" s="50"/>
      <c r="M809" s="50"/>
      <c r="N809" s="50"/>
    </row>
    <row r="810" spans="1:14" s="22" customFormat="1" x14ac:dyDescent="0.45">
      <c r="A810" s="113"/>
      <c r="C810" s="113"/>
      <c r="D810" s="71"/>
      <c r="E810" s="91"/>
      <c r="F810" s="91"/>
      <c r="G810" s="91"/>
      <c r="H810" s="50"/>
      <c r="I810" s="51"/>
      <c r="J810" s="107"/>
      <c r="L810" s="50"/>
      <c r="M810" s="50"/>
      <c r="N810" s="50"/>
    </row>
    <row r="811" spans="1:14" s="22" customFormat="1" x14ac:dyDescent="0.45">
      <c r="A811" s="113"/>
      <c r="C811" s="113"/>
      <c r="D811" s="71"/>
      <c r="E811" s="91"/>
      <c r="F811" s="91"/>
      <c r="G811" s="91"/>
      <c r="H811" s="50"/>
      <c r="I811" s="51"/>
      <c r="J811" s="107"/>
      <c r="L811" s="50"/>
      <c r="M811" s="50"/>
      <c r="N811" s="50"/>
    </row>
    <row r="812" spans="1:14" s="22" customFormat="1" x14ac:dyDescent="0.45">
      <c r="A812" s="113"/>
      <c r="C812" s="113"/>
      <c r="D812" s="71"/>
      <c r="E812" s="91"/>
      <c r="F812" s="91"/>
      <c r="G812" s="91"/>
      <c r="H812" s="50"/>
      <c r="I812" s="51"/>
      <c r="J812" s="107"/>
      <c r="L812" s="50"/>
      <c r="M812" s="50"/>
      <c r="N812" s="50"/>
    </row>
    <row r="813" spans="1:14" s="22" customFormat="1" x14ac:dyDescent="0.45">
      <c r="A813" s="113"/>
      <c r="C813" s="113"/>
      <c r="D813" s="71"/>
      <c r="E813" s="91"/>
      <c r="F813" s="91"/>
      <c r="G813" s="91"/>
      <c r="H813" s="50"/>
      <c r="I813" s="51"/>
      <c r="J813" s="107"/>
      <c r="L813" s="50"/>
      <c r="M813" s="50"/>
      <c r="N813" s="50"/>
    </row>
    <row r="814" spans="1:14" s="22" customFormat="1" x14ac:dyDescent="0.45">
      <c r="A814" s="113"/>
      <c r="C814" s="113"/>
      <c r="D814" s="71"/>
      <c r="E814" s="91"/>
      <c r="F814" s="91"/>
      <c r="G814" s="91"/>
      <c r="H814" s="50"/>
      <c r="I814" s="51"/>
      <c r="J814" s="107"/>
      <c r="L814" s="50"/>
      <c r="M814" s="50"/>
      <c r="N814" s="50"/>
    </row>
    <row r="815" spans="1:14" s="22" customFormat="1" x14ac:dyDescent="0.45">
      <c r="A815" s="113"/>
      <c r="C815" s="113"/>
      <c r="D815" s="71"/>
      <c r="E815" s="91"/>
      <c r="F815" s="91"/>
      <c r="G815" s="91"/>
      <c r="H815" s="50"/>
      <c r="I815" s="51"/>
      <c r="J815" s="107"/>
      <c r="L815" s="50"/>
      <c r="M815" s="50"/>
      <c r="N815" s="50"/>
    </row>
    <row r="816" spans="1:14" s="22" customFormat="1" x14ac:dyDescent="0.45">
      <c r="A816" s="113"/>
      <c r="C816" s="113"/>
      <c r="D816" s="71"/>
      <c r="E816" s="91"/>
      <c r="F816" s="91"/>
      <c r="G816" s="91"/>
      <c r="H816" s="50"/>
      <c r="I816" s="51"/>
      <c r="J816" s="107"/>
      <c r="L816" s="50"/>
      <c r="M816" s="50"/>
      <c r="N816" s="50"/>
    </row>
    <row r="817" spans="1:14" s="22" customFormat="1" x14ac:dyDescent="0.45">
      <c r="A817" s="113"/>
      <c r="C817" s="113"/>
      <c r="D817" s="71"/>
      <c r="E817" s="91"/>
      <c r="F817" s="91"/>
      <c r="G817" s="91"/>
      <c r="H817" s="50"/>
      <c r="I817" s="51"/>
      <c r="J817" s="107"/>
      <c r="L817" s="50"/>
      <c r="M817" s="50"/>
      <c r="N817" s="50"/>
    </row>
    <row r="818" spans="1:14" s="22" customFormat="1" x14ac:dyDescent="0.45">
      <c r="A818" s="113"/>
      <c r="C818" s="113"/>
      <c r="D818" s="71"/>
      <c r="E818" s="91"/>
      <c r="F818" s="91"/>
      <c r="G818" s="91"/>
      <c r="H818" s="50"/>
      <c r="I818" s="51"/>
      <c r="J818" s="107"/>
      <c r="L818" s="50"/>
      <c r="M818" s="50"/>
      <c r="N818" s="50"/>
    </row>
    <row r="819" spans="1:14" s="22" customFormat="1" x14ac:dyDescent="0.45">
      <c r="A819" s="113"/>
      <c r="C819" s="113"/>
      <c r="D819" s="71"/>
      <c r="E819" s="91"/>
      <c r="F819" s="91"/>
      <c r="G819" s="91"/>
      <c r="H819" s="50"/>
      <c r="I819" s="51"/>
      <c r="J819" s="107"/>
      <c r="L819" s="50"/>
      <c r="M819" s="50"/>
      <c r="N819" s="50"/>
    </row>
    <row r="820" spans="1:14" s="22" customFormat="1" x14ac:dyDescent="0.45">
      <c r="A820" s="113"/>
      <c r="C820" s="113"/>
      <c r="D820" s="71"/>
      <c r="E820" s="91"/>
      <c r="F820" s="91"/>
      <c r="G820" s="91"/>
      <c r="H820" s="50"/>
      <c r="I820" s="51"/>
      <c r="J820" s="107"/>
      <c r="L820" s="50"/>
      <c r="M820" s="50"/>
      <c r="N820" s="50"/>
    </row>
    <row r="821" spans="1:14" s="22" customFormat="1" x14ac:dyDescent="0.45">
      <c r="A821" s="113"/>
      <c r="C821" s="113"/>
      <c r="D821" s="71"/>
      <c r="E821" s="91"/>
      <c r="F821" s="91"/>
      <c r="G821" s="91"/>
      <c r="H821" s="50"/>
      <c r="I821" s="51"/>
      <c r="J821" s="107"/>
      <c r="L821" s="50"/>
      <c r="M821" s="50"/>
      <c r="N821" s="50"/>
    </row>
    <row r="822" spans="1:14" s="22" customFormat="1" x14ac:dyDescent="0.45">
      <c r="A822" s="113"/>
      <c r="C822" s="113"/>
      <c r="D822" s="71"/>
      <c r="E822" s="91"/>
      <c r="F822" s="91"/>
      <c r="G822" s="91"/>
      <c r="H822" s="50"/>
      <c r="I822" s="51"/>
      <c r="J822" s="107"/>
      <c r="L822" s="50"/>
      <c r="M822" s="50"/>
      <c r="N822" s="50"/>
    </row>
    <row r="823" spans="1:14" s="22" customFormat="1" x14ac:dyDescent="0.45">
      <c r="A823" s="113"/>
      <c r="C823" s="113"/>
      <c r="D823" s="71"/>
      <c r="E823" s="91"/>
      <c r="F823" s="91"/>
      <c r="G823" s="91"/>
      <c r="H823" s="50"/>
      <c r="I823" s="51"/>
      <c r="J823" s="107"/>
      <c r="L823" s="50"/>
      <c r="M823" s="50"/>
      <c r="N823" s="50"/>
    </row>
    <row r="824" spans="1:14" s="22" customFormat="1" x14ac:dyDescent="0.45">
      <c r="A824" s="113"/>
      <c r="C824" s="113"/>
      <c r="D824" s="71"/>
      <c r="E824" s="91"/>
      <c r="F824" s="91"/>
      <c r="G824" s="91"/>
      <c r="H824" s="50"/>
      <c r="I824" s="51"/>
      <c r="J824" s="107"/>
      <c r="L824" s="50"/>
      <c r="M824" s="50"/>
      <c r="N824" s="50"/>
    </row>
    <row r="825" spans="1:14" s="22" customFormat="1" x14ac:dyDescent="0.45">
      <c r="A825" s="113"/>
      <c r="C825" s="113"/>
      <c r="D825" s="71"/>
      <c r="E825" s="91"/>
      <c r="F825" s="91"/>
      <c r="G825" s="91"/>
      <c r="H825" s="50"/>
      <c r="I825" s="51"/>
      <c r="J825" s="107"/>
      <c r="L825" s="50"/>
      <c r="M825" s="50"/>
      <c r="N825" s="50"/>
    </row>
    <row r="826" spans="1:14" s="22" customFormat="1" x14ac:dyDescent="0.45">
      <c r="A826" s="113"/>
      <c r="C826" s="113"/>
      <c r="D826" s="71"/>
      <c r="E826" s="91"/>
      <c r="F826" s="91"/>
      <c r="G826" s="91"/>
      <c r="H826" s="50"/>
      <c r="I826" s="51"/>
      <c r="J826" s="107"/>
      <c r="L826" s="50"/>
      <c r="M826" s="50"/>
      <c r="N826" s="50"/>
    </row>
    <row r="827" spans="1:14" s="22" customFormat="1" x14ac:dyDescent="0.45">
      <c r="A827" s="113"/>
      <c r="C827" s="113"/>
      <c r="D827" s="71"/>
      <c r="E827" s="91"/>
      <c r="F827" s="91"/>
      <c r="G827" s="91"/>
      <c r="H827" s="50"/>
      <c r="I827" s="51"/>
      <c r="J827" s="107"/>
      <c r="L827" s="50"/>
      <c r="M827" s="50"/>
      <c r="N827" s="50"/>
    </row>
    <row r="828" spans="1:14" s="22" customFormat="1" x14ac:dyDescent="0.45">
      <c r="A828" s="113"/>
      <c r="C828" s="113"/>
      <c r="D828" s="71"/>
      <c r="E828" s="91"/>
      <c r="F828" s="91"/>
      <c r="G828" s="91"/>
      <c r="H828" s="50"/>
      <c r="I828" s="51"/>
      <c r="J828" s="107"/>
      <c r="L828" s="50"/>
      <c r="M828" s="50"/>
      <c r="N828" s="50"/>
    </row>
    <row r="829" spans="1:14" s="22" customFormat="1" x14ac:dyDescent="0.45">
      <c r="A829" s="113"/>
      <c r="C829" s="113"/>
      <c r="D829" s="71"/>
      <c r="E829" s="91"/>
      <c r="F829" s="91"/>
      <c r="G829" s="91"/>
      <c r="H829" s="50"/>
      <c r="I829" s="51"/>
      <c r="J829" s="107"/>
      <c r="L829" s="50"/>
      <c r="M829" s="50"/>
      <c r="N829" s="50"/>
    </row>
    <row r="830" spans="1:14" s="22" customFormat="1" x14ac:dyDescent="0.45">
      <c r="A830" s="113"/>
      <c r="C830" s="113"/>
      <c r="D830" s="71"/>
      <c r="E830" s="91"/>
      <c r="F830" s="91"/>
      <c r="G830" s="91"/>
      <c r="H830" s="50"/>
      <c r="I830" s="51"/>
      <c r="J830" s="107"/>
      <c r="L830" s="50"/>
      <c r="M830" s="50"/>
      <c r="N830" s="50"/>
    </row>
    <row r="831" spans="1:14" s="22" customFormat="1" x14ac:dyDescent="0.45">
      <c r="A831" s="113"/>
      <c r="C831" s="113"/>
      <c r="D831" s="71"/>
      <c r="E831" s="91"/>
      <c r="F831" s="91"/>
      <c r="G831" s="91"/>
      <c r="H831" s="50"/>
      <c r="I831" s="51"/>
      <c r="J831" s="107"/>
      <c r="L831" s="50"/>
      <c r="M831" s="50"/>
      <c r="N831" s="50"/>
    </row>
    <row r="832" spans="1:14" s="22" customFormat="1" x14ac:dyDescent="0.45">
      <c r="A832" s="113"/>
      <c r="C832" s="113"/>
      <c r="D832" s="71"/>
      <c r="E832" s="91"/>
      <c r="F832" s="91"/>
      <c r="G832" s="91"/>
      <c r="H832" s="50"/>
      <c r="I832" s="51"/>
      <c r="J832" s="107"/>
      <c r="L832" s="50"/>
      <c r="M832" s="50"/>
      <c r="N832" s="50"/>
    </row>
    <row r="833" spans="1:14" s="22" customFormat="1" x14ac:dyDescent="0.45">
      <c r="A833" s="113"/>
      <c r="C833" s="113"/>
      <c r="D833" s="71"/>
      <c r="E833" s="91"/>
      <c r="F833" s="91"/>
      <c r="G833" s="91"/>
      <c r="H833" s="50"/>
      <c r="I833" s="51"/>
      <c r="J833" s="107"/>
      <c r="L833" s="50"/>
      <c r="M833" s="50"/>
      <c r="N833" s="50"/>
    </row>
    <row r="834" spans="1:14" s="22" customFormat="1" x14ac:dyDescent="0.45">
      <c r="A834" s="113"/>
      <c r="C834" s="113"/>
      <c r="D834" s="71"/>
      <c r="E834" s="91"/>
      <c r="F834" s="91"/>
      <c r="G834" s="91"/>
      <c r="H834" s="50"/>
      <c r="I834" s="51"/>
      <c r="J834" s="107"/>
      <c r="L834" s="50"/>
      <c r="M834" s="50"/>
      <c r="N834" s="50"/>
    </row>
    <row r="835" spans="1:14" s="22" customFormat="1" x14ac:dyDescent="0.45">
      <c r="A835" s="113"/>
      <c r="C835" s="113"/>
      <c r="D835" s="71"/>
      <c r="E835" s="91"/>
      <c r="F835" s="91"/>
      <c r="G835" s="91"/>
      <c r="H835" s="50"/>
      <c r="I835" s="51"/>
      <c r="J835" s="107"/>
      <c r="L835" s="50"/>
      <c r="M835" s="50"/>
      <c r="N835" s="50"/>
    </row>
    <row r="836" spans="1:14" s="22" customFormat="1" x14ac:dyDescent="0.45">
      <c r="A836" s="113"/>
      <c r="C836" s="113"/>
      <c r="D836" s="71"/>
      <c r="E836" s="91"/>
      <c r="F836" s="91"/>
      <c r="G836" s="91"/>
      <c r="H836" s="50"/>
      <c r="I836" s="51"/>
      <c r="J836" s="107"/>
      <c r="L836" s="50"/>
      <c r="M836" s="50"/>
      <c r="N836" s="50"/>
    </row>
    <row r="837" spans="1:14" s="22" customFormat="1" x14ac:dyDescent="0.45">
      <c r="A837" s="113"/>
      <c r="C837" s="113"/>
      <c r="D837" s="71"/>
      <c r="E837" s="91"/>
      <c r="F837" s="91"/>
      <c r="G837" s="91"/>
      <c r="H837" s="50"/>
      <c r="I837" s="51"/>
      <c r="J837" s="107"/>
      <c r="L837" s="50"/>
      <c r="M837" s="50"/>
      <c r="N837" s="50"/>
    </row>
    <row r="838" spans="1:14" s="22" customFormat="1" x14ac:dyDescent="0.45">
      <c r="A838" s="113"/>
      <c r="C838" s="113"/>
      <c r="D838" s="71"/>
      <c r="E838" s="91"/>
      <c r="F838" s="91"/>
      <c r="G838" s="91"/>
      <c r="H838" s="50"/>
      <c r="I838" s="51"/>
      <c r="J838" s="107"/>
      <c r="L838" s="50"/>
      <c r="M838" s="50"/>
      <c r="N838" s="50"/>
    </row>
    <row r="839" spans="1:14" s="22" customFormat="1" x14ac:dyDescent="0.45">
      <c r="A839" s="113"/>
      <c r="C839" s="113"/>
      <c r="D839" s="71"/>
      <c r="E839" s="91"/>
      <c r="F839" s="91"/>
      <c r="G839" s="91"/>
      <c r="H839" s="50"/>
      <c r="I839" s="51"/>
      <c r="J839" s="107"/>
      <c r="L839" s="50"/>
      <c r="M839" s="50"/>
      <c r="N839" s="50"/>
    </row>
    <row r="840" spans="1:14" s="22" customFormat="1" x14ac:dyDescent="0.45">
      <c r="A840" s="113"/>
      <c r="C840" s="113"/>
      <c r="D840" s="71"/>
      <c r="E840" s="91"/>
      <c r="F840" s="91"/>
      <c r="G840" s="91"/>
      <c r="H840" s="50"/>
      <c r="I840" s="51"/>
      <c r="J840" s="107"/>
      <c r="L840" s="50"/>
      <c r="M840" s="50"/>
      <c r="N840" s="50"/>
    </row>
    <row r="841" spans="1:14" s="22" customFormat="1" x14ac:dyDescent="0.45">
      <c r="A841" s="113"/>
      <c r="C841" s="113"/>
      <c r="D841" s="71"/>
      <c r="E841" s="91"/>
      <c r="F841" s="91"/>
      <c r="G841" s="91"/>
      <c r="H841" s="50"/>
      <c r="I841" s="51"/>
      <c r="J841" s="107"/>
      <c r="L841" s="50"/>
      <c r="M841" s="50"/>
      <c r="N841" s="50"/>
    </row>
    <row r="842" spans="1:14" s="22" customFormat="1" x14ac:dyDescent="0.45">
      <c r="A842" s="113"/>
      <c r="C842" s="113"/>
      <c r="D842" s="71"/>
      <c r="E842" s="91"/>
      <c r="F842" s="91"/>
      <c r="G842" s="91"/>
      <c r="H842" s="50"/>
      <c r="I842" s="51"/>
      <c r="J842" s="107"/>
      <c r="L842" s="50"/>
      <c r="M842" s="50"/>
      <c r="N842" s="50"/>
    </row>
    <row r="843" spans="1:14" s="22" customFormat="1" x14ac:dyDescent="0.45">
      <c r="A843" s="113"/>
      <c r="C843" s="113"/>
      <c r="D843" s="71"/>
      <c r="E843" s="91"/>
      <c r="F843" s="91"/>
      <c r="G843" s="91"/>
      <c r="H843" s="50"/>
      <c r="I843" s="51"/>
      <c r="J843" s="107"/>
      <c r="L843" s="50"/>
      <c r="M843" s="50"/>
      <c r="N843" s="50"/>
    </row>
    <row r="844" spans="1:14" s="22" customFormat="1" x14ac:dyDescent="0.45">
      <c r="A844" s="113"/>
      <c r="C844" s="113"/>
      <c r="D844" s="71"/>
      <c r="E844" s="91"/>
      <c r="F844" s="91"/>
      <c r="G844" s="91"/>
      <c r="H844" s="50"/>
      <c r="I844" s="51"/>
      <c r="J844" s="107"/>
      <c r="L844" s="50"/>
      <c r="M844" s="50"/>
      <c r="N844" s="50"/>
    </row>
    <row r="845" spans="1:14" s="22" customFormat="1" x14ac:dyDescent="0.45">
      <c r="A845" s="113"/>
      <c r="C845" s="113"/>
      <c r="D845" s="71"/>
      <c r="E845" s="91"/>
      <c r="F845" s="91"/>
      <c r="G845" s="91"/>
      <c r="H845" s="50"/>
      <c r="I845" s="51"/>
      <c r="J845" s="107"/>
      <c r="L845" s="50"/>
      <c r="M845" s="50"/>
      <c r="N845" s="50"/>
    </row>
    <row r="846" spans="1:14" s="22" customFormat="1" x14ac:dyDescent="0.45">
      <c r="A846" s="113"/>
      <c r="C846" s="113"/>
      <c r="D846" s="71"/>
      <c r="E846" s="91"/>
      <c r="F846" s="91"/>
      <c r="G846" s="91"/>
      <c r="H846" s="50"/>
      <c r="I846" s="51"/>
      <c r="J846" s="107"/>
      <c r="L846" s="50"/>
      <c r="M846" s="50"/>
      <c r="N846" s="50"/>
    </row>
    <row r="847" spans="1:14" s="22" customFormat="1" x14ac:dyDescent="0.45">
      <c r="A847" s="113"/>
      <c r="C847" s="113"/>
      <c r="D847" s="71"/>
      <c r="E847" s="91"/>
      <c r="F847" s="91"/>
      <c r="G847" s="91"/>
      <c r="H847" s="50"/>
      <c r="I847" s="51"/>
      <c r="J847" s="107"/>
      <c r="L847" s="50"/>
      <c r="M847" s="50"/>
      <c r="N847" s="50"/>
    </row>
    <row r="848" spans="1:14" s="22" customFormat="1" x14ac:dyDescent="0.45">
      <c r="A848" s="113"/>
      <c r="C848" s="113"/>
      <c r="D848" s="71"/>
      <c r="E848" s="91"/>
      <c r="F848" s="91"/>
      <c r="G848" s="91"/>
      <c r="H848" s="50"/>
      <c r="I848" s="51"/>
      <c r="J848" s="107"/>
      <c r="L848" s="50"/>
      <c r="M848" s="50"/>
      <c r="N848" s="50"/>
    </row>
    <row r="849" spans="1:14" s="22" customFormat="1" x14ac:dyDescent="0.45">
      <c r="A849" s="113"/>
      <c r="C849" s="113"/>
      <c r="D849" s="71"/>
      <c r="E849" s="91"/>
      <c r="F849" s="91"/>
      <c r="G849" s="91"/>
      <c r="H849" s="50"/>
      <c r="I849" s="51"/>
      <c r="J849" s="107"/>
      <c r="L849" s="50"/>
      <c r="M849" s="50"/>
      <c r="N849" s="50"/>
    </row>
    <row r="850" spans="1:14" s="22" customFormat="1" x14ac:dyDescent="0.45">
      <c r="A850" s="113"/>
      <c r="C850" s="113"/>
      <c r="D850" s="71"/>
      <c r="E850" s="91"/>
      <c r="F850" s="91"/>
      <c r="G850" s="91"/>
      <c r="H850" s="50"/>
      <c r="I850" s="51"/>
      <c r="J850" s="107"/>
      <c r="L850" s="50"/>
      <c r="M850" s="50"/>
      <c r="N850" s="50"/>
    </row>
    <row r="851" spans="1:14" s="22" customFormat="1" x14ac:dyDescent="0.45">
      <c r="A851" s="113"/>
      <c r="C851" s="113"/>
      <c r="D851" s="71"/>
      <c r="E851" s="91"/>
      <c r="F851" s="91"/>
      <c r="G851" s="91"/>
      <c r="H851" s="50"/>
      <c r="I851" s="51"/>
      <c r="J851" s="107"/>
      <c r="L851" s="50"/>
      <c r="M851" s="50"/>
      <c r="N851" s="50"/>
    </row>
    <row r="852" spans="1:14" s="22" customFormat="1" x14ac:dyDescent="0.45">
      <c r="A852" s="113"/>
      <c r="C852" s="113"/>
      <c r="D852" s="71"/>
      <c r="E852" s="91"/>
      <c r="F852" s="91"/>
      <c r="G852" s="91"/>
      <c r="H852" s="50"/>
      <c r="I852" s="51"/>
      <c r="J852" s="107"/>
      <c r="L852" s="50"/>
      <c r="M852" s="50"/>
      <c r="N852" s="50"/>
    </row>
    <row r="853" spans="1:14" s="22" customFormat="1" x14ac:dyDescent="0.45">
      <c r="A853" s="113"/>
      <c r="C853" s="113"/>
      <c r="D853" s="71"/>
      <c r="E853" s="91"/>
      <c r="F853" s="91"/>
      <c r="G853" s="91"/>
      <c r="H853" s="50"/>
      <c r="I853" s="51"/>
      <c r="J853" s="107"/>
      <c r="L853" s="50"/>
      <c r="M853" s="50"/>
      <c r="N853" s="50"/>
    </row>
    <row r="854" spans="1:14" s="22" customFormat="1" x14ac:dyDescent="0.45">
      <c r="A854" s="113"/>
      <c r="C854" s="113"/>
      <c r="D854" s="71"/>
      <c r="E854" s="91"/>
      <c r="F854" s="91"/>
      <c r="G854" s="91"/>
      <c r="H854" s="50"/>
      <c r="I854" s="51"/>
      <c r="J854" s="107"/>
      <c r="L854" s="50"/>
      <c r="M854" s="50"/>
      <c r="N854" s="50"/>
    </row>
    <row r="855" spans="1:14" s="22" customFormat="1" x14ac:dyDescent="0.45">
      <c r="A855" s="113"/>
      <c r="C855" s="113"/>
      <c r="D855" s="71"/>
      <c r="E855" s="91"/>
      <c r="F855" s="91"/>
      <c r="G855" s="91"/>
      <c r="H855" s="50"/>
      <c r="I855" s="51"/>
      <c r="J855" s="107"/>
      <c r="L855" s="50"/>
      <c r="M855" s="50"/>
      <c r="N855" s="50"/>
    </row>
    <row r="856" spans="1:14" s="22" customFormat="1" x14ac:dyDescent="0.45">
      <c r="A856" s="113"/>
      <c r="C856" s="113"/>
      <c r="D856" s="71"/>
      <c r="E856" s="91"/>
      <c r="F856" s="91"/>
      <c r="G856" s="91"/>
      <c r="H856" s="50"/>
      <c r="I856" s="51"/>
      <c r="J856" s="107"/>
      <c r="L856" s="50"/>
      <c r="M856" s="50"/>
      <c r="N856" s="50"/>
    </row>
    <row r="857" spans="1:14" s="22" customFormat="1" x14ac:dyDescent="0.45">
      <c r="A857" s="113"/>
      <c r="C857" s="113"/>
      <c r="D857" s="71"/>
      <c r="E857" s="91"/>
      <c r="F857" s="91"/>
      <c r="G857" s="91"/>
      <c r="H857" s="50"/>
      <c r="I857" s="51"/>
      <c r="J857" s="107"/>
      <c r="L857" s="50"/>
      <c r="M857" s="50"/>
      <c r="N857" s="50"/>
    </row>
    <row r="858" spans="1:14" s="22" customFormat="1" x14ac:dyDescent="0.45">
      <c r="A858" s="113"/>
      <c r="C858" s="113"/>
      <c r="D858" s="71"/>
      <c r="E858" s="91"/>
      <c r="F858" s="91"/>
      <c r="G858" s="91"/>
      <c r="H858" s="50"/>
      <c r="I858" s="51"/>
      <c r="J858" s="107"/>
      <c r="L858" s="50"/>
      <c r="M858" s="50"/>
      <c r="N858" s="50"/>
    </row>
    <row r="859" spans="1:14" s="22" customFormat="1" x14ac:dyDescent="0.45">
      <c r="A859" s="113"/>
      <c r="C859" s="113"/>
      <c r="D859" s="71"/>
      <c r="E859" s="91"/>
      <c r="F859" s="91"/>
      <c r="G859" s="91"/>
      <c r="H859" s="50"/>
      <c r="I859" s="51"/>
      <c r="J859" s="107"/>
      <c r="L859" s="50"/>
      <c r="M859" s="50"/>
      <c r="N859" s="50"/>
    </row>
    <row r="860" spans="1:14" s="22" customFormat="1" x14ac:dyDescent="0.45">
      <c r="A860" s="113"/>
      <c r="C860" s="113"/>
      <c r="D860" s="71"/>
      <c r="E860" s="91"/>
      <c r="F860" s="91"/>
      <c r="G860" s="91"/>
      <c r="H860" s="50"/>
      <c r="I860" s="51"/>
      <c r="J860" s="107"/>
      <c r="L860" s="50"/>
      <c r="M860" s="50"/>
      <c r="N860" s="50"/>
    </row>
    <row r="861" spans="1:14" s="22" customFormat="1" x14ac:dyDescent="0.45">
      <c r="A861" s="113"/>
      <c r="C861" s="113"/>
      <c r="D861" s="71"/>
      <c r="E861" s="91"/>
      <c r="F861" s="91"/>
      <c r="G861" s="91"/>
      <c r="H861" s="50"/>
      <c r="I861" s="51"/>
      <c r="J861" s="107"/>
      <c r="L861" s="50"/>
      <c r="M861" s="50"/>
      <c r="N861" s="50"/>
    </row>
    <row r="862" spans="1:14" s="22" customFormat="1" x14ac:dyDescent="0.45">
      <c r="A862" s="113"/>
      <c r="C862" s="113"/>
      <c r="D862" s="71"/>
      <c r="E862" s="91"/>
      <c r="F862" s="91"/>
      <c r="G862" s="91"/>
      <c r="H862" s="50"/>
      <c r="I862" s="51"/>
      <c r="J862" s="107"/>
      <c r="L862" s="50"/>
      <c r="M862" s="50"/>
      <c r="N862" s="50"/>
    </row>
    <row r="863" spans="1:14" s="22" customFormat="1" x14ac:dyDescent="0.45">
      <c r="A863" s="113"/>
      <c r="C863" s="113"/>
      <c r="D863" s="71"/>
      <c r="E863" s="91"/>
      <c r="F863" s="91"/>
      <c r="G863" s="91"/>
      <c r="H863" s="50"/>
      <c r="I863" s="51"/>
      <c r="J863" s="107"/>
      <c r="L863" s="50"/>
      <c r="M863" s="50"/>
      <c r="N863" s="50"/>
    </row>
    <row r="864" spans="1:14" s="22" customFormat="1" x14ac:dyDescent="0.45">
      <c r="A864" s="113"/>
      <c r="C864" s="113"/>
      <c r="D864" s="71"/>
      <c r="E864" s="91"/>
      <c r="F864" s="91"/>
      <c r="G864" s="91"/>
      <c r="H864" s="50"/>
      <c r="I864" s="51"/>
      <c r="J864" s="107"/>
      <c r="L864" s="50"/>
      <c r="M864" s="50"/>
      <c r="N864" s="50"/>
    </row>
    <row r="865" spans="1:14" s="22" customFormat="1" x14ac:dyDescent="0.45">
      <c r="A865" s="113"/>
      <c r="C865" s="113"/>
      <c r="D865" s="71"/>
      <c r="E865" s="91"/>
      <c r="F865" s="91"/>
      <c r="G865" s="91"/>
      <c r="H865" s="50"/>
      <c r="I865" s="51"/>
      <c r="J865" s="107"/>
      <c r="L865" s="50"/>
      <c r="M865" s="50"/>
      <c r="N865" s="50"/>
    </row>
    <row r="866" spans="1:14" s="22" customFormat="1" x14ac:dyDescent="0.45">
      <c r="A866" s="113"/>
      <c r="C866" s="113"/>
      <c r="D866" s="71"/>
      <c r="E866" s="91"/>
      <c r="F866" s="91"/>
      <c r="G866" s="91"/>
      <c r="H866" s="50"/>
      <c r="I866" s="51"/>
      <c r="J866" s="107"/>
      <c r="L866" s="50"/>
      <c r="M866" s="50"/>
      <c r="N866" s="50"/>
    </row>
    <row r="867" spans="1:14" s="22" customFormat="1" x14ac:dyDescent="0.45">
      <c r="A867" s="113"/>
      <c r="C867" s="113"/>
      <c r="D867" s="71"/>
      <c r="E867" s="91"/>
      <c r="F867" s="91"/>
      <c r="G867" s="91"/>
      <c r="H867" s="50"/>
      <c r="I867" s="51"/>
      <c r="J867" s="107"/>
      <c r="L867" s="50"/>
      <c r="M867" s="50"/>
      <c r="N867" s="50"/>
    </row>
    <row r="868" spans="1:14" s="22" customFormat="1" x14ac:dyDescent="0.45">
      <c r="A868" s="113"/>
      <c r="C868" s="113"/>
      <c r="D868" s="71"/>
      <c r="E868" s="91"/>
      <c r="F868" s="91"/>
      <c r="G868" s="91"/>
      <c r="H868" s="50"/>
      <c r="I868" s="51"/>
      <c r="J868" s="107"/>
      <c r="L868" s="50"/>
      <c r="M868" s="50"/>
      <c r="N868" s="50"/>
    </row>
    <row r="869" spans="1:14" s="22" customFormat="1" x14ac:dyDescent="0.45">
      <c r="A869" s="113"/>
      <c r="C869" s="113"/>
      <c r="D869" s="71"/>
      <c r="E869" s="91"/>
      <c r="F869" s="91"/>
      <c r="G869" s="91"/>
      <c r="H869" s="50"/>
      <c r="I869" s="51"/>
      <c r="J869" s="107"/>
      <c r="L869" s="50"/>
      <c r="M869" s="50"/>
      <c r="N869" s="50"/>
    </row>
    <row r="870" spans="1:14" s="22" customFormat="1" x14ac:dyDescent="0.45">
      <c r="A870" s="113"/>
      <c r="C870" s="113"/>
      <c r="D870" s="71"/>
      <c r="E870" s="91"/>
      <c r="F870" s="91"/>
      <c r="G870" s="91"/>
      <c r="H870" s="50"/>
      <c r="I870" s="51"/>
      <c r="J870" s="107"/>
      <c r="L870" s="50"/>
      <c r="M870" s="50"/>
      <c r="N870" s="50"/>
    </row>
    <row r="871" spans="1:14" s="22" customFormat="1" x14ac:dyDescent="0.45">
      <c r="A871" s="113"/>
      <c r="C871" s="113"/>
      <c r="D871" s="71"/>
      <c r="E871" s="91"/>
      <c r="F871" s="91"/>
      <c r="G871" s="91"/>
      <c r="H871" s="50"/>
      <c r="I871" s="51"/>
      <c r="J871" s="107"/>
      <c r="L871" s="50"/>
      <c r="M871" s="50"/>
      <c r="N871" s="50"/>
    </row>
    <row r="872" spans="1:14" s="22" customFormat="1" x14ac:dyDescent="0.45">
      <c r="A872" s="113"/>
      <c r="C872" s="113"/>
      <c r="D872" s="71"/>
      <c r="E872" s="91"/>
      <c r="F872" s="91"/>
      <c r="G872" s="91"/>
      <c r="H872" s="50"/>
      <c r="I872" s="51"/>
      <c r="J872" s="107"/>
      <c r="L872" s="50"/>
      <c r="M872" s="50"/>
      <c r="N872" s="50"/>
    </row>
    <row r="873" spans="1:14" s="22" customFormat="1" x14ac:dyDescent="0.45">
      <c r="A873" s="113"/>
      <c r="C873" s="113"/>
      <c r="D873" s="71"/>
      <c r="E873" s="91"/>
      <c r="F873" s="91"/>
      <c r="G873" s="91"/>
      <c r="H873" s="50"/>
      <c r="I873" s="51"/>
      <c r="J873" s="107"/>
      <c r="L873" s="50"/>
      <c r="M873" s="50"/>
      <c r="N873" s="50"/>
    </row>
    <row r="874" spans="1:14" s="22" customFormat="1" x14ac:dyDescent="0.45">
      <c r="A874" s="113"/>
      <c r="C874" s="113"/>
      <c r="D874" s="71"/>
      <c r="E874" s="91"/>
      <c r="F874" s="91"/>
      <c r="G874" s="91"/>
      <c r="H874" s="50"/>
      <c r="I874" s="51"/>
      <c r="J874" s="107"/>
      <c r="L874" s="50"/>
      <c r="M874" s="50"/>
      <c r="N874" s="50"/>
    </row>
    <row r="875" spans="1:14" s="22" customFormat="1" x14ac:dyDescent="0.45">
      <c r="A875" s="113"/>
      <c r="C875" s="113"/>
      <c r="D875" s="71"/>
      <c r="E875" s="91"/>
      <c r="F875" s="91"/>
      <c r="G875" s="91"/>
      <c r="H875" s="50"/>
      <c r="I875" s="51"/>
      <c r="J875" s="107"/>
      <c r="L875" s="50"/>
      <c r="M875" s="50"/>
      <c r="N875" s="50"/>
    </row>
    <row r="876" spans="1:14" s="22" customFormat="1" x14ac:dyDescent="0.45">
      <c r="A876" s="113"/>
      <c r="C876" s="113"/>
      <c r="D876" s="71"/>
      <c r="E876" s="91"/>
      <c r="F876" s="91"/>
      <c r="G876" s="91"/>
      <c r="H876" s="50"/>
      <c r="I876" s="51"/>
      <c r="J876" s="107"/>
      <c r="L876" s="50"/>
      <c r="M876" s="50"/>
      <c r="N876" s="50"/>
    </row>
    <row r="877" spans="1:14" s="22" customFormat="1" x14ac:dyDescent="0.45">
      <c r="A877" s="113"/>
      <c r="C877" s="113"/>
      <c r="D877" s="71"/>
      <c r="E877" s="91"/>
      <c r="F877" s="91"/>
      <c r="G877" s="91"/>
      <c r="H877" s="50"/>
      <c r="I877" s="51"/>
      <c r="J877" s="107"/>
      <c r="L877" s="50"/>
      <c r="M877" s="50"/>
      <c r="N877" s="50"/>
    </row>
    <row r="878" spans="1:14" s="22" customFormat="1" x14ac:dyDescent="0.45">
      <c r="A878" s="113"/>
      <c r="C878" s="113"/>
      <c r="D878" s="71"/>
      <c r="E878" s="91"/>
      <c r="F878" s="91"/>
      <c r="G878" s="91"/>
      <c r="H878" s="50"/>
      <c r="I878" s="51"/>
      <c r="J878" s="107"/>
      <c r="L878" s="50"/>
      <c r="M878" s="50"/>
      <c r="N878" s="50"/>
    </row>
    <row r="879" spans="1:14" s="22" customFormat="1" x14ac:dyDescent="0.45">
      <c r="A879" s="113"/>
      <c r="C879" s="113"/>
      <c r="D879" s="71"/>
      <c r="E879" s="91"/>
      <c r="F879" s="91"/>
      <c r="G879" s="91"/>
      <c r="H879" s="50"/>
      <c r="I879" s="51"/>
      <c r="J879" s="107"/>
      <c r="L879" s="50"/>
      <c r="M879" s="50"/>
      <c r="N879" s="50"/>
    </row>
    <row r="880" spans="1:14" s="22" customFormat="1" x14ac:dyDescent="0.45">
      <c r="A880" s="113"/>
      <c r="C880" s="113"/>
      <c r="D880" s="71"/>
      <c r="E880" s="91"/>
      <c r="F880" s="91"/>
      <c r="G880" s="91"/>
      <c r="H880" s="50"/>
      <c r="I880" s="51"/>
      <c r="J880" s="107"/>
      <c r="L880" s="50"/>
      <c r="M880" s="50"/>
      <c r="N880" s="50"/>
    </row>
    <row r="881" spans="1:14" s="22" customFormat="1" x14ac:dyDescent="0.45">
      <c r="A881" s="113"/>
      <c r="C881" s="113"/>
      <c r="D881" s="71"/>
      <c r="E881" s="91"/>
      <c r="F881" s="91"/>
      <c r="G881" s="91"/>
      <c r="H881" s="50"/>
      <c r="I881" s="51"/>
      <c r="J881" s="107"/>
      <c r="L881" s="50"/>
      <c r="M881" s="50"/>
      <c r="N881" s="50"/>
    </row>
    <row r="882" spans="1:14" s="22" customFormat="1" x14ac:dyDescent="0.45">
      <c r="A882" s="113"/>
      <c r="C882" s="113"/>
      <c r="D882" s="71"/>
      <c r="E882" s="91"/>
      <c r="F882" s="91"/>
      <c r="G882" s="91"/>
      <c r="H882" s="50"/>
      <c r="I882" s="51"/>
      <c r="J882" s="107"/>
      <c r="L882" s="50"/>
      <c r="M882" s="50"/>
      <c r="N882" s="50"/>
    </row>
    <row r="883" spans="1:14" s="22" customFormat="1" x14ac:dyDescent="0.45">
      <c r="A883" s="113"/>
      <c r="C883" s="113"/>
      <c r="D883" s="71"/>
      <c r="E883" s="91"/>
      <c r="F883" s="91"/>
      <c r="G883" s="91"/>
      <c r="H883" s="50"/>
      <c r="I883" s="51"/>
      <c r="J883" s="107"/>
      <c r="L883" s="50"/>
      <c r="M883" s="50"/>
      <c r="N883" s="50"/>
    </row>
    <row r="884" spans="1:14" s="22" customFormat="1" x14ac:dyDescent="0.45">
      <c r="A884" s="113"/>
      <c r="C884" s="113"/>
      <c r="D884" s="71"/>
      <c r="E884" s="91"/>
      <c r="F884" s="91"/>
      <c r="G884" s="91"/>
      <c r="H884" s="50"/>
      <c r="I884" s="51"/>
      <c r="J884" s="107"/>
      <c r="L884" s="50"/>
      <c r="M884" s="50"/>
      <c r="N884" s="50"/>
    </row>
    <row r="885" spans="1:14" s="22" customFormat="1" x14ac:dyDescent="0.45">
      <c r="A885" s="113"/>
      <c r="C885" s="113"/>
      <c r="D885" s="71"/>
      <c r="E885" s="91"/>
      <c r="F885" s="91"/>
      <c r="G885" s="91"/>
      <c r="H885" s="50"/>
      <c r="I885" s="51"/>
      <c r="J885" s="107"/>
      <c r="L885" s="50"/>
      <c r="M885" s="50"/>
      <c r="N885" s="50"/>
    </row>
    <row r="886" spans="1:14" s="22" customFormat="1" x14ac:dyDescent="0.45">
      <c r="A886" s="113"/>
      <c r="C886" s="113"/>
      <c r="D886" s="71"/>
      <c r="E886" s="91"/>
      <c r="F886" s="91"/>
      <c r="G886" s="91"/>
      <c r="H886" s="50"/>
      <c r="I886" s="51"/>
      <c r="J886" s="107"/>
      <c r="L886" s="50"/>
      <c r="M886" s="50"/>
      <c r="N886" s="50"/>
    </row>
    <row r="887" spans="1:14" s="22" customFormat="1" x14ac:dyDescent="0.45">
      <c r="A887" s="113"/>
      <c r="C887" s="113"/>
      <c r="D887" s="71"/>
      <c r="E887" s="91"/>
      <c r="F887" s="91"/>
      <c r="G887" s="91"/>
      <c r="H887" s="50"/>
      <c r="I887" s="51"/>
      <c r="J887" s="107"/>
      <c r="L887" s="50"/>
      <c r="M887" s="50"/>
      <c r="N887" s="50"/>
    </row>
    <row r="888" spans="1:14" s="22" customFormat="1" x14ac:dyDescent="0.45">
      <c r="A888" s="113"/>
      <c r="C888" s="113"/>
      <c r="D888" s="71"/>
      <c r="E888" s="91"/>
      <c r="F888" s="91"/>
      <c r="G888" s="91"/>
      <c r="H888" s="50"/>
      <c r="I888" s="51"/>
      <c r="J888" s="107"/>
      <c r="L888" s="50"/>
      <c r="M888" s="50"/>
      <c r="N888" s="50"/>
    </row>
    <row r="889" spans="1:14" s="22" customFormat="1" x14ac:dyDescent="0.45">
      <c r="A889" s="113"/>
      <c r="C889" s="113"/>
      <c r="D889" s="71"/>
      <c r="E889" s="91"/>
      <c r="F889" s="91"/>
      <c r="G889" s="91"/>
      <c r="H889" s="50"/>
      <c r="I889" s="51"/>
      <c r="J889" s="107"/>
      <c r="L889" s="50"/>
      <c r="M889" s="50"/>
      <c r="N889" s="50"/>
    </row>
    <row r="890" spans="1:14" s="22" customFormat="1" x14ac:dyDescent="0.45">
      <c r="A890" s="113"/>
      <c r="C890" s="113"/>
      <c r="D890" s="71"/>
      <c r="E890" s="91"/>
      <c r="F890" s="91"/>
      <c r="G890" s="91"/>
      <c r="H890" s="50"/>
      <c r="I890" s="51"/>
      <c r="J890" s="107"/>
      <c r="L890" s="50"/>
      <c r="M890" s="50"/>
      <c r="N890" s="50"/>
    </row>
    <row r="891" spans="1:14" s="22" customFormat="1" x14ac:dyDescent="0.45">
      <c r="A891" s="113"/>
      <c r="C891" s="113"/>
      <c r="D891" s="71"/>
      <c r="E891" s="91"/>
      <c r="F891" s="91"/>
      <c r="G891" s="91"/>
      <c r="H891" s="50"/>
      <c r="I891" s="51"/>
      <c r="J891" s="107"/>
      <c r="L891" s="50"/>
      <c r="M891" s="50"/>
      <c r="N891" s="50"/>
    </row>
    <row r="892" spans="1:14" s="22" customFormat="1" x14ac:dyDescent="0.45">
      <c r="A892" s="113"/>
      <c r="C892" s="113"/>
      <c r="D892" s="71"/>
      <c r="E892" s="91"/>
      <c r="F892" s="91"/>
      <c r="G892" s="91"/>
      <c r="H892" s="50"/>
      <c r="I892" s="51"/>
      <c r="J892" s="107"/>
      <c r="L892" s="50"/>
      <c r="M892" s="50"/>
      <c r="N892" s="50"/>
    </row>
    <row r="893" spans="1:14" s="22" customFormat="1" x14ac:dyDescent="0.45">
      <c r="A893" s="113"/>
      <c r="C893" s="113"/>
      <c r="D893" s="71"/>
      <c r="E893" s="91"/>
      <c r="F893" s="91"/>
      <c r="G893" s="91"/>
      <c r="H893" s="50"/>
      <c r="I893" s="51"/>
      <c r="J893" s="107"/>
      <c r="L893" s="50"/>
      <c r="M893" s="50"/>
      <c r="N893" s="50"/>
    </row>
    <row r="894" spans="1:14" s="22" customFormat="1" x14ac:dyDescent="0.45">
      <c r="A894" s="113"/>
      <c r="C894" s="113"/>
      <c r="D894" s="71"/>
      <c r="E894" s="91"/>
      <c r="F894" s="91"/>
      <c r="G894" s="91"/>
      <c r="H894" s="50"/>
      <c r="I894" s="51"/>
      <c r="J894" s="107"/>
      <c r="L894" s="50"/>
      <c r="M894" s="50"/>
      <c r="N894" s="50"/>
    </row>
    <row r="895" spans="1:14" s="22" customFormat="1" x14ac:dyDescent="0.45">
      <c r="A895" s="113"/>
      <c r="C895" s="113"/>
      <c r="D895" s="71"/>
      <c r="E895" s="91"/>
      <c r="F895" s="91"/>
      <c r="G895" s="91"/>
      <c r="H895" s="50"/>
      <c r="I895" s="51"/>
      <c r="J895" s="107"/>
      <c r="L895" s="50"/>
      <c r="M895" s="50"/>
      <c r="N895" s="50"/>
    </row>
    <row r="896" spans="1:14" s="22" customFormat="1" x14ac:dyDescent="0.45">
      <c r="A896" s="113"/>
      <c r="C896" s="113"/>
      <c r="D896" s="71"/>
      <c r="E896" s="91"/>
      <c r="F896" s="91"/>
      <c r="G896" s="91"/>
      <c r="H896" s="50"/>
      <c r="I896" s="51"/>
      <c r="J896" s="107"/>
      <c r="L896" s="50"/>
      <c r="M896" s="50"/>
      <c r="N896" s="50"/>
    </row>
    <row r="897" spans="1:14" s="22" customFormat="1" x14ac:dyDescent="0.45">
      <c r="A897" s="113"/>
      <c r="C897" s="113"/>
      <c r="D897" s="71"/>
      <c r="E897" s="91"/>
      <c r="F897" s="91"/>
      <c r="G897" s="91"/>
      <c r="H897" s="50"/>
      <c r="I897" s="51"/>
      <c r="J897" s="107"/>
      <c r="L897" s="50"/>
      <c r="M897" s="50"/>
      <c r="N897" s="50"/>
    </row>
    <row r="898" spans="1:14" s="22" customFormat="1" x14ac:dyDescent="0.45">
      <c r="A898" s="113"/>
      <c r="C898" s="113"/>
      <c r="D898" s="71"/>
      <c r="E898" s="91"/>
      <c r="F898" s="91"/>
      <c r="G898" s="91"/>
      <c r="H898" s="50"/>
      <c r="I898" s="51"/>
      <c r="J898" s="107"/>
      <c r="L898" s="50"/>
      <c r="M898" s="50"/>
      <c r="N898" s="50"/>
    </row>
    <row r="899" spans="1:14" s="22" customFormat="1" x14ac:dyDescent="0.45">
      <c r="A899" s="113"/>
      <c r="C899" s="113"/>
      <c r="D899" s="71"/>
      <c r="E899" s="91"/>
      <c r="F899" s="91"/>
      <c r="G899" s="91"/>
      <c r="H899" s="50"/>
      <c r="I899" s="51"/>
      <c r="J899" s="107"/>
      <c r="L899" s="50"/>
      <c r="M899" s="50"/>
      <c r="N899" s="50"/>
    </row>
    <row r="900" spans="1:14" s="22" customFormat="1" x14ac:dyDescent="0.45">
      <c r="A900" s="113"/>
      <c r="C900" s="113"/>
      <c r="D900" s="71"/>
      <c r="E900" s="91"/>
      <c r="F900" s="91"/>
      <c r="G900" s="91"/>
      <c r="H900" s="50"/>
      <c r="I900" s="51"/>
      <c r="J900" s="107"/>
      <c r="L900" s="50"/>
      <c r="M900" s="50"/>
      <c r="N900" s="50"/>
    </row>
    <row r="901" spans="1:14" s="22" customFormat="1" x14ac:dyDescent="0.45">
      <c r="A901" s="113"/>
      <c r="C901" s="113"/>
      <c r="D901" s="71"/>
      <c r="E901" s="91"/>
      <c r="F901" s="91"/>
      <c r="G901" s="91"/>
      <c r="H901" s="50"/>
      <c r="I901" s="51"/>
      <c r="J901" s="107"/>
      <c r="L901" s="50"/>
      <c r="M901" s="50"/>
      <c r="N901" s="50"/>
    </row>
    <row r="902" spans="1:14" s="22" customFormat="1" x14ac:dyDescent="0.45">
      <c r="A902" s="113"/>
      <c r="C902" s="113"/>
      <c r="D902" s="71"/>
      <c r="E902" s="91"/>
      <c r="F902" s="91"/>
      <c r="G902" s="91"/>
      <c r="H902" s="50"/>
      <c r="I902" s="51"/>
      <c r="J902" s="107"/>
      <c r="L902" s="50"/>
      <c r="M902" s="50"/>
      <c r="N902" s="50"/>
    </row>
    <row r="903" spans="1:14" s="22" customFormat="1" x14ac:dyDescent="0.45">
      <c r="A903" s="113"/>
      <c r="C903" s="113"/>
      <c r="D903" s="71"/>
      <c r="E903" s="91"/>
      <c r="F903" s="91"/>
      <c r="G903" s="91"/>
      <c r="H903" s="50"/>
      <c r="I903" s="51"/>
      <c r="J903" s="107"/>
      <c r="L903" s="50"/>
      <c r="M903" s="50"/>
      <c r="N903" s="50"/>
    </row>
    <row r="904" spans="1:14" s="22" customFormat="1" x14ac:dyDescent="0.45">
      <c r="A904" s="113"/>
      <c r="C904" s="113"/>
      <c r="D904" s="71"/>
      <c r="E904" s="91"/>
      <c r="F904" s="91"/>
      <c r="G904" s="91"/>
      <c r="H904" s="50"/>
      <c r="I904" s="51"/>
      <c r="J904" s="107"/>
      <c r="L904" s="50"/>
      <c r="M904" s="50"/>
      <c r="N904" s="50"/>
    </row>
    <row r="905" spans="1:14" s="22" customFormat="1" x14ac:dyDescent="0.45">
      <c r="A905" s="113"/>
      <c r="C905" s="113"/>
      <c r="D905" s="71"/>
      <c r="E905" s="91"/>
      <c r="F905" s="91"/>
      <c r="G905" s="91"/>
      <c r="H905" s="50"/>
      <c r="I905" s="51"/>
      <c r="J905" s="107"/>
      <c r="L905" s="50"/>
      <c r="M905" s="50"/>
      <c r="N905" s="50"/>
    </row>
    <row r="906" spans="1:14" s="22" customFormat="1" x14ac:dyDescent="0.45">
      <c r="A906" s="113"/>
      <c r="C906" s="113"/>
      <c r="D906" s="71"/>
      <c r="E906" s="91"/>
      <c r="F906" s="91"/>
      <c r="G906" s="91"/>
      <c r="H906" s="50"/>
      <c r="I906" s="51"/>
      <c r="J906" s="107"/>
      <c r="L906" s="50"/>
      <c r="M906" s="50"/>
      <c r="N906" s="50"/>
    </row>
    <row r="907" spans="1:14" s="22" customFormat="1" x14ac:dyDescent="0.45">
      <c r="A907" s="113"/>
      <c r="C907" s="113"/>
      <c r="D907" s="71"/>
      <c r="E907" s="91"/>
      <c r="F907" s="91"/>
      <c r="G907" s="91"/>
      <c r="H907" s="50"/>
      <c r="I907" s="51"/>
      <c r="J907" s="107"/>
      <c r="L907" s="50"/>
      <c r="M907" s="50"/>
      <c r="N907" s="50"/>
    </row>
    <row r="908" spans="1:14" s="22" customFormat="1" x14ac:dyDescent="0.45">
      <c r="A908" s="113"/>
      <c r="C908" s="113"/>
      <c r="D908" s="71"/>
      <c r="E908" s="91"/>
      <c r="F908" s="91"/>
      <c r="G908" s="91"/>
      <c r="H908" s="50"/>
      <c r="I908" s="51"/>
      <c r="J908" s="107"/>
      <c r="L908" s="50"/>
      <c r="M908" s="50"/>
      <c r="N908" s="50"/>
    </row>
    <row r="909" spans="1:14" s="22" customFormat="1" x14ac:dyDescent="0.45">
      <c r="A909" s="113"/>
      <c r="C909" s="113"/>
      <c r="D909" s="71"/>
      <c r="E909" s="91"/>
      <c r="F909" s="91"/>
      <c r="G909" s="91"/>
      <c r="H909" s="50"/>
      <c r="I909" s="51"/>
      <c r="J909" s="107"/>
      <c r="L909" s="50"/>
      <c r="M909" s="50"/>
      <c r="N909" s="50"/>
    </row>
    <row r="910" spans="1:14" s="22" customFormat="1" x14ac:dyDescent="0.45">
      <c r="A910" s="113"/>
      <c r="C910" s="113"/>
      <c r="D910" s="71"/>
      <c r="E910" s="91"/>
      <c r="F910" s="91"/>
      <c r="G910" s="91"/>
      <c r="H910" s="50"/>
      <c r="I910" s="51"/>
      <c r="J910" s="107"/>
      <c r="L910" s="50"/>
      <c r="M910" s="50"/>
      <c r="N910" s="50"/>
    </row>
    <row r="911" spans="1:14" s="22" customFormat="1" x14ac:dyDescent="0.45">
      <c r="A911" s="113"/>
      <c r="C911" s="113"/>
      <c r="D911" s="71"/>
      <c r="E911" s="91"/>
      <c r="F911" s="91"/>
      <c r="G911" s="91"/>
      <c r="H911" s="50"/>
      <c r="I911" s="51"/>
      <c r="J911" s="107"/>
      <c r="L911" s="50"/>
      <c r="M911" s="50"/>
      <c r="N911" s="50"/>
    </row>
    <row r="912" spans="1:14" s="22" customFormat="1" x14ac:dyDescent="0.45">
      <c r="A912" s="113"/>
      <c r="C912" s="113"/>
      <c r="D912" s="71"/>
      <c r="E912" s="91"/>
      <c r="F912" s="91"/>
      <c r="G912" s="91"/>
      <c r="H912" s="50"/>
      <c r="I912" s="51"/>
      <c r="J912" s="107"/>
      <c r="L912" s="50"/>
      <c r="M912" s="50"/>
      <c r="N912" s="50"/>
    </row>
    <row r="913" spans="1:14" s="22" customFormat="1" x14ac:dyDescent="0.45">
      <c r="A913" s="113"/>
      <c r="C913" s="113"/>
      <c r="D913" s="71"/>
      <c r="E913" s="91"/>
      <c r="F913" s="91"/>
      <c r="G913" s="91"/>
      <c r="H913" s="50"/>
      <c r="I913" s="51"/>
      <c r="J913" s="107"/>
      <c r="L913" s="50"/>
      <c r="M913" s="50"/>
      <c r="N913" s="50"/>
    </row>
    <row r="914" spans="1:14" s="22" customFormat="1" x14ac:dyDescent="0.45">
      <c r="A914" s="113"/>
      <c r="C914" s="113"/>
      <c r="D914" s="71"/>
      <c r="E914" s="91"/>
      <c r="F914" s="91"/>
      <c r="G914" s="91"/>
      <c r="H914" s="50"/>
      <c r="I914" s="51"/>
      <c r="J914" s="107"/>
      <c r="L914" s="50"/>
      <c r="M914" s="50"/>
      <c r="N914" s="50"/>
    </row>
    <row r="915" spans="1:14" s="22" customFormat="1" x14ac:dyDescent="0.45">
      <c r="A915" s="113"/>
      <c r="C915" s="113"/>
      <c r="D915" s="71"/>
      <c r="E915" s="91"/>
      <c r="F915" s="91"/>
      <c r="G915" s="91"/>
      <c r="H915" s="50"/>
      <c r="I915" s="51"/>
      <c r="J915" s="107"/>
      <c r="L915" s="50"/>
      <c r="M915" s="50"/>
      <c r="N915" s="50"/>
    </row>
    <row r="916" spans="1:14" s="22" customFormat="1" x14ac:dyDescent="0.45">
      <c r="A916" s="113"/>
      <c r="C916" s="113"/>
      <c r="D916" s="71"/>
      <c r="E916" s="91"/>
      <c r="F916" s="91"/>
      <c r="G916" s="91"/>
      <c r="H916" s="50"/>
      <c r="I916" s="51"/>
      <c r="J916" s="107"/>
      <c r="L916" s="50"/>
      <c r="M916" s="50"/>
      <c r="N916" s="50"/>
    </row>
    <row r="917" spans="1:14" s="22" customFormat="1" x14ac:dyDescent="0.45">
      <c r="A917" s="113"/>
      <c r="C917" s="113"/>
      <c r="D917" s="71"/>
      <c r="E917" s="91"/>
      <c r="F917" s="91"/>
      <c r="G917" s="91"/>
      <c r="H917" s="50"/>
      <c r="I917" s="51"/>
      <c r="J917" s="107"/>
      <c r="L917" s="50"/>
      <c r="M917" s="50"/>
      <c r="N917" s="50"/>
    </row>
    <row r="918" spans="1:14" s="22" customFormat="1" x14ac:dyDescent="0.45">
      <c r="A918" s="113"/>
      <c r="C918" s="113"/>
      <c r="D918" s="71"/>
      <c r="E918" s="91"/>
      <c r="F918" s="91"/>
      <c r="G918" s="91"/>
      <c r="H918" s="50"/>
      <c r="I918" s="51"/>
      <c r="J918" s="107"/>
      <c r="L918" s="50"/>
      <c r="M918" s="50"/>
      <c r="N918" s="50"/>
    </row>
    <row r="919" spans="1:14" s="22" customFormat="1" x14ac:dyDescent="0.45">
      <c r="A919" s="113"/>
      <c r="C919" s="113"/>
      <c r="D919" s="71"/>
      <c r="E919" s="91"/>
      <c r="F919" s="91"/>
      <c r="G919" s="91"/>
      <c r="H919" s="50"/>
      <c r="I919" s="51"/>
      <c r="J919" s="107"/>
      <c r="L919" s="50"/>
      <c r="M919" s="50"/>
      <c r="N919" s="50"/>
    </row>
    <row r="920" spans="1:14" s="22" customFormat="1" x14ac:dyDescent="0.45">
      <c r="A920" s="113"/>
      <c r="C920" s="113"/>
      <c r="D920" s="71"/>
      <c r="E920" s="91"/>
      <c r="F920" s="91"/>
      <c r="G920" s="91"/>
      <c r="H920" s="50"/>
      <c r="I920" s="51"/>
      <c r="J920" s="107"/>
      <c r="L920" s="50"/>
      <c r="M920" s="50"/>
      <c r="N920" s="50"/>
    </row>
    <row r="921" spans="1:14" s="22" customFormat="1" x14ac:dyDescent="0.45">
      <c r="A921" s="113"/>
      <c r="C921" s="113"/>
      <c r="D921" s="71"/>
      <c r="E921" s="91"/>
      <c r="F921" s="91"/>
      <c r="G921" s="91"/>
      <c r="H921" s="50"/>
      <c r="I921" s="51"/>
      <c r="J921" s="107"/>
      <c r="L921" s="50"/>
      <c r="M921" s="50"/>
      <c r="N921" s="50"/>
    </row>
    <row r="922" spans="1:14" s="22" customFormat="1" x14ac:dyDescent="0.45">
      <c r="A922" s="113"/>
      <c r="C922" s="113"/>
      <c r="D922" s="71"/>
      <c r="E922" s="91"/>
      <c r="F922" s="91"/>
      <c r="G922" s="91"/>
      <c r="H922" s="50"/>
      <c r="I922" s="51"/>
      <c r="J922" s="107"/>
      <c r="L922" s="50"/>
      <c r="M922" s="50"/>
      <c r="N922" s="50"/>
    </row>
    <row r="923" spans="1:14" s="22" customFormat="1" x14ac:dyDescent="0.45">
      <c r="A923" s="113"/>
      <c r="C923" s="113"/>
      <c r="D923" s="71"/>
      <c r="E923" s="91"/>
      <c r="F923" s="91"/>
      <c r="G923" s="91"/>
      <c r="H923" s="50"/>
      <c r="I923" s="51"/>
      <c r="J923" s="107"/>
      <c r="L923" s="50"/>
      <c r="M923" s="50"/>
      <c r="N923" s="50"/>
    </row>
    <row r="924" spans="1:14" s="22" customFormat="1" x14ac:dyDescent="0.45">
      <c r="A924" s="113"/>
      <c r="C924" s="113"/>
      <c r="D924" s="71"/>
      <c r="E924" s="91"/>
      <c r="F924" s="91"/>
      <c r="G924" s="91"/>
      <c r="H924" s="50"/>
      <c r="I924" s="51"/>
      <c r="J924" s="107"/>
      <c r="L924" s="50"/>
      <c r="M924" s="50"/>
      <c r="N924" s="50"/>
    </row>
    <row r="925" spans="1:14" s="22" customFormat="1" x14ac:dyDescent="0.45">
      <c r="A925" s="113"/>
      <c r="C925" s="113"/>
      <c r="D925" s="71"/>
      <c r="E925" s="91"/>
      <c r="F925" s="91"/>
      <c r="G925" s="91"/>
      <c r="H925" s="50"/>
      <c r="I925" s="51"/>
      <c r="J925" s="107"/>
      <c r="L925" s="50"/>
      <c r="M925" s="50"/>
      <c r="N925" s="50"/>
    </row>
    <row r="926" spans="1:14" s="22" customFormat="1" x14ac:dyDescent="0.45">
      <c r="A926" s="113"/>
      <c r="C926" s="113"/>
      <c r="D926" s="71"/>
      <c r="E926" s="91"/>
      <c r="F926" s="91"/>
      <c r="G926" s="91"/>
      <c r="H926" s="50"/>
      <c r="I926" s="51"/>
      <c r="J926" s="107"/>
      <c r="L926" s="50"/>
      <c r="M926" s="50"/>
      <c r="N926" s="50"/>
    </row>
    <row r="927" spans="1:14" s="22" customFormat="1" x14ac:dyDescent="0.45">
      <c r="A927" s="113"/>
      <c r="C927" s="113"/>
      <c r="D927" s="71"/>
      <c r="E927" s="91"/>
      <c r="F927" s="91"/>
      <c r="G927" s="91"/>
      <c r="H927" s="50"/>
      <c r="I927" s="51"/>
      <c r="J927" s="107"/>
      <c r="L927" s="50"/>
      <c r="M927" s="50"/>
      <c r="N927" s="50"/>
    </row>
    <row r="928" spans="1:14" s="22" customFormat="1" x14ac:dyDescent="0.45">
      <c r="A928" s="113"/>
      <c r="C928" s="113"/>
      <c r="D928" s="71"/>
      <c r="E928" s="91"/>
      <c r="F928" s="91"/>
      <c r="G928" s="91"/>
      <c r="H928" s="50"/>
      <c r="I928" s="51"/>
      <c r="J928" s="107"/>
      <c r="L928" s="50"/>
      <c r="M928" s="50"/>
      <c r="N928" s="50"/>
    </row>
    <row r="929" spans="1:14" s="22" customFormat="1" x14ac:dyDescent="0.45">
      <c r="A929" s="113"/>
      <c r="C929" s="113"/>
      <c r="D929" s="71"/>
      <c r="E929" s="91"/>
      <c r="F929" s="91"/>
      <c r="G929" s="91"/>
      <c r="H929" s="50"/>
      <c r="I929" s="51"/>
      <c r="J929" s="107"/>
      <c r="L929" s="50"/>
      <c r="M929" s="50"/>
      <c r="N929" s="50"/>
    </row>
    <row r="930" spans="1:14" s="22" customFormat="1" x14ac:dyDescent="0.45">
      <c r="A930" s="113"/>
      <c r="C930" s="113"/>
      <c r="D930" s="71"/>
      <c r="E930" s="91"/>
      <c r="F930" s="91"/>
      <c r="G930" s="91"/>
      <c r="H930" s="50"/>
      <c r="I930" s="51"/>
      <c r="J930" s="107"/>
      <c r="L930" s="50"/>
      <c r="M930" s="50"/>
      <c r="N930" s="50"/>
    </row>
    <row r="931" spans="1:14" s="22" customFormat="1" x14ac:dyDescent="0.45">
      <c r="A931" s="113"/>
      <c r="C931" s="113"/>
      <c r="D931" s="71"/>
      <c r="E931" s="91"/>
      <c r="F931" s="91"/>
      <c r="G931" s="91"/>
      <c r="H931" s="50"/>
      <c r="I931" s="51"/>
      <c r="J931" s="107"/>
      <c r="L931" s="50"/>
      <c r="M931" s="50"/>
      <c r="N931" s="50"/>
    </row>
    <row r="932" spans="1:14" s="22" customFormat="1" x14ac:dyDescent="0.45">
      <c r="A932" s="113"/>
      <c r="C932" s="113"/>
      <c r="D932" s="71"/>
      <c r="E932" s="91"/>
      <c r="F932" s="91"/>
      <c r="G932" s="91"/>
      <c r="H932" s="50"/>
      <c r="I932" s="51"/>
      <c r="J932" s="107"/>
      <c r="L932" s="50"/>
      <c r="M932" s="50"/>
      <c r="N932" s="50"/>
    </row>
    <row r="933" spans="1:14" s="22" customFormat="1" x14ac:dyDescent="0.45">
      <c r="A933" s="113"/>
      <c r="C933" s="113"/>
      <c r="D933" s="71"/>
      <c r="E933" s="91"/>
      <c r="F933" s="91"/>
      <c r="G933" s="91"/>
      <c r="H933" s="50"/>
      <c r="I933" s="51"/>
      <c r="J933" s="107"/>
      <c r="L933" s="50"/>
      <c r="M933" s="50"/>
      <c r="N933" s="50"/>
    </row>
    <row r="934" spans="1:14" s="22" customFormat="1" x14ac:dyDescent="0.45">
      <c r="A934" s="113"/>
      <c r="C934" s="113"/>
      <c r="D934" s="71"/>
      <c r="E934" s="91"/>
      <c r="F934" s="91"/>
      <c r="G934" s="91"/>
      <c r="H934" s="50"/>
      <c r="I934" s="51"/>
      <c r="J934" s="107"/>
      <c r="L934" s="50"/>
      <c r="M934" s="50"/>
      <c r="N934" s="50"/>
    </row>
    <row r="935" spans="1:14" s="22" customFormat="1" x14ac:dyDescent="0.45">
      <c r="A935" s="113"/>
      <c r="C935" s="113"/>
      <c r="D935" s="71"/>
      <c r="E935" s="91"/>
      <c r="F935" s="91"/>
      <c r="G935" s="91"/>
      <c r="H935" s="50"/>
      <c r="I935" s="51"/>
      <c r="J935" s="107"/>
      <c r="L935" s="50"/>
      <c r="M935" s="50"/>
      <c r="N935" s="50"/>
    </row>
    <row r="936" spans="1:14" s="22" customFormat="1" x14ac:dyDescent="0.45">
      <c r="A936" s="113"/>
      <c r="C936" s="113"/>
      <c r="D936" s="71"/>
      <c r="E936" s="91"/>
      <c r="F936" s="91"/>
      <c r="G936" s="91"/>
      <c r="H936" s="50"/>
      <c r="I936" s="51"/>
      <c r="J936" s="107"/>
      <c r="L936" s="50"/>
      <c r="M936" s="50"/>
      <c r="N936" s="50"/>
    </row>
    <row r="937" spans="1:14" s="22" customFormat="1" x14ac:dyDescent="0.45">
      <c r="A937" s="113"/>
      <c r="C937" s="113"/>
      <c r="D937" s="71"/>
      <c r="E937" s="91"/>
      <c r="F937" s="91"/>
      <c r="G937" s="91"/>
      <c r="H937" s="50"/>
      <c r="I937" s="51"/>
      <c r="J937" s="107"/>
      <c r="L937" s="50"/>
      <c r="M937" s="50"/>
      <c r="N937" s="50"/>
    </row>
    <row r="938" spans="1:14" s="22" customFormat="1" x14ac:dyDescent="0.45">
      <c r="A938" s="113"/>
      <c r="C938" s="113"/>
      <c r="D938" s="71"/>
      <c r="E938" s="91"/>
      <c r="F938" s="91"/>
      <c r="G938" s="91"/>
      <c r="H938" s="50"/>
      <c r="I938" s="51"/>
      <c r="J938" s="107"/>
      <c r="L938" s="50"/>
      <c r="M938" s="50"/>
      <c r="N938" s="50"/>
    </row>
    <row r="939" spans="1:14" s="22" customFormat="1" x14ac:dyDescent="0.45">
      <c r="A939" s="113"/>
      <c r="C939" s="113"/>
      <c r="D939" s="71"/>
      <c r="E939" s="91"/>
      <c r="F939" s="91"/>
      <c r="G939" s="91"/>
      <c r="H939" s="50"/>
      <c r="I939" s="51"/>
      <c r="J939" s="107"/>
      <c r="L939" s="50"/>
      <c r="M939" s="50"/>
      <c r="N939" s="50"/>
    </row>
    <row r="940" spans="1:14" s="22" customFormat="1" x14ac:dyDescent="0.45">
      <c r="A940" s="113"/>
      <c r="C940" s="113"/>
      <c r="D940" s="71"/>
      <c r="E940" s="91"/>
      <c r="F940" s="91"/>
      <c r="G940" s="91"/>
      <c r="H940" s="50"/>
      <c r="I940" s="51"/>
      <c r="J940" s="107"/>
      <c r="L940" s="50"/>
      <c r="M940" s="50"/>
      <c r="N940" s="50"/>
    </row>
    <row r="941" spans="1:14" s="22" customFormat="1" x14ac:dyDescent="0.45">
      <c r="A941" s="113"/>
      <c r="C941" s="113"/>
      <c r="D941" s="71"/>
      <c r="E941" s="91"/>
      <c r="F941" s="91"/>
      <c r="G941" s="91"/>
      <c r="H941" s="50"/>
      <c r="I941" s="51"/>
      <c r="J941" s="107"/>
      <c r="L941" s="50"/>
      <c r="M941" s="50"/>
      <c r="N941" s="50"/>
    </row>
    <row r="942" spans="1:14" s="22" customFormat="1" x14ac:dyDescent="0.45">
      <c r="A942" s="113"/>
      <c r="C942" s="113"/>
      <c r="D942" s="71"/>
      <c r="E942" s="91"/>
      <c r="F942" s="91"/>
      <c r="G942" s="91"/>
      <c r="H942" s="50"/>
      <c r="I942" s="51"/>
      <c r="J942" s="107"/>
      <c r="L942" s="50"/>
      <c r="M942" s="50"/>
      <c r="N942" s="50"/>
    </row>
    <row r="943" spans="1:14" s="22" customFormat="1" x14ac:dyDescent="0.45">
      <c r="A943" s="113"/>
      <c r="C943" s="113"/>
      <c r="D943" s="71"/>
      <c r="E943" s="91"/>
      <c r="F943" s="91"/>
      <c r="G943" s="91"/>
      <c r="H943" s="50"/>
      <c r="I943" s="51"/>
      <c r="J943" s="107"/>
      <c r="L943" s="50"/>
      <c r="M943" s="50"/>
      <c r="N943" s="50"/>
    </row>
    <row r="944" spans="1:14" s="22" customFormat="1" x14ac:dyDescent="0.45">
      <c r="A944" s="113"/>
      <c r="C944" s="113"/>
      <c r="D944" s="71"/>
      <c r="E944" s="91"/>
      <c r="F944" s="91"/>
      <c r="G944" s="91"/>
      <c r="H944" s="50"/>
      <c r="I944" s="51"/>
      <c r="J944" s="107"/>
      <c r="L944" s="50"/>
      <c r="M944" s="50"/>
      <c r="N944" s="50"/>
    </row>
    <row r="945" spans="1:14" s="22" customFormat="1" x14ac:dyDescent="0.45">
      <c r="A945" s="113"/>
      <c r="C945" s="113"/>
      <c r="D945" s="71"/>
      <c r="E945" s="91"/>
      <c r="F945" s="91"/>
      <c r="G945" s="91"/>
      <c r="H945" s="50"/>
      <c r="I945" s="51"/>
      <c r="J945" s="107"/>
      <c r="L945" s="50"/>
      <c r="M945" s="50"/>
      <c r="N945" s="50"/>
    </row>
    <row r="946" spans="1:14" s="22" customFormat="1" x14ac:dyDescent="0.45">
      <c r="A946" s="113"/>
      <c r="C946" s="113"/>
      <c r="D946" s="71"/>
      <c r="E946" s="91"/>
      <c r="F946" s="91"/>
      <c r="G946" s="91"/>
      <c r="H946" s="50"/>
      <c r="I946" s="51"/>
      <c r="J946" s="107"/>
      <c r="L946" s="50"/>
      <c r="M946" s="50"/>
      <c r="N946" s="50"/>
    </row>
    <row r="947" spans="1:14" s="22" customFormat="1" x14ac:dyDescent="0.45">
      <c r="A947" s="113"/>
      <c r="C947" s="113"/>
      <c r="D947" s="71"/>
      <c r="E947" s="91"/>
      <c r="F947" s="91"/>
      <c r="G947" s="91"/>
      <c r="H947" s="50"/>
      <c r="I947" s="51"/>
      <c r="J947" s="107"/>
      <c r="L947" s="50"/>
      <c r="M947" s="50"/>
      <c r="N947" s="50"/>
    </row>
    <row r="948" spans="1:14" s="22" customFormat="1" x14ac:dyDescent="0.45">
      <c r="A948" s="113"/>
      <c r="C948" s="113"/>
      <c r="D948" s="71"/>
      <c r="E948" s="91"/>
      <c r="F948" s="91"/>
      <c r="G948" s="91"/>
      <c r="H948" s="50"/>
      <c r="I948" s="51"/>
      <c r="J948" s="107"/>
      <c r="L948" s="50"/>
      <c r="M948" s="50"/>
      <c r="N948" s="50"/>
    </row>
    <row r="949" spans="1:14" s="22" customFormat="1" x14ac:dyDescent="0.45">
      <c r="A949" s="113"/>
      <c r="C949" s="113"/>
      <c r="D949" s="71"/>
      <c r="E949" s="91"/>
      <c r="F949" s="91"/>
      <c r="G949" s="91"/>
      <c r="H949" s="50"/>
      <c r="I949" s="51"/>
      <c r="J949" s="107"/>
      <c r="L949" s="50"/>
      <c r="M949" s="50"/>
      <c r="N949" s="50"/>
    </row>
    <row r="950" spans="1:14" s="22" customFormat="1" x14ac:dyDescent="0.45">
      <c r="A950" s="113"/>
      <c r="C950" s="113"/>
      <c r="D950" s="71"/>
      <c r="E950" s="91"/>
      <c r="F950" s="91"/>
      <c r="G950" s="91"/>
      <c r="H950" s="50"/>
      <c r="I950" s="51"/>
      <c r="J950" s="107"/>
      <c r="L950" s="50"/>
      <c r="M950" s="50"/>
      <c r="N950" s="50"/>
    </row>
    <row r="951" spans="1:14" s="22" customFormat="1" x14ac:dyDescent="0.45">
      <c r="A951" s="113"/>
      <c r="C951" s="113"/>
      <c r="D951" s="71"/>
      <c r="E951" s="91"/>
      <c r="F951" s="91"/>
      <c r="G951" s="91"/>
      <c r="H951" s="50"/>
      <c r="I951" s="51"/>
      <c r="J951" s="107"/>
      <c r="L951" s="50"/>
      <c r="M951" s="50"/>
      <c r="N951" s="50"/>
    </row>
    <row r="952" spans="1:14" s="22" customFormat="1" x14ac:dyDescent="0.45">
      <c r="A952" s="113"/>
      <c r="C952" s="113"/>
      <c r="D952" s="71"/>
      <c r="E952" s="91"/>
      <c r="F952" s="91"/>
      <c r="G952" s="91"/>
      <c r="H952" s="50"/>
      <c r="I952" s="51"/>
      <c r="J952" s="107"/>
      <c r="L952" s="50"/>
      <c r="M952" s="50"/>
      <c r="N952" s="50"/>
    </row>
    <row r="953" spans="1:14" s="22" customFormat="1" x14ac:dyDescent="0.45">
      <c r="A953" s="113"/>
      <c r="C953" s="113"/>
      <c r="D953" s="71"/>
      <c r="E953" s="91"/>
      <c r="F953" s="91"/>
      <c r="G953" s="91"/>
      <c r="H953" s="50"/>
      <c r="I953" s="51"/>
      <c r="J953" s="107"/>
      <c r="L953" s="50"/>
      <c r="M953" s="50"/>
      <c r="N953" s="50"/>
    </row>
    <row r="954" spans="1:14" s="22" customFormat="1" x14ac:dyDescent="0.45">
      <c r="A954" s="113"/>
      <c r="C954" s="113"/>
      <c r="D954" s="71"/>
      <c r="E954" s="91"/>
      <c r="F954" s="91"/>
      <c r="G954" s="91"/>
      <c r="H954" s="50"/>
      <c r="I954" s="51"/>
      <c r="J954" s="107"/>
      <c r="L954" s="50"/>
      <c r="M954" s="50"/>
      <c r="N954" s="50"/>
    </row>
    <row r="955" spans="1:14" s="22" customFormat="1" x14ac:dyDescent="0.45">
      <c r="A955" s="113"/>
      <c r="C955" s="113"/>
      <c r="D955" s="71"/>
      <c r="E955" s="91"/>
      <c r="F955" s="91"/>
      <c r="G955" s="91"/>
      <c r="H955" s="50"/>
      <c r="I955" s="51"/>
      <c r="J955" s="107"/>
      <c r="L955" s="50"/>
      <c r="M955" s="50"/>
      <c r="N955" s="50"/>
    </row>
    <row r="956" spans="1:14" s="22" customFormat="1" x14ac:dyDescent="0.45">
      <c r="A956" s="113"/>
      <c r="C956" s="113"/>
      <c r="D956" s="71"/>
      <c r="E956" s="91"/>
      <c r="F956" s="91"/>
      <c r="G956" s="91"/>
      <c r="H956" s="50"/>
      <c r="I956" s="51"/>
      <c r="J956" s="107"/>
      <c r="L956" s="50"/>
      <c r="M956" s="50"/>
      <c r="N956" s="50"/>
    </row>
    <row r="957" spans="1:14" s="22" customFormat="1" x14ac:dyDescent="0.45">
      <c r="A957" s="113"/>
      <c r="C957" s="113"/>
      <c r="D957" s="71"/>
      <c r="E957" s="91"/>
      <c r="F957" s="91"/>
      <c r="G957" s="91"/>
      <c r="H957" s="50"/>
      <c r="I957" s="51"/>
      <c r="J957" s="107"/>
      <c r="L957" s="50"/>
      <c r="M957" s="50"/>
      <c r="N957" s="50"/>
    </row>
    <row r="958" spans="1:14" s="22" customFormat="1" x14ac:dyDescent="0.45">
      <c r="A958" s="113"/>
      <c r="C958" s="113"/>
      <c r="D958" s="71"/>
      <c r="E958" s="91"/>
      <c r="F958" s="91"/>
      <c r="G958" s="91"/>
      <c r="H958" s="50"/>
      <c r="I958" s="51"/>
      <c r="J958" s="107"/>
      <c r="L958" s="50"/>
      <c r="M958" s="50"/>
      <c r="N958" s="50"/>
    </row>
    <row r="959" spans="1:14" s="22" customFormat="1" x14ac:dyDescent="0.45">
      <c r="A959" s="113"/>
      <c r="C959" s="113"/>
      <c r="D959" s="71"/>
      <c r="E959" s="91"/>
      <c r="F959" s="91"/>
      <c r="G959" s="91"/>
      <c r="H959" s="50"/>
      <c r="I959" s="51"/>
      <c r="J959" s="107"/>
      <c r="L959" s="50"/>
      <c r="M959" s="50"/>
      <c r="N959" s="50"/>
    </row>
    <row r="960" spans="1:14" s="22" customFormat="1" x14ac:dyDescent="0.45">
      <c r="A960" s="113"/>
      <c r="C960" s="113"/>
      <c r="D960" s="71"/>
      <c r="E960" s="91"/>
      <c r="F960" s="91"/>
      <c r="G960" s="91"/>
      <c r="H960" s="50"/>
      <c r="I960" s="51"/>
      <c r="J960" s="107"/>
      <c r="L960" s="50"/>
      <c r="M960" s="50"/>
      <c r="N960" s="50"/>
    </row>
    <row r="961" spans="1:14" s="22" customFormat="1" x14ac:dyDescent="0.45">
      <c r="A961" s="113"/>
      <c r="C961" s="113"/>
      <c r="D961" s="71"/>
      <c r="E961" s="91"/>
      <c r="F961" s="91"/>
      <c r="G961" s="91"/>
      <c r="H961" s="50"/>
      <c r="I961" s="51"/>
      <c r="J961" s="107"/>
      <c r="L961" s="50"/>
      <c r="M961" s="50"/>
      <c r="N961" s="50"/>
    </row>
    <row r="962" spans="1:14" s="22" customFormat="1" x14ac:dyDescent="0.45">
      <c r="A962" s="113"/>
      <c r="C962" s="113"/>
      <c r="D962" s="71"/>
      <c r="E962" s="91"/>
      <c r="F962" s="91"/>
      <c r="G962" s="91"/>
      <c r="H962" s="50"/>
      <c r="I962" s="51"/>
      <c r="J962" s="107"/>
      <c r="L962" s="50"/>
      <c r="M962" s="50"/>
      <c r="N962" s="50"/>
    </row>
    <row r="963" spans="1:14" s="22" customFormat="1" x14ac:dyDescent="0.45">
      <c r="A963" s="113"/>
      <c r="C963" s="113"/>
      <c r="D963" s="71"/>
      <c r="E963" s="91"/>
      <c r="F963" s="91"/>
      <c r="G963" s="91"/>
      <c r="H963" s="50"/>
      <c r="I963" s="51"/>
      <c r="J963" s="107"/>
      <c r="L963" s="50"/>
      <c r="M963" s="50"/>
      <c r="N963" s="50"/>
    </row>
    <row r="964" spans="1:14" s="22" customFormat="1" x14ac:dyDescent="0.45">
      <c r="A964" s="113"/>
      <c r="C964" s="113"/>
      <c r="D964" s="71"/>
      <c r="E964" s="91"/>
      <c r="F964" s="91"/>
      <c r="G964" s="91"/>
      <c r="H964" s="50"/>
      <c r="I964" s="51"/>
      <c r="J964" s="107"/>
      <c r="L964" s="50"/>
      <c r="M964" s="50"/>
      <c r="N964" s="50"/>
    </row>
    <row r="965" spans="1:14" s="22" customFormat="1" x14ac:dyDescent="0.45">
      <c r="A965" s="113"/>
      <c r="C965" s="113"/>
      <c r="D965" s="71"/>
      <c r="E965" s="91"/>
      <c r="F965" s="91"/>
      <c r="G965" s="91"/>
      <c r="H965" s="50"/>
      <c r="I965" s="51"/>
      <c r="J965" s="107"/>
      <c r="L965" s="50"/>
      <c r="M965" s="50"/>
      <c r="N965" s="50"/>
    </row>
    <row r="966" spans="1:14" s="22" customFormat="1" x14ac:dyDescent="0.45">
      <c r="A966" s="113"/>
      <c r="C966" s="113"/>
      <c r="D966" s="71"/>
      <c r="E966" s="91"/>
      <c r="F966" s="91"/>
      <c r="G966" s="91"/>
      <c r="H966" s="50"/>
      <c r="I966" s="51"/>
      <c r="J966" s="107"/>
      <c r="L966" s="50"/>
      <c r="M966" s="50"/>
      <c r="N966" s="50"/>
    </row>
    <row r="967" spans="1:14" s="22" customFormat="1" x14ac:dyDescent="0.45">
      <c r="A967" s="113"/>
      <c r="C967" s="113"/>
      <c r="D967" s="71"/>
      <c r="E967" s="91"/>
      <c r="F967" s="91"/>
      <c r="G967" s="91"/>
      <c r="H967" s="50"/>
      <c r="I967" s="51"/>
      <c r="J967" s="107"/>
      <c r="L967" s="50"/>
      <c r="M967" s="50"/>
      <c r="N967" s="50"/>
    </row>
    <row r="968" spans="1:14" s="22" customFormat="1" x14ac:dyDescent="0.45">
      <c r="A968" s="113"/>
      <c r="C968" s="113"/>
      <c r="D968" s="71"/>
      <c r="E968" s="91"/>
      <c r="F968" s="91"/>
      <c r="G968" s="91"/>
      <c r="H968" s="50"/>
      <c r="I968" s="51"/>
      <c r="J968" s="107"/>
      <c r="L968" s="50"/>
      <c r="M968" s="50"/>
      <c r="N968" s="50"/>
    </row>
    <row r="969" spans="1:14" s="22" customFormat="1" x14ac:dyDescent="0.45">
      <c r="A969" s="113"/>
      <c r="C969" s="113"/>
      <c r="D969" s="71"/>
      <c r="E969" s="91"/>
      <c r="F969" s="91"/>
      <c r="G969" s="91"/>
      <c r="H969" s="50"/>
      <c r="I969" s="51"/>
      <c r="J969" s="107"/>
      <c r="L969" s="50"/>
      <c r="M969" s="50"/>
      <c r="N969" s="50"/>
    </row>
    <row r="970" spans="1:14" s="22" customFormat="1" x14ac:dyDescent="0.45">
      <c r="A970" s="113"/>
      <c r="C970" s="113"/>
      <c r="D970" s="71"/>
      <c r="E970" s="91"/>
      <c r="F970" s="91"/>
      <c r="G970" s="91"/>
      <c r="H970" s="50"/>
      <c r="I970" s="51"/>
      <c r="J970" s="107"/>
      <c r="L970" s="50"/>
      <c r="M970" s="50"/>
      <c r="N970" s="50"/>
    </row>
    <row r="971" spans="1:14" s="22" customFormat="1" x14ac:dyDescent="0.45">
      <c r="A971" s="113"/>
      <c r="C971" s="113"/>
      <c r="D971" s="71"/>
      <c r="E971" s="91"/>
      <c r="F971" s="91"/>
      <c r="G971" s="91"/>
      <c r="H971" s="50"/>
      <c r="I971" s="51"/>
      <c r="J971" s="107"/>
      <c r="L971" s="50"/>
      <c r="M971" s="50"/>
      <c r="N971" s="50"/>
    </row>
    <row r="972" spans="1:14" s="22" customFormat="1" x14ac:dyDescent="0.45">
      <c r="A972" s="113"/>
      <c r="C972" s="113"/>
      <c r="D972" s="71"/>
      <c r="E972" s="91"/>
      <c r="F972" s="91"/>
      <c r="G972" s="91"/>
      <c r="H972" s="50"/>
      <c r="I972" s="51"/>
      <c r="J972" s="107"/>
      <c r="L972" s="50"/>
      <c r="M972" s="50"/>
      <c r="N972" s="50"/>
    </row>
    <row r="973" spans="1:14" s="22" customFormat="1" x14ac:dyDescent="0.45">
      <c r="A973" s="113"/>
      <c r="C973" s="113"/>
      <c r="D973" s="71"/>
      <c r="E973" s="91"/>
      <c r="F973" s="91"/>
      <c r="G973" s="91"/>
      <c r="H973" s="50"/>
      <c r="I973" s="51"/>
      <c r="J973" s="107"/>
      <c r="L973" s="50"/>
      <c r="M973" s="50"/>
      <c r="N973" s="50"/>
    </row>
    <row r="974" spans="1:14" s="22" customFormat="1" x14ac:dyDescent="0.45">
      <c r="A974" s="113"/>
      <c r="C974" s="113"/>
      <c r="D974" s="71"/>
      <c r="E974" s="91"/>
      <c r="F974" s="91"/>
      <c r="G974" s="91"/>
      <c r="H974" s="50"/>
      <c r="I974" s="51"/>
      <c r="J974" s="107"/>
      <c r="L974" s="50"/>
      <c r="M974" s="50"/>
      <c r="N974" s="50"/>
    </row>
    <row r="975" spans="1:14" s="22" customFormat="1" x14ac:dyDescent="0.45">
      <c r="A975" s="113"/>
      <c r="C975" s="113"/>
      <c r="D975" s="71"/>
      <c r="E975" s="91"/>
      <c r="F975" s="91"/>
      <c r="G975" s="91"/>
      <c r="H975" s="50"/>
      <c r="I975" s="51"/>
      <c r="J975" s="107"/>
      <c r="L975" s="50"/>
      <c r="M975" s="50"/>
      <c r="N975" s="50"/>
    </row>
    <row r="976" spans="1:14" s="22" customFormat="1" x14ac:dyDescent="0.45">
      <c r="A976" s="113"/>
      <c r="C976" s="113"/>
      <c r="D976" s="71"/>
      <c r="E976" s="91"/>
      <c r="F976" s="91"/>
      <c r="G976" s="91"/>
      <c r="H976" s="50"/>
      <c r="I976" s="51"/>
      <c r="J976" s="107"/>
      <c r="L976" s="50"/>
      <c r="M976" s="50"/>
      <c r="N976" s="50"/>
    </row>
    <row r="977" spans="1:14" s="22" customFormat="1" x14ac:dyDescent="0.45">
      <c r="A977" s="113"/>
      <c r="C977" s="113"/>
      <c r="D977" s="71"/>
      <c r="E977" s="91"/>
      <c r="F977" s="91"/>
      <c r="G977" s="91"/>
      <c r="H977" s="50"/>
      <c r="I977" s="51"/>
      <c r="J977" s="107"/>
      <c r="L977" s="50"/>
      <c r="M977" s="50"/>
      <c r="N977" s="50"/>
    </row>
    <row r="978" spans="1:14" s="22" customFormat="1" x14ac:dyDescent="0.45">
      <c r="A978" s="113"/>
      <c r="C978" s="113"/>
      <c r="D978" s="71"/>
      <c r="E978" s="91"/>
      <c r="F978" s="91"/>
      <c r="G978" s="91"/>
      <c r="H978" s="50"/>
      <c r="I978" s="51"/>
      <c r="J978" s="107"/>
      <c r="L978" s="50"/>
      <c r="M978" s="50"/>
      <c r="N978" s="50"/>
    </row>
    <row r="979" spans="1:14" s="22" customFormat="1" x14ac:dyDescent="0.45">
      <c r="A979" s="113"/>
      <c r="C979" s="113"/>
      <c r="D979" s="71"/>
      <c r="E979" s="91"/>
      <c r="F979" s="91"/>
      <c r="G979" s="91"/>
      <c r="H979" s="50"/>
      <c r="I979" s="51"/>
      <c r="J979" s="107"/>
      <c r="L979" s="50"/>
      <c r="M979" s="50"/>
      <c r="N979" s="50"/>
    </row>
    <row r="980" spans="1:14" s="22" customFormat="1" x14ac:dyDescent="0.45">
      <c r="A980" s="113"/>
      <c r="C980" s="113"/>
      <c r="D980" s="71"/>
      <c r="E980" s="91"/>
      <c r="F980" s="91"/>
      <c r="G980" s="91"/>
      <c r="H980" s="50"/>
      <c r="I980" s="51"/>
      <c r="J980" s="107"/>
      <c r="L980" s="50"/>
      <c r="M980" s="50"/>
      <c r="N980" s="50"/>
    </row>
    <row r="981" spans="1:14" s="22" customFormat="1" x14ac:dyDescent="0.45">
      <c r="A981" s="113"/>
      <c r="C981" s="113"/>
      <c r="D981" s="71"/>
      <c r="E981" s="91"/>
      <c r="F981" s="91"/>
      <c r="G981" s="91"/>
      <c r="H981" s="50"/>
      <c r="I981" s="51"/>
      <c r="J981" s="107"/>
      <c r="L981" s="50"/>
      <c r="M981" s="50"/>
      <c r="N981" s="50"/>
    </row>
    <row r="982" spans="1:14" s="22" customFormat="1" x14ac:dyDescent="0.45">
      <c r="A982" s="113"/>
      <c r="C982" s="113"/>
      <c r="D982" s="71"/>
      <c r="E982" s="91"/>
      <c r="F982" s="91"/>
      <c r="G982" s="91"/>
      <c r="H982" s="50"/>
      <c r="I982" s="51"/>
      <c r="J982" s="107"/>
      <c r="L982" s="50"/>
      <c r="M982" s="50"/>
      <c r="N982" s="50"/>
    </row>
    <row r="983" spans="1:14" s="22" customFormat="1" x14ac:dyDescent="0.45">
      <c r="A983" s="113"/>
      <c r="C983" s="113"/>
      <c r="D983" s="71"/>
      <c r="E983" s="91"/>
      <c r="F983" s="91"/>
      <c r="G983" s="91"/>
      <c r="H983" s="50"/>
      <c r="I983" s="51"/>
      <c r="J983" s="107"/>
      <c r="L983" s="50"/>
      <c r="M983" s="50"/>
      <c r="N983" s="50"/>
    </row>
    <row r="984" spans="1:14" s="22" customFormat="1" x14ac:dyDescent="0.45">
      <c r="A984" s="113"/>
      <c r="C984" s="113"/>
      <c r="D984" s="71"/>
      <c r="E984" s="91"/>
      <c r="F984" s="91"/>
      <c r="G984" s="91"/>
      <c r="H984" s="50"/>
      <c r="I984" s="51"/>
      <c r="J984" s="107"/>
      <c r="L984" s="50"/>
      <c r="M984" s="50"/>
      <c r="N984" s="50"/>
    </row>
    <row r="985" spans="1:14" s="22" customFormat="1" x14ac:dyDescent="0.45">
      <c r="A985" s="113"/>
      <c r="C985" s="113"/>
      <c r="D985" s="71"/>
      <c r="E985" s="91"/>
      <c r="F985" s="91"/>
      <c r="G985" s="91"/>
      <c r="H985" s="50"/>
      <c r="I985" s="51"/>
      <c r="J985" s="107"/>
      <c r="L985" s="50"/>
      <c r="M985" s="50"/>
      <c r="N985" s="50"/>
    </row>
    <row r="986" spans="1:14" s="22" customFormat="1" x14ac:dyDescent="0.45">
      <c r="A986" s="113"/>
      <c r="C986" s="113"/>
      <c r="D986" s="71"/>
      <c r="E986" s="91"/>
      <c r="F986" s="91"/>
      <c r="G986" s="91"/>
      <c r="H986" s="50"/>
      <c r="I986" s="51"/>
      <c r="J986" s="107"/>
      <c r="L986" s="50"/>
      <c r="M986" s="50"/>
      <c r="N986" s="50"/>
    </row>
    <row r="987" spans="1:14" s="22" customFormat="1" x14ac:dyDescent="0.45">
      <c r="A987" s="113"/>
      <c r="C987" s="113"/>
      <c r="D987" s="71"/>
      <c r="E987" s="91"/>
      <c r="F987" s="91"/>
      <c r="G987" s="91"/>
      <c r="H987" s="50"/>
      <c r="I987" s="51"/>
      <c r="J987" s="107"/>
      <c r="L987" s="50"/>
      <c r="M987" s="50"/>
      <c r="N987" s="50"/>
    </row>
    <row r="988" spans="1:14" s="22" customFormat="1" x14ac:dyDescent="0.45">
      <c r="A988" s="113"/>
      <c r="C988" s="113"/>
      <c r="D988" s="71"/>
      <c r="E988" s="91"/>
      <c r="F988" s="91"/>
      <c r="G988" s="91"/>
      <c r="H988" s="50"/>
      <c r="I988" s="51"/>
      <c r="J988" s="107"/>
      <c r="L988" s="50"/>
      <c r="M988" s="50"/>
      <c r="N988" s="50"/>
    </row>
    <row r="989" spans="1:14" s="22" customFormat="1" x14ac:dyDescent="0.45">
      <c r="A989" s="113"/>
      <c r="C989" s="113"/>
      <c r="D989" s="71"/>
      <c r="E989" s="91"/>
      <c r="F989" s="91"/>
      <c r="G989" s="91"/>
      <c r="H989" s="50"/>
      <c r="I989" s="51"/>
      <c r="J989" s="107"/>
      <c r="L989" s="50"/>
      <c r="M989" s="50"/>
      <c r="N989" s="50"/>
    </row>
    <row r="990" spans="1:14" s="22" customFormat="1" x14ac:dyDescent="0.45">
      <c r="A990" s="113"/>
      <c r="C990" s="113"/>
      <c r="D990" s="71"/>
      <c r="E990" s="91"/>
      <c r="F990" s="91"/>
      <c r="G990" s="91"/>
      <c r="H990" s="50"/>
      <c r="I990" s="51"/>
      <c r="J990" s="107"/>
      <c r="L990" s="50"/>
      <c r="M990" s="50"/>
      <c r="N990" s="50"/>
    </row>
    <row r="991" spans="1:14" s="22" customFormat="1" x14ac:dyDescent="0.45">
      <c r="A991" s="113"/>
      <c r="C991" s="113"/>
      <c r="D991" s="71"/>
      <c r="E991" s="91"/>
      <c r="F991" s="91"/>
      <c r="G991" s="91"/>
      <c r="H991" s="50"/>
      <c r="I991" s="51"/>
      <c r="J991" s="107"/>
      <c r="L991" s="50"/>
      <c r="M991" s="50"/>
      <c r="N991" s="50"/>
    </row>
    <row r="992" spans="1:14" s="22" customFormat="1" x14ac:dyDescent="0.45">
      <c r="A992" s="113"/>
      <c r="C992" s="113"/>
      <c r="D992" s="71"/>
      <c r="E992" s="91"/>
      <c r="F992" s="91"/>
      <c r="G992" s="91"/>
      <c r="H992" s="50"/>
      <c r="I992" s="51"/>
      <c r="J992" s="107"/>
      <c r="L992" s="50"/>
      <c r="M992" s="50"/>
      <c r="N992" s="50"/>
    </row>
    <row r="993" spans="1:14" s="22" customFormat="1" x14ac:dyDescent="0.45">
      <c r="A993" s="113"/>
      <c r="C993" s="113"/>
      <c r="D993" s="71"/>
      <c r="E993" s="91"/>
      <c r="F993" s="91"/>
      <c r="G993" s="91"/>
      <c r="H993" s="50"/>
      <c r="I993" s="51"/>
      <c r="J993" s="107"/>
      <c r="L993" s="50"/>
      <c r="M993" s="50"/>
      <c r="N993" s="50"/>
    </row>
    <row r="994" spans="1:14" s="22" customFormat="1" x14ac:dyDescent="0.45">
      <c r="A994" s="113"/>
      <c r="C994" s="113"/>
      <c r="D994" s="71"/>
      <c r="E994" s="91"/>
      <c r="F994" s="91"/>
      <c r="G994" s="91"/>
      <c r="H994" s="50"/>
      <c r="I994" s="51"/>
      <c r="J994" s="107"/>
      <c r="L994" s="50"/>
      <c r="M994" s="50"/>
      <c r="N994" s="50"/>
    </row>
    <row r="995" spans="1:14" s="22" customFormat="1" x14ac:dyDescent="0.45">
      <c r="A995" s="113"/>
      <c r="C995" s="113"/>
      <c r="D995" s="71"/>
      <c r="E995" s="91"/>
      <c r="F995" s="91"/>
      <c r="G995" s="91"/>
      <c r="H995" s="50"/>
      <c r="I995" s="51"/>
      <c r="J995" s="107"/>
      <c r="L995" s="50"/>
      <c r="M995" s="50"/>
      <c r="N995" s="50"/>
    </row>
    <row r="996" spans="1:14" s="22" customFormat="1" x14ac:dyDescent="0.45">
      <c r="A996" s="113"/>
      <c r="C996" s="113"/>
      <c r="D996" s="71"/>
      <c r="E996" s="91"/>
      <c r="F996" s="91"/>
      <c r="G996" s="91"/>
      <c r="H996" s="50"/>
      <c r="I996" s="51"/>
      <c r="J996" s="107"/>
      <c r="L996" s="50"/>
      <c r="M996" s="50"/>
      <c r="N996" s="50"/>
    </row>
    <row r="997" spans="1:14" s="22" customFormat="1" x14ac:dyDescent="0.45">
      <c r="A997" s="113"/>
      <c r="C997" s="113"/>
      <c r="D997" s="71"/>
      <c r="E997" s="91"/>
      <c r="F997" s="91"/>
      <c r="G997" s="91"/>
      <c r="H997" s="50"/>
      <c r="I997" s="51"/>
      <c r="J997" s="107"/>
      <c r="L997" s="50"/>
      <c r="M997" s="50"/>
      <c r="N997" s="50"/>
    </row>
    <row r="998" spans="1:14" s="22" customFormat="1" x14ac:dyDescent="0.45">
      <c r="A998" s="113"/>
      <c r="C998" s="113"/>
      <c r="D998" s="71"/>
      <c r="E998" s="91"/>
      <c r="F998" s="91"/>
      <c r="G998" s="91"/>
      <c r="H998" s="50"/>
      <c r="I998" s="51"/>
      <c r="J998" s="107"/>
      <c r="L998" s="50"/>
      <c r="M998" s="50"/>
      <c r="N998" s="50"/>
    </row>
    <row r="999" spans="1:14" s="22" customFormat="1" x14ac:dyDescent="0.45">
      <c r="A999" s="113"/>
      <c r="C999" s="113"/>
      <c r="D999" s="71"/>
      <c r="E999" s="91"/>
      <c r="F999" s="91"/>
      <c r="G999" s="91"/>
      <c r="H999" s="50"/>
      <c r="I999" s="51"/>
      <c r="J999" s="107"/>
      <c r="L999" s="50"/>
      <c r="M999" s="50"/>
      <c r="N999" s="50"/>
    </row>
    <row r="1000" spans="1:14" s="22" customFormat="1" x14ac:dyDescent="0.45">
      <c r="A1000" s="113"/>
      <c r="C1000" s="113"/>
      <c r="D1000" s="71"/>
      <c r="E1000" s="91"/>
      <c r="F1000" s="91"/>
      <c r="G1000" s="91"/>
      <c r="H1000" s="50"/>
      <c r="I1000" s="51"/>
      <c r="J1000" s="107"/>
      <c r="L1000" s="50"/>
      <c r="M1000" s="50"/>
      <c r="N1000" s="50"/>
    </row>
    <row r="1001" spans="1:14" s="22" customFormat="1" x14ac:dyDescent="0.45">
      <c r="A1001" s="113"/>
      <c r="C1001" s="113"/>
      <c r="D1001" s="71"/>
      <c r="E1001" s="91"/>
      <c r="F1001" s="91"/>
      <c r="G1001" s="91"/>
      <c r="H1001" s="50"/>
      <c r="I1001" s="51"/>
      <c r="J1001" s="107"/>
      <c r="L1001" s="50"/>
      <c r="M1001" s="50"/>
      <c r="N1001" s="50"/>
    </row>
    <row r="1002" spans="1:14" s="22" customFormat="1" x14ac:dyDescent="0.45">
      <c r="A1002" s="113"/>
      <c r="C1002" s="113"/>
      <c r="D1002" s="71"/>
      <c r="E1002" s="91"/>
      <c r="F1002" s="91"/>
      <c r="G1002" s="91"/>
      <c r="H1002" s="50"/>
      <c r="I1002" s="51"/>
      <c r="J1002" s="107"/>
      <c r="L1002" s="50"/>
      <c r="M1002" s="50"/>
      <c r="N1002" s="50"/>
    </row>
    <row r="1003" spans="1:14" s="22" customFormat="1" x14ac:dyDescent="0.45">
      <c r="A1003" s="113"/>
      <c r="C1003" s="113"/>
      <c r="D1003" s="71"/>
      <c r="E1003" s="91"/>
      <c r="F1003" s="91"/>
      <c r="G1003" s="91"/>
      <c r="H1003" s="50"/>
      <c r="I1003" s="51"/>
      <c r="J1003" s="107"/>
      <c r="L1003" s="50"/>
      <c r="M1003" s="50"/>
      <c r="N1003" s="50"/>
    </row>
    <row r="1004" spans="1:14" s="22" customFormat="1" x14ac:dyDescent="0.45">
      <c r="A1004" s="113"/>
      <c r="C1004" s="113"/>
      <c r="D1004" s="71"/>
      <c r="E1004" s="91"/>
      <c r="F1004" s="91"/>
      <c r="G1004" s="91"/>
      <c r="H1004" s="50"/>
      <c r="I1004" s="51"/>
      <c r="J1004" s="107"/>
      <c r="L1004" s="50"/>
      <c r="M1004" s="50"/>
      <c r="N1004" s="50"/>
    </row>
    <row r="1005" spans="1:14" s="22" customFormat="1" x14ac:dyDescent="0.45">
      <c r="A1005" s="113"/>
      <c r="C1005" s="113"/>
      <c r="D1005" s="71"/>
      <c r="E1005" s="91"/>
      <c r="F1005" s="91"/>
      <c r="G1005" s="91"/>
      <c r="H1005" s="50"/>
      <c r="I1005" s="51"/>
      <c r="J1005" s="107"/>
      <c r="L1005" s="50"/>
      <c r="M1005" s="50"/>
      <c r="N1005" s="50"/>
    </row>
    <row r="1006" spans="1:14" s="22" customFormat="1" x14ac:dyDescent="0.45">
      <c r="A1006" s="113"/>
      <c r="C1006" s="113"/>
      <c r="D1006" s="71"/>
      <c r="E1006" s="91"/>
      <c r="F1006" s="91"/>
      <c r="G1006" s="91"/>
      <c r="H1006" s="50"/>
      <c r="I1006" s="51"/>
      <c r="J1006" s="107"/>
      <c r="L1006" s="50"/>
      <c r="M1006" s="50"/>
      <c r="N1006" s="50"/>
    </row>
    <row r="1007" spans="1:14" s="22" customFormat="1" x14ac:dyDescent="0.45">
      <c r="A1007" s="113"/>
      <c r="C1007" s="113"/>
      <c r="D1007" s="71"/>
      <c r="E1007" s="91"/>
      <c r="F1007" s="91"/>
      <c r="G1007" s="91"/>
      <c r="H1007" s="50"/>
      <c r="I1007" s="51"/>
      <c r="J1007" s="107"/>
      <c r="L1007" s="50"/>
      <c r="M1007" s="50"/>
      <c r="N1007" s="50"/>
    </row>
    <row r="1008" spans="1:14" s="22" customFormat="1" x14ac:dyDescent="0.45">
      <c r="A1008" s="113"/>
      <c r="C1008" s="113"/>
      <c r="D1008" s="71"/>
      <c r="E1008" s="91"/>
      <c r="F1008" s="91"/>
      <c r="G1008" s="91"/>
      <c r="H1008" s="50"/>
      <c r="I1008" s="51"/>
      <c r="J1008" s="107"/>
      <c r="L1008" s="50"/>
      <c r="M1008" s="50"/>
      <c r="N1008" s="50"/>
    </row>
    <row r="1009" spans="1:14" s="22" customFormat="1" x14ac:dyDescent="0.45">
      <c r="A1009" s="113"/>
      <c r="C1009" s="113"/>
      <c r="D1009" s="71"/>
      <c r="E1009" s="91"/>
      <c r="F1009" s="91"/>
      <c r="G1009" s="91"/>
      <c r="H1009" s="50"/>
      <c r="I1009" s="51"/>
      <c r="J1009" s="107"/>
      <c r="L1009" s="50"/>
      <c r="M1009" s="50"/>
      <c r="N1009" s="50"/>
    </row>
    <row r="1010" spans="1:14" s="22" customFormat="1" x14ac:dyDescent="0.45">
      <c r="A1010" s="113"/>
      <c r="C1010" s="113"/>
      <c r="D1010" s="71"/>
      <c r="E1010" s="91"/>
      <c r="F1010" s="91"/>
      <c r="G1010" s="91"/>
      <c r="H1010" s="50"/>
      <c r="I1010" s="51"/>
      <c r="J1010" s="107"/>
      <c r="L1010" s="50"/>
      <c r="M1010" s="50"/>
      <c r="N1010" s="50"/>
    </row>
    <row r="1011" spans="1:14" s="22" customFormat="1" x14ac:dyDescent="0.45">
      <c r="A1011" s="113"/>
      <c r="C1011" s="113"/>
      <c r="D1011" s="71"/>
      <c r="E1011" s="91"/>
      <c r="F1011" s="91"/>
      <c r="G1011" s="91"/>
      <c r="H1011" s="50"/>
      <c r="I1011" s="51"/>
      <c r="J1011" s="107"/>
      <c r="L1011" s="50"/>
      <c r="M1011" s="50"/>
      <c r="N1011" s="50"/>
    </row>
    <row r="1012" spans="1:14" s="22" customFormat="1" x14ac:dyDescent="0.45">
      <c r="A1012" s="113"/>
      <c r="C1012" s="113"/>
      <c r="D1012" s="71"/>
      <c r="E1012" s="91"/>
      <c r="F1012" s="91"/>
      <c r="G1012" s="91"/>
      <c r="H1012" s="50"/>
      <c r="I1012" s="51"/>
      <c r="J1012" s="107"/>
      <c r="L1012" s="50"/>
      <c r="M1012" s="50"/>
      <c r="N1012" s="50"/>
    </row>
    <row r="1013" spans="1:14" s="22" customFormat="1" x14ac:dyDescent="0.45">
      <c r="A1013" s="113"/>
      <c r="C1013" s="113"/>
      <c r="D1013" s="71"/>
      <c r="E1013" s="91"/>
      <c r="F1013" s="91"/>
      <c r="G1013" s="91"/>
      <c r="H1013" s="50"/>
      <c r="I1013" s="51"/>
      <c r="J1013" s="107"/>
      <c r="L1013" s="50"/>
      <c r="M1013" s="50"/>
      <c r="N1013" s="50"/>
    </row>
    <row r="1014" spans="1:14" s="22" customFormat="1" x14ac:dyDescent="0.45">
      <c r="A1014" s="113"/>
      <c r="C1014" s="113"/>
      <c r="D1014" s="71"/>
      <c r="E1014" s="91"/>
      <c r="F1014" s="91"/>
      <c r="G1014" s="91"/>
      <c r="H1014" s="50"/>
      <c r="I1014" s="51"/>
      <c r="J1014" s="107"/>
      <c r="L1014" s="50"/>
      <c r="M1014" s="50"/>
      <c r="N1014" s="50"/>
    </row>
    <row r="1015" spans="1:14" s="22" customFormat="1" x14ac:dyDescent="0.45">
      <c r="A1015" s="113"/>
      <c r="C1015" s="113"/>
      <c r="D1015" s="71"/>
      <c r="E1015" s="91"/>
      <c r="F1015" s="91"/>
      <c r="G1015" s="91"/>
      <c r="H1015" s="50"/>
      <c r="I1015" s="51"/>
      <c r="J1015" s="107"/>
      <c r="L1015" s="50"/>
      <c r="M1015" s="50"/>
      <c r="N1015" s="50"/>
    </row>
    <row r="1016" spans="1:14" s="22" customFormat="1" x14ac:dyDescent="0.45">
      <c r="A1016" s="113"/>
      <c r="C1016" s="113"/>
      <c r="D1016" s="71"/>
      <c r="E1016" s="91"/>
      <c r="F1016" s="91"/>
      <c r="G1016" s="91"/>
      <c r="H1016" s="50"/>
      <c r="I1016" s="51"/>
      <c r="J1016" s="107"/>
      <c r="L1016" s="50"/>
      <c r="M1016" s="50"/>
      <c r="N1016" s="50"/>
    </row>
    <row r="1017" spans="1:14" s="22" customFormat="1" x14ac:dyDescent="0.45">
      <c r="A1017" s="113"/>
      <c r="C1017" s="113"/>
      <c r="D1017" s="71"/>
      <c r="E1017" s="91"/>
      <c r="F1017" s="91"/>
      <c r="G1017" s="91"/>
      <c r="H1017" s="50"/>
      <c r="I1017" s="51"/>
      <c r="J1017" s="107"/>
      <c r="L1017" s="50"/>
      <c r="M1017" s="50"/>
      <c r="N1017" s="50"/>
    </row>
    <row r="1018" spans="1:14" s="22" customFormat="1" x14ac:dyDescent="0.45">
      <c r="A1018" s="113"/>
      <c r="C1018" s="113"/>
      <c r="D1018" s="71"/>
      <c r="E1018" s="91"/>
      <c r="F1018" s="91"/>
      <c r="G1018" s="91"/>
      <c r="H1018" s="50"/>
      <c r="I1018" s="51"/>
      <c r="J1018" s="107"/>
      <c r="L1018" s="50"/>
      <c r="M1018" s="50"/>
      <c r="N1018" s="50"/>
    </row>
    <row r="1019" spans="1:14" s="22" customFormat="1" x14ac:dyDescent="0.45">
      <c r="A1019" s="113"/>
      <c r="C1019" s="113"/>
      <c r="D1019" s="71"/>
      <c r="E1019" s="91"/>
      <c r="F1019" s="91"/>
      <c r="G1019" s="91"/>
      <c r="H1019" s="50"/>
      <c r="I1019" s="51"/>
      <c r="J1019" s="107"/>
      <c r="L1019" s="50"/>
      <c r="M1019" s="50"/>
      <c r="N1019" s="50"/>
    </row>
    <row r="1020" spans="1:14" s="22" customFormat="1" x14ac:dyDescent="0.45">
      <c r="A1020" s="113"/>
      <c r="C1020" s="113"/>
      <c r="D1020" s="71"/>
      <c r="E1020" s="91"/>
      <c r="F1020" s="91"/>
      <c r="G1020" s="91"/>
      <c r="H1020" s="50"/>
      <c r="I1020" s="51"/>
      <c r="J1020" s="107"/>
      <c r="L1020" s="50"/>
      <c r="M1020" s="50"/>
      <c r="N1020" s="50"/>
    </row>
    <row r="1021" spans="1:14" s="22" customFormat="1" x14ac:dyDescent="0.45">
      <c r="A1021" s="113"/>
      <c r="C1021" s="113"/>
      <c r="D1021" s="71"/>
      <c r="E1021" s="91"/>
      <c r="F1021" s="91"/>
      <c r="G1021" s="91"/>
      <c r="H1021" s="50"/>
      <c r="I1021" s="51"/>
      <c r="J1021" s="107"/>
      <c r="L1021" s="50"/>
      <c r="M1021" s="50"/>
      <c r="N1021" s="50"/>
    </row>
    <row r="1022" spans="1:14" s="22" customFormat="1" x14ac:dyDescent="0.45">
      <c r="A1022" s="113"/>
      <c r="C1022" s="113"/>
      <c r="D1022" s="71"/>
      <c r="E1022" s="91"/>
      <c r="F1022" s="91"/>
      <c r="G1022" s="91"/>
      <c r="H1022" s="50"/>
      <c r="I1022" s="51"/>
      <c r="J1022" s="107"/>
      <c r="L1022" s="50"/>
      <c r="M1022" s="50"/>
      <c r="N1022" s="50"/>
    </row>
    <row r="1023" spans="1:14" s="22" customFormat="1" x14ac:dyDescent="0.45">
      <c r="A1023" s="113"/>
      <c r="C1023" s="113"/>
      <c r="D1023" s="71"/>
      <c r="E1023" s="91"/>
      <c r="F1023" s="91"/>
      <c r="G1023" s="91"/>
      <c r="H1023" s="50"/>
      <c r="I1023" s="51"/>
      <c r="J1023" s="107"/>
      <c r="L1023" s="50"/>
      <c r="M1023" s="50"/>
      <c r="N1023" s="50"/>
    </row>
    <row r="1024" spans="1:14" s="22" customFormat="1" x14ac:dyDescent="0.45">
      <c r="A1024" s="113"/>
      <c r="C1024" s="113"/>
      <c r="D1024" s="71"/>
      <c r="E1024" s="91"/>
      <c r="F1024" s="91"/>
      <c r="G1024" s="91"/>
      <c r="H1024" s="50"/>
      <c r="I1024" s="51"/>
      <c r="J1024" s="107"/>
      <c r="L1024" s="50"/>
      <c r="M1024" s="50"/>
      <c r="N1024" s="50"/>
    </row>
    <row r="1025" spans="1:14" s="22" customFormat="1" x14ac:dyDescent="0.45">
      <c r="A1025" s="113"/>
      <c r="C1025" s="113"/>
      <c r="D1025" s="71"/>
      <c r="E1025" s="91"/>
      <c r="F1025" s="91"/>
      <c r="G1025" s="91"/>
      <c r="H1025" s="50"/>
      <c r="I1025" s="51"/>
      <c r="J1025" s="107"/>
      <c r="L1025" s="50"/>
      <c r="M1025" s="50"/>
      <c r="N1025" s="50"/>
    </row>
    <row r="1026" spans="1:14" s="22" customFormat="1" x14ac:dyDescent="0.45">
      <c r="A1026" s="113"/>
      <c r="C1026" s="113"/>
      <c r="D1026" s="71"/>
      <c r="E1026" s="91"/>
      <c r="F1026" s="91"/>
      <c r="G1026" s="91"/>
      <c r="H1026" s="50"/>
      <c r="I1026" s="51"/>
      <c r="J1026" s="107"/>
      <c r="L1026" s="50"/>
      <c r="M1026" s="50"/>
      <c r="N1026" s="50"/>
    </row>
    <row r="1027" spans="1:14" s="22" customFormat="1" x14ac:dyDescent="0.45">
      <c r="A1027" s="113"/>
      <c r="C1027" s="113"/>
      <c r="D1027" s="71"/>
      <c r="E1027" s="91"/>
      <c r="F1027" s="91"/>
      <c r="G1027" s="91"/>
      <c r="H1027" s="50"/>
      <c r="I1027" s="51"/>
      <c r="J1027" s="107"/>
      <c r="L1027" s="50"/>
      <c r="M1027" s="50"/>
      <c r="N1027" s="50"/>
    </row>
    <row r="1028" spans="1:14" s="22" customFormat="1" x14ac:dyDescent="0.45">
      <c r="A1028" s="113"/>
      <c r="C1028" s="113"/>
      <c r="D1028" s="71"/>
      <c r="E1028" s="91"/>
      <c r="F1028" s="91"/>
      <c r="G1028" s="91"/>
      <c r="H1028" s="50"/>
      <c r="I1028" s="51"/>
      <c r="J1028" s="107"/>
      <c r="L1028" s="50"/>
      <c r="M1028" s="50"/>
      <c r="N1028" s="50"/>
    </row>
    <row r="1029" spans="1:14" s="22" customFormat="1" x14ac:dyDescent="0.45">
      <c r="A1029" s="113"/>
      <c r="C1029" s="113"/>
      <c r="D1029" s="71"/>
      <c r="E1029" s="91"/>
      <c r="F1029" s="91"/>
      <c r="G1029" s="91"/>
      <c r="H1029" s="50"/>
      <c r="I1029" s="51"/>
      <c r="J1029" s="107"/>
      <c r="L1029" s="50"/>
      <c r="M1029" s="50"/>
      <c r="N1029" s="50"/>
    </row>
    <row r="1030" spans="1:14" s="22" customFormat="1" x14ac:dyDescent="0.45">
      <c r="A1030" s="113"/>
      <c r="C1030" s="113"/>
      <c r="D1030" s="71"/>
      <c r="E1030" s="91"/>
      <c r="F1030" s="91"/>
      <c r="G1030" s="91"/>
      <c r="H1030" s="50"/>
      <c r="I1030" s="51"/>
      <c r="J1030" s="107"/>
      <c r="L1030" s="50"/>
      <c r="M1030" s="50"/>
      <c r="N1030" s="50"/>
    </row>
    <row r="1031" spans="1:14" s="22" customFormat="1" x14ac:dyDescent="0.45">
      <c r="A1031" s="113"/>
      <c r="C1031" s="113"/>
      <c r="D1031" s="71"/>
      <c r="E1031" s="91"/>
      <c r="F1031" s="91"/>
      <c r="G1031" s="91"/>
      <c r="H1031" s="50"/>
      <c r="I1031" s="51"/>
      <c r="J1031" s="107"/>
      <c r="L1031" s="50"/>
      <c r="M1031" s="50"/>
      <c r="N1031" s="50"/>
    </row>
    <row r="1032" spans="1:14" s="22" customFormat="1" x14ac:dyDescent="0.45">
      <c r="A1032" s="113"/>
      <c r="C1032" s="113"/>
      <c r="D1032" s="71"/>
      <c r="E1032" s="91"/>
      <c r="F1032" s="91"/>
      <c r="G1032" s="91"/>
      <c r="H1032" s="50"/>
      <c r="I1032" s="51"/>
      <c r="J1032" s="107"/>
      <c r="L1032" s="50"/>
      <c r="M1032" s="50"/>
      <c r="N1032" s="50"/>
    </row>
    <row r="1033" spans="1:14" s="22" customFormat="1" x14ac:dyDescent="0.45">
      <c r="A1033" s="113"/>
      <c r="C1033" s="113"/>
      <c r="D1033" s="71"/>
      <c r="E1033" s="91"/>
      <c r="F1033" s="91"/>
      <c r="G1033" s="91"/>
      <c r="H1033" s="50"/>
      <c r="I1033" s="51"/>
      <c r="J1033" s="107"/>
      <c r="L1033" s="50"/>
      <c r="M1033" s="50"/>
      <c r="N1033" s="50"/>
    </row>
    <row r="1034" spans="1:14" s="22" customFormat="1" x14ac:dyDescent="0.45">
      <c r="A1034" s="113"/>
      <c r="C1034" s="113"/>
      <c r="D1034" s="71"/>
      <c r="E1034" s="91"/>
      <c r="F1034" s="91"/>
      <c r="G1034" s="91"/>
      <c r="H1034" s="50"/>
      <c r="I1034" s="51"/>
      <c r="J1034" s="107"/>
      <c r="L1034" s="50"/>
      <c r="M1034" s="50"/>
      <c r="N1034" s="50"/>
    </row>
    <row r="1035" spans="1:14" s="22" customFormat="1" x14ac:dyDescent="0.45">
      <c r="A1035" s="113"/>
      <c r="C1035" s="113"/>
      <c r="D1035" s="71"/>
      <c r="E1035" s="91"/>
      <c r="F1035" s="91"/>
      <c r="G1035" s="91"/>
      <c r="H1035" s="50"/>
      <c r="I1035" s="51"/>
      <c r="J1035" s="107"/>
      <c r="L1035" s="50"/>
      <c r="M1035" s="50"/>
      <c r="N1035" s="50"/>
    </row>
    <row r="1036" spans="1:14" s="22" customFormat="1" x14ac:dyDescent="0.45">
      <c r="A1036" s="113"/>
      <c r="C1036" s="113"/>
      <c r="D1036" s="71"/>
      <c r="E1036" s="91"/>
      <c r="F1036" s="91"/>
      <c r="G1036" s="91"/>
      <c r="H1036" s="50"/>
      <c r="I1036" s="51"/>
      <c r="J1036" s="107"/>
      <c r="L1036" s="50"/>
      <c r="M1036" s="50"/>
      <c r="N1036" s="50"/>
    </row>
    <row r="1037" spans="1:14" s="22" customFormat="1" x14ac:dyDescent="0.45">
      <c r="A1037" s="113"/>
      <c r="C1037" s="113"/>
      <c r="D1037" s="71"/>
      <c r="E1037" s="91"/>
      <c r="F1037" s="91"/>
      <c r="G1037" s="91"/>
      <c r="H1037" s="50"/>
      <c r="I1037" s="51"/>
      <c r="J1037" s="107"/>
      <c r="L1037" s="50"/>
      <c r="M1037" s="50"/>
      <c r="N1037" s="50"/>
    </row>
    <row r="1038" spans="1:14" s="22" customFormat="1" x14ac:dyDescent="0.45">
      <c r="A1038" s="113"/>
      <c r="C1038" s="113"/>
      <c r="D1038" s="71"/>
      <c r="E1038" s="91"/>
      <c r="F1038" s="91"/>
      <c r="G1038" s="91"/>
      <c r="H1038" s="50"/>
      <c r="I1038" s="51"/>
      <c r="J1038" s="107"/>
      <c r="L1038" s="50"/>
      <c r="M1038" s="50"/>
      <c r="N1038" s="50"/>
    </row>
    <row r="1039" spans="1:14" s="22" customFormat="1" x14ac:dyDescent="0.45">
      <c r="A1039" s="113"/>
      <c r="C1039" s="113"/>
      <c r="D1039" s="71"/>
      <c r="E1039" s="91"/>
      <c r="F1039" s="91"/>
      <c r="G1039" s="91"/>
      <c r="H1039" s="50"/>
      <c r="I1039" s="51"/>
      <c r="J1039" s="107"/>
      <c r="L1039" s="50"/>
      <c r="M1039" s="50"/>
      <c r="N1039" s="50"/>
    </row>
    <row r="1040" spans="1:14" s="22" customFormat="1" x14ac:dyDescent="0.45">
      <c r="A1040" s="113"/>
      <c r="C1040" s="113"/>
      <c r="D1040" s="71"/>
      <c r="E1040" s="91"/>
      <c r="F1040" s="91"/>
      <c r="G1040" s="91"/>
      <c r="H1040" s="50"/>
      <c r="I1040" s="51"/>
      <c r="J1040" s="107"/>
      <c r="L1040" s="50"/>
      <c r="M1040" s="50"/>
      <c r="N1040" s="50"/>
    </row>
    <row r="1041" spans="1:14" s="22" customFormat="1" x14ac:dyDescent="0.45">
      <c r="A1041" s="113"/>
      <c r="C1041" s="113"/>
      <c r="D1041" s="71"/>
      <c r="E1041" s="91"/>
      <c r="F1041" s="91"/>
      <c r="G1041" s="91"/>
      <c r="H1041" s="50"/>
      <c r="I1041" s="51"/>
      <c r="J1041" s="107"/>
      <c r="L1041" s="50"/>
      <c r="M1041" s="50"/>
      <c r="N1041" s="50"/>
    </row>
    <row r="1042" spans="1:14" s="22" customFormat="1" x14ac:dyDescent="0.45">
      <c r="A1042" s="113"/>
      <c r="C1042" s="113"/>
      <c r="D1042" s="71"/>
      <c r="E1042" s="91"/>
      <c r="F1042" s="91"/>
      <c r="G1042" s="91"/>
      <c r="H1042" s="50"/>
      <c r="I1042" s="51"/>
      <c r="J1042" s="107"/>
      <c r="L1042" s="50"/>
      <c r="M1042" s="50"/>
      <c r="N1042" s="50"/>
    </row>
    <row r="1043" spans="1:14" s="22" customFormat="1" x14ac:dyDescent="0.45">
      <c r="A1043" s="113"/>
      <c r="C1043" s="113"/>
      <c r="D1043" s="71"/>
      <c r="E1043" s="91"/>
      <c r="F1043" s="91"/>
      <c r="G1043" s="91"/>
      <c r="H1043" s="50"/>
      <c r="I1043" s="51"/>
      <c r="J1043" s="107"/>
      <c r="L1043" s="50"/>
      <c r="M1043" s="50"/>
      <c r="N1043" s="50"/>
    </row>
    <row r="1044" spans="1:14" s="22" customFormat="1" x14ac:dyDescent="0.45">
      <c r="A1044" s="113"/>
      <c r="C1044" s="113"/>
      <c r="D1044" s="71"/>
      <c r="E1044" s="91"/>
      <c r="F1044" s="91"/>
      <c r="G1044" s="91"/>
      <c r="H1044" s="50"/>
      <c r="I1044" s="51"/>
      <c r="J1044" s="107"/>
      <c r="L1044" s="50"/>
      <c r="M1044" s="50"/>
      <c r="N1044" s="50"/>
    </row>
    <row r="1045" spans="1:14" s="22" customFormat="1" x14ac:dyDescent="0.45">
      <c r="A1045" s="113"/>
      <c r="C1045" s="113"/>
      <c r="D1045" s="71"/>
      <c r="E1045" s="91"/>
      <c r="F1045" s="91"/>
      <c r="G1045" s="91"/>
      <c r="H1045" s="50"/>
      <c r="I1045" s="51"/>
      <c r="J1045" s="107"/>
      <c r="L1045" s="50"/>
      <c r="M1045" s="50"/>
      <c r="N1045" s="50"/>
    </row>
    <row r="1046" spans="1:14" s="22" customFormat="1" x14ac:dyDescent="0.45">
      <c r="A1046" s="113"/>
      <c r="C1046" s="113"/>
      <c r="D1046" s="71"/>
      <c r="E1046" s="91"/>
      <c r="F1046" s="91"/>
      <c r="G1046" s="91"/>
      <c r="H1046" s="50"/>
      <c r="I1046" s="51"/>
      <c r="J1046" s="107"/>
      <c r="L1046" s="50"/>
      <c r="M1046" s="50"/>
      <c r="N1046" s="50"/>
    </row>
    <row r="1047" spans="1:14" s="22" customFormat="1" x14ac:dyDescent="0.45">
      <c r="A1047" s="113"/>
      <c r="C1047" s="113"/>
      <c r="D1047" s="71"/>
      <c r="E1047" s="91"/>
      <c r="F1047" s="91"/>
      <c r="G1047" s="91"/>
      <c r="H1047" s="50"/>
      <c r="I1047" s="51"/>
      <c r="J1047" s="107"/>
      <c r="L1047" s="50"/>
      <c r="M1047" s="50"/>
      <c r="N1047" s="50"/>
    </row>
    <row r="1048" spans="1:14" s="22" customFormat="1" x14ac:dyDescent="0.45">
      <c r="A1048" s="113"/>
      <c r="C1048" s="113"/>
      <c r="D1048" s="71"/>
      <c r="E1048" s="91"/>
      <c r="F1048" s="91"/>
      <c r="G1048" s="91"/>
      <c r="H1048" s="50"/>
      <c r="I1048" s="51"/>
      <c r="J1048" s="107"/>
      <c r="L1048" s="50"/>
      <c r="M1048" s="50"/>
      <c r="N1048" s="50"/>
    </row>
    <row r="1049" spans="1:14" s="22" customFormat="1" x14ac:dyDescent="0.45">
      <c r="A1049" s="113"/>
      <c r="C1049" s="113"/>
      <c r="D1049" s="71"/>
      <c r="E1049" s="91"/>
      <c r="F1049" s="91"/>
      <c r="G1049" s="91"/>
      <c r="H1049" s="50"/>
      <c r="I1049" s="51"/>
      <c r="J1049" s="107"/>
      <c r="L1049" s="50"/>
      <c r="M1049" s="50"/>
      <c r="N1049" s="50"/>
    </row>
    <row r="1050" spans="1:14" s="22" customFormat="1" x14ac:dyDescent="0.45">
      <c r="A1050" s="113"/>
      <c r="C1050" s="113"/>
      <c r="D1050" s="71"/>
      <c r="E1050" s="91"/>
      <c r="F1050" s="91"/>
      <c r="G1050" s="91"/>
      <c r="H1050" s="50"/>
      <c r="I1050" s="51"/>
      <c r="J1050" s="107"/>
      <c r="L1050" s="50"/>
      <c r="M1050" s="50"/>
      <c r="N1050" s="50"/>
    </row>
    <row r="1051" spans="1:14" s="22" customFormat="1" x14ac:dyDescent="0.45">
      <c r="A1051" s="113"/>
      <c r="C1051" s="113"/>
      <c r="D1051" s="71"/>
      <c r="E1051" s="91"/>
      <c r="F1051" s="91"/>
      <c r="G1051" s="91"/>
      <c r="H1051" s="50"/>
      <c r="I1051" s="51"/>
      <c r="J1051" s="107"/>
      <c r="L1051" s="50"/>
      <c r="M1051" s="50"/>
      <c r="N1051" s="50"/>
    </row>
    <row r="1052" spans="1:14" s="22" customFormat="1" x14ac:dyDescent="0.45">
      <c r="A1052" s="113"/>
      <c r="C1052" s="113"/>
      <c r="D1052" s="71"/>
      <c r="E1052" s="91"/>
      <c r="F1052" s="91"/>
      <c r="G1052" s="91"/>
      <c r="H1052" s="50"/>
      <c r="I1052" s="51"/>
      <c r="J1052" s="107"/>
      <c r="L1052" s="50"/>
      <c r="M1052" s="50"/>
      <c r="N1052" s="50"/>
    </row>
    <row r="1053" spans="1:14" s="22" customFormat="1" x14ac:dyDescent="0.45">
      <c r="A1053" s="113"/>
      <c r="C1053" s="113"/>
      <c r="D1053" s="71"/>
      <c r="E1053" s="91"/>
      <c r="F1053" s="91"/>
      <c r="G1053" s="91"/>
      <c r="H1053" s="50"/>
      <c r="I1053" s="51"/>
      <c r="J1053" s="107"/>
      <c r="L1053" s="50"/>
      <c r="M1053" s="50"/>
      <c r="N1053" s="50"/>
    </row>
    <row r="1054" spans="1:14" s="22" customFormat="1" x14ac:dyDescent="0.45">
      <c r="A1054" s="113"/>
      <c r="C1054" s="113"/>
      <c r="D1054" s="71"/>
      <c r="E1054" s="91"/>
      <c r="F1054" s="91"/>
      <c r="G1054" s="91"/>
      <c r="H1054" s="50"/>
      <c r="I1054" s="51"/>
      <c r="J1054" s="107"/>
      <c r="L1054" s="50"/>
      <c r="M1054" s="50"/>
      <c r="N1054" s="50"/>
    </row>
    <row r="1055" spans="1:14" s="22" customFormat="1" x14ac:dyDescent="0.45">
      <c r="A1055" s="113"/>
      <c r="C1055" s="113"/>
      <c r="D1055" s="71"/>
      <c r="E1055" s="91"/>
      <c r="F1055" s="91"/>
      <c r="G1055" s="91"/>
      <c r="H1055" s="50"/>
      <c r="I1055" s="51"/>
      <c r="J1055" s="107"/>
      <c r="L1055" s="50"/>
      <c r="M1055" s="50"/>
      <c r="N1055" s="50"/>
    </row>
    <row r="1056" spans="1:14" s="22" customFormat="1" x14ac:dyDescent="0.45">
      <c r="A1056" s="113"/>
      <c r="C1056" s="113"/>
      <c r="D1056" s="71"/>
      <c r="E1056" s="91"/>
      <c r="F1056" s="91"/>
      <c r="G1056" s="91"/>
      <c r="H1056" s="50"/>
      <c r="I1056" s="51"/>
      <c r="J1056" s="107"/>
      <c r="L1056" s="50"/>
      <c r="M1056" s="50"/>
      <c r="N1056" s="50"/>
    </row>
    <row r="1057" spans="1:14" s="22" customFormat="1" x14ac:dyDescent="0.45">
      <c r="A1057" s="113"/>
      <c r="C1057" s="113"/>
      <c r="D1057" s="71"/>
      <c r="E1057" s="91"/>
      <c r="F1057" s="91"/>
      <c r="G1057" s="91"/>
      <c r="H1057" s="50"/>
      <c r="I1057" s="51"/>
      <c r="J1057" s="107"/>
      <c r="L1057" s="50"/>
      <c r="M1057" s="50"/>
      <c r="N1057" s="50"/>
    </row>
    <row r="1058" spans="1:14" s="22" customFormat="1" x14ac:dyDescent="0.45">
      <c r="A1058" s="113"/>
      <c r="C1058" s="113"/>
      <c r="D1058" s="71"/>
      <c r="E1058" s="91"/>
      <c r="F1058" s="91"/>
      <c r="G1058" s="91"/>
      <c r="H1058" s="50"/>
      <c r="I1058" s="51"/>
      <c r="J1058" s="107"/>
      <c r="L1058" s="50"/>
      <c r="M1058" s="50"/>
      <c r="N1058" s="50"/>
    </row>
    <row r="1059" spans="1:14" s="22" customFormat="1" x14ac:dyDescent="0.45">
      <c r="A1059" s="113"/>
      <c r="C1059" s="113"/>
      <c r="D1059" s="71"/>
      <c r="E1059" s="91"/>
      <c r="F1059" s="91"/>
      <c r="G1059" s="91"/>
      <c r="H1059" s="50"/>
      <c r="I1059" s="51"/>
      <c r="J1059" s="107"/>
      <c r="L1059" s="50"/>
      <c r="M1059" s="50"/>
      <c r="N1059" s="50"/>
    </row>
    <row r="1060" spans="1:14" s="22" customFormat="1" x14ac:dyDescent="0.45">
      <c r="A1060" s="113"/>
      <c r="C1060" s="113"/>
      <c r="D1060" s="71"/>
      <c r="E1060" s="91"/>
      <c r="F1060" s="91"/>
      <c r="G1060" s="91"/>
      <c r="H1060" s="50"/>
      <c r="I1060" s="51"/>
      <c r="J1060" s="107"/>
      <c r="L1060" s="50"/>
      <c r="M1060" s="50"/>
      <c r="N1060" s="50"/>
    </row>
    <row r="1061" spans="1:14" s="22" customFormat="1" x14ac:dyDescent="0.45">
      <c r="A1061" s="113"/>
      <c r="C1061" s="113"/>
      <c r="D1061" s="71"/>
      <c r="E1061" s="91"/>
      <c r="F1061" s="91"/>
      <c r="G1061" s="91"/>
      <c r="H1061" s="50"/>
      <c r="I1061" s="51"/>
      <c r="J1061" s="107"/>
      <c r="L1061" s="50"/>
      <c r="M1061" s="50"/>
      <c r="N1061" s="50"/>
    </row>
    <row r="1062" spans="1:14" s="22" customFormat="1" x14ac:dyDescent="0.45">
      <c r="A1062" s="113"/>
      <c r="C1062" s="113"/>
      <c r="D1062" s="71"/>
      <c r="E1062" s="91"/>
      <c r="F1062" s="91"/>
      <c r="G1062" s="91"/>
      <c r="H1062" s="50"/>
      <c r="I1062" s="51"/>
      <c r="J1062" s="107"/>
      <c r="L1062" s="50"/>
      <c r="M1062" s="50"/>
      <c r="N1062" s="50"/>
    </row>
    <row r="1063" spans="1:14" s="22" customFormat="1" x14ac:dyDescent="0.45">
      <c r="A1063" s="113"/>
      <c r="C1063" s="113"/>
      <c r="D1063" s="71"/>
      <c r="E1063" s="91"/>
      <c r="F1063" s="91"/>
      <c r="G1063" s="91"/>
      <c r="H1063" s="50"/>
      <c r="I1063" s="51"/>
      <c r="J1063" s="107"/>
      <c r="L1063" s="50"/>
      <c r="M1063" s="50"/>
      <c r="N1063" s="50"/>
    </row>
    <row r="1064" spans="1:14" s="22" customFormat="1" x14ac:dyDescent="0.45">
      <c r="A1064" s="113"/>
      <c r="C1064" s="113"/>
      <c r="D1064" s="71"/>
      <c r="E1064" s="91"/>
      <c r="F1064" s="91"/>
      <c r="G1064" s="91"/>
      <c r="H1064" s="50"/>
      <c r="I1064" s="51"/>
      <c r="J1064" s="107"/>
      <c r="L1064" s="50"/>
      <c r="M1064" s="50"/>
      <c r="N1064" s="50"/>
    </row>
    <row r="1065" spans="1:14" s="22" customFormat="1" x14ac:dyDescent="0.45">
      <c r="A1065" s="113"/>
      <c r="C1065" s="113"/>
      <c r="D1065" s="71"/>
      <c r="E1065" s="91"/>
      <c r="F1065" s="91"/>
      <c r="G1065" s="91"/>
      <c r="H1065" s="50"/>
      <c r="I1065" s="51"/>
      <c r="J1065" s="107"/>
      <c r="L1065" s="50"/>
      <c r="M1065" s="50"/>
      <c r="N1065" s="50"/>
    </row>
    <row r="1066" spans="1:14" s="22" customFormat="1" x14ac:dyDescent="0.45">
      <c r="A1066" s="113"/>
      <c r="C1066" s="113"/>
      <c r="D1066" s="71"/>
      <c r="E1066" s="91"/>
      <c r="F1066" s="91"/>
      <c r="G1066" s="91"/>
      <c r="H1066" s="50"/>
      <c r="I1066" s="51"/>
      <c r="J1066" s="107"/>
      <c r="L1066" s="50"/>
      <c r="M1066" s="50"/>
      <c r="N1066" s="50"/>
    </row>
    <row r="1067" spans="1:14" s="22" customFormat="1" x14ac:dyDescent="0.45">
      <c r="A1067" s="113"/>
      <c r="C1067" s="113"/>
      <c r="D1067" s="71"/>
      <c r="E1067" s="91"/>
      <c r="F1067" s="91"/>
      <c r="G1067" s="91"/>
      <c r="H1067" s="50"/>
      <c r="I1067" s="51"/>
      <c r="J1067" s="107"/>
      <c r="L1067" s="50"/>
      <c r="M1067" s="50"/>
      <c r="N1067" s="50"/>
    </row>
    <row r="1068" spans="1:14" s="22" customFormat="1" x14ac:dyDescent="0.45">
      <c r="A1068" s="113"/>
      <c r="C1068" s="113"/>
      <c r="D1068" s="71"/>
      <c r="E1068" s="91"/>
      <c r="F1068" s="91"/>
      <c r="G1068" s="91"/>
      <c r="H1068" s="50"/>
      <c r="I1068" s="51"/>
      <c r="J1068" s="107"/>
      <c r="L1068" s="50"/>
      <c r="M1068" s="50"/>
      <c r="N1068" s="50"/>
    </row>
    <row r="1069" spans="1:14" s="22" customFormat="1" x14ac:dyDescent="0.45">
      <c r="A1069" s="113"/>
      <c r="C1069" s="113"/>
      <c r="D1069" s="71"/>
      <c r="E1069" s="91"/>
      <c r="F1069" s="91"/>
      <c r="G1069" s="91"/>
      <c r="H1069" s="50"/>
      <c r="I1069" s="51"/>
      <c r="J1069" s="107"/>
      <c r="L1069" s="50"/>
      <c r="M1069" s="50"/>
      <c r="N1069" s="50"/>
    </row>
    <row r="1070" spans="1:14" s="22" customFormat="1" x14ac:dyDescent="0.45">
      <c r="A1070" s="113"/>
      <c r="C1070" s="113"/>
      <c r="D1070" s="71"/>
      <c r="E1070" s="91"/>
      <c r="F1070" s="91"/>
      <c r="G1070" s="91"/>
      <c r="H1070" s="50"/>
      <c r="I1070" s="51"/>
      <c r="J1070" s="107"/>
      <c r="L1070" s="50"/>
      <c r="M1070" s="50"/>
      <c r="N1070" s="50"/>
    </row>
    <row r="1071" spans="1:14" s="22" customFormat="1" x14ac:dyDescent="0.45">
      <c r="A1071" s="113"/>
      <c r="C1071" s="113"/>
      <c r="D1071" s="71"/>
      <c r="E1071" s="91"/>
      <c r="F1071" s="91"/>
      <c r="G1071" s="91"/>
      <c r="H1071" s="50"/>
      <c r="I1071" s="51"/>
      <c r="J1071" s="107"/>
      <c r="L1071" s="50"/>
      <c r="M1071" s="50"/>
      <c r="N1071" s="50"/>
    </row>
    <row r="1072" spans="1:14" s="22" customFormat="1" x14ac:dyDescent="0.45">
      <c r="A1072" s="113"/>
      <c r="C1072" s="113"/>
      <c r="D1072" s="71"/>
      <c r="E1072" s="91"/>
      <c r="F1072" s="91"/>
      <c r="G1072" s="91"/>
      <c r="H1072" s="50"/>
      <c r="I1072" s="51"/>
      <c r="J1072" s="107"/>
      <c r="L1072" s="50"/>
      <c r="M1072" s="50"/>
      <c r="N1072" s="50"/>
    </row>
    <row r="1073" spans="1:14" s="22" customFormat="1" x14ac:dyDescent="0.45">
      <c r="A1073" s="113"/>
      <c r="C1073" s="113"/>
      <c r="D1073" s="71"/>
      <c r="E1073" s="91"/>
      <c r="F1073" s="91"/>
      <c r="G1073" s="91"/>
      <c r="H1073" s="50"/>
      <c r="I1073" s="51"/>
      <c r="J1073" s="107"/>
      <c r="L1073" s="50"/>
      <c r="M1073" s="50"/>
      <c r="N1073" s="50"/>
    </row>
    <row r="1074" spans="1:14" s="22" customFormat="1" x14ac:dyDescent="0.45">
      <c r="A1074" s="113"/>
      <c r="C1074" s="113"/>
      <c r="D1074" s="71"/>
      <c r="E1074" s="91"/>
      <c r="F1074" s="91"/>
      <c r="G1074" s="91"/>
      <c r="H1074" s="50"/>
      <c r="I1074" s="51"/>
      <c r="J1074" s="107"/>
      <c r="L1074" s="50"/>
      <c r="M1074" s="50"/>
      <c r="N1074" s="50"/>
    </row>
    <row r="1075" spans="1:14" s="22" customFormat="1" x14ac:dyDescent="0.45">
      <c r="A1075" s="113"/>
      <c r="C1075" s="113"/>
      <c r="D1075" s="71"/>
      <c r="E1075" s="91"/>
      <c r="F1075" s="91"/>
      <c r="G1075" s="91"/>
      <c r="H1075" s="50"/>
      <c r="I1075" s="51"/>
      <c r="J1075" s="107"/>
      <c r="L1075" s="50"/>
      <c r="M1075" s="50"/>
      <c r="N1075" s="50"/>
    </row>
    <row r="1076" spans="1:14" s="22" customFormat="1" x14ac:dyDescent="0.45">
      <c r="A1076" s="113"/>
      <c r="C1076" s="113"/>
      <c r="D1076" s="71"/>
      <c r="E1076" s="91"/>
      <c r="F1076" s="91"/>
      <c r="G1076" s="91"/>
      <c r="H1076" s="50"/>
      <c r="I1076" s="51"/>
      <c r="J1076" s="107"/>
      <c r="L1076" s="50"/>
      <c r="M1076" s="50"/>
      <c r="N1076" s="50"/>
    </row>
    <row r="1077" spans="1:14" s="22" customFormat="1" x14ac:dyDescent="0.45">
      <c r="A1077" s="113"/>
      <c r="C1077" s="113"/>
      <c r="D1077" s="71"/>
      <c r="E1077" s="91"/>
      <c r="F1077" s="91"/>
      <c r="G1077" s="91"/>
      <c r="H1077" s="50"/>
      <c r="I1077" s="51"/>
      <c r="J1077" s="107"/>
      <c r="L1077" s="50"/>
      <c r="M1077" s="50"/>
      <c r="N1077" s="50"/>
    </row>
    <row r="1078" spans="1:14" s="22" customFormat="1" x14ac:dyDescent="0.45">
      <c r="A1078" s="113"/>
      <c r="C1078" s="113"/>
      <c r="D1078" s="71"/>
      <c r="E1078" s="91"/>
      <c r="F1078" s="91"/>
      <c r="G1078" s="91"/>
      <c r="H1078" s="50"/>
      <c r="I1078" s="51"/>
      <c r="J1078" s="107"/>
      <c r="L1078" s="50"/>
      <c r="M1078" s="50"/>
      <c r="N1078" s="50"/>
    </row>
    <row r="1079" spans="1:14" s="22" customFormat="1" x14ac:dyDescent="0.45">
      <c r="A1079" s="113"/>
      <c r="C1079" s="113"/>
      <c r="D1079" s="71"/>
      <c r="E1079" s="91"/>
      <c r="F1079" s="91"/>
      <c r="G1079" s="91"/>
      <c r="H1079" s="50"/>
      <c r="I1079" s="51"/>
      <c r="J1079" s="107"/>
      <c r="L1079" s="50"/>
      <c r="M1079" s="50"/>
      <c r="N1079" s="50"/>
    </row>
    <row r="1080" spans="1:14" s="22" customFormat="1" x14ac:dyDescent="0.45">
      <c r="A1080" s="113"/>
      <c r="C1080" s="113"/>
      <c r="D1080" s="71"/>
      <c r="E1080" s="91"/>
      <c r="F1080" s="91"/>
      <c r="G1080" s="91"/>
      <c r="H1080" s="50"/>
      <c r="I1080" s="51"/>
      <c r="J1080" s="107"/>
      <c r="L1080" s="50"/>
      <c r="M1080" s="50"/>
      <c r="N1080" s="50"/>
    </row>
    <row r="1081" spans="1:14" s="22" customFormat="1" x14ac:dyDescent="0.45">
      <c r="A1081" s="113"/>
      <c r="C1081" s="113"/>
      <c r="D1081" s="71"/>
      <c r="E1081" s="91"/>
      <c r="F1081" s="91"/>
      <c r="G1081" s="91"/>
      <c r="H1081" s="50"/>
      <c r="I1081" s="51"/>
      <c r="J1081" s="107"/>
      <c r="L1081" s="50"/>
      <c r="M1081" s="50"/>
      <c r="N1081" s="50"/>
    </row>
    <row r="1082" spans="1:14" s="22" customFormat="1" x14ac:dyDescent="0.45">
      <c r="A1082" s="113"/>
      <c r="C1082" s="113"/>
      <c r="D1082" s="71"/>
      <c r="E1082" s="91"/>
      <c r="F1082" s="91"/>
      <c r="G1082" s="91"/>
      <c r="H1082" s="50"/>
      <c r="I1082" s="51"/>
      <c r="J1082" s="107"/>
      <c r="L1082" s="50"/>
      <c r="M1082" s="50"/>
      <c r="N1082" s="50"/>
    </row>
    <row r="1083" spans="1:14" s="22" customFormat="1" x14ac:dyDescent="0.45">
      <c r="A1083" s="113"/>
      <c r="C1083" s="113"/>
      <c r="D1083" s="71"/>
      <c r="E1083" s="91"/>
      <c r="F1083" s="91"/>
      <c r="G1083" s="91"/>
      <c r="H1083" s="50"/>
      <c r="I1083" s="51"/>
      <c r="J1083" s="107"/>
      <c r="L1083" s="50"/>
      <c r="M1083" s="50"/>
      <c r="N1083" s="50"/>
    </row>
    <row r="1084" spans="1:14" s="22" customFormat="1" x14ac:dyDescent="0.45">
      <c r="A1084" s="113"/>
      <c r="C1084" s="113"/>
      <c r="D1084" s="71"/>
      <c r="E1084" s="91"/>
      <c r="F1084" s="91"/>
      <c r="G1084" s="91"/>
      <c r="H1084" s="50"/>
      <c r="I1084" s="51"/>
      <c r="J1084" s="107"/>
      <c r="L1084" s="50"/>
      <c r="M1084" s="50"/>
      <c r="N1084" s="50"/>
    </row>
    <row r="1085" spans="1:14" s="22" customFormat="1" x14ac:dyDescent="0.45">
      <c r="A1085" s="113"/>
      <c r="C1085" s="113"/>
      <c r="D1085" s="71"/>
      <c r="E1085" s="91"/>
      <c r="F1085" s="91"/>
      <c r="G1085" s="91"/>
      <c r="H1085" s="50"/>
      <c r="I1085" s="51"/>
      <c r="J1085" s="107"/>
      <c r="L1085" s="50"/>
      <c r="M1085" s="50"/>
      <c r="N1085" s="50"/>
    </row>
    <row r="1086" spans="1:14" s="22" customFormat="1" x14ac:dyDescent="0.45">
      <c r="A1086" s="113"/>
      <c r="C1086" s="113"/>
      <c r="D1086" s="71"/>
      <c r="E1086" s="91"/>
      <c r="F1086" s="91"/>
      <c r="G1086" s="91"/>
      <c r="H1086" s="50"/>
      <c r="I1086" s="51"/>
      <c r="J1086" s="107"/>
      <c r="L1086" s="50"/>
      <c r="M1086" s="50"/>
      <c r="N1086" s="50"/>
    </row>
    <row r="1087" spans="1:14" s="22" customFormat="1" x14ac:dyDescent="0.45">
      <c r="A1087" s="113"/>
      <c r="C1087" s="113"/>
      <c r="D1087" s="71"/>
      <c r="E1087" s="91"/>
      <c r="F1087" s="91"/>
      <c r="G1087" s="91"/>
      <c r="H1087" s="50"/>
      <c r="I1087" s="51"/>
      <c r="J1087" s="107"/>
      <c r="L1087" s="50"/>
      <c r="M1087" s="50"/>
      <c r="N1087" s="50"/>
    </row>
    <row r="1088" spans="1:14" s="22" customFormat="1" x14ac:dyDescent="0.45">
      <c r="A1088" s="113"/>
      <c r="C1088" s="113"/>
      <c r="D1088" s="71"/>
      <c r="E1088" s="91"/>
      <c r="F1088" s="91"/>
      <c r="G1088" s="91"/>
      <c r="H1088" s="50"/>
      <c r="I1088" s="51"/>
      <c r="J1088" s="107"/>
      <c r="L1088" s="50"/>
      <c r="M1088" s="50"/>
      <c r="N1088" s="50"/>
    </row>
    <row r="1089" spans="1:14" s="22" customFormat="1" x14ac:dyDescent="0.45">
      <c r="A1089" s="113"/>
      <c r="C1089" s="113"/>
      <c r="D1089" s="71"/>
      <c r="E1089" s="91"/>
      <c r="F1089" s="91"/>
      <c r="G1089" s="91"/>
      <c r="H1089" s="50"/>
      <c r="I1089" s="51"/>
      <c r="J1089" s="107"/>
      <c r="L1089" s="50"/>
      <c r="M1089" s="50"/>
      <c r="N1089" s="50"/>
    </row>
    <row r="1090" spans="1:14" s="22" customFormat="1" x14ac:dyDescent="0.45">
      <c r="A1090" s="113"/>
      <c r="C1090" s="113"/>
      <c r="D1090" s="71"/>
      <c r="E1090" s="91"/>
      <c r="F1090" s="91"/>
      <c r="G1090" s="91"/>
      <c r="H1090" s="50"/>
      <c r="I1090" s="51"/>
      <c r="J1090" s="107"/>
      <c r="L1090" s="50"/>
      <c r="M1090" s="50"/>
      <c r="N1090" s="50"/>
    </row>
    <row r="1091" spans="1:14" s="22" customFormat="1" x14ac:dyDescent="0.45">
      <c r="A1091" s="113"/>
      <c r="C1091" s="113"/>
      <c r="D1091" s="71"/>
      <c r="E1091" s="91"/>
      <c r="F1091" s="91"/>
      <c r="G1091" s="91"/>
      <c r="H1091" s="50"/>
      <c r="I1091" s="51"/>
      <c r="J1091" s="107"/>
      <c r="L1091" s="50"/>
      <c r="M1091" s="50"/>
      <c r="N1091" s="50"/>
    </row>
    <row r="1092" spans="1:14" s="22" customFormat="1" x14ac:dyDescent="0.45">
      <c r="A1092" s="113"/>
      <c r="C1092" s="113"/>
      <c r="D1092" s="71"/>
      <c r="E1092" s="91"/>
      <c r="F1092" s="91"/>
      <c r="G1092" s="91"/>
      <c r="H1092" s="50"/>
      <c r="I1092" s="51"/>
      <c r="J1092" s="107"/>
      <c r="L1092" s="50"/>
      <c r="M1092" s="50"/>
      <c r="N1092" s="50"/>
    </row>
    <row r="1093" spans="1:14" s="22" customFormat="1" x14ac:dyDescent="0.45">
      <c r="A1093" s="113"/>
      <c r="C1093" s="113"/>
      <c r="D1093" s="71"/>
      <c r="E1093" s="91"/>
      <c r="F1093" s="91"/>
      <c r="G1093" s="91"/>
      <c r="H1093" s="50"/>
      <c r="I1093" s="51"/>
      <c r="J1093" s="107"/>
      <c r="L1093" s="50"/>
      <c r="M1093" s="50"/>
      <c r="N1093" s="50"/>
    </row>
    <row r="1094" spans="1:14" s="22" customFormat="1" x14ac:dyDescent="0.45">
      <c r="A1094" s="113"/>
      <c r="C1094" s="113"/>
      <c r="D1094" s="71"/>
      <c r="E1094" s="91"/>
      <c r="F1094" s="91"/>
      <c r="G1094" s="91"/>
      <c r="H1094" s="50"/>
      <c r="I1094" s="51"/>
      <c r="J1094" s="107"/>
      <c r="L1094" s="50"/>
      <c r="M1094" s="50"/>
      <c r="N1094" s="50"/>
    </row>
    <row r="1095" spans="1:14" s="22" customFormat="1" x14ac:dyDescent="0.45">
      <c r="A1095" s="113"/>
      <c r="C1095" s="113"/>
      <c r="D1095" s="71"/>
      <c r="E1095" s="91"/>
      <c r="F1095" s="91"/>
      <c r="G1095" s="91"/>
      <c r="H1095" s="50"/>
      <c r="I1095" s="51"/>
      <c r="J1095" s="107"/>
      <c r="L1095" s="50"/>
      <c r="M1095" s="50"/>
      <c r="N1095" s="50"/>
    </row>
    <row r="1096" spans="1:14" s="22" customFormat="1" x14ac:dyDescent="0.45">
      <c r="A1096" s="113"/>
      <c r="C1096" s="113"/>
      <c r="D1096" s="71"/>
      <c r="E1096" s="91"/>
      <c r="F1096" s="91"/>
      <c r="G1096" s="91"/>
      <c r="H1096" s="50"/>
      <c r="I1096" s="51"/>
      <c r="J1096" s="107"/>
      <c r="L1096" s="50"/>
      <c r="M1096" s="50"/>
      <c r="N1096" s="50"/>
    </row>
    <row r="1097" spans="1:14" s="22" customFormat="1" x14ac:dyDescent="0.45">
      <c r="A1097" s="113"/>
      <c r="C1097" s="113"/>
      <c r="D1097" s="71"/>
      <c r="E1097" s="91"/>
      <c r="F1097" s="91"/>
      <c r="G1097" s="91"/>
      <c r="H1097" s="50"/>
      <c r="I1097" s="51"/>
      <c r="J1097" s="107"/>
      <c r="L1097" s="50"/>
      <c r="M1097" s="50"/>
      <c r="N1097" s="50"/>
    </row>
    <row r="1098" spans="1:14" s="22" customFormat="1" x14ac:dyDescent="0.45">
      <c r="A1098" s="113"/>
      <c r="C1098" s="113"/>
      <c r="D1098" s="71"/>
      <c r="E1098" s="91"/>
      <c r="F1098" s="91"/>
      <c r="G1098" s="91"/>
      <c r="H1098" s="50"/>
      <c r="I1098" s="51"/>
      <c r="J1098" s="107"/>
      <c r="L1098" s="50"/>
      <c r="M1098" s="50"/>
      <c r="N1098" s="50"/>
    </row>
    <row r="1099" spans="1:14" s="22" customFormat="1" x14ac:dyDescent="0.45">
      <c r="A1099" s="113"/>
      <c r="C1099" s="113"/>
      <c r="D1099" s="71"/>
      <c r="E1099" s="91"/>
      <c r="F1099" s="91"/>
      <c r="G1099" s="91"/>
      <c r="H1099" s="50"/>
      <c r="I1099" s="51"/>
      <c r="J1099" s="107"/>
      <c r="L1099" s="50"/>
      <c r="M1099" s="50"/>
      <c r="N1099" s="50"/>
    </row>
    <row r="1100" spans="1:14" s="22" customFormat="1" x14ac:dyDescent="0.45">
      <c r="A1100" s="113"/>
      <c r="C1100" s="113"/>
      <c r="D1100" s="71"/>
      <c r="E1100" s="91"/>
      <c r="F1100" s="91"/>
      <c r="G1100" s="91"/>
      <c r="H1100" s="50"/>
      <c r="I1100" s="51"/>
      <c r="J1100" s="107"/>
      <c r="L1100" s="50"/>
      <c r="M1100" s="50"/>
      <c r="N1100" s="50"/>
    </row>
    <row r="1101" spans="1:14" s="22" customFormat="1" x14ac:dyDescent="0.45">
      <c r="A1101" s="113"/>
      <c r="C1101" s="113"/>
      <c r="D1101" s="71"/>
      <c r="E1101" s="91"/>
      <c r="F1101" s="91"/>
      <c r="G1101" s="91"/>
      <c r="H1101" s="50"/>
      <c r="I1101" s="51"/>
      <c r="J1101" s="107"/>
      <c r="L1101" s="50"/>
      <c r="M1101" s="50"/>
      <c r="N1101" s="50"/>
    </row>
    <row r="1102" spans="1:14" s="22" customFormat="1" x14ac:dyDescent="0.45">
      <c r="A1102" s="113"/>
      <c r="C1102" s="113"/>
      <c r="D1102" s="71"/>
      <c r="E1102" s="91"/>
      <c r="F1102" s="91"/>
      <c r="G1102" s="91"/>
      <c r="H1102" s="50"/>
      <c r="I1102" s="51"/>
      <c r="J1102" s="107"/>
      <c r="L1102" s="50"/>
      <c r="M1102" s="50"/>
      <c r="N1102" s="50"/>
    </row>
    <row r="1103" spans="1:14" s="22" customFormat="1" x14ac:dyDescent="0.45">
      <c r="A1103" s="113"/>
      <c r="C1103" s="113"/>
      <c r="D1103" s="71"/>
      <c r="E1103" s="91"/>
      <c r="F1103" s="91"/>
      <c r="G1103" s="91"/>
      <c r="H1103" s="50"/>
      <c r="I1103" s="51"/>
      <c r="J1103" s="107"/>
      <c r="L1103" s="50"/>
      <c r="M1103" s="50"/>
      <c r="N1103" s="50"/>
    </row>
    <row r="1104" spans="1:14" s="22" customFormat="1" x14ac:dyDescent="0.45">
      <c r="A1104" s="113"/>
      <c r="C1104" s="113"/>
      <c r="D1104" s="71"/>
      <c r="E1104" s="91"/>
      <c r="F1104" s="91"/>
      <c r="G1104" s="91"/>
      <c r="H1104" s="50"/>
      <c r="I1104" s="51"/>
      <c r="J1104" s="107"/>
      <c r="L1104" s="50"/>
      <c r="M1104" s="50"/>
      <c r="N1104" s="50"/>
    </row>
    <row r="1105" spans="1:14" s="22" customFormat="1" x14ac:dyDescent="0.45">
      <c r="A1105" s="113"/>
      <c r="C1105" s="113"/>
      <c r="D1105" s="71"/>
      <c r="E1105" s="91"/>
      <c r="F1105" s="91"/>
      <c r="G1105" s="91"/>
      <c r="H1105" s="50"/>
      <c r="I1105" s="51"/>
      <c r="J1105" s="107"/>
      <c r="L1105" s="50"/>
      <c r="M1105" s="50"/>
      <c r="N1105" s="50"/>
    </row>
    <row r="1106" spans="1:14" s="22" customFormat="1" x14ac:dyDescent="0.45">
      <c r="A1106" s="113"/>
      <c r="C1106" s="113"/>
      <c r="D1106" s="71"/>
      <c r="E1106" s="91"/>
      <c r="F1106" s="91"/>
      <c r="G1106" s="91"/>
      <c r="H1106" s="50"/>
      <c r="I1106" s="51"/>
      <c r="J1106" s="107"/>
      <c r="L1106" s="50"/>
      <c r="M1106" s="50"/>
      <c r="N1106" s="50"/>
    </row>
    <row r="1107" spans="1:14" s="22" customFormat="1" x14ac:dyDescent="0.45">
      <c r="A1107" s="113"/>
      <c r="C1107" s="113"/>
      <c r="D1107" s="71"/>
      <c r="E1107" s="91"/>
      <c r="F1107" s="91"/>
      <c r="G1107" s="91"/>
      <c r="H1107" s="50"/>
      <c r="I1107" s="51"/>
      <c r="J1107" s="107"/>
      <c r="L1107" s="50"/>
      <c r="M1107" s="50"/>
      <c r="N1107" s="50"/>
    </row>
    <row r="1108" spans="1:14" s="22" customFormat="1" x14ac:dyDescent="0.45">
      <c r="A1108" s="113"/>
      <c r="C1108" s="113"/>
      <c r="D1108" s="71"/>
      <c r="E1108" s="91"/>
      <c r="F1108" s="91"/>
      <c r="G1108" s="91"/>
      <c r="H1108" s="50"/>
      <c r="I1108" s="51"/>
      <c r="J1108" s="107"/>
      <c r="L1108" s="50"/>
      <c r="M1108" s="50"/>
      <c r="N1108" s="50"/>
    </row>
    <row r="1109" spans="1:14" s="22" customFormat="1" x14ac:dyDescent="0.45">
      <c r="A1109" s="113"/>
      <c r="C1109" s="113"/>
      <c r="D1109" s="71"/>
      <c r="E1109" s="91"/>
      <c r="F1109" s="91"/>
      <c r="G1109" s="91"/>
      <c r="H1109" s="50"/>
      <c r="I1109" s="51"/>
      <c r="J1109" s="107"/>
      <c r="L1109" s="50"/>
      <c r="M1109" s="50"/>
      <c r="N1109" s="50"/>
    </row>
    <row r="1110" spans="1:14" s="22" customFormat="1" x14ac:dyDescent="0.45">
      <c r="A1110" s="113"/>
      <c r="C1110" s="113"/>
      <c r="D1110" s="71"/>
      <c r="E1110" s="91"/>
      <c r="F1110" s="91"/>
      <c r="G1110" s="91"/>
      <c r="H1110" s="50"/>
      <c r="I1110" s="51"/>
      <c r="J1110" s="107"/>
      <c r="L1110" s="50"/>
      <c r="M1110" s="50"/>
      <c r="N1110" s="50"/>
    </row>
    <row r="1111" spans="1:14" s="22" customFormat="1" x14ac:dyDescent="0.45">
      <c r="A1111" s="113"/>
      <c r="C1111" s="113"/>
      <c r="D1111" s="71"/>
      <c r="E1111" s="91"/>
      <c r="F1111" s="91"/>
      <c r="G1111" s="91"/>
      <c r="H1111" s="50"/>
      <c r="I1111" s="51"/>
      <c r="J1111" s="107"/>
      <c r="L1111" s="50"/>
      <c r="M1111" s="50"/>
      <c r="N1111" s="50"/>
    </row>
    <row r="1112" spans="1:14" s="22" customFormat="1" x14ac:dyDescent="0.45">
      <c r="A1112" s="113"/>
      <c r="C1112" s="113"/>
      <c r="D1112" s="71"/>
      <c r="E1112" s="91"/>
      <c r="F1112" s="91"/>
      <c r="G1112" s="91"/>
      <c r="H1112" s="50"/>
      <c r="I1112" s="51"/>
      <c r="J1112" s="107"/>
      <c r="L1112" s="50"/>
      <c r="M1112" s="50"/>
      <c r="N1112" s="50"/>
    </row>
    <row r="1113" spans="1:14" s="22" customFormat="1" x14ac:dyDescent="0.45">
      <c r="A1113" s="113"/>
      <c r="C1113" s="113"/>
      <c r="D1113" s="71"/>
      <c r="E1113" s="91"/>
      <c r="F1113" s="91"/>
      <c r="G1113" s="91"/>
      <c r="H1113" s="50"/>
      <c r="I1113" s="51"/>
      <c r="J1113" s="107"/>
      <c r="L1113" s="50"/>
      <c r="M1113" s="50"/>
      <c r="N1113" s="50"/>
    </row>
    <row r="1114" spans="1:14" s="22" customFormat="1" x14ac:dyDescent="0.45">
      <c r="A1114" s="113"/>
      <c r="C1114" s="113"/>
      <c r="D1114" s="71"/>
      <c r="E1114" s="91"/>
      <c r="F1114" s="91"/>
      <c r="G1114" s="91"/>
      <c r="H1114" s="50"/>
      <c r="I1114" s="51"/>
      <c r="J1114" s="107"/>
      <c r="L1114" s="50"/>
      <c r="M1114" s="50"/>
      <c r="N1114" s="50"/>
    </row>
    <row r="1115" spans="1:14" s="22" customFormat="1" x14ac:dyDescent="0.45">
      <c r="A1115" s="113"/>
      <c r="C1115" s="113"/>
      <c r="D1115" s="71"/>
      <c r="E1115" s="91"/>
      <c r="F1115" s="91"/>
      <c r="G1115" s="91"/>
      <c r="H1115" s="50"/>
      <c r="I1115" s="51"/>
      <c r="J1115" s="107"/>
      <c r="L1115" s="50"/>
      <c r="M1115" s="50"/>
      <c r="N1115" s="50"/>
    </row>
    <row r="1116" spans="1:14" s="22" customFormat="1" x14ac:dyDescent="0.45">
      <c r="A1116" s="113"/>
      <c r="C1116" s="113"/>
      <c r="D1116" s="71"/>
      <c r="E1116" s="91"/>
      <c r="F1116" s="91"/>
      <c r="G1116" s="91"/>
      <c r="H1116" s="50"/>
      <c r="I1116" s="51"/>
      <c r="J1116" s="107"/>
      <c r="L1116" s="50"/>
      <c r="M1116" s="50"/>
      <c r="N1116" s="50"/>
    </row>
    <row r="1117" spans="1:14" s="22" customFormat="1" x14ac:dyDescent="0.45">
      <c r="A1117" s="113"/>
      <c r="C1117" s="113"/>
      <c r="D1117" s="71"/>
      <c r="E1117" s="91"/>
      <c r="F1117" s="91"/>
      <c r="G1117" s="91"/>
      <c r="H1117" s="50"/>
      <c r="I1117" s="51"/>
      <c r="J1117" s="107"/>
      <c r="L1117" s="50"/>
      <c r="M1117" s="50"/>
      <c r="N1117" s="50"/>
    </row>
    <row r="1118" spans="1:14" s="22" customFormat="1" x14ac:dyDescent="0.45">
      <c r="A1118" s="113"/>
      <c r="C1118" s="113"/>
      <c r="D1118" s="71"/>
      <c r="E1118" s="91"/>
      <c r="F1118" s="91"/>
      <c r="G1118" s="91"/>
      <c r="H1118" s="50"/>
      <c r="I1118" s="51"/>
      <c r="J1118" s="107"/>
      <c r="L1118" s="50"/>
      <c r="M1118" s="50"/>
      <c r="N1118" s="50"/>
    </row>
    <row r="1119" spans="1:14" s="22" customFormat="1" x14ac:dyDescent="0.45">
      <c r="A1119" s="113"/>
      <c r="C1119" s="113"/>
      <c r="D1119" s="71"/>
      <c r="E1119" s="91"/>
      <c r="F1119" s="91"/>
      <c r="G1119" s="91"/>
      <c r="H1119" s="50"/>
      <c r="I1119" s="51"/>
      <c r="J1119" s="107"/>
      <c r="L1119" s="50"/>
      <c r="M1119" s="50"/>
      <c r="N1119" s="50"/>
    </row>
    <row r="1120" spans="1:14" s="22" customFormat="1" x14ac:dyDescent="0.45">
      <c r="A1120" s="113"/>
      <c r="C1120" s="113"/>
      <c r="D1120" s="71"/>
      <c r="E1120" s="91"/>
      <c r="F1120" s="91"/>
      <c r="G1120" s="91"/>
      <c r="H1120" s="50"/>
      <c r="I1120" s="51"/>
      <c r="J1120" s="107"/>
      <c r="L1120" s="50"/>
      <c r="M1120" s="50"/>
      <c r="N1120" s="50"/>
    </row>
    <row r="1121" spans="1:14" s="22" customFormat="1" x14ac:dyDescent="0.45">
      <c r="A1121" s="113"/>
      <c r="C1121" s="113"/>
      <c r="D1121" s="71"/>
      <c r="E1121" s="91"/>
      <c r="F1121" s="91"/>
      <c r="G1121" s="91"/>
      <c r="H1121" s="50"/>
      <c r="I1121" s="51"/>
      <c r="J1121" s="107"/>
      <c r="L1121" s="50"/>
      <c r="M1121" s="50"/>
      <c r="N1121" s="50"/>
    </row>
    <row r="1122" spans="1:14" s="22" customFormat="1" x14ac:dyDescent="0.45">
      <c r="A1122" s="113"/>
      <c r="C1122" s="113"/>
      <c r="D1122" s="71"/>
      <c r="E1122" s="91"/>
      <c r="F1122" s="91"/>
      <c r="G1122" s="91"/>
      <c r="H1122" s="50"/>
      <c r="I1122" s="51"/>
      <c r="J1122" s="107"/>
      <c r="L1122" s="50"/>
      <c r="M1122" s="50"/>
      <c r="N1122" s="50"/>
    </row>
    <row r="1123" spans="1:14" s="22" customFormat="1" x14ac:dyDescent="0.45">
      <c r="A1123" s="113"/>
      <c r="C1123" s="113"/>
      <c r="D1123" s="71"/>
      <c r="E1123" s="91"/>
      <c r="F1123" s="91"/>
      <c r="G1123" s="91"/>
      <c r="H1123" s="50"/>
      <c r="I1123" s="51"/>
      <c r="J1123" s="107"/>
      <c r="L1123" s="50"/>
      <c r="M1123" s="50"/>
      <c r="N1123" s="50"/>
    </row>
    <row r="1124" spans="1:14" s="22" customFormat="1" x14ac:dyDescent="0.45">
      <c r="A1124" s="113"/>
      <c r="C1124" s="113"/>
      <c r="D1124" s="71"/>
      <c r="E1124" s="91"/>
      <c r="F1124" s="91"/>
      <c r="G1124" s="91"/>
      <c r="H1124" s="50"/>
      <c r="I1124" s="51"/>
      <c r="J1124" s="107"/>
      <c r="L1124" s="50"/>
      <c r="M1124" s="50"/>
      <c r="N1124" s="50"/>
    </row>
    <row r="1125" spans="1:14" s="22" customFormat="1" x14ac:dyDescent="0.45">
      <c r="A1125" s="113"/>
      <c r="C1125" s="113"/>
      <c r="D1125" s="71"/>
      <c r="E1125" s="91"/>
      <c r="F1125" s="91"/>
      <c r="G1125" s="91"/>
      <c r="H1125" s="50"/>
      <c r="I1125" s="51"/>
      <c r="J1125" s="107"/>
      <c r="L1125" s="50"/>
      <c r="M1125" s="50"/>
      <c r="N1125" s="50"/>
    </row>
    <row r="1126" spans="1:14" s="22" customFormat="1" x14ac:dyDescent="0.45">
      <c r="A1126" s="113"/>
      <c r="C1126" s="113"/>
      <c r="D1126" s="71"/>
      <c r="E1126" s="91"/>
      <c r="F1126" s="91"/>
      <c r="G1126" s="91"/>
      <c r="H1126" s="50"/>
      <c r="I1126" s="51"/>
      <c r="J1126" s="107"/>
      <c r="L1126" s="50"/>
      <c r="M1126" s="50"/>
      <c r="N1126" s="50"/>
    </row>
    <row r="1127" spans="1:14" s="22" customFormat="1" x14ac:dyDescent="0.45">
      <c r="A1127" s="113"/>
      <c r="C1127" s="113"/>
      <c r="D1127" s="71"/>
      <c r="E1127" s="91"/>
      <c r="F1127" s="91"/>
      <c r="G1127" s="91"/>
      <c r="H1127" s="50"/>
      <c r="I1127" s="51"/>
      <c r="J1127" s="107"/>
      <c r="L1127" s="50"/>
      <c r="M1127" s="50"/>
      <c r="N1127" s="50"/>
    </row>
    <row r="1128" spans="1:14" s="22" customFormat="1" x14ac:dyDescent="0.45">
      <c r="A1128" s="113"/>
      <c r="C1128" s="113"/>
      <c r="D1128" s="71"/>
      <c r="E1128" s="91"/>
      <c r="F1128" s="91"/>
      <c r="G1128" s="91"/>
      <c r="H1128" s="50"/>
      <c r="I1128" s="51"/>
      <c r="J1128" s="107"/>
      <c r="L1128" s="50"/>
      <c r="M1128" s="50"/>
      <c r="N1128" s="50"/>
    </row>
    <row r="1129" spans="1:14" s="22" customFormat="1" x14ac:dyDescent="0.45">
      <c r="A1129" s="113"/>
      <c r="C1129" s="113"/>
      <c r="D1129" s="71"/>
      <c r="E1129" s="91"/>
      <c r="F1129" s="91"/>
      <c r="G1129" s="91"/>
      <c r="H1129" s="50"/>
      <c r="I1129" s="51"/>
      <c r="J1129" s="107"/>
      <c r="L1129" s="50"/>
      <c r="M1129" s="50"/>
      <c r="N1129" s="50"/>
    </row>
    <row r="1130" spans="1:14" s="22" customFormat="1" x14ac:dyDescent="0.45">
      <c r="A1130" s="113"/>
      <c r="C1130" s="113"/>
      <c r="D1130" s="71"/>
      <c r="E1130" s="91"/>
      <c r="F1130" s="91"/>
      <c r="G1130" s="91"/>
      <c r="H1130" s="50"/>
      <c r="I1130" s="51"/>
      <c r="J1130" s="107"/>
      <c r="L1130" s="50"/>
      <c r="M1130" s="50"/>
      <c r="N1130" s="50"/>
    </row>
    <row r="1131" spans="1:14" s="22" customFormat="1" x14ac:dyDescent="0.45">
      <c r="A1131" s="113"/>
      <c r="C1131" s="113"/>
      <c r="D1131" s="71"/>
      <c r="E1131" s="91"/>
      <c r="F1131" s="91"/>
      <c r="G1131" s="91"/>
      <c r="H1131" s="50"/>
      <c r="I1131" s="51"/>
      <c r="J1131" s="107"/>
      <c r="L1131" s="50"/>
      <c r="M1131" s="50"/>
      <c r="N1131" s="50"/>
    </row>
    <row r="1132" spans="1:14" s="22" customFormat="1" x14ac:dyDescent="0.45">
      <c r="A1132" s="113"/>
      <c r="C1132" s="113"/>
      <c r="D1132" s="71"/>
      <c r="E1132" s="91"/>
      <c r="F1132" s="91"/>
      <c r="G1132" s="91"/>
      <c r="H1132" s="50"/>
      <c r="I1132" s="51"/>
      <c r="J1132" s="107"/>
      <c r="L1132" s="50"/>
      <c r="M1132" s="50"/>
      <c r="N1132" s="50"/>
    </row>
    <row r="1133" spans="1:14" s="22" customFormat="1" x14ac:dyDescent="0.45">
      <c r="A1133" s="113"/>
      <c r="C1133" s="113"/>
      <c r="D1133" s="71"/>
      <c r="E1133" s="91"/>
      <c r="F1133" s="91"/>
      <c r="G1133" s="91"/>
      <c r="H1133" s="50"/>
      <c r="I1133" s="51"/>
      <c r="J1133" s="107"/>
      <c r="L1133" s="50"/>
      <c r="M1133" s="50"/>
      <c r="N1133" s="50"/>
    </row>
    <row r="1134" spans="1:14" s="22" customFormat="1" x14ac:dyDescent="0.45">
      <c r="A1134" s="113"/>
      <c r="C1134" s="113"/>
      <c r="D1134" s="71"/>
      <c r="E1134" s="91"/>
      <c r="F1134" s="91"/>
      <c r="G1134" s="91"/>
      <c r="H1134" s="50"/>
      <c r="I1134" s="51"/>
      <c r="J1134" s="107"/>
      <c r="L1134" s="50"/>
      <c r="M1134" s="50"/>
      <c r="N1134" s="50"/>
    </row>
    <row r="1135" spans="1:14" s="22" customFormat="1" x14ac:dyDescent="0.45">
      <c r="A1135" s="113"/>
      <c r="C1135" s="113"/>
      <c r="D1135" s="71"/>
      <c r="E1135" s="91"/>
      <c r="F1135" s="91"/>
      <c r="G1135" s="91"/>
      <c r="H1135" s="50"/>
      <c r="I1135" s="51"/>
      <c r="J1135" s="107"/>
      <c r="L1135" s="50"/>
      <c r="M1135" s="50"/>
      <c r="N1135" s="50"/>
    </row>
    <row r="1136" spans="1:14" s="22" customFormat="1" x14ac:dyDescent="0.45">
      <c r="A1136" s="113"/>
      <c r="C1136" s="113"/>
      <c r="D1136" s="71"/>
      <c r="E1136" s="91"/>
      <c r="F1136" s="91"/>
      <c r="G1136" s="91"/>
      <c r="H1136" s="50"/>
      <c r="I1136" s="51"/>
      <c r="J1136" s="107"/>
      <c r="L1136" s="50"/>
      <c r="M1136" s="50"/>
      <c r="N1136" s="50"/>
    </row>
    <row r="1137" spans="1:14" s="22" customFormat="1" x14ac:dyDescent="0.45">
      <c r="A1137" s="113"/>
      <c r="C1137" s="113"/>
      <c r="D1137" s="71"/>
      <c r="E1137" s="91"/>
      <c r="F1137" s="91"/>
      <c r="G1137" s="91"/>
      <c r="H1137" s="50"/>
      <c r="I1137" s="51"/>
      <c r="J1137" s="107"/>
      <c r="L1137" s="50"/>
      <c r="M1137" s="50"/>
      <c r="N1137" s="50"/>
    </row>
    <row r="1138" spans="1:14" s="22" customFormat="1" x14ac:dyDescent="0.45">
      <c r="A1138" s="113"/>
      <c r="C1138" s="113"/>
      <c r="D1138" s="71"/>
      <c r="E1138" s="91"/>
      <c r="F1138" s="91"/>
      <c r="G1138" s="91"/>
      <c r="H1138" s="50"/>
      <c r="I1138" s="51"/>
      <c r="J1138" s="107"/>
      <c r="L1138" s="50"/>
      <c r="M1138" s="50"/>
      <c r="N1138" s="50"/>
    </row>
    <row r="1139" spans="1:14" s="22" customFormat="1" x14ac:dyDescent="0.45">
      <c r="A1139" s="113"/>
      <c r="C1139" s="113"/>
      <c r="D1139" s="71"/>
      <c r="E1139" s="91"/>
      <c r="F1139" s="91"/>
      <c r="G1139" s="91"/>
      <c r="H1139" s="50"/>
      <c r="I1139" s="51"/>
      <c r="J1139" s="107"/>
      <c r="L1139" s="50"/>
      <c r="M1139" s="50"/>
      <c r="N1139" s="50"/>
    </row>
    <row r="1140" spans="1:14" s="22" customFormat="1" x14ac:dyDescent="0.45">
      <c r="A1140" s="113"/>
      <c r="C1140" s="113"/>
      <c r="D1140" s="71"/>
      <c r="E1140" s="91"/>
      <c r="F1140" s="91"/>
      <c r="G1140" s="91"/>
      <c r="H1140" s="50"/>
      <c r="I1140" s="51"/>
      <c r="J1140" s="107"/>
      <c r="L1140" s="50"/>
      <c r="M1140" s="50"/>
      <c r="N1140" s="50"/>
    </row>
    <row r="1141" spans="1:14" s="22" customFormat="1" x14ac:dyDescent="0.45">
      <c r="A1141" s="113"/>
      <c r="C1141" s="113"/>
      <c r="D1141" s="71"/>
      <c r="E1141" s="91"/>
      <c r="F1141" s="91"/>
      <c r="G1141" s="91"/>
      <c r="H1141" s="50"/>
      <c r="I1141" s="51"/>
      <c r="J1141" s="107"/>
      <c r="L1141" s="50"/>
      <c r="M1141" s="50"/>
      <c r="N1141" s="50"/>
    </row>
    <row r="1142" spans="1:14" s="22" customFormat="1" x14ac:dyDescent="0.45">
      <c r="A1142" s="113"/>
      <c r="C1142" s="113"/>
      <c r="D1142" s="71"/>
      <c r="E1142" s="91"/>
      <c r="F1142" s="91"/>
      <c r="G1142" s="91"/>
      <c r="H1142" s="50"/>
      <c r="I1142" s="51"/>
      <c r="J1142" s="107"/>
      <c r="L1142" s="50"/>
      <c r="M1142" s="50"/>
      <c r="N1142" s="50"/>
    </row>
    <row r="1143" spans="1:14" s="22" customFormat="1" x14ac:dyDescent="0.45">
      <c r="A1143" s="113"/>
      <c r="C1143" s="113"/>
      <c r="D1143" s="71"/>
      <c r="E1143" s="91"/>
      <c r="F1143" s="91"/>
      <c r="G1143" s="91"/>
      <c r="H1143" s="50"/>
      <c r="I1143" s="51"/>
      <c r="J1143" s="107"/>
      <c r="L1143" s="50"/>
      <c r="M1143" s="50"/>
      <c r="N1143" s="50"/>
    </row>
    <row r="1144" spans="1:14" s="22" customFormat="1" x14ac:dyDescent="0.45">
      <c r="A1144" s="113"/>
      <c r="C1144" s="113"/>
      <c r="D1144" s="71"/>
      <c r="E1144" s="91"/>
      <c r="F1144" s="91"/>
      <c r="G1144" s="91"/>
      <c r="H1144" s="50"/>
      <c r="I1144" s="51"/>
      <c r="J1144" s="107"/>
      <c r="L1144" s="50"/>
      <c r="M1144" s="50"/>
      <c r="N1144" s="50"/>
    </row>
    <row r="1145" spans="1:14" s="22" customFormat="1" x14ac:dyDescent="0.45">
      <c r="A1145" s="113"/>
      <c r="C1145" s="113"/>
      <c r="D1145" s="71"/>
      <c r="E1145" s="91"/>
      <c r="F1145" s="91"/>
      <c r="G1145" s="91"/>
      <c r="H1145" s="50"/>
      <c r="I1145" s="51"/>
      <c r="J1145" s="107"/>
      <c r="L1145" s="50"/>
      <c r="M1145" s="50"/>
      <c r="N1145" s="50"/>
    </row>
    <row r="1146" spans="1:14" s="22" customFormat="1" x14ac:dyDescent="0.45">
      <c r="A1146" s="113"/>
      <c r="C1146" s="113"/>
      <c r="D1146" s="71"/>
      <c r="E1146" s="91"/>
      <c r="F1146" s="91"/>
      <c r="G1146" s="91"/>
      <c r="H1146" s="50"/>
      <c r="I1146" s="51"/>
      <c r="J1146" s="107"/>
      <c r="L1146" s="50"/>
      <c r="M1146" s="50"/>
      <c r="N1146" s="50"/>
    </row>
    <row r="1147" spans="1:14" s="22" customFormat="1" x14ac:dyDescent="0.45">
      <c r="A1147" s="113"/>
      <c r="C1147" s="113"/>
      <c r="D1147" s="71"/>
      <c r="E1147" s="91"/>
      <c r="F1147" s="91"/>
      <c r="G1147" s="91"/>
      <c r="H1147" s="50"/>
      <c r="I1147" s="51"/>
      <c r="J1147" s="107"/>
      <c r="L1147" s="50"/>
      <c r="M1147" s="50"/>
      <c r="N1147" s="50"/>
    </row>
    <row r="1148" spans="1:14" s="22" customFormat="1" x14ac:dyDescent="0.45">
      <c r="A1148" s="113"/>
      <c r="C1148" s="113"/>
      <c r="D1148" s="71"/>
      <c r="E1148" s="91"/>
      <c r="F1148" s="91"/>
      <c r="G1148" s="91"/>
      <c r="H1148" s="50"/>
      <c r="I1148" s="51"/>
      <c r="J1148" s="107"/>
      <c r="L1148" s="50"/>
      <c r="M1148" s="50"/>
      <c r="N1148" s="50"/>
    </row>
    <row r="1149" spans="1:14" s="22" customFormat="1" x14ac:dyDescent="0.45">
      <c r="A1149" s="113"/>
      <c r="C1149" s="113"/>
      <c r="D1149" s="71"/>
      <c r="E1149" s="91"/>
      <c r="F1149" s="91"/>
      <c r="G1149" s="91"/>
      <c r="H1149" s="50"/>
      <c r="I1149" s="51"/>
      <c r="J1149" s="107"/>
      <c r="L1149" s="50"/>
      <c r="M1149" s="50"/>
      <c r="N1149" s="50"/>
    </row>
    <row r="1150" spans="1:14" s="22" customFormat="1" x14ac:dyDescent="0.45">
      <c r="A1150" s="113"/>
      <c r="C1150" s="113"/>
      <c r="D1150" s="71"/>
      <c r="E1150" s="91"/>
      <c r="F1150" s="91"/>
      <c r="G1150" s="91"/>
      <c r="H1150" s="50"/>
      <c r="I1150" s="51"/>
      <c r="J1150" s="107"/>
      <c r="L1150" s="50"/>
      <c r="M1150" s="50"/>
      <c r="N1150" s="50"/>
    </row>
    <row r="1151" spans="1:14" s="22" customFormat="1" x14ac:dyDescent="0.45">
      <c r="A1151" s="113"/>
      <c r="C1151" s="113"/>
      <c r="D1151" s="71"/>
      <c r="E1151" s="91"/>
      <c r="F1151" s="91"/>
      <c r="G1151" s="91"/>
      <c r="H1151" s="50"/>
      <c r="I1151" s="51"/>
      <c r="J1151" s="107"/>
      <c r="L1151" s="50"/>
      <c r="M1151" s="50"/>
      <c r="N1151" s="50"/>
    </row>
    <row r="1152" spans="1:14" s="22" customFormat="1" x14ac:dyDescent="0.45">
      <c r="A1152" s="113"/>
      <c r="C1152" s="113"/>
      <c r="D1152" s="71"/>
      <c r="E1152" s="91"/>
      <c r="F1152" s="91"/>
      <c r="G1152" s="91"/>
      <c r="H1152" s="50"/>
      <c r="I1152" s="51"/>
      <c r="J1152" s="107"/>
      <c r="L1152" s="50"/>
      <c r="M1152" s="50"/>
      <c r="N1152" s="50"/>
    </row>
    <row r="1153" spans="1:14" s="22" customFormat="1" x14ac:dyDescent="0.45">
      <c r="A1153" s="113"/>
      <c r="C1153" s="113"/>
      <c r="D1153" s="71"/>
      <c r="E1153" s="91"/>
      <c r="F1153" s="91"/>
      <c r="G1153" s="91"/>
      <c r="H1153" s="50"/>
      <c r="I1153" s="51"/>
      <c r="J1153" s="107"/>
      <c r="L1153" s="50"/>
      <c r="M1153" s="50"/>
      <c r="N1153" s="50"/>
    </row>
    <row r="1154" spans="1:14" s="22" customFormat="1" x14ac:dyDescent="0.45">
      <c r="A1154" s="113"/>
      <c r="C1154" s="113"/>
      <c r="D1154" s="71"/>
      <c r="E1154" s="91"/>
      <c r="F1154" s="91"/>
      <c r="G1154" s="91"/>
      <c r="H1154" s="50"/>
      <c r="I1154" s="51"/>
      <c r="J1154" s="107"/>
      <c r="L1154" s="50"/>
      <c r="M1154" s="50"/>
      <c r="N1154" s="50"/>
    </row>
    <row r="1155" spans="1:14" s="22" customFormat="1" x14ac:dyDescent="0.45">
      <c r="A1155" s="113"/>
      <c r="C1155" s="113"/>
      <c r="D1155" s="71"/>
      <c r="E1155" s="91"/>
      <c r="F1155" s="91"/>
      <c r="G1155" s="91"/>
      <c r="H1155" s="50"/>
      <c r="I1155" s="51"/>
      <c r="J1155" s="107"/>
      <c r="L1155" s="50"/>
      <c r="M1155" s="50"/>
      <c r="N1155" s="50"/>
    </row>
    <row r="1156" spans="1:14" s="22" customFormat="1" x14ac:dyDescent="0.45">
      <c r="A1156" s="113"/>
      <c r="C1156" s="113"/>
      <c r="D1156" s="71"/>
      <c r="E1156" s="91"/>
      <c r="F1156" s="91"/>
      <c r="G1156" s="91"/>
      <c r="H1156" s="50"/>
      <c r="I1156" s="51"/>
      <c r="J1156" s="107"/>
      <c r="L1156" s="50"/>
      <c r="M1156" s="50"/>
      <c r="N1156" s="50"/>
    </row>
    <row r="1157" spans="1:14" s="22" customFormat="1" x14ac:dyDescent="0.45">
      <c r="A1157" s="113"/>
      <c r="C1157" s="113"/>
      <c r="D1157" s="71"/>
      <c r="E1157" s="91"/>
      <c r="F1157" s="91"/>
      <c r="G1157" s="91"/>
      <c r="H1157" s="50"/>
      <c r="I1157" s="51"/>
      <c r="J1157" s="107"/>
      <c r="L1157" s="50"/>
      <c r="M1157" s="50"/>
      <c r="N1157" s="50"/>
    </row>
    <row r="1158" spans="1:14" s="22" customFormat="1" x14ac:dyDescent="0.45">
      <c r="A1158" s="113"/>
      <c r="C1158" s="113"/>
      <c r="D1158" s="71"/>
      <c r="E1158" s="91"/>
      <c r="F1158" s="91"/>
      <c r="G1158" s="91"/>
      <c r="H1158" s="50"/>
      <c r="I1158" s="51"/>
      <c r="J1158" s="107"/>
      <c r="L1158" s="50"/>
      <c r="M1158" s="50"/>
      <c r="N1158" s="50"/>
    </row>
    <row r="1159" spans="1:14" s="22" customFormat="1" x14ac:dyDescent="0.45">
      <c r="A1159" s="113"/>
      <c r="C1159" s="113"/>
      <c r="D1159" s="71"/>
      <c r="E1159" s="91"/>
      <c r="F1159" s="91"/>
      <c r="G1159" s="91"/>
      <c r="H1159" s="50"/>
      <c r="I1159" s="51"/>
      <c r="J1159" s="107"/>
      <c r="L1159" s="50"/>
      <c r="M1159" s="50"/>
      <c r="N1159" s="50"/>
    </row>
    <row r="1160" spans="1:14" s="22" customFormat="1" x14ac:dyDescent="0.45">
      <c r="A1160" s="113"/>
      <c r="C1160" s="113"/>
      <c r="D1160" s="71"/>
      <c r="E1160" s="91"/>
      <c r="F1160" s="91"/>
      <c r="G1160" s="91"/>
      <c r="H1160" s="50"/>
      <c r="I1160" s="51"/>
      <c r="J1160" s="107"/>
      <c r="L1160" s="50"/>
      <c r="M1160" s="50"/>
      <c r="N1160" s="50"/>
    </row>
    <row r="1161" spans="1:14" s="22" customFormat="1" x14ac:dyDescent="0.45">
      <c r="A1161" s="113"/>
      <c r="C1161" s="113"/>
      <c r="D1161" s="71"/>
      <c r="E1161" s="91"/>
      <c r="F1161" s="91"/>
      <c r="G1161" s="91"/>
      <c r="H1161" s="50"/>
      <c r="I1161" s="51"/>
      <c r="J1161" s="107"/>
      <c r="L1161" s="50"/>
      <c r="M1161" s="50"/>
      <c r="N1161" s="50"/>
    </row>
    <row r="1162" spans="1:14" s="22" customFormat="1" x14ac:dyDescent="0.45">
      <c r="A1162" s="113"/>
      <c r="C1162" s="113"/>
      <c r="D1162" s="71"/>
      <c r="E1162" s="91"/>
      <c r="F1162" s="91"/>
      <c r="G1162" s="91"/>
      <c r="H1162" s="50"/>
      <c r="I1162" s="51"/>
      <c r="J1162" s="107"/>
      <c r="L1162" s="50"/>
      <c r="M1162" s="50"/>
      <c r="N1162" s="50"/>
    </row>
    <row r="1163" spans="1:14" s="22" customFormat="1" x14ac:dyDescent="0.45">
      <c r="A1163" s="113"/>
      <c r="C1163" s="113"/>
      <c r="D1163" s="71"/>
      <c r="E1163" s="91"/>
      <c r="F1163" s="91"/>
      <c r="G1163" s="91"/>
      <c r="H1163" s="50"/>
      <c r="I1163" s="51"/>
      <c r="J1163" s="107"/>
      <c r="L1163" s="50"/>
      <c r="M1163" s="50"/>
      <c r="N1163" s="50"/>
    </row>
    <row r="1164" spans="1:14" s="22" customFormat="1" x14ac:dyDescent="0.45">
      <c r="A1164" s="113"/>
      <c r="C1164" s="113"/>
      <c r="D1164" s="71"/>
      <c r="E1164" s="91"/>
      <c r="F1164" s="91"/>
      <c r="G1164" s="91"/>
      <c r="H1164" s="50"/>
      <c r="I1164" s="51"/>
      <c r="J1164" s="107"/>
      <c r="L1164" s="50"/>
      <c r="M1164" s="50"/>
      <c r="N1164" s="50"/>
    </row>
    <row r="1165" spans="1:14" s="22" customFormat="1" x14ac:dyDescent="0.45">
      <c r="A1165" s="113"/>
      <c r="C1165" s="113"/>
      <c r="D1165" s="71"/>
      <c r="E1165" s="91"/>
      <c r="F1165" s="91"/>
      <c r="G1165" s="91"/>
      <c r="H1165" s="50"/>
      <c r="I1165" s="51"/>
      <c r="J1165" s="107"/>
      <c r="L1165" s="50"/>
      <c r="M1165" s="50"/>
      <c r="N1165" s="50"/>
    </row>
    <row r="1166" spans="1:14" s="22" customFormat="1" x14ac:dyDescent="0.45">
      <c r="A1166" s="113"/>
      <c r="C1166" s="113"/>
      <c r="D1166" s="71"/>
      <c r="E1166" s="91"/>
      <c r="F1166" s="91"/>
      <c r="G1166" s="91"/>
      <c r="H1166" s="50"/>
      <c r="I1166" s="51"/>
      <c r="J1166" s="107"/>
      <c r="L1166" s="50"/>
      <c r="M1166" s="50"/>
      <c r="N1166" s="50"/>
    </row>
    <row r="1167" spans="1:14" s="22" customFormat="1" x14ac:dyDescent="0.45">
      <c r="A1167" s="113"/>
      <c r="C1167" s="113"/>
      <c r="D1167" s="71"/>
      <c r="E1167" s="91"/>
      <c r="F1167" s="91"/>
      <c r="G1167" s="91"/>
      <c r="H1167" s="50"/>
      <c r="I1167" s="51"/>
      <c r="J1167" s="107"/>
      <c r="L1167" s="50"/>
      <c r="M1167" s="50"/>
      <c r="N1167" s="50"/>
    </row>
    <row r="1168" spans="1:14" s="22" customFormat="1" x14ac:dyDescent="0.45">
      <c r="A1168" s="113"/>
      <c r="C1168" s="113"/>
      <c r="D1168" s="71"/>
      <c r="E1168" s="91"/>
      <c r="F1168" s="91"/>
      <c r="G1168" s="91"/>
      <c r="H1168" s="50"/>
      <c r="I1168" s="51"/>
      <c r="J1168" s="107"/>
      <c r="L1168" s="50"/>
      <c r="M1168" s="50"/>
      <c r="N1168" s="50"/>
    </row>
    <row r="1169" spans="1:14" s="22" customFormat="1" x14ac:dyDescent="0.45">
      <c r="A1169" s="113"/>
      <c r="C1169" s="113"/>
      <c r="D1169" s="71"/>
      <c r="E1169" s="91"/>
      <c r="F1169" s="91"/>
      <c r="G1169" s="91"/>
      <c r="H1169" s="50"/>
      <c r="I1169" s="51"/>
      <c r="J1169" s="107"/>
      <c r="L1169" s="50"/>
      <c r="M1169" s="50"/>
      <c r="N1169" s="50"/>
    </row>
    <row r="1170" spans="1:14" s="22" customFormat="1" x14ac:dyDescent="0.45">
      <c r="A1170" s="113"/>
      <c r="C1170" s="113"/>
      <c r="D1170" s="71"/>
      <c r="E1170" s="91"/>
      <c r="F1170" s="91"/>
      <c r="G1170" s="91"/>
      <c r="H1170" s="50"/>
      <c r="I1170" s="51"/>
      <c r="J1170" s="107"/>
      <c r="L1170" s="50"/>
      <c r="M1170" s="50"/>
      <c r="N1170" s="50"/>
    </row>
    <row r="1171" spans="1:14" s="22" customFormat="1" x14ac:dyDescent="0.45">
      <c r="A1171" s="113"/>
      <c r="C1171" s="113"/>
      <c r="D1171" s="71"/>
      <c r="E1171" s="91"/>
      <c r="F1171" s="91"/>
      <c r="G1171" s="91"/>
      <c r="H1171" s="50"/>
      <c r="I1171" s="51"/>
      <c r="J1171" s="107"/>
      <c r="L1171" s="50"/>
      <c r="M1171" s="50"/>
      <c r="N1171" s="50"/>
    </row>
    <row r="1172" spans="1:14" s="22" customFormat="1" x14ac:dyDescent="0.45">
      <c r="A1172" s="113"/>
      <c r="C1172" s="113"/>
      <c r="D1172" s="71"/>
      <c r="E1172" s="91"/>
      <c r="F1172" s="91"/>
      <c r="G1172" s="91"/>
      <c r="H1172" s="50"/>
      <c r="I1172" s="51"/>
      <c r="J1172" s="107"/>
      <c r="L1172" s="50"/>
      <c r="M1172" s="50"/>
      <c r="N1172" s="50"/>
    </row>
    <row r="1173" spans="1:14" s="22" customFormat="1" x14ac:dyDescent="0.45">
      <c r="A1173" s="113"/>
      <c r="C1173" s="113"/>
      <c r="D1173" s="71"/>
      <c r="E1173" s="91"/>
      <c r="F1173" s="91"/>
      <c r="G1173" s="91"/>
      <c r="H1173" s="50"/>
      <c r="I1173" s="51"/>
      <c r="J1173" s="107"/>
      <c r="L1173" s="50"/>
      <c r="M1173" s="50"/>
      <c r="N1173" s="50"/>
    </row>
    <row r="1174" spans="1:14" s="22" customFormat="1" x14ac:dyDescent="0.45">
      <c r="A1174" s="113"/>
      <c r="C1174" s="113"/>
      <c r="D1174" s="71"/>
      <c r="E1174" s="91"/>
      <c r="F1174" s="91"/>
      <c r="G1174" s="91"/>
      <c r="H1174" s="50"/>
      <c r="I1174" s="51"/>
      <c r="J1174" s="107"/>
      <c r="L1174" s="50"/>
      <c r="M1174" s="50"/>
      <c r="N1174" s="50"/>
    </row>
    <row r="1175" spans="1:14" s="22" customFormat="1" x14ac:dyDescent="0.45">
      <c r="A1175" s="113"/>
      <c r="C1175" s="113"/>
      <c r="D1175" s="71"/>
      <c r="E1175" s="91"/>
      <c r="F1175" s="91"/>
      <c r="G1175" s="91"/>
      <c r="H1175" s="50"/>
      <c r="I1175" s="51"/>
      <c r="J1175" s="107"/>
      <c r="L1175" s="50"/>
      <c r="M1175" s="50"/>
      <c r="N1175" s="50"/>
    </row>
    <row r="1176" spans="1:14" s="22" customFormat="1" x14ac:dyDescent="0.45">
      <c r="A1176" s="113"/>
      <c r="C1176" s="113"/>
      <c r="D1176" s="71"/>
      <c r="E1176" s="91"/>
      <c r="F1176" s="91"/>
      <c r="G1176" s="91"/>
      <c r="H1176" s="50"/>
      <c r="I1176" s="51"/>
      <c r="J1176" s="107"/>
      <c r="L1176" s="50"/>
      <c r="M1176" s="50"/>
      <c r="N1176" s="50"/>
    </row>
    <row r="1177" spans="1:14" s="22" customFormat="1" x14ac:dyDescent="0.45">
      <c r="A1177" s="113"/>
      <c r="C1177" s="113"/>
      <c r="D1177" s="71"/>
      <c r="E1177" s="91"/>
      <c r="F1177" s="91"/>
      <c r="G1177" s="91"/>
      <c r="H1177" s="50"/>
      <c r="I1177" s="51"/>
      <c r="J1177" s="107"/>
      <c r="L1177" s="50"/>
      <c r="M1177" s="50"/>
      <c r="N1177" s="50"/>
    </row>
    <row r="1178" spans="1:14" s="22" customFormat="1" x14ac:dyDescent="0.45">
      <c r="A1178" s="113"/>
      <c r="C1178" s="113"/>
      <c r="D1178" s="71"/>
      <c r="E1178" s="91"/>
      <c r="F1178" s="91"/>
      <c r="G1178" s="91"/>
      <c r="H1178" s="50"/>
      <c r="I1178" s="51"/>
      <c r="J1178" s="107"/>
      <c r="L1178" s="50"/>
      <c r="M1178" s="50"/>
      <c r="N1178" s="50"/>
    </row>
    <row r="1179" spans="1:14" s="22" customFormat="1" x14ac:dyDescent="0.45">
      <c r="A1179" s="113"/>
      <c r="C1179" s="113"/>
      <c r="D1179" s="71"/>
      <c r="E1179" s="91"/>
      <c r="F1179" s="91"/>
      <c r="G1179" s="91"/>
      <c r="H1179" s="50"/>
      <c r="I1179" s="51"/>
      <c r="J1179" s="107"/>
      <c r="L1179" s="50"/>
      <c r="M1179" s="50"/>
      <c r="N1179" s="50"/>
    </row>
    <row r="1180" spans="1:14" s="22" customFormat="1" x14ac:dyDescent="0.45">
      <c r="A1180" s="113"/>
      <c r="C1180" s="113"/>
      <c r="D1180" s="71"/>
      <c r="E1180" s="91"/>
      <c r="F1180" s="91"/>
      <c r="G1180" s="91"/>
      <c r="H1180" s="50"/>
      <c r="I1180" s="51"/>
      <c r="J1180" s="107"/>
      <c r="L1180" s="50"/>
      <c r="M1180" s="50"/>
      <c r="N1180" s="50"/>
    </row>
    <row r="1181" spans="1:14" s="22" customFormat="1" x14ac:dyDescent="0.45">
      <c r="A1181" s="113"/>
      <c r="C1181" s="113"/>
      <c r="D1181" s="71"/>
      <c r="E1181" s="91"/>
      <c r="F1181" s="91"/>
      <c r="G1181" s="91"/>
      <c r="H1181" s="50"/>
      <c r="I1181" s="51"/>
      <c r="J1181" s="107"/>
      <c r="L1181" s="50"/>
      <c r="M1181" s="50"/>
      <c r="N1181" s="50"/>
    </row>
    <row r="1182" spans="1:14" s="22" customFormat="1" x14ac:dyDescent="0.45">
      <c r="A1182" s="113"/>
      <c r="C1182" s="113"/>
      <c r="D1182" s="71"/>
      <c r="E1182" s="91"/>
      <c r="F1182" s="91"/>
      <c r="G1182" s="91"/>
      <c r="H1182" s="50"/>
      <c r="I1182" s="51"/>
      <c r="J1182" s="107"/>
      <c r="L1182" s="50"/>
      <c r="M1182" s="50"/>
      <c r="N1182" s="50"/>
    </row>
    <row r="1183" spans="1:14" s="22" customFormat="1" x14ac:dyDescent="0.45">
      <c r="A1183" s="113"/>
      <c r="C1183" s="113"/>
      <c r="D1183" s="71"/>
      <c r="E1183" s="91"/>
      <c r="F1183" s="91"/>
      <c r="G1183" s="91"/>
      <c r="H1183" s="50"/>
      <c r="I1183" s="51"/>
      <c r="J1183" s="107"/>
      <c r="L1183" s="50"/>
      <c r="M1183" s="50"/>
      <c r="N1183" s="50"/>
    </row>
    <row r="1184" spans="1:14" s="22" customFormat="1" x14ac:dyDescent="0.45">
      <c r="A1184" s="113"/>
      <c r="C1184" s="113"/>
      <c r="D1184" s="71"/>
      <c r="E1184" s="91"/>
      <c r="F1184" s="91"/>
      <c r="G1184" s="91"/>
      <c r="H1184" s="50"/>
      <c r="I1184" s="51"/>
      <c r="J1184" s="107"/>
      <c r="L1184" s="50"/>
      <c r="M1184" s="50"/>
      <c r="N1184" s="50"/>
    </row>
    <row r="1185" spans="1:14" s="22" customFormat="1" x14ac:dyDescent="0.45">
      <c r="A1185" s="113"/>
      <c r="C1185" s="113"/>
      <c r="D1185" s="71"/>
      <c r="E1185" s="91"/>
      <c r="F1185" s="91"/>
      <c r="G1185" s="91"/>
      <c r="H1185" s="50"/>
      <c r="I1185" s="51"/>
      <c r="J1185" s="107"/>
      <c r="L1185" s="50"/>
      <c r="M1185" s="50"/>
      <c r="N1185" s="50"/>
    </row>
    <row r="1186" spans="1:14" s="22" customFormat="1" x14ac:dyDescent="0.45">
      <c r="A1186" s="113"/>
      <c r="C1186" s="113"/>
      <c r="D1186" s="71"/>
      <c r="E1186" s="91"/>
      <c r="F1186" s="91"/>
      <c r="G1186" s="91"/>
      <c r="H1186" s="50"/>
      <c r="I1186" s="51"/>
      <c r="J1186" s="107"/>
      <c r="L1186" s="50"/>
      <c r="M1186" s="50"/>
      <c r="N1186" s="50"/>
    </row>
    <row r="1187" spans="1:14" s="22" customFormat="1" x14ac:dyDescent="0.45">
      <c r="A1187" s="113"/>
      <c r="C1187" s="113"/>
      <c r="D1187" s="71"/>
      <c r="E1187" s="91"/>
      <c r="F1187" s="91"/>
      <c r="G1187" s="91"/>
      <c r="H1187" s="50"/>
      <c r="I1187" s="51"/>
      <c r="J1187" s="107"/>
      <c r="L1187" s="50"/>
      <c r="M1187" s="50"/>
      <c r="N1187" s="50"/>
    </row>
    <row r="1188" spans="1:14" s="22" customFormat="1" x14ac:dyDescent="0.45">
      <c r="A1188" s="113"/>
      <c r="C1188" s="113"/>
      <c r="D1188" s="71"/>
      <c r="E1188" s="91"/>
      <c r="F1188" s="91"/>
      <c r="G1188" s="91"/>
      <c r="H1188" s="50"/>
      <c r="I1188" s="51"/>
      <c r="J1188" s="107"/>
      <c r="L1188" s="50"/>
      <c r="M1188" s="50"/>
      <c r="N1188" s="50"/>
    </row>
    <row r="1189" spans="1:14" s="22" customFormat="1" x14ac:dyDescent="0.45">
      <c r="A1189" s="113"/>
      <c r="C1189" s="113"/>
      <c r="D1189" s="71"/>
      <c r="E1189" s="91"/>
      <c r="F1189" s="91"/>
      <c r="G1189" s="91"/>
      <c r="H1189" s="50"/>
      <c r="I1189" s="51"/>
      <c r="J1189" s="107"/>
      <c r="L1189" s="50"/>
      <c r="M1189" s="50"/>
      <c r="N1189" s="50"/>
    </row>
    <row r="1190" spans="1:14" s="22" customFormat="1" x14ac:dyDescent="0.45">
      <c r="A1190" s="113"/>
      <c r="C1190" s="113"/>
      <c r="D1190" s="71"/>
      <c r="E1190" s="91"/>
      <c r="F1190" s="91"/>
      <c r="G1190" s="91"/>
      <c r="H1190" s="50"/>
      <c r="I1190" s="51"/>
      <c r="J1190" s="107"/>
      <c r="L1190" s="50"/>
      <c r="M1190" s="50"/>
      <c r="N1190" s="50"/>
    </row>
    <row r="1191" spans="1:14" s="22" customFormat="1" x14ac:dyDescent="0.45">
      <c r="A1191" s="113"/>
      <c r="C1191" s="113"/>
      <c r="D1191" s="71"/>
      <c r="E1191" s="91"/>
      <c r="F1191" s="91"/>
      <c r="G1191" s="91"/>
      <c r="H1191" s="50"/>
      <c r="I1191" s="51"/>
      <c r="J1191" s="107"/>
      <c r="L1191" s="50"/>
      <c r="M1191" s="50"/>
      <c r="N1191" s="50"/>
    </row>
    <row r="1192" spans="1:14" s="22" customFormat="1" x14ac:dyDescent="0.45">
      <c r="A1192" s="113"/>
      <c r="C1192" s="113"/>
      <c r="D1192" s="71"/>
      <c r="E1192" s="91"/>
      <c r="F1192" s="91"/>
      <c r="G1192" s="91"/>
      <c r="H1192" s="50"/>
      <c r="I1192" s="51"/>
      <c r="J1192" s="107"/>
      <c r="L1192" s="50"/>
      <c r="M1192" s="50"/>
      <c r="N1192" s="50"/>
    </row>
    <row r="1193" spans="1:14" s="22" customFormat="1" x14ac:dyDescent="0.45">
      <c r="A1193" s="113"/>
      <c r="C1193" s="113"/>
      <c r="D1193" s="71"/>
      <c r="E1193" s="91"/>
      <c r="F1193" s="91"/>
      <c r="G1193" s="91"/>
      <c r="H1193" s="50"/>
      <c r="I1193" s="51"/>
      <c r="J1193" s="107"/>
      <c r="L1193" s="50"/>
      <c r="M1193" s="50"/>
      <c r="N1193" s="50"/>
    </row>
    <row r="1194" spans="1:14" s="22" customFormat="1" x14ac:dyDescent="0.45">
      <c r="A1194" s="113"/>
      <c r="C1194" s="113"/>
      <c r="D1194" s="71"/>
      <c r="E1194" s="91"/>
      <c r="F1194" s="91"/>
      <c r="G1194" s="91"/>
      <c r="H1194" s="50"/>
      <c r="I1194" s="51"/>
      <c r="J1194" s="107"/>
      <c r="L1194" s="50"/>
      <c r="M1194" s="50"/>
      <c r="N1194" s="50"/>
    </row>
    <row r="1195" spans="1:14" s="22" customFormat="1" x14ac:dyDescent="0.45">
      <c r="A1195" s="113"/>
      <c r="C1195" s="113"/>
      <c r="D1195" s="71"/>
      <c r="E1195" s="91"/>
      <c r="F1195" s="91"/>
      <c r="G1195" s="91"/>
      <c r="H1195" s="50"/>
      <c r="I1195" s="51"/>
      <c r="J1195" s="107"/>
      <c r="L1195" s="50"/>
      <c r="M1195" s="50"/>
      <c r="N1195" s="50"/>
    </row>
    <row r="1196" spans="1:14" s="22" customFormat="1" x14ac:dyDescent="0.45">
      <c r="A1196" s="113"/>
      <c r="C1196" s="113"/>
      <c r="D1196" s="71"/>
      <c r="E1196" s="91"/>
      <c r="F1196" s="91"/>
      <c r="G1196" s="91"/>
      <c r="H1196" s="50"/>
      <c r="I1196" s="51"/>
      <c r="J1196" s="107"/>
      <c r="L1196" s="50"/>
      <c r="M1196" s="50"/>
      <c r="N1196" s="50"/>
    </row>
    <row r="1197" spans="1:14" s="22" customFormat="1" x14ac:dyDescent="0.45">
      <c r="A1197" s="113"/>
      <c r="C1197" s="113"/>
      <c r="D1197" s="71"/>
      <c r="E1197" s="91"/>
      <c r="F1197" s="91"/>
      <c r="G1197" s="91"/>
      <c r="H1197" s="50"/>
      <c r="I1197" s="51"/>
      <c r="J1197" s="107"/>
      <c r="L1197" s="50"/>
      <c r="M1197" s="50"/>
      <c r="N1197" s="50"/>
    </row>
    <row r="1198" spans="1:14" s="22" customFormat="1" x14ac:dyDescent="0.45">
      <c r="A1198" s="113"/>
      <c r="C1198" s="113"/>
      <c r="D1198" s="71"/>
      <c r="E1198" s="91"/>
      <c r="F1198" s="91"/>
      <c r="G1198" s="91"/>
      <c r="H1198" s="50"/>
      <c r="I1198" s="51"/>
      <c r="J1198" s="107"/>
      <c r="L1198" s="50"/>
      <c r="M1198" s="50"/>
      <c r="N1198" s="50"/>
    </row>
    <row r="1199" spans="1:14" s="22" customFormat="1" x14ac:dyDescent="0.45">
      <c r="A1199" s="113"/>
      <c r="C1199" s="113"/>
      <c r="D1199" s="71"/>
      <c r="E1199" s="91"/>
      <c r="F1199" s="91"/>
      <c r="G1199" s="91"/>
      <c r="H1199" s="50"/>
      <c r="I1199" s="51"/>
      <c r="J1199" s="107"/>
      <c r="L1199" s="50"/>
      <c r="M1199" s="50"/>
      <c r="N1199" s="50"/>
    </row>
    <row r="1200" spans="1:14" s="22" customFormat="1" x14ac:dyDescent="0.45">
      <c r="A1200" s="113"/>
      <c r="C1200" s="113"/>
      <c r="D1200" s="71"/>
      <c r="E1200" s="91"/>
      <c r="F1200" s="91"/>
      <c r="G1200" s="91"/>
      <c r="H1200" s="50"/>
      <c r="I1200" s="51"/>
      <c r="J1200" s="107"/>
      <c r="L1200" s="50"/>
      <c r="M1200" s="50"/>
      <c r="N1200" s="50"/>
    </row>
    <row r="1201" spans="1:14" s="22" customFormat="1" x14ac:dyDescent="0.45">
      <c r="A1201" s="113"/>
      <c r="C1201" s="113"/>
      <c r="D1201" s="71"/>
      <c r="E1201" s="91"/>
      <c r="F1201" s="91"/>
      <c r="G1201" s="91"/>
      <c r="H1201" s="50"/>
      <c r="I1201" s="51"/>
      <c r="J1201" s="107"/>
      <c r="L1201" s="50"/>
      <c r="M1201" s="50"/>
      <c r="N1201" s="50"/>
    </row>
    <row r="1202" spans="1:14" s="22" customFormat="1" x14ac:dyDescent="0.45">
      <c r="A1202" s="113"/>
      <c r="C1202" s="113"/>
      <c r="D1202" s="71"/>
      <c r="E1202" s="91"/>
      <c r="F1202" s="91"/>
      <c r="G1202" s="91"/>
      <c r="H1202" s="50"/>
      <c r="I1202" s="51"/>
      <c r="J1202" s="107"/>
      <c r="L1202" s="50"/>
      <c r="M1202" s="50"/>
      <c r="N1202" s="50"/>
    </row>
    <row r="1203" spans="1:14" s="22" customFormat="1" x14ac:dyDescent="0.45">
      <c r="A1203" s="113"/>
      <c r="C1203" s="113"/>
      <c r="D1203" s="71"/>
      <c r="E1203" s="91"/>
      <c r="F1203" s="91"/>
      <c r="G1203" s="91"/>
      <c r="H1203" s="50"/>
      <c r="I1203" s="51"/>
      <c r="J1203" s="107"/>
      <c r="L1203" s="50"/>
      <c r="M1203" s="50"/>
      <c r="N1203" s="50"/>
    </row>
    <row r="1204" spans="1:14" s="22" customFormat="1" x14ac:dyDescent="0.45">
      <c r="A1204" s="113"/>
      <c r="C1204" s="113"/>
      <c r="D1204" s="71"/>
      <c r="E1204" s="91"/>
      <c r="F1204" s="91"/>
      <c r="G1204" s="91"/>
      <c r="H1204" s="50"/>
      <c r="I1204" s="51"/>
      <c r="J1204" s="107"/>
      <c r="L1204" s="50"/>
      <c r="M1204" s="50"/>
      <c r="N1204" s="50"/>
    </row>
    <row r="1205" spans="1:14" s="22" customFormat="1" x14ac:dyDescent="0.45">
      <c r="A1205" s="113"/>
      <c r="C1205" s="113"/>
      <c r="D1205" s="71"/>
      <c r="E1205" s="91"/>
      <c r="F1205" s="91"/>
      <c r="G1205" s="91"/>
      <c r="H1205" s="50"/>
      <c r="I1205" s="51"/>
      <c r="J1205" s="107"/>
      <c r="L1205" s="50"/>
      <c r="M1205" s="50"/>
      <c r="N1205" s="50"/>
    </row>
    <row r="1206" spans="1:14" s="22" customFormat="1" x14ac:dyDescent="0.45">
      <c r="A1206" s="113"/>
      <c r="C1206" s="113"/>
      <c r="D1206" s="71"/>
      <c r="E1206" s="91"/>
      <c r="F1206" s="91"/>
      <c r="G1206" s="91"/>
      <c r="H1206" s="50"/>
      <c r="I1206" s="51"/>
      <c r="J1206" s="107"/>
      <c r="L1206" s="50"/>
      <c r="M1206" s="50"/>
      <c r="N1206" s="50"/>
    </row>
    <row r="1207" spans="1:14" s="22" customFormat="1" x14ac:dyDescent="0.45">
      <c r="A1207" s="113"/>
      <c r="C1207" s="113"/>
      <c r="D1207" s="71"/>
      <c r="E1207" s="91"/>
      <c r="F1207" s="91"/>
      <c r="G1207" s="91"/>
      <c r="H1207" s="50"/>
      <c r="I1207" s="51"/>
      <c r="J1207" s="107"/>
      <c r="L1207" s="50"/>
      <c r="M1207" s="50"/>
      <c r="N1207" s="50"/>
    </row>
    <row r="1208" spans="1:14" s="22" customFormat="1" x14ac:dyDescent="0.45">
      <c r="A1208" s="113"/>
      <c r="C1208" s="113"/>
      <c r="D1208" s="71"/>
      <c r="E1208" s="91"/>
      <c r="F1208" s="91"/>
      <c r="G1208" s="91"/>
      <c r="H1208" s="50"/>
      <c r="I1208" s="51"/>
      <c r="J1208" s="107"/>
      <c r="L1208" s="50"/>
      <c r="M1208" s="50"/>
      <c r="N1208" s="50"/>
    </row>
    <row r="1209" spans="1:14" s="22" customFormat="1" x14ac:dyDescent="0.45">
      <c r="A1209" s="113"/>
      <c r="C1209" s="113"/>
      <c r="D1209" s="71"/>
      <c r="E1209" s="91"/>
      <c r="F1209" s="91"/>
      <c r="G1209" s="91"/>
      <c r="H1209" s="50"/>
      <c r="I1209" s="51"/>
      <c r="J1209" s="107"/>
      <c r="L1209" s="50"/>
      <c r="M1209" s="50"/>
      <c r="N1209" s="50"/>
    </row>
    <row r="1210" spans="1:14" s="22" customFormat="1" x14ac:dyDescent="0.45">
      <c r="A1210" s="113"/>
      <c r="C1210" s="113"/>
      <c r="D1210" s="71"/>
      <c r="E1210" s="91"/>
      <c r="F1210" s="91"/>
      <c r="G1210" s="91"/>
      <c r="H1210" s="50"/>
      <c r="I1210" s="51"/>
      <c r="J1210" s="107"/>
      <c r="L1210" s="50"/>
      <c r="M1210" s="50"/>
      <c r="N1210" s="50"/>
    </row>
    <row r="1211" spans="1:14" s="22" customFormat="1" x14ac:dyDescent="0.45">
      <c r="A1211" s="113"/>
      <c r="C1211" s="113"/>
      <c r="D1211" s="71"/>
      <c r="E1211" s="91"/>
      <c r="F1211" s="91"/>
      <c r="G1211" s="91"/>
      <c r="H1211" s="50"/>
      <c r="I1211" s="51"/>
      <c r="J1211" s="107"/>
      <c r="L1211" s="50"/>
      <c r="M1211" s="50"/>
      <c r="N1211" s="50"/>
    </row>
    <row r="1212" spans="1:14" s="22" customFormat="1" x14ac:dyDescent="0.45">
      <c r="A1212" s="113"/>
      <c r="C1212" s="113"/>
      <c r="D1212" s="71"/>
      <c r="E1212" s="91"/>
      <c r="F1212" s="91"/>
      <c r="G1212" s="91"/>
      <c r="H1212" s="50"/>
      <c r="I1212" s="51"/>
      <c r="J1212" s="107"/>
      <c r="L1212" s="50"/>
      <c r="M1212" s="50"/>
      <c r="N1212" s="50"/>
    </row>
    <row r="1213" spans="1:14" s="22" customFormat="1" x14ac:dyDescent="0.45">
      <c r="A1213" s="113"/>
      <c r="C1213" s="113"/>
      <c r="D1213" s="71"/>
      <c r="E1213" s="91"/>
      <c r="F1213" s="91"/>
      <c r="G1213" s="91"/>
      <c r="H1213" s="50"/>
      <c r="I1213" s="51"/>
      <c r="J1213" s="107"/>
      <c r="L1213" s="50"/>
      <c r="M1213" s="50"/>
      <c r="N1213" s="50"/>
    </row>
    <row r="1214" spans="1:14" s="22" customFormat="1" x14ac:dyDescent="0.45">
      <c r="A1214" s="113"/>
      <c r="C1214" s="113"/>
      <c r="D1214" s="71"/>
      <c r="E1214" s="91"/>
      <c r="F1214" s="91"/>
      <c r="G1214" s="91"/>
      <c r="H1214" s="50"/>
      <c r="I1214" s="51"/>
      <c r="J1214" s="107"/>
      <c r="L1214" s="50"/>
      <c r="M1214" s="50"/>
      <c r="N1214" s="50"/>
    </row>
    <row r="1215" spans="1:14" s="22" customFormat="1" x14ac:dyDescent="0.45">
      <c r="A1215" s="113"/>
      <c r="C1215" s="113"/>
      <c r="D1215" s="71"/>
      <c r="E1215" s="91"/>
      <c r="F1215" s="91"/>
      <c r="G1215" s="91"/>
      <c r="H1215" s="50"/>
      <c r="I1215" s="51"/>
      <c r="J1215" s="107"/>
      <c r="L1215" s="50"/>
      <c r="M1215" s="50"/>
      <c r="N1215" s="50"/>
    </row>
    <row r="1216" spans="1:14" s="22" customFormat="1" x14ac:dyDescent="0.45">
      <c r="A1216" s="113"/>
      <c r="C1216" s="113"/>
      <c r="D1216" s="71"/>
      <c r="E1216" s="91"/>
      <c r="F1216" s="91"/>
      <c r="G1216" s="91"/>
      <c r="H1216" s="50"/>
      <c r="I1216" s="51"/>
      <c r="J1216" s="107"/>
      <c r="L1216" s="50"/>
      <c r="M1216" s="50"/>
      <c r="N1216" s="50"/>
    </row>
    <row r="1217" spans="1:14" s="22" customFormat="1" x14ac:dyDescent="0.45">
      <c r="A1217" s="113"/>
      <c r="C1217" s="113"/>
      <c r="D1217" s="71"/>
      <c r="E1217" s="91"/>
      <c r="F1217" s="91"/>
      <c r="G1217" s="91"/>
      <c r="H1217" s="50"/>
      <c r="I1217" s="51"/>
      <c r="J1217" s="107"/>
      <c r="L1217" s="50"/>
      <c r="M1217" s="50"/>
      <c r="N1217" s="50"/>
    </row>
    <row r="1218" spans="1:14" s="22" customFormat="1" x14ac:dyDescent="0.45">
      <c r="A1218" s="113"/>
      <c r="C1218" s="113"/>
      <c r="D1218" s="71"/>
      <c r="E1218" s="91"/>
      <c r="F1218" s="91"/>
      <c r="G1218" s="91"/>
      <c r="H1218" s="50"/>
      <c r="I1218" s="51"/>
      <c r="J1218" s="107"/>
      <c r="L1218" s="50"/>
      <c r="M1218" s="50"/>
      <c r="N1218" s="50"/>
    </row>
    <row r="1219" spans="1:14" s="22" customFormat="1" x14ac:dyDescent="0.45">
      <c r="A1219" s="113"/>
      <c r="C1219" s="113"/>
      <c r="D1219" s="71"/>
      <c r="E1219" s="91"/>
      <c r="F1219" s="91"/>
      <c r="G1219" s="91"/>
      <c r="H1219" s="50"/>
      <c r="I1219" s="51"/>
      <c r="J1219" s="107"/>
      <c r="L1219" s="50"/>
      <c r="M1219" s="50"/>
      <c r="N1219" s="50"/>
    </row>
    <row r="1220" spans="1:14" s="22" customFormat="1" x14ac:dyDescent="0.45">
      <c r="A1220" s="113"/>
      <c r="C1220" s="113"/>
      <c r="D1220" s="71"/>
      <c r="E1220" s="91"/>
      <c r="F1220" s="91"/>
      <c r="G1220" s="91"/>
      <c r="H1220" s="50"/>
      <c r="I1220" s="51"/>
      <c r="J1220" s="107"/>
      <c r="L1220" s="50"/>
      <c r="M1220" s="50"/>
      <c r="N1220" s="50"/>
    </row>
    <row r="1221" spans="1:14" s="22" customFormat="1" x14ac:dyDescent="0.45">
      <c r="A1221" s="113"/>
      <c r="C1221" s="113"/>
      <c r="D1221" s="71"/>
      <c r="E1221" s="91"/>
      <c r="F1221" s="91"/>
      <c r="G1221" s="91"/>
      <c r="H1221" s="50"/>
      <c r="I1221" s="51"/>
      <c r="J1221" s="107"/>
      <c r="L1221" s="50"/>
      <c r="M1221" s="50"/>
      <c r="N1221" s="50"/>
    </row>
    <row r="1222" spans="1:14" s="22" customFormat="1" x14ac:dyDescent="0.45">
      <c r="A1222" s="113"/>
      <c r="C1222" s="113"/>
      <c r="D1222" s="71"/>
      <c r="E1222" s="91"/>
      <c r="F1222" s="91"/>
      <c r="G1222" s="91"/>
      <c r="H1222" s="50"/>
      <c r="I1222" s="51"/>
      <c r="J1222" s="107"/>
      <c r="L1222" s="50"/>
      <c r="M1222" s="50"/>
      <c r="N1222" s="50"/>
    </row>
    <row r="1223" spans="1:14" s="22" customFormat="1" x14ac:dyDescent="0.45">
      <c r="A1223" s="113"/>
      <c r="C1223" s="113"/>
      <c r="D1223" s="71"/>
      <c r="E1223" s="91"/>
      <c r="F1223" s="91"/>
      <c r="G1223" s="91"/>
      <c r="H1223" s="50"/>
      <c r="I1223" s="51"/>
      <c r="J1223" s="107"/>
      <c r="L1223" s="50"/>
      <c r="M1223" s="50"/>
      <c r="N1223" s="50"/>
    </row>
    <row r="1224" spans="1:14" s="22" customFormat="1" x14ac:dyDescent="0.45">
      <c r="A1224" s="113"/>
      <c r="C1224" s="113"/>
      <c r="D1224" s="71"/>
      <c r="E1224" s="91"/>
      <c r="F1224" s="91"/>
      <c r="G1224" s="91"/>
      <c r="H1224" s="50"/>
      <c r="I1224" s="51"/>
      <c r="J1224" s="107"/>
      <c r="L1224" s="50"/>
      <c r="M1224" s="50"/>
      <c r="N1224" s="50"/>
    </row>
    <row r="1225" spans="1:14" s="22" customFormat="1" x14ac:dyDescent="0.45">
      <c r="A1225" s="113"/>
      <c r="C1225" s="113"/>
      <c r="D1225" s="71"/>
      <c r="E1225" s="91"/>
      <c r="F1225" s="91"/>
      <c r="G1225" s="91"/>
      <c r="H1225" s="50"/>
      <c r="I1225" s="51"/>
      <c r="J1225" s="107"/>
      <c r="L1225" s="50"/>
      <c r="M1225" s="50"/>
      <c r="N1225" s="50"/>
    </row>
    <row r="1226" spans="1:14" s="22" customFormat="1" x14ac:dyDescent="0.45">
      <c r="A1226" s="113"/>
      <c r="C1226" s="113"/>
      <c r="D1226" s="71"/>
      <c r="E1226" s="91"/>
      <c r="F1226" s="91"/>
      <c r="G1226" s="91"/>
      <c r="H1226" s="50"/>
      <c r="I1226" s="51"/>
      <c r="J1226" s="107"/>
      <c r="L1226" s="50"/>
      <c r="M1226" s="50"/>
      <c r="N1226" s="50"/>
    </row>
    <row r="1227" spans="1:14" s="22" customFormat="1" x14ac:dyDescent="0.45">
      <c r="A1227" s="113"/>
      <c r="C1227" s="113"/>
      <c r="D1227" s="71"/>
      <c r="E1227" s="91"/>
      <c r="F1227" s="91"/>
      <c r="G1227" s="91"/>
      <c r="H1227" s="50"/>
      <c r="I1227" s="51"/>
      <c r="J1227" s="107"/>
      <c r="L1227" s="50"/>
      <c r="M1227" s="50"/>
      <c r="N1227" s="50"/>
    </row>
    <row r="1228" spans="1:14" s="22" customFormat="1" x14ac:dyDescent="0.45">
      <c r="A1228" s="113"/>
      <c r="C1228" s="113"/>
      <c r="D1228" s="71"/>
      <c r="E1228" s="91"/>
      <c r="F1228" s="91"/>
      <c r="G1228" s="91"/>
      <c r="H1228" s="50"/>
      <c r="I1228" s="51"/>
      <c r="J1228" s="107"/>
      <c r="L1228" s="50"/>
      <c r="M1228" s="50"/>
      <c r="N1228" s="50"/>
    </row>
    <row r="1229" spans="1:14" s="22" customFormat="1" x14ac:dyDescent="0.45">
      <c r="A1229" s="113"/>
      <c r="C1229" s="113"/>
      <c r="D1229" s="71"/>
      <c r="E1229" s="91"/>
      <c r="F1229" s="91"/>
      <c r="G1229" s="91"/>
      <c r="H1229" s="50"/>
      <c r="I1229" s="51"/>
      <c r="J1229" s="107"/>
      <c r="L1229" s="50"/>
      <c r="M1229" s="50"/>
      <c r="N1229" s="50"/>
    </row>
    <row r="1230" spans="1:14" s="22" customFormat="1" x14ac:dyDescent="0.45">
      <c r="A1230" s="113"/>
      <c r="C1230" s="113"/>
      <c r="D1230" s="71"/>
      <c r="E1230" s="91"/>
      <c r="F1230" s="91"/>
      <c r="G1230" s="91"/>
      <c r="H1230" s="50"/>
      <c r="I1230" s="51"/>
      <c r="J1230" s="107"/>
      <c r="L1230" s="50"/>
      <c r="M1230" s="50"/>
      <c r="N1230" s="50"/>
    </row>
    <row r="1231" spans="1:14" s="22" customFormat="1" x14ac:dyDescent="0.45">
      <c r="A1231" s="113"/>
      <c r="C1231" s="113"/>
      <c r="D1231" s="71"/>
      <c r="E1231" s="91"/>
      <c r="F1231" s="91"/>
      <c r="G1231" s="91"/>
      <c r="H1231" s="50"/>
      <c r="I1231" s="51"/>
      <c r="J1231" s="107"/>
      <c r="L1231" s="50"/>
      <c r="M1231" s="50"/>
      <c r="N1231" s="50"/>
    </row>
    <row r="1232" spans="1:14" s="22" customFormat="1" x14ac:dyDescent="0.45">
      <c r="A1232" s="113"/>
      <c r="C1232" s="113"/>
      <c r="D1232" s="71"/>
      <c r="E1232" s="91"/>
      <c r="F1232" s="91"/>
      <c r="G1232" s="91"/>
      <c r="H1232" s="50"/>
      <c r="I1232" s="51"/>
      <c r="J1232" s="107"/>
      <c r="L1232" s="50"/>
      <c r="M1232" s="50"/>
      <c r="N1232" s="50"/>
    </row>
    <row r="1233" spans="1:14" s="22" customFormat="1" x14ac:dyDescent="0.45">
      <c r="A1233" s="113"/>
      <c r="C1233" s="113"/>
      <c r="D1233" s="71"/>
      <c r="E1233" s="91"/>
      <c r="F1233" s="91"/>
      <c r="G1233" s="91"/>
      <c r="H1233" s="50"/>
      <c r="I1233" s="51"/>
      <c r="J1233" s="107"/>
      <c r="L1233" s="50"/>
      <c r="M1233" s="50"/>
      <c r="N1233" s="50"/>
    </row>
    <row r="1234" spans="1:14" s="22" customFormat="1" x14ac:dyDescent="0.45">
      <c r="A1234" s="113"/>
      <c r="C1234" s="113"/>
      <c r="D1234" s="71"/>
      <c r="E1234" s="91"/>
      <c r="F1234" s="91"/>
      <c r="G1234" s="91"/>
      <c r="H1234" s="50"/>
      <c r="I1234" s="51"/>
      <c r="J1234" s="107"/>
      <c r="L1234" s="50"/>
      <c r="M1234" s="50"/>
      <c r="N1234" s="50"/>
    </row>
    <row r="1235" spans="1:14" s="22" customFormat="1" x14ac:dyDescent="0.45">
      <c r="A1235" s="113"/>
      <c r="C1235" s="113"/>
      <c r="D1235" s="71"/>
      <c r="E1235" s="91"/>
      <c r="F1235" s="91"/>
      <c r="G1235" s="91"/>
      <c r="H1235" s="50"/>
      <c r="I1235" s="51"/>
      <c r="J1235" s="107"/>
      <c r="L1235" s="50"/>
      <c r="M1235" s="50"/>
      <c r="N1235" s="50"/>
    </row>
    <row r="1236" spans="1:14" s="22" customFormat="1" x14ac:dyDescent="0.45">
      <c r="A1236" s="113"/>
      <c r="C1236" s="113"/>
      <c r="D1236" s="71"/>
      <c r="E1236" s="91"/>
      <c r="F1236" s="91"/>
      <c r="G1236" s="91"/>
      <c r="H1236" s="50"/>
      <c r="I1236" s="51"/>
      <c r="J1236" s="107"/>
      <c r="L1236" s="50"/>
      <c r="M1236" s="50"/>
      <c r="N1236" s="50"/>
    </row>
    <row r="1237" spans="1:14" s="22" customFormat="1" x14ac:dyDescent="0.45">
      <c r="A1237" s="113"/>
      <c r="C1237" s="113"/>
      <c r="D1237" s="71"/>
      <c r="E1237" s="91"/>
      <c r="F1237" s="91"/>
      <c r="G1237" s="91"/>
      <c r="H1237" s="50"/>
      <c r="I1237" s="51"/>
      <c r="J1237" s="107"/>
      <c r="L1237" s="50"/>
      <c r="M1237" s="50"/>
      <c r="N1237" s="50"/>
    </row>
    <row r="1238" spans="1:14" s="22" customFormat="1" x14ac:dyDescent="0.45">
      <c r="A1238" s="113"/>
      <c r="C1238" s="113"/>
      <c r="D1238" s="71"/>
      <c r="E1238" s="91"/>
      <c r="F1238" s="91"/>
      <c r="G1238" s="91"/>
      <c r="H1238" s="50"/>
      <c r="I1238" s="51"/>
      <c r="J1238" s="107"/>
      <c r="L1238" s="50"/>
      <c r="M1238" s="50"/>
      <c r="N1238" s="50"/>
    </row>
    <row r="1239" spans="1:14" s="22" customFormat="1" x14ac:dyDescent="0.45">
      <c r="A1239" s="113"/>
      <c r="C1239" s="113"/>
      <c r="D1239" s="71"/>
      <c r="E1239" s="91"/>
      <c r="F1239" s="91"/>
      <c r="G1239" s="91"/>
      <c r="H1239" s="50"/>
      <c r="I1239" s="51"/>
      <c r="J1239" s="107"/>
      <c r="L1239" s="50"/>
      <c r="M1239" s="50"/>
      <c r="N1239" s="50"/>
    </row>
    <row r="1240" spans="1:14" s="22" customFormat="1" x14ac:dyDescent="0.45">
      <c r="A1240" s="113"/>
      <c r="C1240" s="113"/>
      <c r="D1240" s="71"/>
      <c r="E1240" s="91"/>
      <c r="F1240" s="91"/>
      <c r="G1240" s="91"/>
      <c r="H1240" s="50"/>
      <c r="I1240" s="51"/>
      <c r="J1240" s="107"/>
      <c r="L1240" s="50"/>
      <c r="M1240" s="50"/>
      <c r="N1240" s="50"/>
    </row>
    <row r="1241" spans="1:14" s="22" customFormat="1" x14ac:dyDescent="0.45">
      <c r="A1241" s="113"/>
      <c r="C1241" s="113"/>
      <c r="D1241" s="71"/>
      <c r="E1241" s="91"/>
      <c r="F1241" s="91"/>
      <c r="G1241" s="91"/>
      <c r="H1241" s="50"/>
      <c r="I1241" s="51"/>
      <c r="J1241" s="107"/>
      <c r="L1241" s="50"/>
      <c r="M1241" s="50"/>
      <c r="N1241" s="50"/>
    </row>
    <row r="1242" spans="1:14" s="22" customFormat="1" x14ac:dyDescent="0.45">
      <c r="A1242" s="113"/>
      <c r="C1242" s="113"/>
      <c r="D1242" s="71"/>
      <c r="E1242" s="91"/>
      <c r="F1242" s="91"/>
      <c r="G1242" s="91"/>
      <c r="H1242" s="50"/>
      <c r="I1242" s="51"/>
      <c r="J1242" s="107"/>
      <c r="L1242" s="50"/>
      <c r="M1242" s="50"/>
      <c r="N1242" s="50"/>
    </row>
    <row r="1243" spans="1:14" s="22" customFormat="1" x14ac:dyDescent="0.45">
      <c r="A1243" s="113"/>
      <c r="C1243" s="113"/>
      <c r="D1243" s="71"/>
      <c r="E1243" s="91"/>
      <c r="F1243" s="91"/>
      <c r="G1243" s="91"/>
      <c r="H1243" s="50"/>
      <c r="I1243" s="51"/>
      <c r="J1243" s="107"/>
      <c r="L1243" s="50"/>
      <c r="M1243" s="50"/>
      <c r="N1243" s="50"/>
    </row>
    <row r="1244" spans="1:14" s="22" customFormat="1" x14ac:dyDescent="0.45">
      <c r="A1244" s="113"/>
      <c r="C1244" s="113"/>
      <c r="D1244" s="71"/>
      <c r="E1244" s="91"/>
      <c r="F1244" s="91"/>
      <c r="G1244" s="91"/>
      <c r="H1244" s="50"/>
      <c r="I1244" s="51"/>
      <c r="J1244" s="107"/>
      <c r="L1244" s="50"/>
      <c r="M1244" s="50"/>
      <c r="N1244" s="50"/>
    </row>
    <row r="1245" spans="1:14" s="22" customFormat="1" x14ac:dyDescent="0.45">
      <c r="A1245" s="113"/>
      <c r="C1245" s="113"/>
      <c r="D1245" s="71"/>
      <c r="E1245" s="91"/>
      <c r="F1245" s="91"/>
      <c r="G1245" s="91"/>
      <c r="H1245" s="50"/>
      <c r="I1245" s="51"/>
      <c r="J1245" s="107"/>
      <c r="L1245" s="50"/>
      <c r="M1245" s="50"/>
      <c r="N1245" s="50"/>
    </row>
    <row r="1246" spans="1:14" s="22" customFormat="1" x14ac:dyDescent="0.45">
      <c r="A1246" s="113"/>
      <c r="C1246" s="113"/>
      <c r="D1246" s="71"/>
      <c r="E1246" s="91"/>
      <c r="F1246" s="91"/>
      <c r="G1246" s="91"/>
      <c r="H1246" s="50"/>
      <c r="I1246" s="51"/>
      <c r="J1246" s="107"/>
      <c r="L1246" s="50"/>
      <c r="M1246" s="50"/>
      <c r="N1246" s="50"/>
    </row>
    <row r="1247" spans="1:14" s="22" customFormat="1" x14ac:dyDescent="0.45">
      <c r="A1247" s="113"/>
      <c r="C1247" s="113"/>
      <c r="D1247" s="71"/>
      <c r="E1247" s="91"/>
      <c r="F1247" s="91"/>
      <c r="G1247" s="91"/>
      <c r="H1247" s="50"/>
      <c r="I1247" s="51"/>
      <c r="J1247" s="107"/>
      <c r="L1247" s="50"/>
      <c r="M1247" s="50"/>
      <c r="N1247" s="50"/>
    </row>
    <row r="1248" spans="1:14" s="22" customFormat="1" x14ac:dyDescent="0.45">
      <c r="A1248" s="113"/>
      <c r="C1248" s="113"/>
      <c r="D1248" s="71"/>
      <c r="E1248" s="91"/>
      <c r="F1248" s="91"/>
      <c r="G1248" s="91"/>
      <c r="H1248" s="50"/>
      <c r="I1248" s="51"/>
      <c r="J1248" s="107"/>
      <c r="L1248" s="50"/>
      <c r="M1248" s="50"/>
      <c r="N1248" s="50"/>
    </row>
    <row r="1249" spans="1:14" s="22" customFormat="1" x14ac:dyDescent="0.45">
      <c r="A1249" s="113"/>
      <c r="C1249" s="113"/>
      <c r="D1249" s="71"/>
      <c r="E1249" s="91"/>
      <c r="F1249" s="91"/>
      <c r="G1249" s="91"/>
      <c r="H1249" s="50"/>
      <c r="I1249" s="51"/>
      <c r="J1249" s="107"/>
      <c r="L1249" s="50"/>
      <c r="M1249" s="50"/>
      <c r="N1249" s="50"/>
    </row>
    <row r="1250" spans="1:14" s="22" customFormat="1" x14ac:dyDescent="0.45">
      <c r="A1250" s="113"/>
      <c r="C1250" s="113"/>
      <c r="D1250" s="71"/>
      <c r="E1250" s="91"/>
      <c r="F1250" s="91"/>
      <c r="G1250" s="91"/>
      <c r="H1250" s="50"/>
      <c r="I1250" s="51"/>
      <c r="J1250" s="107"/>
      <c r="L1250" s="50"/>
      <c r="M1250" s="50"/>
      <c r="N1250" s="50"/>
    </row>
    <row r="1251" spans="1:14" s="22" customFormat="1" x14ac:dyDescent="0.45">
      <c r="A1251" s="113"/>
      <c r="C1251" s="113"/>
      <c r="D1251" s="71"/>
      <c r="E1251" s="91"/>
      <c r="F1251" s="91"/>
      <c r="G1251" s="91"/>
      <c r="H1251" s="50"/>
      <c r="I1251" s="51"/>
      <c r="J1251" s="107"/>
      <c r="L1251" s="50"/>
      <c r="M1251" s="50"/>
      <c r="N1251" s="50"/>
    </row>
    <row r="1252" spans="1:14" s="22" customFormat="1" x14ac:dyDescent="0.45">
      <c r="A1252" s="113"/>
      <c r="C1252" s="113"/>
      <c r="D1252" s="71"/>
      <c r="E1252" s="91"/>
      <c r="F1252" s="91"/>
      <c r="G1252" s="91"/>
      <c r="H1252" s="50"/>
      <c r="I1252" s="51"/>
      <c r="J1252" s="107"/>
      <c r="L1252" s="50"/>
      <c r="M1252" s="50"/>
      <c r="N1252" s="50"/>
    </row>
    <row r="1253" spans="1:14" s="22" customFormat="1" x14ac:dyDescent="0.45">
      <c r="A1253" s="113"/>
      <c r="C1253" s="113"/>
      <c r="D1253" s="71"/>
      <c r="E1253" s="91"/>
      <c r="F1253" s="91"/>
      <c r="G1253" s="91"/>
      <c r="H1253" s="50"/>
      <c r="I1253" s="51"/>
      <c r="J1253" s="107"/>
      <c r="L1253" s="50"/>
      <c r="M1253" s="50"/>
      <c r="N1253" s="50"/>
    </row>
    <row r="1254" spans="1:14" s="22" customFormat="1" x14ac:dyDescent="0.45">
      <c r="A1254" s="113"/>
      <c r="C1254" s="113"/>
      <c r="D1254" s="71"/>
      <c r="E1254" s="91"/>
      <c r="F1254" s="91"/>
      <c r="G1254" s="91"/>
      <c r="H1254" s="50"/>
      <c r="I1254" s="51"/>
      <c r="J1254" s="107"/>
      <c r="L1254" s="50"/>
      <c r="M1254" s="50"/>
      <c r="N1254" s="50"/>
    </row>
    <row r="1255" spans="1:14" s="22" customFormat="1" x14ac:dyDescent="0.45">
      <c r="A1255" s="113"/>
      <c r="C1255" s="113"/>
      <c r="D1255" s="71"/>
      <c r="E1255" s="91"/>
      <c r="F1255" s="91"/>
      <c r="G1255" s="91"/>
      <c r="H1255" s="50"/>
      <c r="I1255" s="51"/>
      <c r="J1255" s="107"/>
      <c r="L1255" s="50"/>
      <c r="M1255" s="50"/>
      <c r="N1255" s="50"/>
    </row>
    <row r="1256" spans="1:14" s="22" customFormat="1" x14ac:dyDescent="0.45">
      <c r="A1256" s="113"/>
      <c r="C1256" s="113"/>
      <c r="D1256" s="71"/>
      <c r="E1256" s="91"/>
      <c r="F1256" s="91"/>
      <c r="G1256" s="91"/>
      <c r="H1256" s="50"/>
      <c r="I1256" s="51"/>
      <c r="J1256" s="107"/>
      <c r="L1256" s="50"/>
      <c r="M1256" s="50"/>
      <c r="N1256" s="50"/>
    </row>
    <row r="1257" spans="1:14" s="22" customFormat="1" x14ac:dyDescent="0.45">
      <c r="A1257" s="113"/>
      <c r="C1257" s="113"/>
      <c r="D1257" s="71"/>
      <c r="E1257" s="91"/>
      <c r="F1257" s="91"/>
      <c r="G1257" s="91"/>
      <c r="H1257" s="50"/>
      <c r="I1257" s="51"/>
      <c r="J1257" s="107"/>
      <c r="L1257" s="50"/>
      <c r="M1257" s="50"/>
      <c r="N1257" s="50"/>
    </row>
    <row r="1258" spans="1:14" s="22" customFormat="1" x14ac:dyDescent="0.45">
      <c r="A1258" s="113"/>
      <c r="C1258" s="113"/>
      <c r="D1258" s="71"/>
      <c r="E1258" s="91"/>
      <c r="F1258" s="91"/>
      <c r="G1258" s="91"/>
      <c r="H1258" s="50"/>
      <c r="I1258" s="51"/>
      <c r="J1258" s="107"/>
      <c r="L1258" s="50"/>
      <c r="M1258" s="50"/>
      <c r="N1258" s="50"/>
    </row>
    <row r="1259" spans="1:14" s="22" customFormat="1" x14ac:dyDescent="0.45">
      <c r="A1259" s="113"/>
      <c r="C1259" s="113"/>
      <c r="D1259" s="71"/>
      <c r="E1259" s="91"/>
      <c r="F1259" s="91"/>
      <c r="G1259" s="91"/>
      <c r="H1259" s="50"/>
      <c r="I1259" s="51"/>
      <c r="J1259" s="107"/>
      <c r="L1259" s="50"/>
      <c r="M1259" s="50"/>
      <c r="N1259" s="50"/>
    </row>
    <row r="1260" spans="1:14" s="22" customFormat="1" x14ac:dyDescent="0.45">
      <c r="A1260" s="113"/>
      <c r="C1260" s="113"/>
      <c r="D1260" s="71"/>
      <c r="E1260" s="91"/>
      <c r="F1260" s="91"/>
      <c r="G1260" s="91"/>
      <c r="H1260" s="50"/>
      <c r="I1260" s="51"/>
      <c r="J1260" s="107"/>
      <c r="L1260" s="50"/>
      <c r="M1260" s="50"/>
      <c r="N1260" s="50"/>
    </row>
    <row r="1261" spans="1:14" s="22" customFormat="1" x14ac:dyDescent="0.45">
      <c r="A1261" s="113"/>
      <c r="C1261" s="113"/>
      <c r="D1261" s="71"/>
      <c r="E1261" s="91"/>
      <c r="F1261" s="91"/>
      <c r="G1261" s="91"/>
      <c r="H1261" s="50"/>
      <c r="I1261" s="51"/>
      <c r="J1261" s="107"/>
      <c r="L1261" s="50"/>
      <c r="M1261" s="50"/>
      <c r="N1261" s="50"/>
    </row>
    <row r="1262" spans="1:14" s="22" customFormat="1" x14ac:dyDescent="0.45">
      <c r="A1262" s="113"/>
      <c r="C1262" s="113"/>
      <c r="D1262" s="71"/>
      <c r="E1262" s="91"/>
      <c r="F1262" s="91"/>
      <c r="G1262" s="91"/>
      <c r="H1262" s="50"/>
      <c r="I1262" s="51"/>
      <c r="J1262" s="107"/>
      <c r="L1262" s="50"/>
      <c r="M1262" s="50"/>
      <c r="N1262" s="50"/>
    </row>
    <row r="1263" spans="1:14" s="22" customFormat="1" x14ac:dyDescent="0.45">
      <c r="A1263" s="113"/>
      <c r="C1263" s="113"/>
      <c r="D1263" s="71"/>
      <c r="E1263" s="91"/>
      <c r="F1263" s="91"/>
      <c r="G1263" s="91"/>
      <c r="H1263" s="50"/>
      <c r="I1263" s="51"/>
      <c r="J1263" s="107"/>
      <c r="L1263" s="50"/>
      <c r="M1263" s="50"/>
      <c r="N1263" s="50"/>
    </row>
    <row r="1264" spans="1:14" s="22" customFormat="1" x14ac:dyDescent="0.45">
      <c r="A1264" s="113"/>
      <c r="C1264" s="113"/>
      <c r="D1264" s="71"/>
      <c r="E1264" s="91"/>
      <c r="F1264" s="91"/>
      <c r="G1264" s="91"/>
      <c r="H1264" s="50"/>
      <c r="I1264" s="51"/>
      <c r="J1264" s="107"/>
      <c r="L1264" s="50"/>
      <c r="M1264" s="50"/>
      <c r="N1264" s="50"/>
    </row>
    <row r="1265" spans="1:14" s="22" customFormat="1" x14ac:dyDescent="0.45">
      <c r="A1265" s="113"/>
      <c r="C1265" s="113"/>
      <c r="D1265" s="71"/>
      <c r="E1265" s="91"/>
      <c r="F1265" s="91"/>
      <c r="G1265" s="91"/>
      <c r="H1265" s="50"/>
      <c r="I1265" s="51"/>
      <c r="J1265" s="107"/>
      <c r="L1265" s="50"/>
      <c r="M1265" s="50"/>
      <c r="N1265" s="50"/>
    </row>
    <row r="1266" spans="1:14" s="22" customFormat="1" x14ac:dyDescent="0.45">
      <c r="A1266" s="113"/>
      <c r="C1266" s="113"/>
      <c r="D1266" s="71"/>
      <c r="E1266" s="91"/>
      <c r="F1266" s="91"/>
      <c r="G1266" s="91"/>
      <c r="H1266" s="50"/>
      <c r="I1266" s="51"/>
      <c r="J1266" s="107"/>
      <c r="L1266" s="50"/>
      <c r="M1266" s="50"/>
      <c r="N1266" s="50"/>
    </row>
    <row r="1267" spans="1:14" s="22" customFormat="1" x14ac:dyDescent="0.45">
      <c r="A1267" s="113"/>
      <c r="C1267" s="113"/>
      <c r="D1267" s="71"/>
      <c r="E1267" s="91"/>
      <c r="F1267" s="91"/>
      <c r="G1267" s="91"/>
      <c r="H1267" s="50"/>
      <c r="I1267" s="51"/>
      <c r="J1267" s="107"/>
      <c r="L1267" s="50"/>
      <c r="M1267" s="50"/>
      <c r="N1267" s="50"/>
    </row>
    <row r="1268" spans="1:14" s="22" customFormat="1" x14ac:dyDescent="0.45">
      <c r="A1268" s="113"/>
      <c r="C1268" s="113"/>
      <c r="D1268" s="71"/>
      <c r="E1268" s="91"/>
      <c r="F1268" s="91"/>
      <c r="G1268" s="91"/>
      <c r="H1268" s="50"/>
      <c r="I1268" s="51"/>
      <c r="J1268" s="107"/>
      <c r="L1268" s="50"/>
      <c r="M1268" s="50"/>
      <c r="N1268" s="50"/>
    </row>
    <row r="1269" spans="1:14" s="22" customFormat="1" x14ac:dyDescent="0.45">
      <c r="A1269" s="113"/>
      <c r="C1269" s="113"/>
      <c r="D1269" s="71"/>
      <c r="E1269" s="91"/>
      <c r="F1269" s="91"/>
      <c r="G1269" s="91"/>
      <c r="H1269" s="50"/>
      <c r="I1269" s="51"/>
      <c r="J1269" s="107"/>
      <c r="L1269" s="50"/>
      <c r="M1269" s="50"/>
      <c r="N1269" s="50"/>
    </row>
    <row r="1270" spans="1:14" s="22" customFormat="1" x14ac:dyDescent="0.45">
      <c r="A1270" s="113"/>
      <c r="C1270" s="113"/>
      <c r="D1270" s="71"/>
      <c r="E1270" s="91"/>
      <c r="F1270" s="91"/>
      <c r="G1270" s="91"/>
      <c r="H1270" s="50"/>
      <c r="I1270" s="51"/>
      <c r="J1270" s="107"/>
      <c r="L1270" s="50"/>
      <c r="M1270" s="50"/>
      <c r="N1270" s="50"/>
    </row>
    <row r="1271" spans="1:14" s="22" customFormat="1" x14ac:dyDescent="0.45">
      <c r="A1271" s="113"/>
      <c r="C1271" s="113"/>
      <c r="D1271" s="71"/>
      <c r="E1271" s="91"/>
      <c r="F1271" s="91"/>
      <c r="G1271" s="91"/>
      <c r="H1271" s="50"/>
      <c r="I1271" s="51"/>
      <c r="J1271" s="107"/>
      <c r="L1271" s="50"/>
      <c r="M1271" s="50"/>
      <c r="N1271" s="50"/>
    </row>
    <row r="1272" spans="1:14" s="22" customFormat="1" x14ac:dyDescent="0.45">
      <c r="A1272" s="113"/>
      <c r="C1272" s="113"/>
      <c r="D1272" s="71"/>
      <c r="E1272" s="91"/>
      <c r="F1272" s="91"/>
      <c r="G1272" s="91"/>
      <c r="H1272" s="50"/>
      <c r="I1272" s="51"/>
      <c r="J1272" s="107"/>
      <c r="L1272" s="50"/>
      <c r="M1272" s="50"/>
      <c r="N1272" s="50"/>
    </row>
    <row r="1273" spans="1:14" s="22" customFormat="1" x14ac:dyDescent="0.45">
      <c r="A1273" s="113"/>
      <c r="C1273" s="113"/>
      <c r="D1273" s="71"/>
      <c r="E1273" s="91"/>
      <c r="F1273" s="91"/>
      <c r="G1273" s="91"/>
      <c r="H1273" s="50"/>
      <c r="I1273" s="51"/>
      <c r="J1273" s="107"/>
      <c r="L1273" s="50"/>
      <c r="M1273" s="50"/>
      <c r="N1273" s="50"/>
    </row>
    <row r="1274" spans="1:14" s="22" customFormat="1" x14ac:dyDescent="0.45">
      <c r="A1274" s="113"/>
      <c r="C1274" s="113"/>
      <c r="D1274" s="71"/>
      <c r="E1274" s="91"/>
      <c r="F1274" s="91"/>
      <c r="G1274" s="91"/>
      <c r="H1274" s="50"/>
      <c r="I1274" s="51"/>
      <c r="J1274" s="107"/>
      <c r="L1274" s="50"/>
      <c r="M1274" s="50"/>
      <c r="N1274" s="50"/>
    </row>
    <row r="1275" spans="1:14" s="22" customFormat="1" x14ac:dyDescent="0.45">
      <c r="A1275" s="113"/>
      <c r="C1275" s="113"/>
      <c r="D1275" s="71"/>
      <c r="E1275" s="91"/>
      <c r="F1275" s="91"/>
      <c r="G1275" s="91"/>
      <c r="H1275" s="50"/>
      <c r="I1275" s="51"/>
      <c r="J1275" s="107"/>
      <c r="L1275" s="50"/>
      <c r="M1275" s="50"/>
      <c r="N1275" s="50"/>
    </row>
    <row r="1276" spans="1:14" s="22" customFormat="1" x14ac:dyDescent="0.45">
      <c r="A1276" s="113"/>
      <c r="C1276" s="113"/>
      <c r="D1276" s="71"/>
      <c r="E1276" s="91"/>
      <c r="F1276" s="91"/>
      <c r="G1276" s="91"/>
      <c r="H1276" s="50"/>
      <c r="I1276" s="51"/>
      <c r="J1276" s="107"/>
      <c r="L1276" s="50"/>
      <c r="M1276" s="50"/>
      <c r="N1276" s="50"/>
    </row>
    <row r="1277" spans="1:14" s="22" customFormat="1" x14ac:dyDescent="0.45">
      <c r="A1277" s="113"/>
      <c r="C1277" s="113"/>
      <c r="D1277" s="71"/>
      <c r="E1277" s="91"/>
      <c r="F1277" s="91"/>
      <c r="G1277" s="91"/>
      <c r="H1277" s="50"/>
      <c r="I1277" s="51"/>
      <c r="J1277" s="107"/>
      <c r="L1277" s="50"/>
      <c r="M1277" s="50"/>
      <c r="N1277" s="50"/>
    </row>
    <row r="1278" spans="1:14" s="22" customFormat="1" x14ac:dyDescent="0.45">
      <c r="A1278" s="113"/>
      <c r="C1278" s="113"/>
      <c r="D1278" s="71"/>
      <c r="E1278" s="91"/>
      <c r="F1278" s="91"/>
      <c r="G1278" s="91"/>
      <c r="H1278" s="50"/>
      <c r="I1278" s="51"/>
      <c r="J1278" s="107"/>
      <c r="L1278" s="50"/>
      <c r="M1278" s="50"/>
      <c r="N1278" s="50"/>
    </row>
    <row r="1279" spans="1:14" s="22" customFormat="1" x14ac:dyDescent="0.45">
      <c r="A1279" s="113"/>
      <c r="C1279" s="113"/>
      <c r="D1279" s="71"/>
      <c r="E1279" s="91"/>
      <c r="F1279" s="91"/>
      <c r="G1279" s="91"/>
      <c r="H1279" s="50"/>
      <c r="I1279" s="51"/>
      <c r="J1279" s="107"/>
      <c r="L1279" s="50"/>
      <c r="M1279" s="50"/>
      <c r="N1279" s="50"/>
    </row>
    <row r="1280" spans="1:14" s="22" customFormat="1" x14ac:dyDescent="0.45">
      <c r="A1280" s="113"/>
      <c r="C1280" s="113"/>
      <c r="D1280" s="71"/>
      <c r="E1280" s="91"/>
      <c r="F1280" s="91"/>
      <c r="G1280" s="91"/>
      <c r="H1280" s="50"/>
      <c r="I1280" s="51"/>
      <c r="J1280" s="107"/>
      <c r="L1280" s="50"/>
      <c r="M1280" s="50"/>
      <c r="N1280" s="50"/>
    </row>
    <row r="1281" spans="1:14" s="22" customFormat="1" x14ac:dyDescent="0.45">
      <c r="A1281" s="113"/>
      <c r="C1281" s="113"/>
      <c r="D1281" s="71"/>
      <c r="E1281" s="91"/>
      <c r="F1281" s="91"/>
      <c r="G1281" s="91"/>
      <c r="H1281" s="50"/>
      <c r="I1281" s="51"/>
      <c r="J1281" s="107"/>
      <c r="L1281" s="50"/>
      <c r="M1281" s="50"/>
      <c r="N1281" s="50"/>
    </row>
    <row r="1282" spans="1:14" s="22" customFormat="1" x14ac:dyDescent="0.45">
      <c r="A1282" s="113"/>
      <c r="C1282" s="113"/>
      <c r="D1282" s="71"/>
      <c r="E1282" s="91"/>
      <c r="F1282" s="91"/>
      <c r="G1282" s="91"/>
      <c r="H1282" s="50"/>
      <c r="I1282" s="51"/>
      <c r="J1282" s="107"/>
      <c r="L1282" s="50"/>
      <c r="M1282" s="50"/>
      <c r="N1282" s="50"/>
    </row>
    <row r="1283" spans="1:14" s="22" customFormat="1" x14ac:dyDescent="0.45">
      <c r="A1283" s="113"/>
      <c r="C1283" s="113"/>
      <c r="D1283" s="71"/>
      <c r="E1283" s="91"/>
      <c r="F1283" s="91"/>
      <c r="G1283" s="91"/>
      <c r="H1283" s="50"/>
      <c r="I1283" s="51"/>
      <c r="J1283" s="107"/>
      <c r="L1283" s="50"/>
      <c r="M1283" s="50"/>
      <c r="N1283" s="50"/>
    </row>
    <row r="1284" spans="1:14" s="22" customFormat="1" x14ac:dyDescent="0.45">
      <c r="A1284" s="113"/>
      <c r="C1284" s="113"/>
      <c r="D1284" s="71"/>
      <c r="E1284" s="91"/>
      <c r="F1284" s="91"/>
      <c r="G1284" s="91"/>
      <c r="H1284" s="50"/>
      <c r="I1284" s="51"/>
      <c r="J1284" s="107"/>
      <c r="L1284" s="50"/>
      <c r="M1284" s="50"/>
      <c r="N1284" s="50"/>
    </row>
    <row r="1285" spans="1:14" s="22" customFormat="1" x14ac:dyDescent="0.45">
      <c r="A1285" s="113"/>
      <c r="C1285" s="113"/>
      <c r="D1285" s="71"/>
      <c r="E1285" s="91"/>
      <c r="F1285" s="91"/>
      <c r="G1285" s="91"/>
      <c r="H1285" s="50"/>
      <c r="I1285" s="51"/>
      <c r="J1285" s="107"/>
      <c r="L1285" s="50"/>
      <c r="M1285" s="50"/>
      <c r="N1285" s="50"/>
    </row>
    <row r="1286" spans="1:14" s="22" customFormat="1" x14ac:dyDescent="0.45">
      <c r="A1286" s="113"/>
      <c r="C1286" s="113"/>
      <c r="D1286" s="71"/>
      <c r="E1286" s="91"/>
      <c r="F1286" s="91"/>
      <c r="G1286" s="91"/>
      <c r="H1286" s="50"/>
      <c r="I1286" s="51"/>
      <c r="J1286" s="107"/>
      <c r="L1286" s="50"/>
      <c r="M1286" s="50"/>
      <c r="N1286" s="50"/>
    </row>
    <row r="1287" spans="1:14" s="22" customFormat="1" x14ac:dyDescent="0.45">
      <c r="A1287" s="113"/>
      <c r="C1287" s="113"/>
      <c r="D1287" s="71"/>
      <c r="E1287" s="91"/>
      <c r="F1287" s="91"/>
      <c r="G1287" s="91"/>
      <c r="H1287" s="50"/>
      <c r="I1287" s="51"/>
      <c r="J1287" s="107"/>
      <c r="L1287" s="50"/>
      <c r="M1287" s="50"/>
      <c r="N1287" s="50"/>
    </row>
    <row r="1288" spans="1:14" s="22" customFormat="1" x14ac:dyDescent="0.45">
      <c r="A1288" s="113"/>
      <c r="C1288" s="113"/>
      <c r="D1288" s="71"/>
      <c r="E1288" s="91"/>
      <c r="F1288" s="91"/>
      <c r="G1288" s="91"/>
      <c r="H1288" s="50"/>
      <c r="I1288" s="51"/>
      <c r="J1288" s="107"/>
      <c r="L1288" s="50"/>
      <c r="M1288" s="50"/>
      <c r="N1288" s="50"/>
    </row>
    <row r="1289" spans="1:14" s="22" customFormat="1" x14ac:dyDescent="0.45">
      <c r="A1289" s="113"/>
      <c r="C1289" s="113"/>
      <c r="D1289" s="71"/>
      <c r="E1289" s="91"/>
      <c r="F1289" s="91"/>
      <c r="G1289" s="91"/>
      <c r="H1289" s="50"/>
      <c r="I1289" s="51"/>
      <c r="J1289" s="107"/>
      <c r="L1289" s="50"/>
      <c r="M1289" s="50"/>
      <c r="N1289" s="50"/>
    </row>
    <row r="1290" spans="1:14" s="22" customFormat="1" x14ac:dyDescent="0.45">
      <c r="A1290" s="113"/>
      <c r="C1290" s="113"/>
      <c r="D1290" s="71"/>
      <c r="E1290" s="91"/>
      <c r="F1290" s="91"/>
      <c r="G1290" s="91"/>
      <c r="H1290" s="50"/>
      <c r="I1290" s="51"/>
      <c r="J1290" s="107"/>
      <c r="L1290" s="50"/>
      <c r="M1290" s="50"/>
      <c r="N1290" s="50"/>
    </row>
    <row r="1291" spans="1:14" s="22" customFormat="1" x14ac:dyDescent="0.45">
      <c r="A1291" s="113"/>
      <c r="C1291" s="113"/>
      <c r="D1291" s="71"/>
      <c r="E1291" s="91"/>
      <c r="F1291" s="91"/>
      <c r="G1291" s="91"/>
      <c r="H1291" s="50"/>
      <c r="I1291" s="51"/>
      <c r="J1291" s="107"/>
      <c r="L1291" s="50"/>
      <c r="M1291" s="50"/>
      <c r="N1291" s="50"/>
    </row>
    <row r="1292" spans="1:14" s="22" customFormat="1" x14ac:dyDescent="0.45">
      <c r="A1292" s="113"/>
      <c r="C1292" s="113"/>
      <c r="D1292" s="71"/>
      <c r="E1292" s="91"/>
      <c r="F1292" s="91"/>
      <c r="G1292" s="91"/>
      <c r="H1292" s="50"/>
      <c r="I1292" s="51"/>
      <c r="J1292" s="107"/>
      <c r="L1292" s="50"/>
      <c r="M1292" s="50"/>
      <c r="N1292" s="50"/>
    </row>
    <row r="1293" spans="1:14" s="22" customFormat="1" x14ac:dyDescent="0.45">
      <c r="A1293" s="113"/>
      <c r="C1293" s="113"/>
      <c r="D1293" s="71"/>
      <c r="E1293" s="91"/>
      <c r="F1293" s="91"/>
      <c r="G1293" s="91"/>
      <c r="H1293" s="50"/>
      <c r="I1293" s="51"/>
      <c r="J1293" s="107"/>
      <c r="L1293" s="50"/>
      <c r="M1293" s="50"/>
      <c r="N1293" s="50"/>
    </row>
    <row r="1294" spans="1:14" s="22" customFormat="1" x14ac:dyDescent="0.45">
      <c r="A1294" s="113"/>
      <c r="C1294" s="113"/>
      <c r="D1294" s="71"/>
      <c r="E1294" s="91"/>
      <c r="F1294" s="91"/>
      <c r="G1294" s="91"/>
      <c r="H1294" s="50"/>
      <c r="I1294" s="51"/>
      <c r="J1294" s="107"/>
      <c r="L1294" s="50"/>
      <c r="M1294" s="50"/>
      <c r="N1294" s="50"/>
    </row>
    <row r="1295" spans="1:14" s="22" customFormat="1" x14ac:dyDescent="0.45">
      <c r="A1295" s="113"/>
      <c r="C1295" s="113"/>
      <c r="D1295" s="71"/>
      <c r="E1295" s="91"/>
      <c r="F1295" s="91"/>
      <c r="G1295" s="91"/>
      <c r="H1295" s="50"/>
      <c r="I1295" s="51"/>
      <c r="J1295" s="107"/>
      <c r="L1295" s="50"/>
      <c r="M1295" s="50"/>
      <c r="N1295" s="50"/>
    </row>
    <row r="1296" spans="1:14" s="22" customFormat="1" x14ac:dyDescent="0.45">
      <c r="A1296" s="113"/>
      <c r="C1296" s="113"/>
      <c r="D1296" s="71"/>
      <c r="E1296" s="91"/>
      <c r="F1296" s="91"/>
      <c r="G1296" s="91"/>
      <c r="H1296" s="50"/>
      <c r="I1296" s="51"/>
      <c r="J1296" s="107"/>
      <c r="L1296" s="50"/>
      <c r="M1296" s="50"/>
      <c r="N1296" s="50"/>
    </row>
    <row r="1297" spans="1:14" s="22" customFormat="1" x14ac:dyDescent="0.45">
      <c r="A1297" s="113"/>
      <c r="C1297" s="113"/>
      <c r="D1297" s="71"/>
      <c r="E1297" s="91"/>
      <c r="F1297" s="91"/>
      <c r="G1297" s="91"/>
      <c r="H1297" s="50"/>
      <c r="I1297" s="51"/>
      <c r="J1297" s="107"/>
      <c r="L1297" s="50"/>
      <c r="M1297" s="50"/>
      <c r="N1297" s="50"/>
    </row>
    <row r="1298" spans="1:14" s="22" customFormat="1" x14ac:dyDescent="0.45">
      <c r="A1298" s="113"/>
      <c r="C1298" s="113"/>
      <c r="D1298" s="71"/>
      <c r="E1298" s="91"/>
      <c r="F1298" s="91"/>
      <c r="G1298" s="91"/>
      <c r="H1298" s="50"/>
      <c r="I1298" s="51"/>
      <c r="J1298" s="107"/>
      <c r="L1298" s="50"/>
      <c r="M1298" s="50"/>
      <c r="N1298" s="50"/>
    </row>
    <row r="1299" spans="1:14" s="22" customFormat="1" x14ac:dyDescent="0.45">
      <c r="A1299" s="113"/>
      <c r="C1299" s="113"/>
      <c r="D1299" s="71"/>
      <c r="E1299" s="91"/>
      <c r="F1299" s="91"/>
      <c r="G1299" s="91"/>
      <c r="H1299" s="50"/>
      <c r="I1299" s="51"/>
      <c r="J1299" s="107"/>
      <c r="L1299" s="50"/>
      <c r="M1299" s="50"/>
      <c r="N1299" s="50"/>
    </row>
    <row r="1300" spans="1:14" s="22" customFormat="1" x14ac:dyDescent="0.45">
      <c r="A1300" s="113"/>
      <c r="C1300" s="113"/>
      <c r="D1300" s="71"/>
      <c r="E1300" s="91"/>
      <c r="F1300" s="91"/>
      <c r="G1300" s="91"/>
      <c r="H1300" s="50"/>
      <c r="I1300" s="51"/>
      <c r="J1300" s="107"/>
      <c r="L1300" s="50"/>
      <c r="M1300" s="50"/>
      <c r="N1300" s="50"/>
    </row>
    <row r="1301" spans="1:14" s="22" customFormat="1" x14ac:dyDescent="0.45">
      <c r="A1301" s="113"/>
      <c r="C1301" s="113"/>
      <c r="D1301" s="71"/>
      <c r="E1301" s="91"/>
      <c r="F1301" s="91"/>
      <c r="G1301" s="91"/>
      <c r="H1301" s="50"/>
      <c r="I1301" s="51"/>
      <c r="J1301" s="107"/>
      <c r="L1301" s="50"/>
      <c r="M1301" s="50"/>
      <c r="N1301" s="50"/>
    </row>
    <row r="1302" spans="1:14" s="22" customFormat="1" x14ac:dyDescent="0.45">
      <c r="A1302" s="113"/>
      <c r="C1302" s="113"/>
      <c r="D1302" s="71"/>
      <c r="E1302" s="91"/>
      <c r="F1302" s="91"/>
      <c r="G1302" s="91"/>
      <c r="H1302" s="50"/>
      <c r="I1302" s="51"/>
      <c r="J1302" s="107"/>
      <c r="L1302" s="50"/>
      <c r="M1302" s="50"/>
      <c r="N1302" s="50"/>
    </row>
    <row r="1303" spans="1:14" s="22" customFormat="1" x14ac:dyDescent="0.45">
      <c r="A1303" s="113"/>
      <c r="C1303" s="113"/>
      <c r="D1303" s="71"/>
      <c r="E1303" s="91"/>
      <c r="F1303" s="91"/>
      <c r="G1303" s="91"/>
      <c r="H1303" s="50"/>
      <c r="I1303" s="51"/>
      <c r="J1303" s="107"/>
      <c r="L1303" s="50"/>
      <c r="M1303" s="50"/>
      <c r="N1303" s="50"/>
    </row>
    <row r="1304" spans="1:14" s="22" customFormat="1" x14ac:dyDescent="0.45">
      <c r="A1304" s="113"/>
      <c r="C1304" s="113"/>
      <c r="D1304" s="71"/>
      <c r="E1304" s="91"/>
      <c r="F1304" s="91"/>
      <c r="G1304" s="91"/>
      <c r="H1304" s="50"/>
      <c r="I1304" s="51"/>
      <c r="J1304" s="107"/>
      <c r="L1304" s="50"/>
      <c r="M1304" s="50"/>
      <c r="N1304" s="50"/>
    </row>
    <row r="1305" spans="1:14" s="22" customFormat="1" x14ac:dyDescent="0.45">
      <c r="A1305" s="113"/>
      <c r="C1305" s="113"/>
      <c r="D1305" s="71"/>
      <c r="E1305" s="91"/>
      <c r="F1305" s="91"/>
      <c r="G1305" s="91"/>
      <c r="H1305" s="50"/>
      <c r="I1305" s="51"/>
      <c r="J1305" s="107"/>
      <c r="L1305" s="50"/>
      <c r="M1305" s="50"/>
      <c r="N1305" s="50"/>
    </row>
    <row r="1306" spans="1:14" s="22" customFormat="1" x14ac:dyDescent="0.45">
      <c r="A1306" s="113"/>
      <c r="C1306" s="113"/>
      <c r="D1306" s="71"/>
      <c r="E1306" s="91"/>
      <c r="F1306" s="91"/>
      <c r="G1306" s="91"/>
      <c r="H1306" s="50"/>
      <c r="I1306" s="51"/>
      <c r="J1306" s="107"/>
      <c r="L1306" s="50"/>
      <c r="M1306" s="50"/>
      <c r="N1306" s="50"/>
    </row>
    <row r="1307" spans="1:14" s="22" customFormat="1" x14ac:dyDescent="0.45">
      <c r="A1307" s="113"/>
      <c r="C1307" s="113"/>
      <c r="D1307" s="71"/>
      <c r="E1307" s="91"/>
      <c r="F1307" s="91"/>
      <c r="G1307" s="91"/>
      <c r="H1307" s="50"/>
      <c r="I1307" s="51"/>
      <c r="J1307" s="107"/>
      <c r="L1307" s="50"/>
      <c r="M1307" s="50"/>
      <c r="N1307" s="50"/>
    </row>
    <row r="1308" spans="1:14" s="22" customFormat="1" x14ac:dyDescent="0.45">
      <c r="A1308" s="113"/>
      <c r="C1308" s="113"/>
      <c r="D1308" s="71"/>
      <c r="E1308" s="91"/>
      <c r="F1308" s="91"/>
      <c r="G1308" s="91"/>
      <c r="H1308" s="50"/>
      <c r="I1308" s="51"/>
      <c r="J1308" s="107"/>
      <c r="L1308" s="50"/>
      <c r="M1308" s="50"/>
      <c r="N1308" s="50"/>
    </row>
    <row r="1309" spans="1:14" s="22" customFormat="1" x14ac:dyDescent="0.45">
      <c r="A1309" s="113"/>
      <c r="C1309" s="113"/>
      <c r="D1309" s="71"/>
      <c r="E1309" s="91"/>
      <c r="F1309" s="91"/>
      <c r="G1309" s="91"/>
      <c r="H1309" s="50"/>
      <c r="I1309" s="51"/>
      <c r="J1309" s="107"/>
      <c r="L1309" s="50"/>
      <c r="M1309" s="50"/>
      <c r="N1309" s="50"/>
    </row>
    <row r="1310" spans="1:14" s="22" customFormat="1" x14ac:dyDescent="0.45">
      <c r="A1310" s="113"/>
      <c r="C1310" s="113"/>
      <c r="D1310" s="71"/>
      <c r="E1310" s="91"/>
      <c r="F1310" s="91"/>
      <c r="G1310" s="91"/>
      <c r="H1310" s="50"/>
      <c r="I1310" s="51"/>
      <c r="J1310" s="107"/>
      <c r="L1310" s="50"/>
      <c r="M1310" s="50"/>
      <c r="N1310" s="50"/>
    </row>
    <row r="1311" spans="1:14" s="22" customFormat="1" x14ac:dyDescent="0.45">
      <c r="A1311" s="113"/>
      <c r="C1311" s="113"/>
      <c r="D1311" s="71"/>
      <c r="E1311" s="91"/>
      <c r="F1311" s="91"/>
      <c r="G1311" s="91"/>
      <c r="H1311" s="50"/>
      <c r="I1311" s="51"/>
      <c r="J1311" s="107"/>
      <c r="L1311" s="50"/>
      <c r="M1311" s="50"/>
      <c r="N1311" s="50"/>
    </row>
    <row r="1312" spans="1:14" s="22" customFormat="1" x14ac:dyDescent="0.45">
      <c r="A1312" s="113"/>
      <c r="C1312" s="113"/>
      <c r="D1312" s="71"/>
      <c r="E1312" s="91"/>
      <c r="F1312" s="91"/>
      <c r="G1312" s="91"/>
      <c r="H1312" s="50"/>
      <c r="I1312" s="51"/>
      <c r="J1312" s="107"/>
      <c r="L1312" s="50"/>
      <c r="M1312" s="50"/>
      <c r="N1312" s="50"/>
    </row>
    <row r="1313" spans="1:14" s="22" customFormat="1" x14ac:dyDescent="0.45">
      <c r="A1313" s="113"/>
      <c r="C1313" s="113"/>
      <c r="D1313" s="71"/>
      <c r="E1313" s="91"/>
      <c r="F1313" s="91"/>
      <c r="G1313" s="91"/>
      <c r="H1313" s="50"/>
      <c r="I1313" s="51"/>
      <c r="J1313" s="107"/>
      <c r="L1313" s="50"/>
      <c r="M1313" s="50"/>
      <c r="N1313" s="50"/>
    </row>
    <row r="1314" spans="1:14" s="22" customFormat="1" x14ac:dyDescent="0.45">
      <c r="A1314" s="113"/>
      <c r="C1314" s="113"/>
      <c r="D1314" s="71"/>
      <c r="E1314" s="91"/>
      <c r="F1314" s="91"/>
      <c r="G1314" s="91"/>
      <c r="H1314" s="50"/>
      <c r="I1314" s="51"/>
      <c r="J1314" s="107"/>
      <c r="L1314" s="50"/>
      <c r="M1314" s="50"/>
      <c r="N1314" s="50"/>
    </row>
    <row r="1315" spans="1:14" s="22" customFormat="1" x14ac:dyDescent="0.45">
      <c r="A1315" s="113"/>
      <c r="C1315" s="113"/>
      <c r="D1315" s="71"/>
      <c r="E1315" s="91"/>
      <c r="F1315" s="91"/>
      <c r="G1315" s="91"/>
      <c r="H1315" s="50"/>
      <c r="I1315" s="51"/>
      <c r="J1315" s="107"/>
      <c r="L1315" s="50"/>
      <c r="M1315" s="50"/>
      <c r="N1315" s="50"/>
    </row>
    <row r="1316" spans="1:14" s="22" customFormat="1" x14ac:dyDescent="0.45">
      <c r="A1316" s="113"/>
      <c r="C1316" s="113"/>
      <c r="D1316" s="71"/>
      <c r="E1316" s="91"/>
      <c r="F1316" s="91"/>
      <c r="G1316" s="91"/>
      <c r="H1316" s="50"/>
      <c r="I1316" s="51"/>
      <c r="J1316" s="107"/>
      <c r="L1316" s="50"/>
      <c r="M1316" s="50"/>
      <c r="N1316" s="50"/>
    </row>
    <row r="1317" spans="1:14" s="22" customFormat="1" x14ac:dyDescent="0.45">
      <c r="A1317" s="113"/>
      <c r="C1317" s="113"/>
      <c r="D1317" s="71"/>
      <c r="E1317" s="91"/>
      <c r="F1317" s="91"/>
      <c r="G1317" s="91"/>
      <c r="H1317" s="50"/>
      <c r="I1317" s="51"/>
      <c r="J1317" s="107"/>
      <c r="L1317" s="50"/>
      <c r="M1317" s="50"/>
      <c r="N1317" s="50"/>
    </row>
    <row r="1318" spans="1:14" s="22" customFormat="1" x14ac:dyDescent="0.45">
      <c r="A1318" s="113"/>
      <c r="C1318" s="113"/>
      <c r="D1318" s="71"/>
      <c r="E1318" s="91"/>
      <c r="F1318" s="91"/>
      <c r="G1318" s="91"/>
      <c r="H1318" s="50"/>
      <c r="I1318" s="51"/>
      <c r="J1318" s="107"/>
      <c r="L1318" s="50"/>
      <c r="M1318" s="50"/>
      <c r="N1318" s="50"/>
    </row>
    <row r="1319" spans="1:14" s="22" customFormat="1" x14ac:dyDescent="0.45">
      <c r="A1319" s="113"/>
      <c r="C1319" s="113"/>
      <c r="D1319" s="71"/>
      <c r="E1319" s="91"/>
      <c r="F1319" s="91"/>
      <c r="G1319" s="91"/>
      <c r="H1319" s="50"/>
      <c r="I1319" s="51"/>
      <c r="J1319" s="107"/>
      <c r="L1319" s="50"/>
      <c r="M1319" s="50"/>
      <c r="N1319" s="50"/>
    </row>
    <row r="1320" spans="1:14" s="22" customFormat="1" x14ac:dyDescent="0.45">
      <c r="A1320" s="113"/>
      <c r="C1320" s="113"/>
      <c r="D1320" s="71"/>
      <c r="E1320" s="91"/>
      <c r="F1320" s="91"/>
      <c r="G1320" s="91"/>
      <c r="H1320" s="50"/>
      <c r="I1320" s="51"/>
      <c r="J1320" s="107"/>
      <c r="L1320" s="50"/>
      <c r="M1320" s="50"/>
      <c r="N1320" s="50"/>
    </row>
    <row r="1321" spans="1:14" s="22" customFormat="1" x14ac:dyDescent="0.45">
      <c r="A1321" s="113"/>
      <c r="C1321" s="113"/>
      <c r="D1321" s="71"/>
      <c r="E1321" s="91"/>
      <c r="F1321" s="91"/>
      <c r="G1321" s="91"/>
      <c r="H1321" s="50"/>
      <c r="I1321" s="51"/>
      <c r="J1321" s="107"/>
      <c r="L1321" s="50"/>
      <c r="M1321" s="50"/>
      <c r="N1321" s="50"/>
    </row>
    <row r="1322" spans="1:14" s="22" customFormat="1" x14ac:dyDescent="0.45">
      <c r="A1322" s="113"/>
      <c r="C1322" s="113"/>
      <c r="D1322" s="71"/>
      <c r="E1322" s="91"/>
      <c r="F1322" s="91"/>
      <c r="G1322" s="91"/>
      <c r="H1322" s="50"/>
      <c r="I1322" s="51"/>
      <c r="J1322" s="107"/>
      <c r="L1322" s="50"/>
      <c r="M1322" s="50"/>
      <c r="N1322" s="50"/>
    </row>
    <row r="1323" spans="1:14" s="22" customFormat="1" x14ac:dyDescent="0.45">
      <c r="A1323" s="113"/>
      <c r="C1323" s="113"/>
      <c r="D1323" s="71"/>
      <c r="E1323" s="91"/>
      <c r="F1323" s="91"/>
      <c r="G1323" s="91"/>
      <c r="H1323" s="50"/>
      <c r="I1323" s="51"/>
      <c r="J1323" s="107"/>
      <c r="L1323" s="50"/>
      <c r="M1323" s="50"/>
      <c r="N1323" s="50"/>
    </row>
    <row r="1324" spans="1:14" s="22" customFormat="1" x14ac:dyDescent="0.45">
      <c r="A1324" s="113"/>
      <c r="C1324" s="113"/>
      <c r="D1324" s="71"/>
      <c r="E1324" s="91"/>
      <c r="F1324" s="91"/>
      <c r="G1324" s="91"/>
      <c r="H1324" s="50"/>
      <c r="I1324" s="51"/>
      <c r="J1324" s="107"/>
      <c r="L1324" s="50"/>
      <c r="M1324" s="50"/>
      <c r="N1324" s="50"/>
    </row>
    <row r="1325" spans="1:14" s="22" customFormat="1" x14ac:dyDescent="0.45">
      <c r="A1325" s="113"/>
      <c r="C1325" s="113"/>
      <c r="D1325" s="71"/>
      <c r="E1325" s="91"/>
      <c r="F1325" s="91"/>
      <c r="G1325" s="91"/>
      <c r="H1325" s="50"/>
      <c r="I1325" s="51"/>
      <c r="J1325" s="107"/>
      <c r="L1325" s="50"/>
      <c r="M1325" s="50"/>
      <c r="N1325" s="50"/>
    </row>
    <row r="1326" spans="1:14" s="22" customFormat="1" x14ac:dyDescent="0.45">
      <c r="A1326" s="113"/>
      <c r="C1326" s="113"/>
      <c r="D1326" s="71"/>
      <c r="E1326" s="91"/>
      <c r="F1326" s="91"/>
      <c r="G1326" s="91"/>
      <c r="H1326" s="50"/>
      <c r="I1326" s="51"/>
      <c r="J1326" s="107"/>
      <c r="L1326" s="50"/>
      <c r="M1326" s="50"/>
      <c r="N1326" s="50"/>
    </row>
    <row r="1327" spans="1:14" s="22" customFormat="1" x14ac:dyDescent="0.45">
      <c r="A1327" s="113"/>
      <c r="C1327" s="113"/>
      <c r="D1327" s="71"/>
      <c r="E1327" s="91"/>
      <c r="F1327" s="91"/>
      <c r="G1327" s="91"/>
      <c r="H1327" s="50"/>
      <c r="I1327" s="51"/>
      <c r="J1327" s="107"/>
      <c r="L1327" s="50"/>
      <c r="M1327" s="50"/>
      <c r="N1327" s="50"/>
    </row>
    <row r="1328" spans="1:14" s="22" customFormat="1" x14ac:dyDescent="0.45">
      <c r="A1328" s="113"/>
      <c r="C1328" s="113"/>
      <c r="D1328" s="71"/>
      <c r="E1328" s="91"/>
      <c r="F1328" s="91"/>
      <c r="G1328" s="91"/>
      <c r="H1328" s="50"/>
      <c r="I1328" s="51"/>
      <c r="J1328" s="107"/>
      <c r="L1328" s="50"/>
      <c r="M1328" s="50"/>
      <c r="N1328" s="50"/>
    </row>
    <row r="1329" spans="1:14" s="22" customFormat="1" x14ac:dyDescent="0.45">
      <c r="A1329" s="113"/>
      <c r="C1329" s="113"/>
      <c r="D1329" s="71"/>
      <c r="E1329" s="91"/>
      <c r="F1329" s="91"/>
      <c r="G1329" s="91"/>
      <c r="H1329" s="50"/>
      <c r="I1329" s="51"/>
      <c r="J1329" s="107"/>
      <c r="L1329" s="50"/>
      <c r="M1329" s="50"/>
      <c r="N1329" s="50"/>
    </row>
    <row r="1330" spans="1:14" s="22" customFormat="1" x14ac:dyDescent="0.45">
      <c r="A1330" s="113"/>
      <c r="C1330" s="113"/>
      <c r="D1330" s="71"/>
      <c r="E1330" s="91"/>
      <c r="F1330" s="91"/>
      <c r="G1330" s="91"/>
      <c r="H1330" s="50"/>
      <c r="I1330" s="51"/>
      <c r="J1330" s="107"/>
      <c r="L1330" s="50"/>
      <c r="M1330" s="50"/>
      <c r="N1330" s="50"/>
    </row>
    <row r="1331" spans="1:14" s="22" customFormat="1" x14ac:dyDescent="0.45">
      <c r="A1331" s="113"/>
      <c r="C1331" s="113"/>
      <c r="D1331" s="71"/>
      <c r="E1331" s="91"/>
      <c r="F1331" s="91"/>
      <c r="G1331" s="91"/>
      <c r="H1331" s="50"/>
      <c r="I1331" s="51"/>
      <c r="J1331" s="107"/>
      <c r="L1331" s="50"/>
      <c r="M1331" s="50"/>
      <c r="N1331" s="50"/>
    </row>
    <row r="1332" spans="1:14" s="22" customFormat="1" x14ac:dyDescent="0.45">
      <c r="A1332" s="113"/>
      <c r="C1332" s="113"/>
      <c r="D1332" s="71"/>
      <c r="E1332" s="91"/>
      <c r="F1332" s="91"/>
      <c r="G1332" s="91"/>
      <c r="H1332" s="50"/>
      <c r="I1332" s="51"/>
      <c r="J1332" s="107"/>
      <c r="L1332" s="50"/>
      <c r="M1332" s="50"/>
      <c r="N1332" s="50"/>
    </row>
    <row r="1333" spans="1:14" s="22" customFormat="1" x14ac:dyDescent="0.45">
      <c r="A1333" s="113"/>
      <c r="C1333" s="113"/>
      <c r="D1333" s="71"/>
      <c r="E1333" s="91"/>
      <c r="F1333" s="91"/>
      <c r="G1333" s="91"/>
      <c r="H1333" s="50"/>
      <c r="I1333" s="51"/>
      <c r="J1333" s="107"/>
      <c r="L1333" s="50"/>
      <c r="M1333" s="50"/>
      <c r="N1333" s="50"/>
    </row>
    <row r="1334" spans="1:14" s="22" customFormat="1" x14ac:dyDescent="0.45">
      <c r="A1334" s="113"/>
      <c r="C1334" s="113"/>
      <c r="D1334" s="71"/>
      <c r="E1334" s="91"/>
      <c r="F1334" s="91"/>
      <c r="G1334" s="91"/>
      <c r="H1334" s="50"/>
      <c r="I1334" s="51"/>
      <c r="J1334" s="107"/>
      <c r="L1334" s="50"/>
      <c r="M1334" s="50"/>
      <c r="N1334" s="50"/>
    </row>
    <row r="1335" spans="1:14" s="22" customFormat="1" x14ac:dyDescent="0.45">
      <c r="A1335" s="113"/>
      <c r="C1335" s="113"/>
      <c r="D1335" s="71"/>
      <c r="E1335" s="91"/>
      <c r="F1335" s="91"/>
      <c r="G1335" s="91"/>
      <c r="H1335" s="50"/>
      <c r="I1335" s="51"/>
      <c r="J1335" s="107"/>
      <c r="L1335" s="50"/>
      <c r="M1335" s="50"/>
      <c r="N1335" s="50"/>
    </row>
    <row r="1336" spans="1:14" s="22" customFormat="1" x14ac:dyDescent="0.45">
      <c r="A1336" s="113"/>
      <c r="C1336" s="113"/>
      <c r="D1336" s="71"/>
      <c r="E1336" s="91"/>
      <c r="F1336" s="91"/>
      <c r="G1336" s="91"/>
      <c r="H1336" s="50"/>
      <c r="I1336" s="51"/>
      <c r="J1336" s="107"/>
      <c r="L1336" s="50"/>
      <c r="M1336" s="50"/>
      <c r="N1336" s="50"/>
    </row>
    <row r="1337" spans="1:14" s="22" customFormat="1" x14ac:dyDescent="0.45">
      <c r="A1337" s="113"/>
      <c r="C1337" s="113"/>
      <c r="D1337" s="71"/>
      <c r="E1337" s="91"/>
      <c r="F1337" s="91"/>
      <c r="G1337" s="91"/>
      <c r="H1337" s="50"/>
      <c r="I1337" s="51"/>
      <c r="J1337" s="107"/>
      <c r="L1337" s="50"/>
      <c r="M1337" s="50"/>
      <c r="N1337" s="50"/>
    </row>
    <row r="1338" spans="1:14" s="22" customFormat="1" x14ac:dyDescent="0.45">
      <c r="A1338" s="113"/>
      <c r="C1338" s="113"/>
      <c r="D1338" s="71"/>
      <c r="E1338" s="91"/>
      <c r="F1338" s="91"/>
      <c r="G1338" s="91"/>
      <c r="H1338" s="50"/>
      <c r="I1338" s="51"/>
      <c r="J1338" s="107"/>
      <c r="L1338" s="50"/>
      <c r="M1338" s="50"/>
      <c r="N1338" s="50"/>
    </row>
    <row r="1339" spans="1:14" s="22" customFormat="1" x14ac:dyDescent="0.45">
      <c r="A1339" s="113"/>
      <c r="C1339" s="113"/>
      <c r="D1339" s="71"/>
      <c r="E1339" s="91"/>
      <c r="F1339" s="91"/>
      <c r="G1339" s="91"/>
      <c r="H1339" s="50"/>
      <c r="I1339" s="51"/>
      <c r="J1339" s="107"/>
      <c r="L1339" s="50"/>
      <c r="M1339" s="50"/>
      <c r="N1339" s="50"/>
    </row>
    <row r="1340" spans="1:14" s="22" customFormat="1" x14ac:dyDescent="0.45">
      <c r="A1340" s="113"/>
      <c r="C1340" s="113"/>
      <c r="D1340" s="71"/>
      <c r="E1340" s="91"/>
      <c r="F1340" s="91"/>
      <c r="G1340" s="91"/>
      <c r="H1340" s="50"/>
      <c r="I1340" s="51"/>
      <c r="J1340" s="107"/>
      <c r="L1340" s="50"/>
      <c r="M1340" s="50"/>
      <c r="N1340" s="50"/>
    </row>
    <row r="1341" spans="1:14" s="22" customFormat="1" x14ac:dyDescent="0.45">
      <c r="A1341" s="113"/>
      <c r="C1341" s="113"/>
      <c r="D1341" s="71"/>
      <c r="E1341" s="91"/>
      <c r="F1341" s="91"/>
      <c r="G1341" s="91"/>
      <c r="H1341" s="50"/>
      <c r="I1341" s="51"/>
      <c r="J1341" s="107"/>
      <c r="L1341" s="50"/>
      <c r="M1341" s="50"/>
      <c r="N1341" s="50"/>
    </row>
    <row r="1342" spans="1:14" s="22" customFormat="1" x14ac:dyDescent="0.45">
      <c r="A1342" s="113"/>
      <c r="C1342" s="113"/>
      <c r="D1342" s="71"/>
      <c r="E1342" s="91"/>
      <c r="F1342" s="91"/>
      <c r="G1342" s="91"/>
      <c r="H1342" s="50"/>
      <c r="I1342" s="51"/>
      <c r="J1342" s="107"/>
      <c r="L1342" s="50"/>
      <c r="M1342" s="50"/>
      <c r="N1342" s="50"/>
    </row>
    <row r="1343" spans="1:14" s="22" customFormat="1" x14ac:dyDescent="0.45">
      <c r="A1343" s="113"/>
      <c r="C1343" s="113"/>
      <c r="D1343" s="71"/>
      <c r="E1343" s="91"/>
      <c r="F1343" s="91"/>
      <c r="G1343" s="91"/>
      <c r="H1343" s="50"/>
      <c r="I1343" s="51"/>
      <c r="J1343" s="107"/>
      <c r="L1343" s="50"/>
      <c r="M1343" s="50"/>
      <c r="N1343" s="50"/>
    </row>
    <row r="1344" spans="1:14" s="22" customFormat="1" x14ac:dyDescent="0.45">
      <c r="A1344" s="113"/>
      <c r="C1344" s="113"/>
      <c r="D1344" s="71"/>
      <c r="E1344" s="91"/>
      <c r="F1344" s="91"/>
      <c r="G1344" s="91"/>
      <c r="H1344" s="50"/>
      <c r="I1344" s="51"/>
      <c r="J1344" s="107"/>
      <c r="L1344" s="50"/>
      <c r="M1344" s="50"/>
      <c r="N1344" s="50"/>
    </row>
    <row r="1345" spans="1:14" s="22" customFormat="1" x14ac:dyDescent="0.45">
      <c r="A1345" s="113"/>
      <c r="C1345" s="113"/>
      <c r="D1345" s="71"/>
      <c r="E1345" s="91"/>
      <c r="F1345" s="91"/>
      <c r="G1345" s="91"/>
      <c r="H1345" s="50"/>
      <c r="I1345" s="51"/>
      <c r="J1345" s="107"/>
      <c r="L1345" s="50"/>
      <c r="M1345" s="50"/>
      <c r="N1345" s="50"/>
    </row>
    <row r="1346" spans="1:14" s="22" customFormat="1" x14ac:dyDescent="0.45">
      <c r="A1346" s="113"/>
      <c r="C1346" s="113"/>
      <c r="D1346" s="71"/>
      <c r="E1346" s="91"/>
      <c r="F1346" s="91"/>
      <c r="G1346" s="91"/>
      <c r="H1346" s="50"/>
      <c r="I1346" s="51"/>
      <c r="J1346" s="107"/>
      <c r="L1346" s="50"/>
      <c r="M1346" s="50"/>
      <c r="N1346" s="50"/>
    </row>
    <row r="1347" spans="1:14" s="22" customFormat="1" x14ac:dyDescent="0.45">
      <c r="A1347" s="113"/>
      <c r="C1347" s="113"/>
      <c r="D1347" s="71"/>
      <c r="E1347" s="91"/>
      <c r="F1347" s="91"/>
      <c r="G1347" s="91"/>
      <c r="H1347" s="50"/>
      <c r="I1347" s="51"/>
      <c r="J1347" s="107"/>
      <c r="L1347" s="50"/>
      <c r="M1347" s="50"/>
      <c r="N1347" s="50"/>
    </row>
    <row r="1348" spans="1:14" s="22" customFormat="1" x14ac:dyDescent="0.45">
      <c r="A1348" s="113"/>
      <c r="C1348" s="113"/>
      <c r="D1348" s="71"/>
      <c r="E1348" s="91"/>
      <c r="F1348" s="91"/>
      <c r="G1348" s="91"/>
      <c r="H1348" s="50"/>
      <c r="I1348" s="51"/>
      <c r="J1348" s="107"/>
      <c r="L1348" s="50"/>
      <c r="M1348" s="50"/>
      <c r="N1348" s="50"/>
    </row>
    <row r="1349" spans="1:14" s="22" customFormat="1" x14ac:dyDescent="0.45">
      <c r="A1349" s="113"/>
      <c r="C1349" s="113"/>
      <c r="D1349" s="71"/>
      <c r="E1349" s="91"/>
      <c r="F1349" s="91"/>
      <c r="G1349" s="91"/>
      <c r="H1349" s="50"/>
      <c r="I1349" s="51"/>
      <c r="J1349" s="107"/>
      <c r="L1349" s="50"/>
      <c r="M1349" s="50"/>
      <c r="N1349" s="50"/>
    </row>
    <row r="1350" spans="1:14" s="22" customFormat="1" x14ac:dyDescent="0.45">
      <c r="A1350" s="113"/>
      <c r="C1350" s="113"/>
      <c r="D1350" s="71"/>
      <c r="E1350" s="91"/>
      <c r="F1350" s="91"/>
      <c r="G1350" s="91"/>
      <c r="H1350" s="50"/>
      <c r="I1350" s="51"/>
      <c r="J1350" s="107"/>
      <c r="L1350" s="50"/>
      <c r="M1350" s="50"/>
      <c r="N1350" s="50"/>
    </row>
    <row r="1351" spans="1:14" s="22" customFormat="1" x14ac:dyDescent="0.45">
      <c r="A1351" s="113"/>
      <c r="C1351" s="113"/>
      <c r="D1351" s="71"/>
      <c r="E1351" s="91"/>
      <c r="F1351" s="91"/>
      <c r="G1351" s="91"/>
      <c r="H1351" s="50"/>
      <c r="I1351" s="51"/>
      <c r="J1351" s="107"/>
      <c r="L1351" s="50"/>
      <c r="M1351" s="50"/>
      <c r="N1351" s="50"/>
    </row>
    <row r="1352" spans="1:14" s="22" customFormat="1" x14ac:dyDescent="0.45">
      <c r="A1352" s="113"/>
      <c r="C1352" s="113"/>
      <c r="D1352" s="71"/>
      <c r="E1352" s="91"/>
      <c r="F1352" s="91"/>
      <c r="G1352" s="91"/>
      <c r="H1352" s="50"/>
      <c r="I1352" s="51"/>
      <c r="J1352" s="107"/>
      <c r="L1352" s="50"/>
      <c r="M1352" s="50"/>
      <c r="N1352" s="50"/>
    </row>
    <row r="1353" spans="1:14" s="22" customFormat="1" x14ac:dyDescent="0.45">
      <c r="A1353" s="113"/>
      <c r="C1353" s="113"/>
      <c r="D1353" s="71"/>
      <c r="E1353" s="91"/>
      <c r="F1353" s="91"/>
      <c r="G1353" s="91"/>
      <c r="H1353" s="50"/>
      <c r="I1353" s="51"/>
      <c r="J1353" s="107"/>
      <c r="L1353" s="50"/>
      <c r="M1353" s="50"/>
      <c r="N1353" s="50"/>
    </row>
    <row r="1354" spans="1:14" s="22" customFormat="1" x14ac:dyDescent="0.45">
      <c r="A1354" s="113"/>
      <c r="C1354" s="113"/>
      <c r="D1354" s="71"/>
      <c r="E1354" s="91"/>
      <c r="F1354" s="91"/>
      <c r="G1354" s="91"/>
      <c r="H1354" s="50"/>
      <c r="I1354" s="51"/>
      <c r="J1354" s="107"/>
      <c r="L1354" s="50"/>
      <c r="M1354" s="50"/>
      <c r="N1354" s="50"/>
    </row>
    <row r="1355" spans="1:14" s="22" customFormat="1" x14ac:dyDescent="0.45">
      <c r="A1355" s="113"/>
      <c r="C1355" s="113"/>
      <c r="D1355" s="71"/>
      <c r="E1355" s="91"/>
      <c r="F1355" s="91"/>
      <c r="G1355" s="91"/>
      <c r="H1355" s="50"/>
      <c r="I1355" s="51"/>
      <c r="J1355" s="107"/>
      <c r="L1355" s="50"/>
      <c r="M1355" s="50"/>
      <c r="N1355" s="50"/>
    </row>
    <row r="1356" spans="1:14" s="22" customFormat="1" x14ac:dyDescent="0.45">
      <c r="A1356" s="113"/>
      <c r="C1356" s="113"/>
      <c r="D1356" s="71"/>
      <c r="E1356" s="91"/>
      <c r="F1356" s="91"/>
      <c r="G1356" s="91"/>
      <c r="H1356" s="50"/>
      <c r="I1356" s="51"/>
      <c r="J1356" s="107"/>
      <c r="L1356" s="50"/>
      <c r="M1356" s="50"/>
      <c r="N1356" s="50"/>
    </row>
    <row r="1357" spans="1:14" s="22" customFormat="1" x14ac:dyDescent="0.45">
      <c r="A1357" s="113"/>
      <c r="C1357" s="113"/>
      <c r="D1357" s="71"/>
      <c r="E1357" s="91"/>
      <c r="F1357" s="91"/>
      <c r="G1357" s="91"/>
      <c r="H1357" s="50"/>
      <c r="I1357" s="51"/>
      <c r="J1357" s="107"/>
      <c r="L1357" s="50"/>
      <c r="M1357" s="50"/>
      <c r="N1357" s="50"/>
    </row>
    <row r="1358" spans="1:14" s="22" customFormat="1" x14ac:dyDescent="0.45">
      <c r="A1358" s="113"/>
      <c r="C1358" s="113"/>
      <c r="D1358" s="71"/>
      <c r="E1358" s="91"/>
      <c r="F1358" s="91"/>
      <c r="G1358" s="91"/>
      <c r="H1358" s="50"/>
      <c r="I1358" s="51"/>
      <c r="J1358" s="107"/>
      <c r="L1358" s="50"/>
      <c r="M1358" s="50"/>
      <c r="N1358" s="50"/>
    </row>
    <row r="1359" spans="1:14" s="22" customFormat="1" x14ac:dyDescent="0.45">
      <c r="A1359" s="113"/>
      <c r="C1359" s="113"/>
      <c r="D1359" s="71"/>
      <c r="E1359" s="91"/>
      <c r="F1359" s="91"/>
      <c r="G1359" s="91"/>
      <c r="H1359" s="50"/>
      <c r="I1359" s="51"/>
      <c r="J1359" s="107"/>
      <c r="L1359" s="50"/>
      <c r="M1359" s="50"/>
      <c r="N1359" s="50"/>
    </row>
    <row r="1360" spans="1:14" s="22" customFormat="1" x14ac:dyDescent="0.45">
      <c r="A1360" s="113"/>
      <c r="C1360" s="113"/>
      <c r="D1360" s="71"/>
      <c r="E1360" s="91"/>
      <c r="F1360" s="91"/>
      <c r="G1360" s="91"/>
      <c r="H1360" s="50"/>
      <c r="I1360" s="51"/>
      <c r="J1360" s="107"/>
      <c r="L1360" s="50"/>
      <c r="M1360" s="50"/>
      <c r="N1360" s="50"/>
    </row>
    <row r="1361" spans="1:14" s="22" customFormat="1" x14ac:dyDescent="0.45">
      <c r="A1361" s="113"/>
      <c r="C1361" s="113"/>
      <c r="D1361" s="71"/>
      <c r="E1361" s="91"/>
      <c r="F1361" s="91"/>
      <c r="G1361" s="91"/>
      <c r="H1361" s="50"/>
      <c r="I1361" s="51"/>
      <c r="J1361" s="107"/>
      <c r="L1361" s="50"/>
      <c r="M1361" s="50"/>
      <c r="N1361" s="50"/>
    </row>
    <row r="1362" spans="1:14" s="22" customFormat="1" x14ac:dyDescent="0.45">
      <c r="A1362" s="113"/>
      <c r="C1362" s="113"/>
      <c r="D1362" s="71"/>
      <c r="E1362" s="91"/>
      <c r="F1362" s="91"/>
      <c r="G1362" s="91"/>
      <c r="H1362" s="50"/>
      <c r="I1362" s="51"/>
      <c r="J1362" s="107"/>
      <c r="L1362" s="50"/>
      <c r="M1362" s="50"/>
      <c r="N1362" s="50"/>
    </row>
    <row r="1363" spans="1:14" s="22" customFormat="1" x14ac:dyDescent="0.45">
      <c r="A1363" s="113"/>
      <c r="C1363" s="113"/>
      <c r="D1363" s="71"/>
      <c r="E1363" s="91"/>
      <c r="F1363" s="91"/>
      <c r="G1363" s="91"/>
      <c r="H1363" s="50"/>
      <c r="I1363" s="51"/>
      <c r="J1363" s="107"/>
      <c r="L1363" s="50"/>
      <c r="M1363" s="50"/>
      <c r="N1363" s="50"/>
    </row>
    <row r="1364" spans="1:14" s="22" customFormat="1" x14ac:dyDescent="0.45">
      <c r="A1364" s="113"/>
      <c r="C1364" s="113"/>
      <c r="D1364" s="71"/>
      <c r="E1364" s="91"/>
      <c r="F1364" s="91"/>
      <c r="G1364" s="91"/>
      <c r="H1364" s="50"/>
      <c r="I1364" s="51"/>
      <c r="J1364" s="107"/>
      <c r="L1364" s="50"/>
      <c r="M1364" s="50"/>
      <c r="N1364" s="50"/>
    </row>
    <row r="1365" spans="1:14" s="22" customFormat="1" x14ac:dyDescent="0.45">
      <c r="A1365" s="113"/>
      <c r="C1365" s="113"/>
      <c r="D1365" s="71"/>
      <c r="E1365" s="91"/>
      <c r="F1365" s="91"/>
      <c r="G1365" s="91"/>
      <c r="H1365" s="50"/>
      <c r="I1365" s="51"/>
      <c r="J1365" s="107"/>
      <c r="L1365" s="50"/>
      <c r="M1365" s="50"/>
      <c r="N1365" s="50"/>
    </row>
    <row r="1366" spans="1:14" s="22" customFormat="1" x14ac:dyDescent="0.45">
      <c r="A1366" s="113"/>
      <c r="C1366" s="113"/>
      <c r="D1366" s="71"/>
      <c r="E1366" s="91"/>
      <c r="F1366" s="91"/>
      <c r="G1366" s="91"/>
      <c r="H1366" s="50"/>
      <c r="I1366" s="51"/>
      <c r="J1366" s="107"/>
      <c r="L1366" s="50"/>
      <c r="M1366" s="50"/>
      <c r="N1366" s="50"/>
    </row>
    <row r="1367" spans="1:14" s="22" customFormat="1" x14ac:dyDescent="0.45">
      <c r="A1367" s="113"/>
      <c r="C1367" s="113"/>
      <c r="D1367" s="71"/>
      <c r="E1367" s="91"/>
      <c r="F1367" s="91"/>
      <c r="G1367" s="91"/>
      <c r="H1367" s="50"/>
      <c r="I1367" s="51"/>
      <c r="J1367" s="107"/>
      <c r="L1367" s="50"/>
      <c r="M1367" s="50"/>
      <c r="N1367" s="50"/>
    </row>
    <row r="1368" spans="1:14" s="22" customFormat="1" x14ac:dyDescent="0.45">
      <c r="A1368" s="113"/>
      <c r="C1368" s="113"/>
      <c r="D1368" s="71"/>
      <c r="E1368" s="91"/>
      <c r="F1368" s="91"/>
      <c r="G1368" s="91"/>
      <c r="H1368" s="50"/>
      <c r="I1368" s="51"/>
      <c r="J1368" s="107"/>
      <c r="L1368" s="50"/>
      <c r="M1368" s="50"/>
      <c r="N1368" s="50"/>
    </row>
    <row r="1369" spans="1:14" s="22" customFormat="1" x14ac:dyDescent="0.45">
      <c r="A1369" s="113"/>
      <c r="C1369" s="113"/>
      <c r="D1369" s="71"/>
      <c r="E1369" s="91"/>
      <c r="F1369" s="91"/>
      <c r="G1369" s="91"/>
      <c r="H1369" s="50"/>
      <c r="I1369" s="51"/>
      <c r="J1369" s="107"/>
      <c r="L1369" s="50"/>
      <c r="M1369" s="50"/>
      <c r="N1369" s="50"/>
    </row>
    <row r="1370" spans="1:14" s="22" customFormat="1" x14ac:dyDescent="0.45">
      <c r="A1370" s="113"/>
      <c r="C1370" s="113"/>
      <c r="D1370" s="71"/>
      <c r="E1370" s="91"/>
      <c r="F1370" s="91"/>
      <c r="G1370" s="91"/>
      <c r="H1370" s="50"/>
      <c r="I1370" s="51"/>
      <c r="J1370" s="107"/>
      <c r="L1370" s="50"/>
      <c r="M1370" s="50"/>
      <c r="N1370" s="50"/>
    </row>
    <row r="1371" spans="1:14" s="22" customFormat="1" x14ac:dyDescent="0.45">
      <c r="A1371" s="113"/>
      <c r="C1371" s="113"/>
      <c r="D1371" s="71"/>
      <c r="E1371" s="91"/>
      <c r="F1371" s="91"/>
      <c r="G1371" s="91"/>
      <c r="H1371" s="50"/>
      <c r="I1371" s="51"/>
      <c r="J1371" s="107"/>
      <c r="L1371" s="50"/>
      <c r="M1371" s="50"/>
      <c r="N1371" s="50"/>
    </row>
    <row r="1372" spans="1:14" s="22" customFormat="1" x14ac:dyDescent="0.45">
      <c r="A1372" s="113"/>
      <c r="C1372" s="113"/>
      <c r="D1372" s="71"/>
      <c r="E1372" s="91"/>
      <c r="F1372" s="91"/>
      <c r="G1372" s="91"/>
      <c r="H1372" s="50"/>
      <c r="I1372" s="51"/>
      <c r="J1372" s="107"/>
      <c r="L1372" s="50"/>
      <c r="M1372" s="50"/>
      <c r="N1372" s="50"/>
    </row>
    <row r="1373" spans="1:14" s="22" customFormat="1" x14ac:dyDescent="0.45">
      <c r="A1373" s="113"/>
      <c r="C1373" s="113"/>
      <c r="D1373" s="71"/>
      <c r="E1373" s="91"/>
      <c r="F1373" s="91"/>
      <c r="G1373" s="91"/>
      <c r="H1373" s="50"/>
      <c r="I1373" s="51"/>
      <c r="J1373" s="107"/>
      <c r="L1373" s="50"/>
      <c r="M1373" s="50"/>
      <c r="N1373" s="50"/>
    </row>
    <row r="1374" spans="1:14" s="22" customFormat="1" x14ac:dyDescent="0.45">
      <c r="A1374" s="113"/>
      <c r="C1374" s="113"/>
      <c r="D1374" s="71"/>
      <c r="E1374" s="91"/>
      <c r="F1374" s="91"/>
      <c r="G1374" s="91"/>
      <c r="H1374" s="50"/>
      <c r="I1374" s="51"/>
      <c r="J1374" s="107"/>
      <c r="L1374" s="50"/>
      <c r="M1374" s="50"/>
      <c r="N1374" s="50"/>
    </row>
    <row r="1375" spans="1:14" s="22" customFormat="1" x14ac:dyDescent="0.45">
      <c r="A1375" s="113"/>
      <c r="C1375" s="113"/>
      <c r="D1375" s="71"/>
      <c r="E1375" s="91"/>
      <c r="F1375" s="91"/>
      <c r="G1375" s="91"/>
      <c r="H1375" s="50"/>
      <c r="I1375" s="51"/>
      <c r="J1375" s="107"/>
      <c r="L1375" s="50"/>
      <c r="M1375" s="50"/>
      <c r="N1375" s="50"/>
    </row>
    <row r="1376" spans="1:14" s="22" customFormat="1" x14ac:dyDescent="0.45">
      <c r="A1376" s="113"/>
      <c r="C1376" s="113"/>
      <c r="D1376" s="71"/>
      <c r="E1376" s="91"/>
      <c r="F1376" s="91"/>
      <c r="G1376" s="91"/>
      <c r="H1376" s="50"/>
      <c r="I1376" s="51"/>
      <c r="J1376" s="107"/>
      <c r="L1376" s="50"/>
      <c r="M1376" s="50"/>
      <c r="N1376" s="50"/>
    </row>
    <row r="1377" spans="1:14" s="22" customFormat="1" x14ac:dyDescent="0.45">
      <c r="A1377" s="113"/>
      <c r="C1377" s="113"/>
      <c r="D1377" s="71"/>
      <c r="E1377" s="91"/>
      <c r="F1377" s="91"/>
      <c r="G1377" s="91"/>
      <c r="H1377" s="50"/>
      <c r="I1377" s="51"/>
      <c r="J1377" s="107"/>
      <c r="L1377" s="50"/>
      <c r="M1377" s="50"/>
      <c r="N1377" s="50"/>
    </row>
    <row r="1378" spans="1:14" s="22" customFormat="1" x14ac:dyDescent="0.45">
      <c r="A1378" s="113"/>
      <c r="C1378" s="113"/>
      <c r="D1378" s="71"/>
      <c r="E1378" s="91"/>
      <c r="F1378" s="91"/>
      <c r="G1378" s="91"/>
      <c r="H1378" s="50"/>
      <c r="I1378" s="51"/>
      <c r="J1378" s="107"/>
      <c r="L1378" s="50"/>
      <c r="M1378" s="50"/>
      <c r="N1378" s="50"/>
    </row>
    <row r="1379" spans="1:14" s="22" customFormat="1" x14ac:dyDescent="0.45">
      <c r="A1379" s="113"/>
      <c r="C1379" s="113"/>
      <c r="D1379" s="71"/>
      <c r="E1379" s="91"/>
      <c r="F1379" s="91"/>
      <c r="G1379" s="91"/>
      <c r="H1379" s="50"/>
      <c r="I1379" s="51"/>
      <c r="J1379" s="107"/>
      <c r="L1379" s="50"/>
      <c r="M1379" s="50"/>
      <c r="N1379" s="50"/>
    </row>
    <row r="1380" spans="1:14" s="22" customFormat="1" x14ac:dyDescent="0.45">
      <c r="A1380" s="113"/>
      <c r="C1380" s="113"/>
      <c r="D1380" s="71"/>
      <c r="E1380" s="91"/>
      <c r="F1380" s="91"/>
      <c r="G1380" s="91"/>
      <c r="H1380" s="50"/>
      <c r="I1380" s="51"/>
      <c r="J1380" s="107"/>
      <c r="L1380" s="50"/>
      <c r="M1380" s="50"/>
      <c r="N1380" s="50"/>
    </row>
    <row r="1381" spans="1:14" s="22" customFormat="1" x14ac:dyDescent="0.45">
      <c r="A1381" s="113"/>
      <c r="C1381" s="113"/>
      <c r="D1381" s="71"/>
      <c r="E1381" s="91"/>
      <c r="F1381" s="91"/>
      <c r="G1381" s="91"/>
      <c r="H1381" s="50"/>
      <c r="I1381" s="51"/>
      <c r="J1381" s="107"/>
      <c r="L1381" s="50"/>
      <c r="M1381" s="50"/>
      <c r="N1381" s="50"/>
    </row>
    <row r="1382" spans="1:14" s="22" customFormat="1" x14ac:dyDescent="0.45">
      <c r="A1382" s="113"/>
      <c r="C1382" s="113"/>
      <c r="D1382" s="71"/>
      <c r="E1382" s="91"/>
      <c r="F1382" s="91"/>
      <c r="G1382" s="91"/>
      <c r="H1382" s="50"/>
      <c r="I1382" s="51"/>
      <c r="J1382" s="107"/>
      <c r="L1382" s="50"/>
      <c r="M1382" s="50"/>
      <c r="N1382" s="50"/>
    </row>
    <row r="1383" spans="1:14" s="22" customFormat="1" x14ac:dyDescent="0.45">
      <c r="A1383" s="113"/>
      <c r="C1383" s="113"/>
      <c r="D1383" s="71"/>
      <c r="E1383" s="91"/>
      <c r="F1383" s="91"/>
      <c r="G1383" s="91"/>
      <c r="H1383" s="50"/>
      <c r="I1383" s="51"/>
      <c r="J1383" s="107"/>
      <c r="L1383" s="50"/>
      <c r="M1383" s="50"/>
      <c r="N1383" s="50"/>
    </row>
    <row r="1384" spans="1:14" s="22" customFormat="1" x14ac:dyDescent="0.45">
      <c r="A1384" s="113"/>
      <c r="C1384" s="113"/>
      <c r="D1384" s="71"/>
      <c r="E1384" s="91"/>
      <c r="F1384" s="91"/>
      <c r="G1384" s="91"/>
      <c r="H1384" s="50"/>
      <c r="I1384" s="51"/>
      <c r="J1384" s="107"/>
      <c r="L1384" s="50"/>
      <c r="M1384" s="50"/>
      <c r="N1384" s="50"/>
    </row>
    <row r="1385" spans="1:14" s="22" customFormat="1" x14ac:dyDescent="0.45">
      <c r="A1385" s="113"/>
      <c r="C1385" s="113"/>
      <c r="D1385" s="71"/>
      <c r="E1385" s="91"/>
      <c r="F1385" s="91"/>
      <c r="G1385" s="91"/>
      <c r="H1385" s="50"/>
      <c r="I1385" s="51"/>
      <c r="J1385" s="107"/>
      <c r="L1385" s="50"/>
      <c r="M1385" s="50"/>
      <c r="N1385" s="50"/>
    </row>
    <row r="1386" spans="1:14" s="22" customFormat="1" x14ac:dyDescent="0.45">
      <c r="A1386" s="113"/>
      <c r="C1386" s="113"/>
      <c r="D1386" s="71"/>
      <c r="E1386" s="91"/>
      <c r="F1386" s="91"/>
      <c r="G1386" s="91"/>
      <c r="H1386" s="50"/>
      <c r="I1386" s="51"/>
      <c r="J1386" s="107"/>
      <c r="L1386" s="50"/>
      <c r="M1386" s="50"/>
      <c r="N1386" s="50"/>
    </row>
    <row r="1387" spans="1:14" s="22" customFormat="1" x14ac:dyDescent="0.45">
      <c r="A1387" s="113"/>
      <c r="C1387" s="113"/>
      <c r="D1387" s="71"/>
      <c r="E1387" s="91"/>
      <c r="F1387" s="91"/>
      <c r="G1387" s="91"/>
      <c r="H1387" s="50"/>
      <c r="I1387" s="51"/>
      <c r="J1387" s="107"/>
      <c r="L1387" s="50"/>
      <c r="M1387" s="50"/>
      <c r="N1387" s="50"/>
    </row>
    <row r="1388" spans="1:14" s="22" customFormat="1" x14ac:dyDescent="0.45">
      <c r="A1388" s="113"/>
      <c r="C1388" s="113"/>
      <c r="D1388" s="71"/>
      <c r="E1388" s="91"/>
      <c r="F1388" s="91"/>
      <c r="G1388" s="91"/>
      <c r="H1388" s="50"/>
      <c r="I1388" s="51"/>
      <c r="J1388" s="107"/>
      <c r="L1388" s="50"/>
      <c r="M1388" s="50"/>
      <c r="N1388" s="50"/>
    </row>
    <row r="1389" spans="1:14" s="22" customFormat="1" x14ac:dyDescent="0.45">
      <c r="A1389" s="113"/>
      <c r="C1389" s="113"/>
      <c r="D1389" s="71"/>
      <c r="E1389" s="91"/>
      <c r="F1389" s="91"/>
      <c r="G1389" s="91"/>
      <c r="H1389" s="50"/>
      <c r="I1389" s="51"/>
      <c r="J1389" s="107"/>
      <c r="L1389" s="50"/>
      <c r="M1389" s="50"/>
      <c r="N1389" s="50"/>
    </row>
    <row r="1390" spans="1:14" s="22" customFormat="1" x14ac:dyDescent="0.45">
      <c r="A1390" s="113"/>
      <c r="C1390" s="113"/>
      <c r="D1390" s="71"/>
      <c r="E1390" s="91"/>
      <c r="F1390" s="91"/>
      <c r="G1390" s="91"/>
      <c r="H1390" s="50"/>
      <c r="I1390" s="51"/>
      <c r="J1390" s="107"/>
      <c r="L1390" s="50"/>
      <c r="M1390" s="50"/>
      <c r="N1390" s="50"/>
    </row>
    <row r="1391" spans="1:14" s="22" customFormat="1" x14ac:dyDescent="0.45">
      <c r="A1391" s="113"/>
      <c r="C1391" s="113"/>
      <c r="D1391" s="71"/>
      <c r="E1391" s="91"/>
      <c r="F1391" s="91"/>
      <c r="G1391" s="91"/>
      <c r="H1391" s="50"/>
      <c r="I1391" s="51"/>
      <c r="J1391" s="107"/>
      <c r="L1391" s="50"/>
      <c r="M1391" s="50"/>
      <c r="N1391" s="50"/>
    </row>
    <row r="1392" spans="1:14" s="22" customFormat="1" x14ac:dyDescent="0.45">
      <c r="A1392" s="113"/>
      <c r="C1392" s="113"/>
      <c r="D1392" s="71"/>
      <c r="E1392" s="91"/>
      <c r="F1392" s="91"/>
      <c r="G1392" s="91"/>
      <c r="H1392" s="50"/>
      <c r="I1392" s="51"/>
      <c r="J1392" s="107"/>
      <c r="L1392" s="50"/>
      <c r="M1392" s="50"/>
      <c r="N1392" s="50"/>
    </row>
    <row r="1393" spans="1:14" s="22" customFormat="1" x14ac:dyDescent="0.45">
      <c r="A1393" s="113"/>
      <c r="C1393" s="113"/>
      <c r="D1393" s="71"/>
      <c r="E1393" s="91"/>
      <c r="F1393" s="91"/>
      <c r="G1393" s="91"/>
      <c r="H1393" s="50"/>
      <c r="I1393" s="51"/>
      <c r="J1393" s="107"/>
      <c r="L1393" s="50"/>
      <c r="M1393" s="50"/>
      <c r="N1393" s="50"/>
    </row>
    <row r="1394" spans="1:14" s="22" customFormat="1" x14ac:dyDescent="0.45">
      <c r="A1394" s="113"/>
      <c r="C1394" s="113"/>
      <c r="D1394" s="71"/>
      <c r="E1394" s="91"/>
      <c r="F1394" s="91"/>
      <c r="G1394" s="91"/>
      <c r="H1394" s="50"/>
      <c r="I1394" s="51"/>
      <c r="J1394" s="107"/>
      <c r="L1394" s="50"/>
      <c r="M1394" s="50"/>
      <c r="N1394" s="50"/>
    </row>
    <row r="1395" spans="1:14" s="22" customFormat="1" x14ac:dyDescent="0.45">
      <c r="A1395" s="113"/>
      <c r="C1395" s="113"/>
      <c r="D1395" s="71"/>
      <c r="E1395" s="91"/>
      <c r="F1395" s="91"/>
      <c r="G1395" s="91"/>
      <c r="H1395" s="50"/>
      <c r="I1395" s="51"/>
      <c r="J1395" s="107"/>
      <c r="L1395" s="50"/>
      <c r="M1395" s="50"/>
      <c r="N1395" s="50"/>
    </row>
    <row r="1396" spans="1:14" s="22" customFormat="1" x14ac:dyDescent="0.45">
      <c r="A1396" s="113"/>
      <c r="C1396" s="113"/>
      <c r="D1396" s="71"/>
      <c r="E1396" s="91"/>
      <c r="F1396" s="91"/>
      <c r="G1396" s="91"/>
      <c r="H1396" s="50"/>
      <c r="I1396" s="51"/>
      <c r="J1396" s="107"/>
      <c r="L1396" s="50"/>
      <c r="M1396" s="50"/>
      <c r="N1396" s="50"/>
    </row>
    <row r="1397" spans="1:14" s="22" customFormat="1" x14ac:dyDescent="0.45">
      <c r="A1397" s="113"/>
      <c r="C1397" s="113"/>
      <c r="D1397" s="71"/>
      <c r="E1397" s="91"/>
      <c r="F1397" s="91"/>
      <c r="G1397" s="91"/>
      <c r="H1397" s="50"/>
      <c r="I1397" s="51"/>
      <c r="J1397" s="107"/>
      <c r="L1397" s="50"/>
      <c r="M1397" s="50"/>
      <c r="N1397" s="50"/>
    </row>
    <row r="1398" spans="1:14" s="22" customFormat="1" x14ac:dyDescent="0.45">
      <c r="A1398" s="113"/>
      <c r="C1398" s="113"/>
      <c r="D1398" s="71"/>
      <c r="E1398" s="91"/>
      <c r="F1398" s="91"/>
      <c r="G1398" s="91"/>
      <c r="H1398" s="50"/>
      <c r="I1398" s="51"/>
      <c r="J1398" s="107"/>
      <c r="L1398" s="50"/>
      <c r="M1398" s="50"/>
      <c r="N1398" s="50"/>
    </row>
    <row r="1399" spans="1:14" s="22" customFormat="1" x14ac:dyDescent="0.45">
      <c r="A1399" s="113"/>
      <c r="C1399" s="113"/>
      <c r="D1399" s="71"/>
      <c r="E1399" s="91"/>
      <c r="F1399" s="91"/>
      <c r="G1399" s="91"/>
      <c r="H1399" s="50"/>
      <c r="I1399" s="51"/>
      <c r="J1399" s="107"/>
      <c r="L1399" s="50"/>
      <c r="M1399" s="50"/>
      <c r="N1399" s="50"/>
    </row>
    <row r="1400" spans="1:14" s="22" customFormat="1" x14ac:dyDescent="0.45">
      <c r="A1400" s="113"/>
      <c r="C1400" s="113"/>
      <c r="D1400" s="71"/>
      <c r="E1400" s="91"/>
      <c r="F1400" s="91"/>
      <c r="G1400" s="91"/>
      <c r="H1400" s="50"/>
      <c r="I1400" s="51"/>
      <c r="J1400" s="107"/>
      <c r="L1400" s="50"/>
      <c r="M1400" s="50"/>
      <c r="N1400" s="50"/>
    </row>
    <row r="1401" spans="1:14" s="22" customFormat="1" x14ac:dyDescent="0.45">
      <c r="A1401" s="113"/>
      <c r="C1401" s="113"/>
      <c r="D1401" s="71"/>
      <c r="E1401" s="91"/>
      <c r="F1401" s="91"/>
      <c r="G1401" s="91"/>
      <c r="H1401" s="50"/>
      <c r="I1401" s="51"/>
      <c r="J1401" s="107"/>
      <c r="L1401" s="50"/>
      <c r="M1401" s="50"/>
      <c r="N1401" s="50"/>
    </row>
    <row r="1402" spans="1:14" s="22" customFormat="1" x14ac:dyDescent="0.45">
      <c r="A1402" s="113"/>
      <c r="C1402" s="113"/>
      <c r="D1402" s="71"/>
      <c r="E1402" s="91"/>
      <c r="F1402" s="91"/>
      <c r="G1402" s="91"/>
      <c r="H1402" s="50"/>
      <c r="I1402" s="51"/>
      <c r="J1402" s="107"/>
      <c r="L1402" s="50"/>
      <c r="M1402" s="50"/>
      <c r="N1402" s="50"/>
    </row>
    <row r="1403" spans="1:14" s="22" customFormat="1" x14ac:dyDescent="0.45">
      <c r="A1403" s="113"/>
      <c r="C1403" s="113"/>
      <c r="D1403" s="71"/>
      <c r="E1403" s="91"/>
      <c r="F1403" s="91"/>
      <c r="G1403" s="91"/>
      <c r="H1403" s="50"/>
      <c r="I1403" s="51"/>
      <c r="J1403" s="107"/>
      <c r="L1403" s="50"/>
      <c r="M1403" s="50"/>
      <c r="N1403" s="50"/>
    </row>
    <row r="1404" spans="1:14" s="22" customFormat="1" x14ac:dyDescent="0.45">
      <c r="A1404" s="113"/>
      <c r="C1404" s="113"/>
      <c r="D1404" s="71"/>
      <c r="E1404" s="91"/>
      <c r="F1404" s="91"/>
      <c r="G1404" s="91"/>
      <c r="H1404" s="50"/>
      <c r="I1404" s="51"/>
      <c r="J1404" s="107"/>
      <c r="L1404" s="50"/>
      <c r="M1404" s="50"/>
      <c r="N1404" s="50"/>
    </row>
    <row r="1405" spans="1:14" s="22" customFormat="1" x14ac:dyDescent="0.45">
      <c r="A1405" s="113"/>
      <c r="C1405" s="113"/>
      <c r="D1405" s="71"/>
      <c r="E1405" s="91"/>
      <c r="F1405" s="91"/>
      <c r="G1405" s="91"/>
      <c r="H1405" s="50"/>
      <c r="I1405" s="51"/>
      <c r="J1405" s="107"/>
      <c r="L1405" s="50"/>
      <c r="M1405" s="50"/>
      <c r="N1405" s="50"/>
    </row>
    <row r="1406" spans="1:14" s="22" customFormat="1" x14ac:dyDescent="0.45">
      <c r="A1406" s="113"/>
      <c r="C1406" s="113"/>
      <c r="D1406" s="71"/>
      <c r="E1406" s="91"/>
      <c r="F1406" s="91"/>
      <c r="G1406" s="91"/>
      <c r="H1406" s="50"/>
      <c r="I1406" s="51"/>
      <c r="J1406" s="107"/>
      <c r="L1406" s="50"/>
      <c r="M1406" s="50"/>
      <c r="N1406" s="50"/>
    </row>
    <row r="1407" spans="1:14" s="22" customFormat="1" x14ac:dyDescent="0.45">
      <c r="A1407" s="113"/>
      <c r="C1407" s="113"/>
      <c r="D1407" s="71"/>
      <c r="E1407" s="91"/>
      <c r="F1407" s="91"/>
      <c r="G1407" s="91"/>
      <c r="H1407" s="50"/>
      <c r="I1407" s="51"/>
      <c r="J1407" s="107"/>
      <c r="L1407" s="50"/>
      <c r="M1407" s="50"/>
      <c r="N1407" s="50"/>
    </row>
    <row r="1408" spans="1:14" s="22" customFormat="1" x14ac:dyDescent="0.45">
      <c r="A1408" s="113"/>
      <c r="C1408" s="113"/>
      <c r="D1408" s="71"/>
      <c r="E1408" s="91"/>
      <c r="F1408" s="91"/>
      <c r="G1408" s="91"/>
      <c r="H1408" s="50"/>
      <c r="I1408" s="51"/>
      <c r="J1408" s="107"/>
      <c r="L1408" s="50"/>
      <c r="M1408" s="50"/>
      <c r="N1408" s="50"/>
    </row>
    <row r="1409" spans="1:14" s="22" customFormat="1" x14ac:dyDescent="0.45">
      <c r="A1409" s="113"/>
      <c r="C1409" s="113"/>
      <c r="D1409" s="71"/>
      <c r="E1409" s="91"/>
      <c r="F1409" s="91"/>
      <c r="G1409" s="91"/>
      <c r="H1409" s="50"/>
      <c r="I1409" s="51"/>
      <c r="J1409" s="107"/>
      <c r="L1409" s="50"/>
      <c r="M1409" s="50"/>
      <c r="N1409" s="50"/>
    </row>
    <row r="1410" spans="1:14" s="22" customFormat="1" x14ac:dyDescent="0.45">
      <c r="A1410" s="113"/>
      <c r="C1410" s="113"/>
      <c r="D1410" s="71"/>
      <c r="E1410" s="91"/>
      <c r="F1410" s="91"/>
      <c r="G1410" s="91"/>
      <c r="H1410" s="50"/>
      <c r="I1410" s="51"/>
      <c r="J1410" s="107"/>
      <c r="L1410" s="50"/>
      <c r="M1410" s="50"/>
      <c r="N1410" s="50"/>
    </row>
    <row r="1411" spans="1:14" s="22" customFormat="1" x14ac:dyDescent="0.45">
      <c r="A1411" s="113"/>
      <c r="C1411" s="113"/>
      <c r="D1411" s="71"/>
      <c r="E1411" s="91"/>
      <c r="F1411" s="91"/>
      <c r="G1411" s="91"/>
      <c r="H1411" s="50"/>
      <c r="I1411" s="51"/>
      <c r="J1411" s="107"/>
      <c r="L1411" s="50"/>
      <c r="M1411" s="50"/>
      <c r="N1411" s="50"/>
    </row>
    <row r="1412" spans="1:14" s="22" customFormat="1" x14ac:dyDescent="0.45">
      <c r="A1412" s="113"/>
      <c r="C1412" s="113"/>
      <c r="D1412" s="71"/>
      <c r="E1412" s="91"/>
      <c r="F1412" s="91"/>
      <c r="G1412" s="91"/>
      <c r="H1412" s="50"/>
      <c r="I1412" s="51"/>
      <c r="J1412" s="107"/>
      <c r="L1412" s="50"/>
      <c r="M1412" s="50"/>
      <c r="N1412" s="50"/>
    </row>
    <row r="1413" spans="1:14" s="22" customFormat="1" x14ac:dyDescent="0.45">
      <c r="A1413" s="113"/>
      <c r="C1413" s="113"/>
      <c r="D1413" s="71"/>
      <c r="E1413" s="91"/>
      <c r="F1413" s="91"/>
      <c r="G1413" s="91"/>
      <c r="H1413" s="50"/>
      <c r="I1413" s="51"/>
      <c r="J1413" s="107"/>
      <c r="L1413" s="50"/>
      <c r="M1413" s="50"/>
      <c r="N1413" s="50"/>
    </row>
    <row r="1414" spans="1:14" s="22" customFormat="1" x14ac:dyDescent="0.45">
      <c r="A1414" s="113"/>
      <c r="C1414" s="113"/>
      <c r="D1414" s="71"/>
      <c r="E1414" s="91"/>
      <c r="F1414" s="91"/>
      <c r="G1414" s="91"/>
      <c r="H1414" s="50"/>
      <c r="I1414" s="51"/>
      <c r="J1414" s="107"/>
      <c r="L1414" s="50"/>
      <c r="M1414" s="50"/>
      <c r="N1414" s="50"/>
    </row>
    <row r="1415" spans="1:14" s="22" customFormat="1" x14ac:dyDescent="0.45">
      <c r="A1415" s="113"/>
      <c r="C1415" s="113"/>
      <c r="D1415" s="71"/>
      <c r="E1415" s="91"/>
      <c r="F1415" s="91"/>
      <c r="G1415" s="91"/>
      <c r="H1415" s="50"/>
      <c r="I1415" s="51"/>
      <c r="J1415" s="107"/>
      <c r="L1415" s="50"/>
      <c r="M1415" s="50"/>
      <c r="N1415" s="50"/>
    </row>
    <row r="1416" spans="1:14" s="22" customFormat="1" x14ac:dyDescent="0.45">
      <c r="A1416" s="113"/>
      <c r="C1416" s="113"/>
      <c r="D1416" s="71"/>
      <c r="E1416" s="91"/>
      <c r="F1416" s="91"/>
      <c r="G1416" s="91"/>
      <c r="H1416" s="50"/>
      <c r="I1416" s="51"/>
      <c r="J1416" s="107"/>
      <c r="L1416" s="50"/>
      <c r="M1416" s="50"/>
      <c r="N1416" s="50"/>
    </row>
    <row r="1417" spans="1:14" s="22" customFormat="1" x14ac:dyDescent="0.45">
      <c r="A1417" s="113"/>
      <c r="C1417" s="113"/>
      <c r="D1417" s="71"/>
      <c r="E1417" s="91"/>
      <c r="F1417" s="91"/>
      <c r="G1417" s="91"/>
      <c r="H1417" s="50"/>
      <c r="I1417" s="51"/>
      <c r="J1417" s="107"/>
      <c r="L1417" s="50"/>
      <c r="M1417" s="50"/>
      <c r="N1417" s="50"/>
    </row>
    <row r="1418" spans="1:14" s="22" customFormat="1" x14ac:dyDescent="0.45">
      <c r="A1418" s="113"/>
      <c r="C1418" s="113"/>
      <c r="D1418" s="71"/>
      <c r="E1418" s="91"/>
      <c r="F1418" s="91"/>
      <c r="G1418" s="91"/>
      <c r="H1418" s="50"/>
      <c r="I1418" s="51"/>
      <c r="J1418" s="107"/>
      <c r="L1418" s="50"/>
      <c r="M1418" s="50"/>
      <c r="N1418" s="50"/>
    </row>
    <row r="1419" spans="1:14" s="22" customFormat="1" x14ac:dyDescent="0.45">
      <c r="A1419" s="113"/>
      <c r="C1419" s="113"/>
      <c r="D1419" s="71"/>
      <c r="E1419" s="91"/>
      <c r="F1419" s="91"/>
      <c r="G1419" s="91"/>
      <c r="H1419" s="50"/>
      <c r="I1419" s="51"/>
      <c r="J1419" s="107"/>
      <c r="L1419" s="50"/>
      <c r="M1419" s="50"/>
      <c r="N1419" s="50"/>
    </row>
    <row r="1420" spans="1:14" s="22" customFormat="1" x14ac:dyDescent="0.45">
      <c r="A1420" s="113"/>
      <c r="C1420" s="113"/>
      <c r="D1420" s="71"/>
      <c r="E1420" s="91"/>
      <c r="F1420" s="91"/>
      <c r="G1420" s="91"/>
      <c r="H1420" s="50"/>
      <c r="I1420" s="51"/>
      <c r="J1420" s="107"/>
      <c r="L1420" s="50"/>
      <c r="M1420" s="50"/>
      <c r="N1420" s="50"/>
    </row>
    <row r="1421" spans="1:14" s="22" customFormat="1" x14ac:dyDescent="0.45">
      <c r="A1421" s="113"/>
      <c r="C1421" s="113"/>
      <c r="D1421" s="71"/>
      <c r="E1421" s="91"/>
      <c r="F1421" s="91"/>
      <c r="G1421" s="91"/>
      <c r="H1421" s="50"/>
      <c r="I1421" s="51"/>
      <c r="J1421" s="107"/>
      <c r="L1421" s="50"/>
      <c r="M1421" s="50"/>
      <c r="N1421" s="50"/>
    </row>
    <row r="1422" spans="1:14" s="22" customFormat="1" x14ac:dyDescent="0.45">
      <c r="A1422" s="113"/>
      <c r="C1422" s="113"/>
      <c r="D1422" s="71"/>
      <c r="E1422" s="91"/>
      <c r="F1422" s="91"/>
      <c r="G1422" s="91"/>
      <c r="H1422" s="50"/>
      <c r="I1422" s="51"/>
      <c r="J1422" s="107"/>
      <c r="L1422" s="50"/>
      <c r="M1422" s="50"/>
      <c r="N1422" s="50"/>
    </row>
    <row r="1423" spans="1:14" s="22" customFormat="1" x14ac:dyDescent="0.45">
      <c r="A1423" s="113"/>
      <c r="C1423" s="113"/>
      <c r="D1423" s="71"/>
      <c r="E1423" s="91"/>
      <c r="F1423" s="91"/>
      <c r="G1423" s="91"/>
      <c r="H1423" s="50"/>
      <c r="I1423" s="51"/>
      <c r="J1423" s="107"/>
      <c r="L1423" s="50"/>
      <c r="M1423" s="50"/>
      <c r="N1423" s="50"/>
    </row>
    <row r="1424" spans="1:14" s="22" customFormat="1" x14ac:dyDescent="0.45">
      <c r="A1424" s="113"/>
      <c r="C1424" s="113"/>
      <c r="D1424" s="71"/>
      <c r="E1424" s="91"/>
      <c r="F1424" s="91"/>
      <c r="G1424" s="91"/>
      <c r="H1424" s="50"/>
      <c r="I1424" s="51"/>
      <c r="J1424" s="107"/>
      <c r="L1424" s="50"/>
      <c r="M1424" s="50"/>
      <c r="N1424" s="50"/>
    </row>
    <row r="1425" spans="1:14" s="22" customFormat="1" x14ac:dyDescent="0.45">
      <c r="A1425" s="113"/>
      <c r="C1425" s="113"/>
      <c r="D1425" s="71"/>
      <c r="E1425" s="91"/>
      <c r="F1425" s="91"/>
      <c r="G1425" s="91"/>
      <c r="H1425" s="50"/>
      <c r="I1425" s="51"/>
      <c r="J1425" s="107"/>
      <c r="L1425" s="50"/>
      <c r="M1425" s="50"/>
      <c r="N1425" s="50"/>
    </row>
    <row r="1426" spans="1:14" s="22" customFormat="1" x14ac:dyDescent="0.45">
      <c r="A1426" s="113"/>
      <c r="C1426" s="113"/>
      <c r="D1426" s="71"/>
      <c r="E1426" s="91"/>
      <c r="F1426" s="91"/>
      <c r="G1426" s="91"/>
      <c r="H1426" s="50"/>
      <c r="I1426" s="51"/>
      <c r="J1426" s="107"/>
      <c r="L1426" s="50"/>
      <c r="M1426" s="50"/>
      <c r="N1426" s="50"/>
    </row>
    <row r="1427" spans="1:14" s="22" customFormat="1" x14ac:dyDescent="0.45">
      <c r="A1427" s="113"/>
      <c r="C1427" s="113"/>
      <c r="D1427" s="71"/>
      <c r="E1427" s="91"/>
      <c r="F1427" s="91"/>
      <c r="G1427" s="91"/>
      <c r="H1427" s="50"/>
      <c r="I1427" s="51"/>
      <c r="J1427" s="107"/>
      <c r="L1427" s="50"/>
      <c r="M1427" s="50"/>
      <c r="N1427" s="50"/>
    </row>
    <row r="1428" spans="1:14" s="22" customFormat="1" x14ac:dyDescent="0.45">
      <c r="A1428" s="113"/>
      <c r="C1428" s="113"/>
      <c r="D1428" s="71"/>
      <c r="E1428" s="91"/>
      <c r="F1428" s="91"/>
      <c r="G1428" s="91"/>
      <c r="H1428" s="50"/>
      <c r="I1428" s="51"/>
      <c r="J1428" s="107"/>
      <c r="L1428" s="50"/>
      <c r="M1428" s="50"/>
      <c r="N1428" s="50"/>
    </row>
    <row r="1429" spans="1:14" s="22" customFormat="1" x14ac:dyDescent="0.45">
      <c r="A1429" s="113"/>
      <c r="C1429" s="113"/>
      <c r="D1429" s="71"/>
      <c r="E1429" s="91"/>
      <c r="F1429" s="91"/>
      <c r="G1429" s="91"/>
      <c r="H1429" s="50"/>
      <c r="I1429" s="51"/>
      <c r="J1429" s="107"/>
      <c r="L1429" s="50"/>
      <c r="M1429" s="50"/>
      <c r="N1429" s="50"/>
    </row>
    <row r="1430" spans="1:14" s="22" customFormat="1" x14ac:dyDescent="0.45">
      <c r="A1430" s="113"/>
      <c r="C1430" s="113"/>
      <c r="D1430" s="71"/>
      <c r="E1430" s="91"/>
      <c r="F1430" s="91"/>
      <c r="G1430" s="91"/>
      <c r="H1430" s="50"/>
      <c r="I1430" s="51"/>
      <c r="J1430" s="107"/>
      <c r="L1430" s="50"/>
      <c r="M1430" s="50"/>
      <c r="N1430" s="50"/>
    </row>
    <row r="1431" spans="1:14" s="22" customFormat="1" x14ac:dyDescent="0.45">
      <c r="A1431" s="113"/>
      <c r="C1431" s="113"/>
      <c r="D1431" s="71"/>
      <c r="E1431" s="91"/>
      <c r="F1431" s="91"/>
      <c r="G1431" s="91"/>
      <c r="H1431" s="50"/>
      <c r="I1431" s="51"/>
      <c r="J1431" s="107"/>
      <c r="L1431" s="50"/>
      <c r="M1431" s="50"/>
      <c r="N1431" s="50"/>
    </row>
    <row r="1432" spans="1:14" s="22" customFormat="1" x14ac:dyDescent="0.45">
      <c r="A1432" s="113"/>
      <c r="C1432" s="113"/>
      <c r="D1432" s="71"/>
      <c r="E1432" s="91"/>
      <c r="F1432" s="91"/>
      <c r="G1432" s="91"/>
      <c r="H1432" s="50"/>
      <c r="I1432" s="51"/>
      <c r="J1432" s="107"/>
      <c r="L1432" s="50"/>
      <c r="M1432" s="50"/>
      <c r="N1432" s="50"/>
    </row>
    <row r="1433" spans="1:14" s="22" customFormat="1" x14ac:dyDescent="0.45">
      <c r="A1433" s="113"/>
      <c r="C1433" s="113"/>
      <c r="D1433" s="71"/>
      <c r="E1433" s="91"/>
      <c r="F1433" s="91"/>
      <c r="G1433" s="91"/>
      <c r="H1433" s="50"/>
      <c r="I1433" s="51"/>
      <c r="J1433" s="107"/>
      <c r="L1433" s="50"/>
      <c r="M1433" s="50"/>
      <c r="N1433" s="50"/>
    </row>
    <row r="1434" spans="1:14" s="22" customFormat="1" x14ac:dyDescent="0.45">
      <c r="A1434" s="113"/>
      <c r="C1434" s="113"/>
      <c r="D1434" s="71"/>
      <c r="E1434" s="91"/>
      <c r="F1434" s="91"/>
      <c r="G1434" s="91"/>
      <c r="H1434" s="50"/>
      <c r="I1434" s="51"/>
      <c r="J1434" s="107"/>
      <c r="L1434" s="50"/>
      <c r="M1434" s="50"/>
      <c r="N1434" s="50"/>
    </row>
    <row r="1435" spans="1:14" s="22" customFormat="1" x14ac:dyDescent="0.45">
      <c r="A1435" s="113"/>
      <c r="C1435" s="113"/>
      <c r="D1435" s="71"/>
      <c r="E1435" s="91"/>
      <c r="F1435" s="91"/>
      <c r="G1435" s="91"/>
      <c r="H1435" s="50"/>
      <c r="I1435" s="51"/>
      <c r="J1435" s="107"/>
      <c r="L1435" s="50"/>
      <c r="M1435" s="50"/>
      <c r="N1435" s="50"/>
    </row>
    <row r="1436" spans="1:14" s="22" customFormat="1" x14ac:dyDescent="0.45">
      <c r="A1436" s="113"/>
      <c r="C1436" s="113"/>
      <c r="D1436" s="71"/>
      <c r="E1436" s="91"/>
      <c r="F1436" s="91"/>
      <c r="G1436" s="91"/>
      <c r="H1436" s="50"/>
      <c r="I1436" s="51"/>
      <c r="J1436" s="107"/>
      <c r="L1436" s="50"/>
      <c r="M1436" s="50"/>
      <c r="N1436" s="50"/>
    </row>
    <row r="1437" spans="1:14" s="22" customFormat="1" x14ac:dyDescent="0.45">
      <c r="A1437" s="113"/>
      <c r="C1437" s="113"/>
      <c r="D1437" s="71"/>
      <c r="E1437" s="91"/>
      <c r="F1437" s="91"/>
      <c r="G1437" s="91"/>
      <c r="H1437" s="50"/>
      <c r="I1437" s="51"/>
      <c r="J1437" s="107"/>
      <c r="L1437" s="50"/>
      <c r="M1437" s="50"/>
      <c r="N1437" s="50"/>
    </row>
    <row r="1438" spans="1:14" s="22" customFormat="1" x14ac:dyDescent="0.45">
      <c r="A1438" s="113"/>
      <c r="C1438" s="113"/>
      <c r="D1438" s="71"/>
      <c r="E1438" s="91"/>
      <c r="F1438" s="91"/>
      <c r="G1438" s="91"/>
      <c r="H1438" s="50"/>
      <c r="I1438" s="51"/>
      <c r="J1438" s="107"/>
      <c r="L1438" s="50"/>
      <c r="M1438" s="50"/>
      <c r="N1438" s="50"/>
    </row>
    <row r="1439" spans="1:14" s="22" customFormat="1" x14ac:dyDescent="0.45">
      <c r="A1439" s="113"/>
      <c r="C1439" s="113"/>
      <c r="D1439" s="71"/>
      <c r="E1439" s="91"/>
      <c r="F1439" s="91"/>
      <c r="G1439" s="91"/>
      <c r="H1439" s="50"/>
      <c r="I1439" s="51"/>
      <c r="J1439" s="107"/>
      <c r="L1439" s="50"/>
      <c r="M1439" s="50"/>
      <c r="N1439" s="50"/>
    </row>
    <row r="1440" spans="1:14" s="22" customFormat="1" x14ac:dyDescent="0.45">
      <c r="A1440" s="113"/>
      <c r="C1440" s="113"/>
      <c r="D1440" s="71"/>
      <c r="E1440" s="91"/>
      <c r="F1440" s="91"/>
      <c r="G1440" s="91"/>
      <c r="H1440" s="50"/>
      <c r="I1440" s="51"/>
      <c r="J1440" s="107"/>
      <c r="L1440" s="50"/>
      <c r="M1440" s="50"/>
      <c r="N1440" s="50"/>
    </row>
    <row r="1441" spans="1:14" s="22" customFormat="1" x14ac:dyDescent="0.45">
      <c r="A1441" s="113"/>
      <c r="C1441" s="113"/>
      <c r="D1441" s="71"/>
      <c r="E1441" s="91"/>
      <c r="F1441" s="91"/>
      <c r="G1441" s="91"/>
      <c r="H1441" s="50"/>
      <c r="I1441" s="51"/>
      <c r="J1441" s="107"/>
      <c r="L1441" s="50"/>
      <c r="M1441" s="50"/>
      <c r="N1441" s="50"/>
    </row>
    <row r="1442" spans="1:14" s="22" customFormat="1" x14ac:dyDescent="0.45">
      <c r="A1442" s="113"/>
      <c r="C1442" s="113"/>
      <c r="D1442" s="71"/>
      <c r="E1442" s="91"/>
      <c r="F1442" s="91"/>
      <c r="G1442" s="91"/>
      <c r="H1442" s="50"/>
      <c r="I1442" s="51"/>
      <c r="J1442" s="107"/>
      <c r="L1442" s="50"/>
      <c r="M1442" s="50"/>
      <c r="N1442" s="50"/>
    </row>
    <row r="1443" spans="1:14" s="22" customFormat="1" x14ac:dyDescent="0.45">
      <c r="A1443" s="113"/>
      <c r="C1443" s="113"/>
      <c r="D1443" s="71"/>
      <c r="E1443" s="91"/>
      <c r="F1443" s="91"/>
      <c r="G1443" s="91"/>
      <c r="H1443" s="50"/>
      <c r="I1443" s="51"/>
      <c r="J1443" s="107"/>
      <c r="L1443" s="50"/>
      <c r="M1443" s="50"/>
      <c r="N1443" s="50"/>
    </row>
    <row r="1444" spans="1:14" s="22" customFormat="1" x14ac:dyDescent="0.45">
      <c r="A1444" s="113"/>
      <c r="C1444" s="113"/>
      <c r="D1444" s="71"/>
      <c r="E1444" s="91"/>
      <c r="F1444" s="91"/>
      <c r="G1444" s="91"/>
      <c r="H1444" s="50"/>
      <c r="I1444" s="51"/>
      <c r="J1444" s="107"/>
      <c r="L1444" s="50"/>
      <c r="M1444" s="50"/>
      <c r="N1444" s="50"/>
    </row>
    <row r="1445" spans="1:14" s="22" customFormat="1" x14ac:dyDescent="0.45">
      <c r="A1445" s="113"/>
      <c r="C1445" s="113"/>
      <c r="D1445" s="71"/>
      <c r="E1445" s="91"/>
      <c r="F1445" s="91"/>
      <c r="G1445" s="91"/>
      <c r="H1445" s="50"/>
      <c r="I1445" s="51"/>
      <c r="J1445" s="107"/>
      <c r="L1445" s="50"/>
      <c r="M1445" s="50"/>
      <c r="N1445" s="50"/>
    </row>
    <row r="1446" spans="1:14" s="22" customFormat="1" x14ac:dyDescent="0.45">
      <c r="A1446" s="113"/>
      <c r="C1446" s="113"/>
      <c r="D1446" s="71"/>
      <c r="E1446" s="91"/>
      <c r="F1446" s="91"/>
      <c r="G1446" s="91"/>
      <c r="H1446" s="50"/>
      <c r="I1446" s="51"/>
      <c r="J1446" s="107"/>
      <c r="L1446" s="50"/>
      <c r="M1446" s="50"/>
      <c r="N1446" s="50"/>
    </row>
    <row r="1447" spans="1:14" s="22" customFormat="1" x14ac:dyDescent="0.45">
      <c r="A1447" s="113"/>
      <c r="C1447" s="113"/>
      <c r="D1447" s="71"/>
      <c r="E1447" s="91"/>
      <c r="F1447" s="91"/>
      <c r="G1447" s="91"/>
      <c r="H1447" s="50"/>
      <c r="I1447" s="51"/>
      <c r="J1447" s="107"/>
      <c r="L1447" s="50"/>
      <c r="M1447" s="50"/>
      <c r="N1447" s="50"/>
    </row>
    <row r="1448" spans="1:14" s="22" customFormat="1" x14ac:dyDescent="0.45">
      <c r="A1448" s="113"/>
      <c r="C1448" s="113"/>
      <c r="D1448" s="71"/>
      <c r="E1448" s="91"/>
      <c r="F1448" s="91"/>
      <c r="G1448" s="91"/>
      <c r="H1448" s="50"/>
      <c r="I1448" s="51"/>
      <c r="J1448" s="107"/>
      <c r="L1448" s="50"/>
      <c r="M1448" s="50"/>
      <c r="N1448" s="50"/>
    </row>
    <row r="1449" spans="1:14" s="22" customFormat="1" x14ac:dyDescent="0.45">
      <c r="A1449" s="113"/>
      <c r="C1449" s="113"/>
      <c r="D1449" s="71"/>
      <c r="E1449" s="91"/>
      <c r="F1449" s="91"/>
      <c r="G1449" s="91"/>
      <c r="H1449" s="50"/>
      <c r="I1449" s="51"/>
      <c r="J1449" s="107"/>
      <c r="L1449" s="50"/>
      <c r="M1449" s="50"/>
      <c r="N1449" s="50"/>
    </row>
    <row r="1450" spans="1:14" s="22" customFormat="1" x14ac:dyDescent="0.45">
      <c r="A1450" s="113"/>
      <c r="C1450" s="113"/>
      <c r="D1450" s="71"/>
      <c r="E1450" s="91"/>
      <c r="F1450" s="91"/>
      <c r="G1450" s="91"/>
      <c r="H1450" s="50"/>
      <c r="I1450" s="51"/>
      <c r="J1450" s="107"/>
      <c r="L1450" s="50"/>
      <c r="M1450" s="50"/>
      <c r="N1450" s="50"/>
    </row>
    <row r="1451" spans="1:14" s="22" customFormat="1" x14ac:dyDescent="0.45">
      <c r="A1451" s="113"/>
      <c r="C1451" s="113"/>
      <c r="D1451" s="71"/>
      <c r="E1451" s="91"/>
      <c r="F1451" s="91"/>
      <c r="G1451" s="91"/>
      <c r="H1451" s="50"/>
      <c r="I1451" s="51"/>
      <c r="J1451" s="107"/>
      <c r="L1451" s="50"/>
      <c r="M1451" s="50"/>
      <c r="N1451" s="50"/>
    </row>
    <row r="1452" spans="1:14" s="22" customFormat="1" x14ac:dyDescent="0.45">
      <c r="A1452" s="113"/>
      <c r="C1452" s="113"/>
      <c r="D1452" s="71"/>
      <c r="E1452" s="91"/>
      <c r="F1452" s="91"/>
      <c r="G1452" s="91"/>
      <c r="H1452" s="50"/>
      <c r="I1452" s="51"/>
      <c r="J1452" s="107"/>
      <c r="L1452" s="50"/>
      <c r="M1452" s="50"/>
      <c r="N1452" s="50"/>
    </row>
    <row r="1453" spans="1:14" s="22" customFormat="1" x14ac:dyDescent="0.45">
      <c r="A1453" s="113"/>
      <c r="C1453" s="113"/>
      <c r="D1453" s="71"/>
      <c r="E1453" s="91"/>
      <c r="F1453" s="91"/>
      <c r="G1453" s="91"/>
      <c r="H1453" s="50"/>
      <c r="I1453" s="51"/>
      <c r="J1453" s="107"/>
      <c r="L1453" s="50"/>
      <c r="M1453" s="50"/>
      <c r="N1453" s="50"/>
    </row>
    <row r="1454" spans="1:14" s="22" customFormat="1" x14ac:dyDescent="0.45">
      <c r="A1454" s="113"/>
      <c r="C1454" s="113"/>
      <c r="D1454" s="71"/>
      <c r="E1454" s="91"/>
      <c r="F1454" s="91"/>
      <c r="G1454" s="91"/>
      <c r="H1454" s="50"/>
      <c r="I1454" s="51"/>
      <c r="J1454" s="107"/>
      <c r="L1454" s="50"/>
      <c r="M1454" s="50"/>
      <c r="N1454" s="50"/>
    </row>
    <row r="1455" spans="1:14" s="22" customFormat="1" x14ac:dyDescent="0.45">
      <c r="A1455" s="113"/>
      <c r="C1455" s="113"/>
      <c r="D1455" s="71"/>
      <c r="E1455" s="91"/>
      <c r="F1455" s="91"/>
      <c r="G1455" s="91"/>
      <c r="H1455" s="50"/>
      <c r="I1455" s="51"/>
      <c r="J1455" s="107"/>
      <c r="L1455" s="50"/>
      <c r="M1455" s="50"/>
      <c r="N1455" s="50"/>
    </row>
    <row r="1456" spans="1:14" s="22" customFormat="1" x14ac:dyDescent="0.45">
      <c r="A1456" s="113"/>
      <c r="C1456" s="113"/>
      <c r="D1456" s="71"/>
      <c r="E1456" s="91"/>
      <c r="F1456" s="91"/>
      <c r="G1456" s="91"/>
      <c r="H1456" s="50"/>
      <c r="I1456" s="51"/>
      <c r="J1456" s="107"/>
      <c r="L1456" s="50"/>
      <c r="M1456" s="50"/>
      <c r="N1456" s="50"/>
    </row>
    <row r="1457" spans="1:14" s="22" customFormat="1" x14ac:dyDescent="0.45">
      <c r="A1457" s="113"/>
      <c r="C1457" s="113"/>
      <c r="D1457" s="71"/>
      <c r="E1457" s="91"/>
      <c r="F1457" s="91"/>
      <c r="G1457" s="91"/>
      <c r="H1457" s="50"/>
      <c r="I1457" s="51"/>
      <c r="J1457" s="107"/>
      <c r="L1457" s="50"/>
      <c r="M1457" s="50"/>
      <c r="N1457" s="50"/>
    </row>
    <row r="1458" spans="1:14" s="22" customFormat="1" x14ac:dyDescent="0.45">
      <c r="A1458" s="113"/>
      <c r="C1458" s="113"/>
      <c r="D1458" s="71"/>
      <c r="E1458" s="91"/>
      <c r="F1458" s="91"/>
      <c r="G1458" s="91"/>
      <c r="H1458" s="50"/>
      <c r="I1458" s="51"/>
      <c r="J1458" s="107"/>
      <c r="L1458" s="50"/>
      <c r="M1458" s="50"/>
      <c r="N1458" s="50"/>
    </row>
    <row r="1459" spans="1:14" s="22" customFormat="1" x14ac:dyDescent="0.45">
      <c r="A1459" s="113"/>
      <c r="C1459" s="113"/>
      <c r="D1459" s="71"/>
      <c r="E1459" s="91"/>
      <c r="F1459" s="91"/>
      <c r="G1459" s="91"/>
      <c r="H1459" s="50"/>
      <c r="I1459" s="51"/>
      <c r="J1459" s="107"/>
      <c r="L1459" s="50"/>
      <c r="M1459" s="50"/>
      <c r="N1459" s="50"/>
    </row>
    <row r="1460" spans="1:14" s="22" customFormat="1" x14ac:dyDescent="0.45">
      <c r="A1460" s="113"/>
      <c r="C1460" s="113"/>
      <c r="D1460" s="71"/>
      <c r="E1460" s="91"/>
      <c r="F1460" s="91"/>
      <c r="G1460" s="91"/>
      <c r="H1460" s="50"/>
      <c r="I1460" s="51"/>
      <c r="J1460" s="107"/>
      <c r="L1460" s="50"/>
      <c r="M1460" s="50"/>
      <c r="N1460" s="50"/>
    </row>
    <row r="1461" spans="1:14" s="22" customFormat="1" x14ac:dyDescent="0.45">
      <c r="A1461" s="113"/>
      <c r="C1461" s="113"/>
      <c r="D1461" s="71"/>
      <c r="E1461" s="91"/>
      <c r="F1461" s="91"/>
      <c r="G1461" s="91"/>
      <c r="H1461" s="50"/>
      <c r="I1461" s="51"/>
      <c r="J1461" s="107"/>
      <c r="L1461" s="50"/>
      <c r="M1461" s="50"/>
      <c r="N1461" s="50"/>
    </row>
    <row r="1462" spans="1:14" s="22" customFormat="1" x14ac:dyDescent="0.45">
      <c r="A1462" s="113"/>
      <c r="C1462" s="113"/>
      <c r="D1462" s="71"/>
      <c r="E1462" s="91"/>
      <c r="F1462" s="91"/>
      <c r="G1462" s="91"/>
      <c r="H1462" s="50"/>
      <c r="I1462" s="51"/>
      <c r="J1462" s="107"/>
      <c r="L1462" s="50"/>
      <c r="M1462" s="50"/>
      <c r="N1462" s="50"/>
    </row>
    <row r="1463" spans="1:14" s="22" customFormat="1" x14ac:dyDescent="0.45">
      <c r="A1463" s="113"/>
      <c r="C1463" s="113"/>
      <c r="D1463" s="71"/>
      <c r="E1463" s="91"/>
      <c r="F1463" s="91"/>
      <c r="G1463" s="91"/>
      <c r="H1463" s="50"/>
      <c r="I1463" s="51"/>
      <c r="J1463" s="107"/>
      <c r="L1463" s="50"/>
      <c r="M1463" s="50"/>
      <c r="N1463" s="50"/>
    </row>
    <row r="1464" spans="1:14" s="22" customFormat="1" x14ac:dyDescent="0.45">
      <c r="A1464" s="113"/>
      <c r="C1464" s="113"/>
      <c r="D1464" s="71"/>
      <c r="E1464" s="91"/>
      <c r="F1464" s="91"/>
      <c r="G1464" s="91"/>
      <c r="H1464" s="50"/>
      <c r="I1464" s="51"/>
      <c r="J1464" s="107"/>
      <c r="L1464" s="50"/>
      <c r="M1464" s="50"/>
      <c r="N1464" s="50"/>
    </row>
    <row r="1465" spans="1:14" s="22" customFormat="1" x14ac:dyDescent="0.45">
      <c r="A1465" s="113"/>
      <c r="C1465" s="113"/>
      <c r="D1465" s="71"/>
      <c r="E1465" s="91"/>
      <c r="F1465" s="91"/>
      <c r="G1465" s="91"/>
      <c r="H1465" s="50"/>
      <c r="I1465" s="51"/>
      <c r="J1465" s="107"/>
      <c r="L1465" s="50"/>
      <c r="M1465" s="50"/>
      <c r="N1465" s="50"/>
    </row>
    <row r="1466" spans="1:14" s="22" customFormat="1" x14ac:dyDescent="0.45">
      <c r="A1466" s="113"/>
      <c r="C1466" s="113"/>
      <c r="D1466" s="71"/>
      <c r="E1466" s="91"/>
      <c r="F1466" s="91"/>
      <c r="G1466" s="91"/>
      <c r="H1466" s="50"/>
      <c r="I1466" s="51"/>
      <c r="J1466" s="107"/>
      <c r="L1466" s="50"/>
      <c r="M1466" s="50"/>
      <c r="N1466" s="50"/>
    </row>
    <row r="1467" spans="1:14" s="22" customFormat="1" x14ac:dyDescent="0.45">
      <c r="A1467" s="113"/>
      <c r="C1467" s="113"/>
      <c r="D1467" s="71"/>
      <c r="E1467" s="91"/>
      <c r="F1467" s="91"/>
      <c r="G1467" s="91"/>
      <c r="H1467" s="50"/>
      <c r="I1467" s="51"/>
      <c r="J1467" s="107"/>
      <c r="L1467" s="50"/>
      <c r="M1467" s="50"/>
      <c r="N1467" s="50"/>
    </row>
    <row r="1468" spans="1:14" s="22" customFormat="1" x14ac:dyDescent="0.45">
      <c r="A1468" s="113"/>
      <c r="C1468" s="113"/>
      <c r="D1468" s="71"/>
      <c r="E1468" s="91"/>
      <c r="F1468" s="91"/>
      <c r="G1468" s="91"/>
      <c r="H1468" s="50"/>
      <c r="I1468" s="51"/>
      <c r="J1468" s="107"/>
      <c r="L1468" s="50"/>
      <c r="M1468" s="50"/>
      <c r="N1468" s="50"/>
    </row>
    <row r="1469" spans="1:14" s="22" customFormat="1" x14ac:dyDescent="0.45">
      <c r="A1469" s="113"/>
      <c r="C1469" s="113"/>
      <c r="D1469" s="71"/>
      <c r="E1469" s="91"/>
      <c r="F1469" s="91"/>
      <c r="G1469" s="91"/>
      <c r="H1469" s="50"/>
      <c r="I1469" s="51"/>
      <c r="J1469" s="107"/>
      <c r="L1469" s="50"/>
      <c r="M1469" s="50"/>
      <c r="N1469" s="50"/>
    </row>
    <row r="1470" spans="1:14" s="22" customFormat="1" x14ac:dyDescent="0.45">
      <c r="A1470" s="113"/>
      <c r="C1470" s="113"/>
      <c r="D1470" s="71"/>
      <c r="E1470" s="91"/>
      <c r="F1470" s="91"/>
      <c r="G1470" s="91"/>
      <c r="H1470" s="50"/>
      <c r="I1470" s="51"/>
      <c r="J1470" s="107"/>
      <c r="L1470" s="50"/>
      <c r="M1470" s="50"/>
      <c r="N1470" s="50"/>
    </row>
    <row r="1471" spans="1:14" s="22" customFormat="1" x14ac:dyDescent="0.45">
      <c r="A1471" s="113"/>
      <c r="C1471" s="113"/>
      <c r="D1471" s="71"/>
      <c r="E1471" s="91"/>
      <c r="F1471" s="91"/>
      <c r="G1471" s="91"/>
      <c r="H1471" s="50"/>
      <c r="I1471" s="51"/>
      <c r="J1471" s="107"/>
      <c r="L1471" s="50"/>
      <c r="M1471" s="50"/>
      <c r="N1471" s="50"/>
    </row>
    <row r="1472" spans="1:14" s="22" customFormat="1" x14ac:dyDescent="0.45">
      <c r="A1472" s="113"/>
      <c r="C1472" s="113"/>
      <c r="D1472" s="71"/>
      <c r="E1472" s="91"/>
      <c r="F1472" s="91"/>
      <c r="G1472" s="91"/>
      <c r="H1472" s="50"/>
      <c r="I1472" s="51"/>
      <c r="J1472" s="107"/>
      <c r="L1472" s="50"/>
      <c r="M1472" s="50"/>
      <c r="N1472" s="50"/>
    </row>
    <row r="1473" spans="1:14" s="22" customFormat="1" x14ac:dyDescent="0.45">
      <c r="A1473" s="113"/>
      <c r="C1473" s="113"/>
      <c r="D1473" s="71"/>
      <c r="E1473" s="91"/>
      <c r="F1473" s="91"/>
      <c r="G1473" s="91"/>
      <c r="H1473" s="50"/>
      <c r="I1473" s="51"/>
      <c r="J1473" s="107"/>
      <c r="L1473" s="50"/>
      <c r="M1473" s="50"/>
      <c r="N1473" s="50"/>
    </row>
    <row r="1474" spans="1:14" s="22" customFormat="1" x14ac:dyDescent="0.45">
      <c r="A1474" s="113"/>
      <c r="C1474" s="113"/>
      <c r="D1474" s="71"/>
      <c r="E1474" s="91"/>
      <c r="F1474" s="91"/>
      <c r="G1474" s="91"/>
      <c r="H1474" s="50"/>
      <c r="I1474" s="51"/>
      <c r="J1474" s="107"/>
      <c r="L1474" s="50"/>
      <c r="M1474" s="50"/>
      <c r="N1474" s="50"/>
    </row>
    <row r="1475" spans="1:14" s="22" customFormat="1" x14ac:dyDescent="0.45">
      <c r="A1475" s="113"/>
      <c r="C1475" s="113"/>
      <c r="D1475" s="71"/>
      <c r="E1475" s="91"/>
      <c r="F1475" s="91"/>
      <c r="G1475" s="91"/>
      <c r="H1475" s="50"/>
      <c r="I1475" s="51"/>
      <c r="J1475" s="107"/>
      <c r="L1475" s="50"/>
      <c r="M1475" s="50"/>
      <c r="N1475" s="50"/>
    </row>
    <row r="1476" spans="1:14" s="22" customFormat="1" x14ac:dyDescent="0.45">
      <c r="A1476" s="113"/>
      <c r="C1476" s="113"/>
      <c r="D1476" s="71"/>
      <c r="E1476" s="91"/>
      <c r="F1476" s="91"/>
      <c r="G1476" s="91"/>
      <c r="H1476" s="50"/>
      <c r="I1476" s="51"/>
      <c r="J1476" s="107"/>
      <c r="L1476" s="50"/>
      <c r="M1476" s="50"/>
      <c r="N1476" s="50"/>
    </row>
    <row r="1477" spans="1:14" s="22" customFormat="1" x14ac:dyDescent="0.45">
      <c r="A1477" s="113"/>
      <c r="C1477" s="113"/>
      <c r="D1477" s="71"/>
      <c r="E1477" s="91"/>
      <c r="F1477" s="91"/>
      <c r="G1477" s="91"/>
      <c r="H1477" s="50"/>
      <c r="I1477" s="51"/>
      <c r="J1477" s="107"/>
      <c r="L1477" s="50"/>
      <c r="M1477" s="50"/>
      <c r="N1477" s="50"/>
    </row>
    <row r="1478" spans="1:14" s="22" customFormat="1" x14ac:dyDescent="0.45">
      <c r="A1478" s="113"/>
      <c r="C1478" s="113"/>
      <c r="D1478" s="71"/>
      <c r="E1478" s="91"/>
      <c r="F1478" s="91"/>
      <c r="G1478" s="91"/>
      <c r="H1478" s="50"/>
      <c r="I1478" s="51"/>
      <c r="J1478" s="107"/>
      <c r="L1478" s="50"/>
      <c r="M1478" s="50"/>
      <c r="N1478" s="50"/>
    </row>
    <row r="1479" spans="1:14" s="22" customFormat="1" x14ac:dyDescent="0.45">
      <c r="A1479" s="113"/>
      <c r="C1479" s="113"/>
      <c r="D1479" s="71"/>
      <c r="E1479" s="91"/>
      <c r="F1479" s="91"/>
      <c r="G1479" s="91"/>
      <c r="H1479" s="50"/>
      <c r="I1479" s="51"/>
      <c r="J1479" s="107"/>
      <c r="L1479" s="50"/>
      <c r="M1479" s="50"/>
      <c r="N1479" s="50"/>
    </row>
    <row r="1480" spans="1:14" s="22" customFormat="1" x14ac:dyDescent="0.45">
      <c r="A1480" s="113"/>
      <c r="C1480" s="113"/>
      <c r="D1480" s="71"/>
      <c r="E1480" s="91"/>
      <c r="F1480" s="91"/>
      <c r="G1480" s="91"/>
      <c r="H1480" s="50"/>
      <c r="I1480" s="51"/>
      <c r="J1480" s="107"/>
      <c r="L1480" s="50"/>
      <c r="M1480" s="50"/>
      <c r="N1480" s="50"/>
    </row>
    <row r="1481" spans="1:14" s="22" customFormat="1" x14ac:dyDescent="0.45">
      <c r="A1481" s="113"/>
      <c r="C1481" s="113"/>
      <c r="D1481" s="71"/>
      <c r="E1481" s="91"/>
      <c r="F1481" s="91"/>
      <c r="G1481" s="91"/>
      <c r="H1481" s="50"/>
      <c r="I1481" s="51"/>
      <c r="J1481" s="107"/>
      <c r="L1481" s="50"/>
      <c r="M1481" s="50"/>
      <c r="N1481" s="50"/>
    </row>
    <row r="1482" spans="1:14" s="22" customFormat="1" x14ac:dyDescent="0.45">
      <c r="A1482" s="113"/>
      <c r="C1482" s="113"/>
      <c r="D1482" s="71"/>
      <c r="E1482" s="91"/>
      <c r="F1482" s="91"/>
      <c r="G1482" s="91"/>
      <c r="H1482" s="50"/>
      <c r="I1482" s="51"/>
      <c r="J1482" s="107"/>
      <c r="L1482" s="50"/>
      <c r="M1482" s="50"/>
      <c r="N1482" s="50"/>
    </row>
    <row r="1483" spans="1:14" s="22" customFormat="1" x14ac:dyDescent="0.45">
      <c r="A1483" s="113"/>
      <c r="C1483" s="113"/>
      <c r="D1483" s="71"/>
      <c r="E1483" s="91"/>
      <c r="F1483" s="91"/>
      <c r="G1483" s="91"/>
      <c r="H1483" s="50"/>
      <c r="I1483" s="51"/>
      <c r="J1483" s="107"/>
      <c r="L1483" s="50"/>
      <c r="M1483" s="50"/>
      <c r="N1483" s="50"/>
    </row>
    <row r="1484" spans="1:14" s="22" customFormat="1" x14ac:dyDescent="0.45">
      <c r="A1484" s="113"/>
      <c r="C1484" s="113"/>
      <c r="D1484" s="71"/>
      <c r="E1484" s="91"/>
      <c r="F1484" s="91"/>
      <c r="G1484" s="91"/>
      <c r="H1484" s="50"/>
      <c r="I1484" s="51"/>
      <c r="J1484" s="107"/>
      <c r="L1484" s="50"/>
      <c r="M1484" s="50"/>
      <c r="N1484" s="50"/>
    </row>
    <row r="1485" spans="1:14" s="22" customFormat="1" x14ac:dyDescent="0.45">
      <c r="A1485" s="113"/>
      <c r="C1485" s="113"/>
      <c r="D1485" s="71"/>
      <c r="E1485" s="91"/>
      <c r="F1485" s="91"/>
      <c r="G1485" s="91"/>
      <c r="H1485" s="50"/>
      <c r="I1485" s="51"/>
      <c r="J1485" s="107"/>
      <c r="L1485" s="50"/>
      <c r="M1485" s="50"/>
      <c r="N1485" s="50"/>
    </row>
    <row r="1486" spans="1:14" s="22" customFormat="1" x14ac:dyDescent="0.45">
      <c r="A1486" s="113"/>
      <c r="C1486" s="113"/>
      <c r="D1486" s="71"/>
      <c r="E1486" s="91"/>
      <c r="F1486" s="91"/>
      <c r="G1486" s="91"/>
      <c r="H1486" s="50"/>
      <c r="I1486" s="51"/>
      <c r="J1486" s="107"/>
      <c r="L1486" s="50"/>
      <c r="M1486" s="50"/>
      <c r="N1486" s="50"/>
    </row>
    <row r="1487" spans="1:14" s="22" customFormat="1" x14ac:dyDescent="0.45">
      <c r="A1487" s="113"/>
      <c r="C1487" s="113"/>
      <c r="D1487" s="71"/>
      <c r="E1487" s="91"/>
      <c r="F1487" s="91"/>
      <c r="G1487" s="91"/>
      <c r="H1487" s="50"/>
      <c r="I1487" s="51"/>
      <c r="J1487" s="107"/>
      <c r="L1487" s="50"/>
      <c r="M1487" s="50"/>
      <c r="N1487" s="50"/>
    </row>
    <row r="1488" spans="1:14" s="22" customFormat="1" x14ac:dyDescent="0.45">
      <c r="A1488" s="113"/>
      <c r="C1488" s="113"/>
      <c r="D1488" s="71"/>
      <c r="E1488" s="91"/>
      <c r="F1488" s="91"/>
      <c r="G1488" s="91"/>
      <c r="H1488" s="50"/>
      <c r="I1488" s="51"/>
      <c r="J1488" s="107"/>
      <c r="L1488" s="50"/>
      <c r="M1488" s="50"/>
      <c r="N1488" s="50"/>
    </row>
    <row r="1489" spans="1:14" s="22" customFormat="1" x14ac:dyDescent="0.45">
      <c r="A1489" s="113"/>
      <c r="C1489" s="113"/>
      <c r="D1489" s="71"/>
      <c r="E1489" s="91"/>
      <c r="F1489" s="91"/>
      <c r="G1489" s="91"/>
      <c r="H1489" s="50"/>
      <c r="I1489" s="51"/>
      <c r="J1489" s="107"/>
      <c r="L1489" s="50"/>
      <c r="M1489" s="50"/>
      <c r="N1489" s="50"/>
    </row>
    <row r="1490" spans="1:14" s="22" customFormat="1" x14ac:dyDescent="0.45">
      <c r="A1490" s="113"/>
      <c r="C1490" s="113"/>
      <c r="D1490" s="71"/>
      <c r="E1490" s="91"/>
      <c r="F1490" s="91"/>
      <c r="G1490" s="91"/>
      <c r="H1490" s="50"/>
      <c r="I1490" s="51"/>
      <c r="J1490" s="107"/>
      <c r="L1490" s="50"/>
      <c r="M1490" s="50"/>
      <c r="N1490" s="50"/>
    </row>
    <row r="1491" spans="1:14" s="22" customFormat="1" x14ac:dyDescent="0.45">
      <c r="A1491" s="113"/>
      <c r="C1491" s="113"/>
      <c r="D1491" s="71"/>
      <c r="E1491" s="91"/>
      <c r="F1491" s="91"/>
      <c r="G1491" s="91"/>
      <c r="H1491" s="50"/>
      <c r="I1491" s="51"/>
      <c r="J1491" s="107"/>
      <c r="L1491" s="50"/>
      <c r="M1491" s="50"/>
      <c r="N1491" s="50"/>
    </row>
    <row r="1492" spans="1:14" s="22" customFormat="1" x14ac:dyDescent="0.45">
      <c r="A1492" s="113"/>
      <c r="C1492" s="113"/>
      <c r="D1492" s="71"/>
      <c r="E1492" s="91"/>
      <c r="F1492" s="91"/>
      <c r="G1492" s="91"/>
      <c r="H1492" s="50"/>
      <c r="I1492" s="51"/>
      <c r="J1492" s="107"/>
      <c r="L1492" s="50"/>
      <c r="M1492" s="50"/>
      <c r="N1492" s="50"/>
    </row>
    <row r="1493" spans="1:14" s="22" customFormat="1" x14ac:dyDescent="0.45">
      <c r="A1493" s="113"/>
      <c r="C1493" s="113"/>
      <c r="D1493" s="71"/>
      <c r="E1493" s="91"/>
      <c r="F1493" s="91"/>
      <c r="G1493" s="91"/>
      <c r="H1493" s="50"/>
      <c r="I1493" s="51"/>
      <c r="J1493" s="107"/>
      <c r="L1493" s="50"/>
      <c r="M1493" s="50"/>
      <c r="N1493" s="50"/>
    </row>
    <row r="1494" spans="1:14" s="22" customFormat="1" x14ac:dyDescent="0.45">
      <c r="A1494" s="113"/>
      <c r="C1494" s="113"/>
      <c r="D1494" s="71"/>
      <c r="E1494" s="91"/>
      <c r="F1494" s="91"/>
      <c r="G1494" s="91"/>
      <c r="H1494" s="50"/>
      <c r="I1494" s="51"/>
      <c r="J1494" s="107"/>
      <c r="L1494" s="50"/>
      <c r="M1494" s="50"/>
      <c r="N1494" s="50"/>
    </row>
    <row r="1495" spans="1:14" s="22" customFormat="1" x14ac:dyDescent="0.45">
      <c r="A1495" s="113"/>
      <c r="C1495" s="113"/>
      <c r="D1495" s="71"/>
      <c r="E1495" s="91"/>
      <c r="F1495" s="91"/>
      <c r="G1495" s="91"/>
      <c r="H1495" s="50"/>
      <c r="I1495" s="51"/>
      <c r="J1495" s="107"/>
      <c r="L1495" s="50"/>
      <c r="M1495" s="50"/>
      <c r="N1495" s="50"/>
    </row>
    <row r="1496" spans="1:14" s="22" customFormat="1" x14ac:dyDescent="0.45">
      <c r="A1496" s="113"/>
      <c r="C1496" s="113"/>
      <c r="D1496" s="71"/>
      <c r="E1496" s="91"/>
      <c r="F1496" s="91"/>
      <c r="G1496" s="91"/>
      <c r="H1496" s="50"/>
      <c r="I1496" s="51"/>
      <c r="J1496" s="107"/>
      <c r="L1496" s="50"/>
      <c r="M1496" s="50"/>
      <c r="N1496" s="50"/>
    </row>
    <row r="1497" spans="1:14" s="22" customFormat="1" x14ac:dyDescent="0.45">
      <c r="A1497" s="113"/>
      <c r="C1497" s="113"/>
      <c r="D1497" s="71"/>
      <c r="E1497" s="91"/>
      <c r="F1497" s="91"/>
      <c r="G1497" s="91"/>
      <c r="H1497" s="50"/>
      <c r="I1497" s="51"/>
      <c r="J1497" s="107"/>
      <c r="L1497" s="50"/>
      <c r="M1497" s="50"/>
      <c r="N1497" s="50"/>
    </row>
    <row r="1498" spans="1:14" s="22" customFormat="1" x14ac:dyDescent="0.45">
      <c r="A1498" s="113"/>
      <c r="C1498" s="113"/>
      <c r="D1498" s="71"/>
      <c r="E1498" s="91"/>
      <c r="F1498" s="91"/>
      <c r="G1498" s="91"/>
      <c r="H1498" s="50"/>
      <c r="I1498" s="51"/>
      <c r="J1498" s="107"/>
      <c r="L1498" s="50"/>
      <c r="M1498" s="50"/>
      <c r="N1498" s="50"/>
    </row>
    <row r="1499" spans="1:14" s="22" customFormat="1" x14ac:dyDescent="0.45">
      <c r="A1499" s="113"/>
      <c r="C1499" s="113"/>
      <c r="D1499" s="71"/>
      <c r="E1499" s="91"/>
      <c r="F1499" s="91"/>
      <c r="G1499" s="91"/>
      <c r="H1499" s="50"/>
      <c r="I1499" s="51"/>
      <c r="J1499" s="107"/>
      <c r="L1499" s="50"/>
      <c r="M1499" s="50"/>
      <c r="N1499" s="50"/>
    </row>
    <row r="1500" spans="1:14" s="22" customFormat="1" x14ac:dyDescent="0.45">
      <c r="A1500" s="113"/>
      <c r="C1500" s="113"/>
      <c r="D1500" s="71"/>
      <c r="E1500" s="91"/>
      <c r="F1500" s="91"/>
      <c r="G1500" s="91"/>
      <c r="H1500" s="50"/>
      <c r="I1500" s="51"/>
      <c r="J1500" s="107"/>
      <c r="L1500" s="50"/>
      <c r="M1500" s="50"/>
      <c r="N1500" s="50"/>
    </row>
    <row r="1501" spans="1:14" s="22" customFormat="1" x14ac:dyDescent="0.45">
      <c r="A1501" s="113"/>
      <c r="C1501" s="113"/>
      <c r="D1501" s="71"/>
      <c r="E1501" s="91"/>
      <c r="F1501" s="91"/>
      <c r="G1501" s="91"/>
      <c r="H1501" s="50"/>
      <c r="I1501" s="51"/>
      <c r="J1501" s="107"/>
      <c r="L1501" s="50"/>
      <c r="M1501" s="50"/>
      <c r="N1501" s="50"/>
    </row>
    <row r="1502" spans="1:14" s="22" customFormat="1" x14ac:dyDescent="0.45">
      <c r="A1502" s="113"/>
      <c r="C1502" s="113"/>
      <c r="D1502" s="71"/>
      <c r="E1502" s="91"/>
      <c r="F1502" s="91"/>
      <c r="G1502" s="91"/>
      <c r="H1502" s="50"/>
      <c r="I1502" s="51"/>
      <c r="J1502" s="107"/>
      <c r="L1502" s="50"/>
      <c r="M1502" s="50"/>
      <c r="N1502" s="50"/>
    </row>
    <row r="1503" spans="1:14" s="22" customFormat="1" x14ac:dyDescent="0.45">
      <c r="A1503" s="113"/>
      <c r="C1503" s="113"/>
      <c r="D1503" s="71"/>
      <c r="E1503" s="91"/>
      <c r="F1503" s="91"/>
      <c r="G1503" s="91"/>
      <c r="H1503" s="50"/>
      <c r="I1503" s="51"/>
      <c r="J1503" s="107"/>
      <c r="L1503" s="50"/>
      <c r="M1503" s="50"/>
      <c r="N1503" s="50"/>
    </row>
    <row r="1504" spans="1:14" s="22" customFormat="1" x14ac:dyDescent="0.45">
      <c r="A1504" s="113"/>
      <c r="C1504" s="113"/>
      <c r="D1504" s="71"/>
      <c r="E1504" s="91"/>
      <c r="F1504" s="91"/>
      <c r="G1504" s="91"/>
      <c r="H1504" s="50"/>
      <c r="I1504" s="51"/>
      <c r="J1504" s="107"/>
      <c r="L1504" s="50"/>
      <c r="M1504" s="50"/>
      <c r="N1504" s="50"/>
    </row>
    <row r="1505" spans="1:14" s="22" customFormat="1" x14ac:dyDescent="0.45">
      <c r="A1505" s="113"/>
      <c r="C1505" s="113"/>
      <c r="D1505" s="71"/>
      <c r="E1505" s="91"/>
      <c r="F1505" s="91"/>
      <c r="G1505" s="91"/>
      <c r="H1505" s="50"/>
      <c r="I1505" s="51"/>
      <c r="J1505" s="107"/>
      <c r="L1505" s="50"/>
      <c r="M1505" s="50"/>
      <c r="N1505" s="50"/>
    </row>
    <row r="1506" spans="1:14" s="22" customFormat="1" x14ac:dyDescent="0.45">
      <c r="A1506" s="113"/>
      <c r="C1506" s="113"/>
      <c r="D1506" s="71"/>
      <c r="E1506" s="91"/>
      <c r="F1506" s="91"/>
      <c r="G1506" s="91"/>
      <c r="H1506" s="50"/>
      <c r="I1506" s="51"/>
      <c r="J1506" s="107"/>
      <c r="L1506" s="50"/>
      <c r="M1506" s="50"/>
      <c r="N1506" s="50"/>
    </row>
    <row r="1507" spans="1:14" s="22" customFormat="1" x14ac:dyDescent="0.45">
      <c r="A1507" s="113"/>
      <c r="C1507" s="113"/>
      <c r="D1507" s="71"/>
      <c r="E1507" s="91"/>
      <c r="F1507" s="91"/>
      <c r="G1507" s="91"/>
      <c r="H1507" s="50"/>
      <c r="I1507" s="51"/>
      <c r="J1507" s="107"/>
      <c r="L1507" s="50"/>
      <c r="M1507" s="50"/>
      <c r="N1507" s="50"/>
    </row>
    <row r="1508" spans="1:14" s="22" customFormat="1" x14ac:dyDescent="0.45">
      <c r="A1508" s="113"/>
      <c r="C1508" s="113"/>
      <c r="D1508" s="71"/>
      <c r="E1508" s="91"/>
      <c r="F1508" s="91"/>
      <c r="G1508" s="91"/>
      <c r="H1508" s="50"/>
      <c r="I1508" s="51"/>
      <c r="J1508" s="107"/>
      <c r="L1508" s="50"/>
      <c r="M1508" s="50"/>
      <c r="N1508" s="50"/>
    </row>
    <row r="1509" spans="1:14" s="22" customFormat="1" x14ac:dyDescent="0.45">
      <c r="A1509" s="113"/>
      <c r="C1509" s="113"/>
      <c r="D1509" s="71"/>
      <c r="E1509" s="91"/>
      <c r="F1509" s="91"/>
      <c r="G1509" s="91"/>
      <c r="H1509" s="50"/>
      <c r="I1509" s="51"/>
      <c r="J1509" s="107"/>
      <c r="L1509" s="50"/>
      <c r="M1509" s="50"/>
      <c r="N1509" s="50"/>
    </row>
    <row r="1510" spans="1:14" s="22" customFormat="1" x14ac:dyDescent="0.45">
      <c r="A1510" s="113"/>
      <c r="C1510" s="113"/>
      <c r="D1510" s="71"/>
      <c r="E1510" s="91"/>
      <c r="F1510" s="91"/>
      <c r="G1510" s="91"/>
      <c r="H1510" s="50"/>
      <c r="I1510" s="51"/>
      <c r="J1510" s="107"/>
      <c r="L1510" s="50"/>
      <c r="M1510" s="50"/>
      <c r="N1510" s="50"/>
    </row>
    <row r="1511" spans="1:14" s="22" customFormat="1" x14ac:dyDescent="0.45">
      <c r="A1511" s="113"/>
      <c r="C1511" s="113"/>
      <c r="D1511" s="71"/>
      <c r="E1511" s="91"/>
      <c r="F1511" s="91"/>
      <c r="G1511" s="91"/>
      <c r="H1511" s="50"/>
      <c r="I1511" s="51"/>
      <c r="J1511" s="107"/>
      <c r="L1511" s="50"/>
      <c r="M1511" s="50"/>
      <c r="N1511" s="50"/>
    </row>
    <row r="1512" spans="1:14" s="22" customFormat="1" x14ac:dyDescent="0.45">
      <c r="A1512" s="113"/>
      <c r="C1512" s="113"/>
      <c r="D1512" s="71"/>
      <c r="E1512" s="91"/>
      <c r="F1512" s="91"/>
      <c r="G1512" s="91"/>
      <c r="H1512" s="50"/>
      <c r="I1512" s="51"/>
      <c r="J1512" s="107"/>
      <c r="L1512" s="50"/>
      <c r="M1512" s="50"/>
      <c r="N1512" s="50"/>
    </row>
    <row r="1513" spans="1:14" s="22" customFormat="1" x14ac:dyDescent="0.45">
      <c r="A1513" s="113"/>
      <c r="C1513" s="113"/>
      <c r="D1513" s="71"/>
      <c r="E1513" s="91"/>
      <c r="F1513" s="91"/>
      <c r="G1513" s="91"/>
      <c r="H1513" s="50"/>
      <c r="I1513" s="51"/>
      <c r="J1513" s="107"/>
      <c r="L1513" s="50"/>
      <c r="M1513" s="50"/>
      <c r="N1513" s="50"/>
    </row>
    <row r="1514" spans="1:14" s="22" customFormat="1" x14ac:dyDescent="0.45">
      <c r="A1514" s="113"/>
      <c r="C1514" s="113"/>
      <c r="D1514" s="71"/>
      <c r="E1514" s="91"/>
      <c r="F1514" s="91"/>
      <c r="G1514" s="91"/>
      <c r="H1514" s="50"/>
      <c r="I1514" s="51"/>
      <c r="J1514" s="107"/>
      <c r="L1514" s="50"/>
      <c r="M1514" s="50"/>
      <c r="N1514" s="50"/>
    </row>
    <row r="1515" spans="1:14" s="22" customFormat="1" x14ac:dyDescent="0.45">
      <c r="A1515" s="113"/>
      <c r="C1515" s="113"/>
      <c r="D1515" s="71"/>
      <c r="E1515" s="91"/>
      <c r="F1515" s="91"/>
      <c r="G1515" s="91"/>
      <c r="H1515" s="50"/>
      <c r="I1515" s="51"/>
      <c r="J1515" s="107"/>
      <c r="L1515" s="50"/>
      <c r="M1515" s="50"/>
      <c r="N1515" s="50"/>
    </row>
    <row r="1516" spans="1:14" s="22" customFormat="1" x14ac:dyDescent="0.45">
      <c r="A1516" s="113"/>
      <c r="C1516" s="113"/>
      <c r="D1516" s="71"/>
      <c r="E1516" s="91"/>
      <c r="F1516" s="91"/>
      <c r="G1516" s="91"/>
      <c r="H1516" s="50"/>
      <c r="I1516" s="51"/>
      <c r="J1516" s="107"/>
      <c r="L1516" s="50"/>
      <c r="M1516" s="50"/>
      <c r="N1516" s="50"/>
    </row>
    <row r="1517" spans="1:14" s="22" customFormat="1" x14ac:dyDescent="0.45">
      <c r="A1517" s="113"/>
      <c r="C1517" s="113"/>
      <c r="D1517" s="71"/>
      <c r="E1517" s="91"/>
      <c r="F1517" s="91"/>
      <c r="G1517" s="91"/>
      <c r="H1517" s="50"/>
      <c r="I1517" s="51"/>
      <c r="J1517" s="107"/>
      <c r="L1517" s="50"/>
      <c r="M1517" s="50"/>
      <c r="N1517" s="50"/>
    </row>
    <row r="1518" spans="1:14" s="22" customFormat="1" x14ac:dyDescent="0.45">
      <c r="A1518" s="113"/>
      <c r="C1518" s="113"/>
      <c r="D1518" s="71"/>
      <c r="E1518" s="91"/>
      <c r="F1518" s="91"/>
      <c r="G1518" s="91"/>
      <c r="H1518" s="50"/>
      <c r="I1518" s="51"/>
      <c r="J1518" s="107"/>
      <c r="L1518" s="50"/>
      <c r="M1518" s="50"/>
      <c r="N1518" s="50"/>
    </row>
    <row r="1519" spans="1:14" s="22" customFormat="1" x14ac:dyDescent="0.45">
      <c r="A1519" s="113"/>
      <c r="C1519" s="113"/>
      <c r="D1519" s="71"/>
      <c r="E1519" s="91"/>
      <c r="F1519" s="91"/>
      <c r="G1519" s="91"/>
      <c r="H1519" s="50"/>
      <c r="I1519" s="51"/>
      <c r="J1519" s="107"/>
      <c r="L1519" s="50"/>
      <c r="M1519" s="50"/>
      <c r="N1519" s="50"/>
    </row>
    <row r="1520" spans="1:14" s="22" customFormat="1" x14ac:dyDescent="0.45">
      <c r="A1520" s="113"/>
      <c r="C1520" s="113"/>
      <c r="D1520" s="71"/>
      <c r="E1520" s="91"/>
      <c r="F1520" s="91"/>
      <c r="G1520" s="91"/>
      <c r="H1520" s="50"/>
      <c r="I1520" s="51"/>
      <c r="J1520" s="107"/>
      <c r="L1520" s="50"/>
      <c r="M1520" s="50"/>
      <c r="N1520" s="50"/>
    </row>
    <row r="1521" spans="1:14" s="22" customFormat="1" x14ac:dyDescent="0.45">
      <c r="A1521" s="113"/>
      <c r="C1521" s="113"/>
      <c r="D1521" s="71"/>
      <c r="E1521" s="91"/>
      <c r="F1521" s="91"/>
      <c r="G1521" s="91"/>
      <c r="H1521" s="50"/>
      <c r="I1521" s="51"/>
      <c r="J1521" s="107"/>
      <c r="L1521" s="50"/>
      <c r="M1521" s="50"/>
      <c r="N1521" s="50"/>
    </row>
    <row r="1522" spans="1:14" s="22" customFormat="1" x14ac:dyDescent="0.45">
      <c r="A1522" s="113"/>
      <c r="C1522" s="113"/>
      <c r="D1522" s="71"/>
      <c r="E1522" s="91"/>
      <c r="F1522" s="91"/>
      <c r="G1522" s="91"/>
      <c r="H1522" s="50"/>
      <c r="I1522" s="51"/>
      <c r="J1522" s="107"/>
      <c r="L1522" s="50"/>
      <c r="M1522" s="50"/>
      <c r="N1522" s="50"/>
    </row>
    <row r="1523" spans="1:14" s="22" customFormat="1" x14ac:dyDescent="0.45">
      <c r="A1523" s="113"/>
      <c r="C1523" s="113"/>
      <c r="D1523" s="71"/>
      <c r="E1523" s="91"/>
      <c r="F1523" s="91"/>
      <c r="G1523" s="91"/>
      <c r="H1523" s="50"/>
      <c r="I1523" s="51"/>
      <c r="J1523" s="107"/>
      <c r="L1523" s="50"/>
      <c r="M1523" s="50"/>
      <c r="N1523" s="50"/>
    </row>
    <row r="1524" spans="1:14" s="22" customFormat="1" x14ac:dyDescent="0.45">
      <c r="A1524" s="113"/>
      <c r="C1524" s="113"/>
      <c r="D1524" s="71"/>
      <c r="E1524" s="91"/>
      <c r="F1524" s="91"/>
      <c r="G1524" s="91"/>
      <c r="H1524" s="50"/>
      <c r="I1524" s="51"/>
      <c r="J1524" s="107"/>
      <c r="L1524" s="50"/>
      <c r="M1524" s="50"/>
      <c r="N1524" s="50"/>
    </row>
    <row r="1525" spans="1:14" s="22" customFormat="1" x14ac:dyDescent="0.45">
      <c r="A1525" s="113"/>
      <c r="C1525" s="113"/>
      <c r="D1525" s="71"/>
      <c r="E1525" s="91"/>
      <c r="F1525" s="91"/>
      <c r="G1525" s="91"/>
      <c r="H1525" s="50"/>
      <c r="I1525" s="51"/>
      <c r="J1525" s="107"/>
      <c r="L1525" s="50"/>
      <c r="M1525" s="50"/>
      <c r="N1525" s="50"/>
    </row>
    <row r="1526" spans="1:14" s="22" customFormat="1" x14ac:dyDescent="0.45">
      <c r="A1526" s="113"/>
      <c r="C1526" s="113"/>
      <c r="D1526" s="71"/>
      <c r="E1526" s="91"/>
      <c r="F1526" s="91"/>
      <c r="G1526" s="91"/>
      <c r="H1526" s="50"/>
      <c r="I1526" s="51"/>
      <c r="J1526" s="107"/>
      <c r="L1526" s="50"/>
      <c r="M1526" s="50"/>
      <c r="N1526" s="50"/>
    </row>
    <row r="1527" spans="1:14" s="22" customFormat="1" x14ac:dyDescent="0.45">
      <c r="A1527" s="113"/>
      <c r="C1527" s="113"/>
      <c r="D1527" s="71"/>
      <c r="E1527" s="91"/>
      <c r="F1527" s="91"/>
      <c r="G1527" s="91"/>
      <c r="H1527" s="50"/>
      <c r="I1527" s="51"/>
      <c r="J1527" s="107"/>
      <c r="L1527" s="50"/>
      <c r="M1527" s="50"/>
      <c r="N1527" s="50"/>
    </row>
    <row r="1528" spans="1:14" s="22" customFormat="1" x14ac:dyDescent="0.45">
      <c r="A1528" s="113"/>
      <c r="C1528" s="113"/>
      <c r="D1528" s="71"/>
      <c r="E1528" s="91"/>
      <c r="F1528" s="91"/>
      <c r="G1528" s="91"/>
      <c r="H1528" s="50"/>
      <c r="I1528" s="51"/>
      <c r="J1528" s="107"/>
      <c r="L1528" s="50"/>
      <c r="M1528" s="50"/>
      <c r="N1528" s="50"/>
    </row>
    <row r="1529" spans="1:14" s="22" customFormat="1" x14ac:dyDescent="0.45">
      <c r="A1529" s="113"/>
      <c r="C1529" s="113"/>
      <c r="D1529" s="71"/>
      <c r="E1529" s="91"/>
      <c r="F1529" s="91"/>
      <c r="G1529" s="91"/>
      <c r="H1529" s="50"/>
      <c r="I1529" s="51"/>
      <c r="J1529" s="107"/>
      <c r="L1529" s="50"/>
      <c r="M1529" s="50"/>
      <c r="N1529" s="50"/>
    </row>
    <row r="1530" spans="1:14" s="22" customFormat="1" x14ac:dyDescent="0.45">
      <c r="A1530" s="113"/>
      <c r="C1530" s="113"/>
      <c r="D1530" s="71"/>
      <c r="E1530" s="91"/>
      <c r="F1530" s="91"/>
      <c r="G1530" s="91"/>
      <c r="H1530" s="50"/>
      <c r="I1530" s="51"/>
      <c r="J1530" s="107"/>
      <c r="L1530" s="50"/>
      <c r="M1530" s="50"/>
      <c r="N1530" s="50"/>
    </row>
    <row r="1531" spans="1:14" s="22" customFormat="1" x14ac:dyDescent="0.45">
      <c r="A1531" s="113"/>
      <c r="C1531" s="113"/>
      <c r="D1531" s="71"/>
      <c r="E1531" s="91"/>
      <c r="F1531" s="91"/>
      <c r="G1531" s="91"/>
      <c r="H1531" s="50"/>
      <c r="I1531" s="51"/>
      <c r="J1531" s="107"/>
      <c r="L1531" s="50"/>
      <c r="M1531" s="50"/>
      <c r="N1531" s="50"/>
    </row>
    <row r="1532" spans="1:14" s="22" customFormat="1" x14ac:dyDescent="0.45">
      <c r="A1532" s="113"/>
      <c r="C1532" s="113"/>
      <c r="D1532" s="71"/>
      <c r="E1532" s="91"/>
      <c r="F1532" s="91"/>
      <c r="G1532" s="91"/>
      <c r="H1532" s="50"/>
      <c r="I1532" s="51"/>
      <c r="J1532" s="107"/>
      <c r="L1532" s="50"/>
      <c r="M1532" s="50"/>
      <c r="N1532" s="50"/>
    </row>
    <row r="1533" spans="1:14" s="22" customFormat="1" x14ac:dyDescent="0.45">
      <c r="A1533" s="113"/>
      <c r="C1533" s="113"/>
      <c r="D1533" s="71"/>
      <c r="E1533" s="91"/>
      <c r="F1533" s="91"/>
      <c r="G1533" s="91"/>
      <c r="H1533" s="50"/>
      <c r="I1533" s="51"/>
      <c r="J1533" s="107"/>
      <c r="L1533" s="50"/>
      <c r="M1533" s="50"/>
      <c r="N1533" s="50"/>
    </row>
    <row r="1534" spans="1:14" s="22" customFormat="1" x14ac:dyDescent="0.45">
      <c r="A1534" s="113"/>
      <c r="C1534" s="113"/>
      <c r="D1534" s="71"/>
      <c r="E1534" s="91"/>
      <c r="F1534" s="91"/>
      <c r="G1534" s="91"/>
      <c r="H1534" s="50"/>
      <c r="I1534" s="51"/>
      <c r="J1534" s="107"/>
      <c r="L1534" s="50"/>
      <c r="M1534" s="50"/>
      <c r="N1534" s="50"/>
    </row>
    <row r="1535" spans="1:14" s="22" customFormat="1" x14ac:dyDescent="0.45">
      <c r="A1535" s="113"/>
      <c r="C1535" s="113"/>
      <c r="D1535" s="71"/>
      <c r="E1535" s="91"/>
      <c r="F1535" s="91"/>
      <c r="G1535" s="91"/>
      <c r="H1535" s="50"/>
      <c r="I1535" s="51"/>
      <c r="J1535" s="107"/>
      <c r="L1535" s="50"/>
      <c r="M1535" s="50"/>
      <c r="N1535" s="50"/>
    </row>
    <row r="1536" spans="1:14" s="22" customFormat="1" x14ac:dyDescent="0.45">
      <c r="A1536" s="113"/>
      <c r="C1536" s="113"/>
      <c r="D1536" s="71"/>
      <c r="E1536" s="91"/>
      <c r="F1536" s="91"/>
      <c r="G1536" s="91"/>
      <c r="H1536" s="50"/>
      <c r="I1536" s="51"/>
      <c r="J1536" s="107"/>
      <c r="L1536" s="50"/>
      <c r="M1536" s="50"/>
      <c r="N1536" s="50"/>
    </row>
    <row r="1537" spans="1:14" s="22" customFormat="1" x14ac:dyDescent="0.45">
      <c r="A1537" s="113"/>
      <c r="C1537" s="113"/>
      <c r="D1537" s="71"/>
      <c r="E1537" s="91"/>
      <c r="F1537" s="91"/>
      <c r="G1537" s="91"/>
      <c r="H1537" s="50"/>
      <c r="I1537" s="51"/>
      <c r="J1537" s="107"/>
      <c r="L1537" s="50"/>
      <c r="M1537" s="50"/>
      <c r="N1537" s="50"/>
    </row>
    <row r="1538" spans="1:14" s="22" customFormat="1" x14ac:dyDescent="0.45">
      <c r="A1538" s="113"/>
      <c r="C1538" s="113"/>
      <c r="D1538" s="71"/>
      <c r="E1538" s="91"/>
      <c r="F1538" s="91"/>
      <c r="G1538" s="91"/>
      <c r="H1538" s="50"/>
      <c r="I1538" s="51"/>
      <c r="J1538" s="107"/>
      <c r="L1538" s="50"/>
      <c r="M1538" s="50"/>
      <c r="N1538" s="50"/>
    </row>
    <row r="1539" spans="1:14" s="22" customFormat="1" x14ac:dyDescent="0.45">
      <c r="A1539" s="113"/>
      <c r="C1539" s="113"/>
      <c r="D1539" s="71"/>
      <c r="E1539" s="91"/>
      <c r="F1539" s="91"/>
      <c r="G1539" s="91"/>
      <c r="H1539" s="50"/>
      <c r="I1539" s="51"/>
      <c r="J1539" s="107"/>
      <c r="L1539" s="50"/>
      <c r="M1539" s="50"/>
      <c r="N1539" s="50"/>
    </row>
    <row r="1540" spans="1:14" s="22" customFormat="1" x14ac:dyDescent="0.45">
      <c r="A1540" s="113"/>
      <c r="C1540" s="113"/>
      <c r="D1540" s="71"/>
      <c r="E1540" s="91"/>
      <c r="F1540" s="91"/>
      <c r="G1540" s="91"/>
      <c r="H1540" s="50"/>
      <c r="I1540" s="51"/>
      <c r="J1540" s="107"/>
      <c r="L1540" s="50"/>
      <c r="M1540" s="50"/>
      <c r="N1540" s="50"/>
    </row>
    <row r="1541" spans="1:14" s="22" customFormat="1" x14ac:dyDescent="0.45">
      <c r="A1541" s="113"/>
      <c r="C1541" s="113"/>
      <c r="D1541" s="71"/>
      <c r="E1541" s="91"/>
      <c r="F1541" s="91"/>
      <c r="G1541" s="91"/>
      <c r="H1541" s="50"/>
      <c r="I1541" s="51"/>
      <c r="J1541" s="107"/>
      <c r="L1541" s="50"/>
      <c r="M1541" s="50"/>
      <c r="N1541" s="50"/>
    </row>
    <row r="1542" spans="1:14" s="22" customFormat="1" x14ac:dyDescent="0.45">
      <c r="A1542" s="113"/>
      <c r="C1542" s="113"/>
      <c r="D1542" s="71"/>
      <c r="E1542" s="91"/>
      <c r="F1542" s="91"/>
      <c r="G1542" s="91"/>
      <c r="H1542" s="50"/>
      <c r="I1542" s="51"/>
      <c r="J1542" s="107"/>
      <c r="L1542" s="50"/>
      <c r="M1542" s="50"/>
      <c r="N1542" s="50"/>
    </row>
    <row r="1543" spans="1:14" s="22" customFormat="1" x14ac:dyDescent="0.45">
      <c r="A1543" s="113"/>
      <c r="C1543" s="113"/>
      <c r="D1543" s="71"/>
      <c r="E1543" s="91"/>
      <c r="F1543" s="91"/>
      <c r="G1543" s="91"/>
      <c r="H1543" s="50"/>
      <c r="I1543" s="51"/>
      <c r="J1543" s="107"/>
      <c r="L1543" s="50"/>
      <c r="M1543" s="50"/>
      <c r="N1543" s="50"/>
    </row>
    <row r="1544" spans="1:14" s="22" customFormat="1" x14ac:dyDescent="0.45">
      <c r="A1544" s="113"/>
      <c r="C1544" s="113"/>
      <c r="D1544" s="71"/>
      <c r="E1544" s="91"/>
      <c r="F1544" s="91"/>
      <c r="G1544" s="91"/>
      <c r="H1544" s="50"/>
      <c r="I1544" s="51"/>
      <c r="J1544" s="107"/>
      <c r="L1544" s="50"/>
      <c r="M1544" s="50"/>
      <c r="N1544" s="50"/>
    </row>
    <row r="1545" spans="1:14" s="22" customFormat="1" x14ac:dyDescent="0.45">
      <c r="A1545" s="113"/>
      <c r="C1545" s="113"/>
      <c r="D1545" s="71"/>
      <c r="E1545" s="91"/>
      <c r="F1545" s="91"/>
      <c r="G1545" s="91"/>
      <c r="H1545" s="50"/>
      <c r="I1545" s="51"/>
      <c r="J1545" s="107"/>
      <c r="L1545" s="50"/>
      <c r="M1545" s="50"/>
      <c r="N1545" s="50"/>
    </row>
    <row r="1546" spans="1:14" s="22" customFormat="1" x14ac:dyDescent="0.45">
      <c r="A1546" s="113"/>
      <c r="C1546" s="113"/>
      <c r="D1546" s="71"/>
      <c r="E1546" s="91"/>
      <c r="F1546" s="91"/>
      <c r="G1546" s="91"/>
      <c r="H1546" s="50"/>
      <c r="I1546" s="51"/>
      <c r="J1546" s="107"/>
      <c r="L1546" s="50"/>
      <c r="M1546" s="50"/>
      <c r="N1546" s="50"/>
    </row>
    <row r="1547" spans="1:14" s="22" customFormat="1" x14ac:dyDescent="0.45">
      <c r="A1547" s="113"/>
      <c r="C1547" s="113"/>
      <c r="D1547" s="71"/>
      <c r="E1547" s="91"/>
      <c r="F1547" s="91"/>
      <c r="G1547" s="91"/>
      <c r="H1547" s="50"/>
      <c r="I1547" s="51"/>
      <c r="J1547" s="107"/>
      <c r="L1547" s="50"/>
      <c r="M1547" s="50"/>
      <c r="N1547" s="50"/>
    </row>
    <row r="1548" spans="1:14" s="22" customFormat="1" x14ac:dyDescent="0.45">
      <c r="A1548" s="113"/>
      <c r="C1548" s="113"/>
      <c r="D1548" s="71"/>
      <c r="E1548" s="91"/>
      <c r="F1548" s="91"/>
      <c r="G1548" s="91"/>
      <c r="H1548" s="50"/>
      <c r="I1548" s="51"/>
      <c r="J1548" s="107"/>
      <c r="L1548" s="50"/>
      <c r="M1548" s="50"/>
      <c r="N1548" s="50"/>
    </row>
    <row r="1549" spans="1:14" s="22" customFormat="1" x14ac:dyDescent="0.45">
      <c r="A1549" s="113"/>
      <c r="C1549" s="113"/>
      <c r="D1549" s="71"/>
      <c r="E1549" s="91"/>
      <c r="F1549" s="91"/>
      <c r="G1549" s="91"/>
      <c r="H1549" s="50"/>
      <c r="I1549" s="51"/>
      <c r="J1549" s="107"/>
      <c r="L1549" s="50"/>
      <c r="M1549" s="50"/>
      <c r="N1549" s="50"/>
    </row>
    <row r="1550" spans="1:14" s="22" customFormat="1" x14ac:dyDescent="0.45">
      <c r="A1550" s="113"/>
      <c r="C1550" s="113"/>
      <c r="D1550" s="71"/>
      <c r="E1550" s="91"/>
      <c r="F1550" s="91"/>
      <c r="G1550" s="91"/>
      <c r="H1550" s="50"/>
      <c r="I1550" s="51"/>
      <c r="J1550" s="107"/>
      <c r="L1550" s="50"/>
      <c r="M1550" s="50"/>
      <c r="N1550" s="50"/>
    </row>
    <row r="1551" spans="1:14" s="22" customFormat="1" x14ac:dyDescent="0.45">
      <c r="A1551" s="113"/>
      <c r="C1551" s="113"/>
      <c r="D1551" s="71"/>
      <c r="E1551" s="91"/>
      <c r="F1551" s="91"/>
      <c r="G1551" s="91"/>
      <c r="H1551" s="50"/>
      <c r="I1551" s="51"/>
      <c r="J1551" s="107"/>
      <c r="L1551" s="50"/>
      <c r="M1551" s="50"/>
      <c r="N1551" s="50"/>
    </row>
    <row r="1552" spans="1:14" s="22" customFormat="1" x14ac:dyDescent="0.45">
      <c r="A1552" s="113"/>
      <c r="C1552" s="113"/>
      <c r="D1552" s="71"/>
      <c r="E1552" s="91"/>
      <c r="F1552" s="91"/>
      <c r="G1552" s="91"/>
      <c r="H1552" s="50"/>
      <c r="I1552" s="51"/>
      <c r="J1552" s="107"/>
      <c r="L1552" s="50"/>
      <c r="M1552" s="50"/>
      <c r="N1552" s="50"/>
    </row>
    <row r="1553" spans="1:14" s="22" customFormat="1" x14ac:dyDescent="0.45">
      <c r="A1553" s="113"/>
      <c r="C1553" s="113"/>
      <c r="D1553" s="71"/>
      <c r="E1553" s="91"/>
      <c r="F1553" s="91"/>
      <c r="G1553" s="91"/>
      <c r="H1553" s="50"/>
      <c r="I1553" s="51"/>
      <c r="J1553" s="107"/>
      <c r="L1553" s="50"/>
      <c r="M1553" s="50"/>
      <c r="N1553" s="50"/>
    </row>
    <row r="1554" spans="1:14" s="22" customFormat="1" x14ac:dyDescent="0.45">
      <c r="A1554" s="113"/>
      <c r="C1554" s="113"/>
      <c r="D1554" s="71"/>
      <c r="E1554" s="91"/>
      <c r="F1554" s="91"/>
      <c r="G1554" s="91"/>
      <c r="H1554" s="50"/>
      <c r="I1554" s="51"/>
      <c r="J1554" s="107"/>
      <c r="L1554" s="50"/>
      <c r="M1554" s="50"/>
      <c r="N1554" s="50"/>
    </row>
    <row r="1555" spans="1:14" s="22" customFormat="1" x14ac:dyDescent="0.45">
      <c r="A1555" s="113"/>
      <c r="C1555" s="113"/>
      <c r="D1555" s="71"/>
      <c r="E1555" s="91"/>
      <c r="F1555" s="91"/>
      <c r="G1555" s="91"/>
      <c r="H1555" s="50"/>
      <c r="I1555" s="51"/>
      <c r="J1555" s="107"/>
      <c r="L1555" s="50"/>
      <c r="M1555" s="50"/>
      <c r="N1555" s="50"/>
    </row>
    <row r="1556" spans="1:14" s="22" customFormat="1" x14ac:dyDescent="0.45">
      <c r="A1556" s="113"/>
      <c r="C1556" s="113"/>
      <c r="D1556" s="71"/>
      <c r="E1556" s="91"/>
      <c r="F1556" s="91"/>
      <c r="G1556" s="91"/>
      <c r="H1556" s="50"/>
      <c r="I1556" s="51"/>
      <c r="J1556" s="107"/>
      <c r="L1556" s="50"/>
      <c r="M1556" s="50"/>
      <c r="N1556" s="50"/>
    </row>
    <row r="1557" spans="1:14" s="22" customFormat="1" x14ac:dyDescent="0.45">
      <c r="A1557" s="113"/>
      <c r="C1557" s="113"/>
      <c r="D1557" s="71"/>
      <c r="E1557" s="91"/>
      <c r="F1557" s="91"/>
      <c r="G1557" s="91"/>
      <c r="H1557" s="50"/>
      <c r="I1557" s="51"/>
      <c r="J1557" s="107"/>
      <c r="L1557" s="50"/>
      <c r="M1557" s="50"/>
      <c r="N1557" s="50"/>
    </row>
    <row r="1558" spans="1:14" s="22" customFormat="1" x14ac:dyDescent="0.45">
      <c r="A1558" s="113"/>
      <c r="C1558" s="113"/>
      <c r="D1558" s="71"/>
      <c r="E1558" s="91"/>
      <c r="F1558" s="91"/>
      <c r="G1558" s="91"/>
      <c r="H1558" s="50"/>
      <c r="I1558" s="51"/>
      <c r="J1558" s="107"/>
      <c r="L1558" s="50"/>
      <c r="M1558" s="50"/>
      <c r="N1558" s="50"/>
    </row>
    <row r="1559" spans="1:14" s="22" customFormat="1" x14ac:dyDescent="0.45">
      <c r="A1559" s="113"/>
      <c r="C1559" s="113"/>
      <c r="D1559" s="71"/>
      <c r="E1559" s="91"/>
      <c r="F1559" s="91"/>
      <c r="G1559" s="91"/>
      <c r="H1559" s="50"/>
      <c r="I1559" s="51"/>
      <c r="J1559" s="107"/>
      <c r="L1559" s="50"/>
      <c r="M1559" s="50"/>
      <c r="N1559" s="50"/>
    </row>
    <row r="1560" spans="1:14" s="22" customFormat="1" x14ac:dyDescent="0.45">
      <c r="A1560" s="113"/>
      <c r="C1560" s="113"/>
      <c r="D1560" s="71"/>
      <c r="E1560" s="91"/>
      <c r="F1560" s="91"/>
      <c r="G1560" s="91"/>
      <c r="H1560" s="50"/>
      <c r="I1560" s="51"/>
      <c r="J1560" s="107"/>
      <c r="L1560" s="50"/>
      <c r="M1560" s="50"/>
      <c r="N1560" s="50"/>
    </row>
    <row r="1561" spans="1:14" s="22" customFormat="1" x14ac:dyDescent="0.45">
      <c r="A1561" s="113"/>
      <c r="C1561" s="113"/>
      <c r="D1561" s="71"/>
      <c r="E1561" s="91"/>
      <c r="F1561" s="91"/>
      <c r="G1561" s="91"/>
      <c r="H1561" s="50"/>
      <c r="I1561" s="51"/>
      <c r="J1561" s="107"/>
      <c r="L1561" s="50"/>
      <c r="M1561" s="50"/>
      <c r="N1561" s="50"/>
    </row>
    <row r="1562" spans="1:14" s="22" customFormat="1" x14ac:dyDescent="0.45">
      <c r="A1562" s="113"/>
      <c r="C1562" s="113"/>
      <c r="D1562" s="71"/>
      <c r="E1562" s="91"/>
      <c r="F1562" s="91"/>
      <c r="G1562" s="91"/>
      <c r="H1562" s="50"/>
      <c r="I1562" s="51"/>
      <c r="J1562" s="107"/>
      <c r="L1562" s="50"/>
      <c r="M1562" s="50"/>
      <c r="N1562" s="50"/>
    </row>
    <row r="1563" spans="1:14" s="22" customFormat="1" x14ac:dyDescent="0.45">
      <c r="A1563" s="113"/>
      <c r="C1563" s="113"/>
      <c r="D1563" s="71"/>
      <c r="E1563" s="91"/>
      <c r="F1563" s="91"/>
      <c r="G1563" s="91"/>
      <c r="H1563" s="50"/>
      <c r="I1563" s="51"/>
      <c r="J1563" s="107"/>
      <c r="L1563" s="50"/>
      <c r="M1563" s="50"/>
      <c r="N1563" s="50"/>
    </row>
    <row r="1564" spans="1:14" s="22" customFormat="1" x14ac:dyDescent="0.45">
      <c r="A1564" s="113"/>
      <c r="C1564" s="113"/>
      <c r="D1564" s="71"/>
      <c r="E1564" s="91"/>
      <c r="F1564" s="91"/>
      <c r="G1564" s="91"/>
      <c r="H1564" s="50"/>
      <c r="I1564" s="51"/>
      <c r="J1564" s="107"/>
      <c r="L1564" s="50"/>
      <c r="M1564" s="50"/>
      <c r="N1564" s="50"/>
    </row>
    <row r="1565" spans="1:14" s="22" customFormat="1" x14ac:dyDescent="0.45">
      <c r="A1565" s="113"/>
      <c r="C1565" s="113"/>
      <c r="D1565" s="71"/>
      <c r="E1565" s="91"/>
      <c r="F1565" s="91"/>
      <c r="G1565" s="91"/>
      <c r="H1565" s="50"/>
      <c r="I1565" s="51"/>
      <c r="J1565" s="107"/>
      <c r="L1565" s="50"/>
      <c r="M1565" s="50"/>
      <c r="N1565" s="50"/>
    </row>
    <row r="1566" spans="1:14" s="22" customFormat="1" x14ac:dyDescent="0.45">
      <c r="A1566" s="113"/>
      <c r="C1566" s="113"/>
      <c r="D1566" s="71"/>
      <c r="E1566" s="91"/>
      <c r="F1566" s="91"/>
      <c r="G1566" s="91"/>
      <c r="H1566" s="50"/>
      <c r="I1566" s="51"/>
      <c r="J1566" s="107"/>
      <c r="L1566" s="50"/>
      <c r="M1566" s="50"/>
      <c r="N1566" s="50"/>
    </row>
    <row r="1567" spans="1:14" s="22" customFormat="1" x14ac:dyDescent="0.45">
      <c r="A1567" s="113"/>
      <c r="C1567" s="113"/>
      <c r="D1567" s="71"/>
      <c r="E1567" s="91"/>
      <c r="F1567" s="91"/>
      <c r="G1567" s="91"/>
      <c r="H1567" s="50"/>
      <c r="I1567" s="51"/>
      <c r="J1567" s="107"/>
      <c r="L1567" s="50"/>
      <c r="M1567" s="50"/>
      <c r="N1567" s="50"/>
    </row>
    <row r="1568" spans="1:14" s="22" customFormat="1" x14ac:dyDescent="0.45">
      <c r="A1568" s="113"/>
      <c r="C1568" s="113"/>
      <c r="D1568" s="71"/>
      <c r="E1568" s="91"/>
      <c r="F1568" s="91"/>
      <c r="G1568" s="91"/>
      <c r="H1568" s="50"/>
      <c r="I1568" s="51"/>
      <c r="J1568" s="107"/>
      <c r="L1568" s="50"/>
      <c r="M1568" s="50"/>
      <c r="N1568" s="50"/>
    </row>
    <row r="1569" spans="1:14" s="22" customFormat="1" x14ac:dyDescent="0.45">
      <c r="A1569" s="113"/>
      <c r="C1569" s="113"/>
      <c r="D1569" s="71"/>
      <c r="E1569" s="91"/>
      <c r="F1569" s="91"/>
      <c r="G1569" s="91"/>
      <c r="H1569" s="50"/>
      <c r="I1569" s="51"/>
      <c r="J1569" s="107"/>
      <c r="L1569" s="50"/>
      <c r="M1569" s="50"/>
      <c r="N1569" s="50"/>
    </row>
    <row r="1570" spans="1:14" s="22" customFormat="1" x14ac:dyDescent="0.45">
      <c r="A1570" s="113"/>
      <c r="C1570" s="113"/>
      <c r="D1570" s="71"/>
      <c r="E1570" s="91"/>
      <c r="F1570" s="91"/>
      <c r="G1570" s="91"/>
      <c r="H1570" s="50"/>
      <c r="I1570" s="51"/>
      <c r="J1570" s="107"/>
      <c r="L1570" s="50"/>
      <c r="M1570" s="50"/>
      <c r="N1570" s="50"/>
    </row>
    <row r="1571" spans="1:14" s="22" customFormat="1" x14ac:dyDescent="0.45">
      <c r="A1571" s="113"/>
      <c r="C1571" s="113"/>
      <c r="D1571" s="71"/>
      <c r="E1571" s="91"/>
      <c r="F1571" s="91"/>
      <c r="G1571" s="91"/>
      <c r="H1571" s="50"/>
      <c r="I1571" s="51"/>
      <c r="J1571" s="107"/>
      <c r="L1571" s="50"/>
      <c r="M1571" s="50"/>
      <c r="N1571" s="50"/>
    </row>
    <row r="1572" spans="1:14" s="22" customFormat="1" x14ac:dyDescent="0.45">
      <c r="A1572" s="113"/>
      <c r="C1572" s="113"/>
      <c r="D1572" s="71"/>
      <c r="E1572" s="91"/>
      <c r="F1572" s="91"/>
      <c r="G1572" s="91"/>
      <c r="H1572" s="50"/>
      <c r="I1572" s="51"/>
      <c r="J1572" s="107"/>
      <c r="L1572" s="50"/>
      <c r="M1572" s="50"/>
      <c r="N1572" s="50"/>
    </row>
    <row r="1573" spans="1:14" s="22" customFormat="1" x14ac:dyDescent="0.45">
      <c r="A1573" s="113"/>
      <c r="C1573" s="113"/>
      <c r="D1573" s="71"/>
      <c r="E1573" s="91"/>
      <c r="F1573" s="91"/>
      <c r="G1573" s="91"/>
      <c r="H1573" s="50"/>
      <c r="I1573" s="51"/>
      <c r="J1573" s="107"/>
      <c r="L1573" s="50"/>
      <c r="M1573" s="50"/>
      <c r="N1573" s="50"/>
    </row>
    <row r="1574" spans="1:14" s="22" customFormat="1" x14ac:dyDescent="0.45">
      <c r="A1574" s="113"/>
      <c r="C1574" s="113"/>
      <c r="D1574" s="71"/>
      <c r="E1574" s="91"/>
      <c r="F1574" s="91"/>
      <c r="G1574" s="91"/>
      <c r="H1574" s="50"/>
      <c r="I1574" s="51"/>
      <c r="J1574" s="107"/>
      <c r="L1574" s="50"/>
      <c r="M1574" s="50"/>
      <c r="N1574" s="50"/>
    </row>
    <row r="1575" spans="1:14" s="22" customFormat="1" x14ac:dyDescent="0.45">
      <c r="A1575" s="113"/>
      <c r="C1575" s="113"/>
      <c r="D1575" s="71"/>
      <c r="E1575" s="91"/>
      <c r="F1575" s="91"/>
      <c r="G1575" s="91"/>
      <c r="H1575" s="50"/>
      <c r="I1575" s="51"/>
      <c r="J1575" s="107"/>
      <c r="L1575" s="50"/>
      <c r="M1575" s="50"/>
      <c r="N1575" s="50"/>
    </row>
    <row r="1576" spans="1:14" s="22" customFormat="1" x14ac:dyDescent="0.45">
      <c r="A1576" s="113"/>
      <c r="C1576" s="113"/>
      <c r="D1576" s="71"/>
      <c r="E1576" s="91"/>
      <c r="F1576" s="91"/>
      <c r="G1576" s="91"/>
      <c r="H1576" s="50"/>
      <c r="I1576" s="51"/>
      <c r="J1576" s="107"/>
      <c r="L1576" s="50"/>
      <c r="M1576" s="50"/>
      <c r="N1576" s="50"/>
    </row>
    <row r="1577" spans="1:14" s="22" customFormat="1" x14ac:dyDescent="0.45">
      <c r="A1577" s="113"/>
      <c r="C1577" s="113"/>
      <c r="D1577" s="71"/>
      <c r="E1577" s="91"/>
      <c r="F1577" s="91"/>
      <c r="G1577" s="91"/>
      <c r="H1577" s="50"/>
      <c r="I1577" s="51"/>
      <c r="J1577" s="107"/>
      <c r="L1577" s="50"/>
      <c r="M1577" s="50"/>
      <c r="N1577" s="50"/>
    </row>
    <row r="1578" spans="1:14" s="22" customFormat="1" x14ac:dyDescent="0.45">
      <c r="A1578" s="113"/>
      <c r="C1578" s="113"/>
      <c r="D1578" s="71"/>
      <c r="E1578" s="91"/>
      <c r="F1578" s="91"/>
      <c r="G1578" s="91"/>
      <c r="H1578" s="50"/>
      <c r="I1578" s="51"/>
      <c r="J1578" s="107"/>
      <c r="L1578" s="50"/>
      <c r="M1578" s="50"/>
      <c r="N1578" s="50"/>
    </row>
    <row r="1579" spans="1:14" s="22" customFormat="1" x14ac:dyDescent="0.45">
      <c r="A1579" s="113"/>
      <c r="C1579" s="113"/>
      <c r="D1579" s="71"/>
      <c r="E1579" s="91"/>
      <c r="F1579" s="91"/>
      <c r="G1579" s="91"/>
      <c r="H1579" s="50"/>
      <c r="I1579" s="51"/>
      <c r="J1579" s="107"/>
      <c r="L1579" s="50"/>
      <c r="M1579" s="50"/>
      <c r="N1579" s="50"/>
    </row>
    <row r="1580" spans="1:14" s="22" customFormat="1" x14ac:dyDescent="0.45">
      <c r="A1580" s="113"/>
      <c r="C1580" s="113"/>
      <c r="D1580" s="71"/>
      <c r="E1580" s="91"/>
      <c r="F1580" s="91"/>
      <c r="G1580" s="91"/>
      <c r="H1580" s="50"/>
      <c r="I1580" s="51"/>
      <c r="J1580" s="107"/>
      <c r="L1580" s="50"/>
      <c r="M1580" s="50"/>
      <c r="N1580" s="50"/>
    </row>
    <row r="1581" spans="1:14" s="22" customFormat="1" x14ac:dyDescent="0.45">
      <c r="A1581" s="113"/>
      <c r="C1581" s="113"/>
      <c r="D1581" s="71"/>
      <c r="E1581" s="91"/>
      <c r="F1581" s="91"/>
      <c r="G1581" s="91"/>
      <c r="H1581" s="50"/>
      <c r="I1581" s="51"/>
      <c r="J1581" s="107"/>
      <c r="L1581" s="50"/>
      <c r="M1581" s="50"/>
      <c r="N1581" s="50"/>
    </row>
    <row r="1582" spans="1:14" s="22" customFormat="1" x14ac:dyDescent="0.45">
      <c r="A1582" s="113"/>
      <c r="C1582" s="113"/>
      <c r="D1582" s="71"/>
      <c r="E1582" s="91"/>
      <c r="F1582" s="91"/>
      <c r="G1582" s="91"/>
      <c r="H1582" s="50"/>
      <c r="I1582" s="51"/>
      <c r="J1582" s="107"/>
      <c r="L1582" s="50"/>
      <c r="M1582" s="50"/>
      <c r="N1582" s="50"/>
    </row>
    <row r="1583" spans="1:14" s="22" customFormat="1" x14ac:dyDescent="0.45">
      <c r="A1583" s="113"/>
      <c r="C1583" s="113"/>
      <c r="D1583" s="71"/>
      <c r="E1583" s="91"/>
      <c r="F1583" s="91"/>
      <c r="G1583" s="91"/>
      <c r="H1583" s="50"/>
      <c r="I1583" s="51"/>
      <c r="J1583" s="107"/>
      <c r="L1583" s="50"/>
      <c r="M1583" s="50"/>
      <c r="N1583" s="50"/>
    </row>
    <row r="1584" spans="1:14" s="22" customFormat="1" x14ac:dyDescent="0.45">
      <c r="A1584" s="113"/>
      <c r="C1584" s="113"/>
      <c r="D1584" s="71"/>
      <c r="E1584" s="91"/>
      <c r="F1584" s="91"/>
      <c r="G1584" s="91"/>
      <c r="H1584" s="50"/>
      <c r="I1584" s="51"/>
      <c r="J1584" s="107"/>
      <c r="L1584" s="50"/>
      <c r="M1584" s="50"/>
      <c r="N1584" s="50"/>
    </row>
    <row r="1585" spans="1:14" s="22" customFormat="1" x14ac:dyDescent="0.45">
      <c r="A1585" s="113"/>
      <c r="C1585" s="113"/>
      <c r="D1585" s="71"/>
      <c r="E1585" s="91"/>
      <c r="F1585" s="91"/>
      <c r="G1585" s="91"/>
      <c r="H1585" s="50"/>
      <c r="I1585" s="51"/>
      <c r="J1585" s="107"/>
      <c r="L1585" s="50"/>
      <c r="M1585" s="50"/>
      <c r="N1585" s="50"/>
    </row>
    <row r="1586" spans="1:14" s="22" customFormat="1" x14ac:dyDescent="0.45">
      <c r="A1586" s="113"/>
      <c r="C1586" s="113"/>
      <c r="D1586" s="71"/>
      <c r="E1586" s="91"/>
      <c r="F1586" s="91"/>
      <c r="G1586" s="91"/>
      <c r="H1586" s="50"/>
      <c r="I1586" s="51"/>
      <c r="J1586" s="107"/>
      <c r="L1586" s="50"/>
      <c r="M1586" s="50"/>
      <c r="N1586" s="50"/>
    </row>
    <row r="1587" spans="1:14" s="22" customFormat="1" x14ac:dyDescent="0.45">
      <c r="A1587" s="113"/>
      <c r="C1587" s="113"/>
      <c r="D1587" s="71"/>
      <c r="E1587" s="91"/>
      <c r="F1587" s="91"/>
      <c r="G1587" s="91"/>
      <c r="H1587" s="50"/>
      <c r="I1587" s="51"/>
      <c r="J1587" s="107"/>
      <c r="L1587" s="50"/>
      <c r="M1587" s="50"/>
      <c r="N1587" s="50"/>
    </row>
    <row r="1588" spans="1:14" s="22" customFormat="1" x14ac:dyDescent="0.45">
      <c r="A1588" s="113"/>
      <c r="C1588" s="113"/>
      <c r="D1588" s="71"/>
      <c r="E1588" s="91"/>
      <c r="F1588" s="91"/>
      <c r="G1588" s="91"/>
      <c r="H1588" s="50"/>
      <c r="I1588" s="51"/>
      <c r="J1588" s="107"/>
      <c r="L1588" s="50"/>
      <c r="M1588" s="50"/>
      <c r="N1588" s="50"/>
    </row>
    <row r="1589" spans="1:14" s="22" customFormat="1" x14ac:dyDescent="0.45">
      <c r="A1589" s="113"/>
      <c r="C1589" s="113"/>
      <c r="D1589" s="71"/>
      <c r="E1589" s="91"/>
      <c r="F1589" s="91"/>
      <c r="G1589" s="91"/>
      <c r="H1589" s="50"/>
      <c r="I1589" s="51"/>
      <c r="J1589" s="107"/>
      <c r="L1589" s="50"/>
      <c r="M1589" s="50"/>
      <c r="N1589" s="50"/>
    </row>
    <row r="1590" spans="1:14" s="22" customFormat="1" x14ac:dyDescent="0.45">
      <c r="A1590" s="113"/>
      <c r="C1590" s="113"/>
      <c r="D1590" s="71"/>
      <c r="E1590" s="91"/>
      <c r="F1590" s="91"/>
      <c r="G1590" s="91"/>
      <c r="H1590" s="50"/>
      <c r="I1590" s="51"/>
      <c r="J1590" s="107"/>
      <c r="L1590" s="50"/>
      <c r="M1590" s="50"/>
      <c r="N1590" s="50"/>
    </row>
    <row r="1591" spans="1:14" s="22" customFormat="1" x14ac:dyDescent="0.45">
      <c r="A1591" s="113"/>
      <c r="C1591" s="113"/>
      <c r="D1591" s="71"/>
      <c r="E1591" s="91"/>
      <c r="F1591" s="91"/>
      <c r="G1591" s="91"/>
      <c r="H1591" s="50"/>
      <c r="I1591" s="51"/>
      <c r="J1591" s="107"/>
      <c r="L1591" s="50"/>
      <c r="M1591" s="50"/>
      <c r="N1591" s="50"/>
    </row>
    <row r="1592" spans="1:14" s="22" customFormat="1" x14ac:dyDescent="0.45">
      <c r="A1592" s="113"/>
      <c r="C1592" s="113"/>
      <c r="D1592" s="71"/>
      <c r="E1592" s="91"/>
      <c r="F1592" s="91"/>
      <c r="G1592" s="91"/>
      <c r="H1592" s="50"/>
      <c r="I1592" s="51"/>
      <c r="J1592" s="107"/>
      <c r="L1592" s="50"/>
      <c r="M1592" s="50"/>
      <c r="N1592" s="50"/>
    </row>
    <row r="1593" spans="1:14" s="22" customFormat="1" x14ac:dyDescent="0.45">
      <c r="A1593" s="113"/>
      <c r="C1593" s="113"/>
      <c r="D1593" s="71"/>
      <c r="E1593" s="91"/>
      <c r="F1593" s="91"/>
      <c r="G1593" s="91"/>
      <c r="H1593" s="50"/>
      <c r="I1593" s="51"/>
      <c r="J1593" s="107"/>
      <c r="L1593" s="50"/>
      <c r="M1593" s="50"/>
      <c r="N1593" s="50"/>
    </row>
    <row r="1594" spans="1:14" s="22" customFormat="1" x14ac:dyDescent="0.45">
      <c r="A1594" s="113"/>
      <c r="C1594" s="113"/>
      <c r="D1594" s="71"/>
      <c r="E1594" s="91"/>
      <c r="F1594" s="91"/>
      <c r="G1594" s="91"/>
      <c r="H1594" s="50"/>
      <c r="I1594" s="51"/>
      <c r="J1594" s="107"/>
      <c r="L1594" s="50"/>
      <c r="M1594" s="50"/>
      <c r="N1594" s="50"/>
    </row>
    <row r="1595" spans="1:14" s="22" customFormat="1" x14ac:dyDescent="0.45">
      <c r="A1595" s="113"/>
      <c r="C1595" s="113"/>
      <c r="D1595" s="71"/>
      <c r="E1595" s="91"/>
      <c r="F1595" s="91"/>
      <c r="G1595" s="91"/>
      <c r="H1595" s="50"/>
      <c r="I1595" s="51"/>
      <c r="J1595" s="107"/>
      <c r="L1595" s="50"/>
      <c r="M1595" s="50"/>
      <c r="N1595" s="50"/>
    </row>
    <row r="1596" spans="1:14" s="22" customFormat="1" x14ac:dyDescent="0.45">
      <c r="A1596" s="113"/>
      <c r="C1596" s="113"/>
      <c r="D1596" s="71"/>
      <c r="E1596" s="91"/>
      <c r="F1596" s="91"/>
      <c r="G1596" s="91"/>
      <c r="H1596" s="50"/>
      <c r="I1596" s="51"/>
      <c r="J1596" s="107"/>
      <c r="L1596" s="50"/>
      <c r="M1596" s="50"/>
      <c r="N1596" s="50"/>
    </row>
    <row r="1597" spans="1:14" s="22" customFormat="1" x14ac:dyDescent="0.45">
      <c r="A1597" s="113"/>
      <c r="C1597" s="113"/>
      <c r="D1597" s="71"/>
      <c r="E1597" s="91"/>
      <c r="F1597" s="91"/>
      <c r="G1597" s="91"/>
      <c r="H1597" s="50"/>
      <c r="I1597" s="51"/>
      <c r="J1597" s="107"/>
      <c r="L1597" s="50"/>
      <c r="M1597" s="50"/>
      <c r="N1597" s="50"/>
    </row>
    <row r="1598" spans="1:14" s="22" customFormat="1" x14ac:dyDescent="0.45">
      <c r="A1598" s="113"/>
      <c r="C1598" s="113"/>
      <c r="D1598" s="71"/>
      <c r="E1598" s="91"/>
      <c r="F1598" s="91"/>
      <c r="G1598" s="91"/>
      <c r="H1598" s="50"/>
      <c r="I1598" s="51"/>
      <c r="J1598" s="107"/>
      <c r="L1598" s="50"/>
      <c r="M1598" s="50"/>
      <c r="N1598" s="50"/>
    </row>
    <row r="1599" spans="1:14" s="22" customFormat="1" x14ac:dyDescent="0.45">
      <c r="A1599" s="113"/>
      <c r="C1599" s="113"/>
      <c r="D1599" s="71"/>
      <c r="E1599" s="91"/>
      <c r="F1599" s="91"/>
      <c r="G1599" s="91"/>
      <c r="H1599" s="50"/>
      <c r="I1599" s="51"/>
      <c r="J1599" s="107"/>
      <c r="L1599" s="50"/>
      <c r="M1599" s="50"/>
      <c r="N1599" s="50"/>
    </row>
    <row r="1600" spans="1:14" s="22" customFormat="1" x14ac:dyDescent="0.45">
      <c r="A1600" s="113"/>
      <c r="C1600" s="113"/>
      <c r="D1600" s="71"/>
      <c r="E1600" s="91"/>
      <c r="F1600" s="91"/>
      <c r="G1600" s="91"/>
      <c r="H1600" s="50"/>
      <c r="I1600" s="51"/>
      <c r="J1600" s="107"/>
      <c r="L1600" s="50"/>
      <c r="M1600" s="50"/>
      <c r="N1600" s="50"/>
    </row>
    <row r="1601" spans="1:14" s="22" customFormat="1" x14ac:dyDescent="0.45">
      <c r="A1601" s="113"/>
      <c r="C1601" s="113"/>
      <c r="D1601" s="71"/>
      <c r="E1601" s="91"/>
      <c r="F1601" s="91"/>
      <c r="G1601" s="91"/>
      <c r="H1601" s="50"/>
      <c r="I1601" s="51"/>
      <c r="J1601" s="107"/>
      <c r="L1601" s="50"/>
      <c r="M1601" s="50"/>
      <c r="N1601" s="50"/>
    </row>
    <row r="1602" spans="1:14" s="22" customFormat="1" x14ac:dyDescent="0.45">
      <c r="A1602" s="113"/>
      <c r="C1602" s="113"/>
      <c r="D1602" s="71"/>
      <c r="E1602" s="91"/>
      <c r="F1602" s="91"/>
      <c r="G1602" s="91"/>
      <c r="H1602" s="50"/>
      <c r="I1602" s="51"/>
      <c r="J1602" s="107"/>
      <c r="L1602" s="50"/>
      <c r="M1602" s="50"/>
      <c r="N1602" s="50"/>
    </row>
    <row r="1603" spans="1:14" s="22" customFormat="1" x14ac:dyDescent="0.45">
      <c r="A1603" s="113"/>
      <c r="C1603" s="113"/>
      <c r="D1603" s="71"/>
      <c r="E1603" s="91"/>
      <c r="F1603" s="91"/>
      <c r="G1603" s="91"/>
      <c r="H1603" s="50"/>
      <c r="I1603" s="51"/>
      <c r="J1603" s="107"/>
      <c r="L1603" s="50"/>
      <c r="M1603" s="50"/>
      <c r="N1603" s="50"/>
    </row>
    <row r="1604" spans="1:14" s="22" customFormat="1" x14ac:dyDescent="0.45">
      <c r="A1604" s="113"/>
      <c r="C1604" s="113"/>
      <c r="D1604" s="71"/>
      <c r="E1604" s="91"/>
      <c r="F1604" s="91"/>
      <c r="G1604" s="91"/>
      <c r="H1604" s="50"/>
      <c r="I1604" s="51"/>
      <c r="J1604" s="107"/>
      <c r="L1604" s="50"/>
      <c r="M1604" s="50"/>
      <c r="N1604" s="50"/>
    </row>
    <row r="1605" spans="1:14" s="22" customFormat="1" x14ac:dyDescent="0.45">
      <c r="A1605" s="113"/>
      <c r="C1605" s="113"/>
      <c r="D1605" s="71"/>
      <c r="E1605" s="91"/>
      <c r="F1605" s="91"/>
      <c r="G1605" s="91"/>
      <c r="H1605" s="50"/>
      <c r="I1605" s="51"/>
      <c r="J1605" s="107"/>
      <c r="L1605" s="50"/>
      <c r="M1605" s="50"/>
      <c r="N1605" s="50"/>
    </row>
    <row r="1606" spans="1:14" s="22" customFormat="1" x14ac:dyDescent="0.45">
      <c r="A1606" s="113"/>
      <c r="C1606" s="113"/>
      <c r="D1606" s="71"/>
      <c r="E1606" s="91"/>
      <c r="F1606" s="91"/>
      <c r="G1606" s="91"/>
      <c r="H1606" s="50"/>
      <c r="I1606" s="51"/>
      <c r="J1606" s="107"/>
      <c r="L1606" s="50"/>
      <c r="M1606" s="50"/>
      <c r="N1606" s="50"/>
    </row>
    <row r="1607" spans="1:14" s="22" customFormat="1" x14ac:dyDescent="0.45">
      <c r="A1607" s="113"/>
      <c r="C1607" s="113"/>
      <c r="D1607" s="71"/>
      <c r="E1607" s="91"/>
      <c r="F1607" s="91"/>
      <c r="G1607" s="91"/>
      <c r="H1607" s="50"/>
      <c r="I1607" s="51"/>
      <c r="J1607" s="107"/>
      <c r="L1607" s="50"/>
      <c r="M1607" s="50"/>
      <c r="N1607" s="50"/>
    </row>
    <row r="1608" spans="1:14" s="22" customFormat="1" x14ac:dyDescent="0.45">
      <c r="A1608" s="113"/>
      <c r="C1608" s="113"/>
      <c r="D1608" s="71"/>
      <c r="E1608" s="91"/>
      <c r="F1608" s="91"/>
      <c r="G1608" s="91"/>
      <c r="H1608" s="50"/>
      <c r="I1608" s="51"/>
      <c r="J1608" s="107"/>
      <c r="L1608" s="50"/>
      <c r="M1608" s="50"/>
      <c r="N1608" s="50"/>
    </row>
    <row r="1609" spans="1:14" s="22" customFormat="1" x14ac:dyDescent="0.45">
      <c r="A1609" s="113"/>
      <c r="C1609" s="113"/>
      <c r="D1609" s="71"/>
      <c r="E1609" s="91"/>
      <c r="F1609" s="91"/>
      <c r="G1609" s="91"/>
      <c r="H1609" s="50"/>
      <c r="I1609" s="51"/>
      <c r="J1609" s="107"/>
      <c r="L1609" s="50"/>
      <c r="M1609" s="50"/>
      <c r="N1609" s="50"/>
    </row>
    <row r="1610" spans="1:14" s="22" customFormat="1" x14ac:dyDescent="0.45">
      <c r="A1610" s="113"/>
      <c r="C1610" s="113"/>
      <c r="D1610" s="71"/>
      <c r="E1610" s="91"/>
      <c r="F1610" s="91"/>
      <c r="G1610" s="91"/>
      <c r="H1610" s="50"/>
      <c r="I1610" s="51"/>
      <c r="J1610" s="107"/>
      <c r="L1610" s="50"/>
      <c r="M1610" s="50"/>
      <c r="N1610" s="50"/>
    </row>
    <row r="1611" spans="1:14" s="22" customFormat="1" x14ac:dyDescent="0.45">
      <c r="A1611" s="113"/>
      <c r="C1611" s="113"/>
      <c r="D1611" s="71"/>
      <c r="E1611" s="91"/>
      <c r="F1611" s="91"/>
      <c r="G1611" s="91"/>
      <c r="H1611" s="50"/>
      <c r="I1611" s="51"/>
      <c r="J1611" s="107"/>
      <c r="L1611" s="50"/>
      <c r="M1611" s="50"/>
      <c r="N1611" s="50"/>
    </row>
    <row r="1612" spans="1:14" s="22" customFormat="1" x14ac:dyDescent="0.45">
      <c r="A1612" s="113"/>
      <c r="C1612" s="113"/>
      <c r="D1612" s="71"/>
      <c r="E1612" s="91"/>
      <c r="F1612" s="91"/>
      <c r="G1612" s="91"/>
      <c r="H1612" s="50"/>
      <c r="I1612" s="51"/>
      <c r="J1612" s="107"/>
      <c r="L1612" s="50"/>
      <c r="M1612" s="50"/>
      <c r="N1612" s="50"/>
    </row>
    <row r="1613" spans="1:14" s="22" customFormat="1" x14ac:dyDescent="0.45">
      <c r="A1613" s="113"/>
      <c r="C1613" s="113"/>
      <c r="D1613" s="71"/>
      <c r="E1613" s="91"/>
      <c r="F1613" s="91"/>
      <c r="G1613" s="91"/>
      <c r="H1613" s="50"/>
      <c r="I1613" s="51"/>
      <c r="J1613" s="107"/>
      <c r="L1613" s="50"/>
      <c r="M1613" s="50"/>
      <c r="N1613" s="50"/>
    </row>
    <row r="1614" spans="1:14" s="22" customFormat="1" x14ac:dyDescent="0.45">
      <c r="A1614" s="113"/>
      <c r="C1614" s="113"/>
      <c r="D1614" s="71"/>
      <c r="E1614" s="91"/>
      <c r="F1614" s="91"/>
      <c r="G1614" s="91"/>
      <c r="H1614" s="50"/>
      <c r="I1614" s="51"/>
      <c r="J1614" s="107"/>
      <c r="L1614" s="50"/>
      <c r="M1614" s="50"/>
      <c r="N1614" s="50"/>
    </row>
    <row r="1615" spans="1:14" s="22" customFormat="1" x14ac:dyDescent="0.45">
      <c r="A1615" s="113"/>
      <c r="C1615" s="113"/>
      <c r="D1615" s="71"/>
      <c r="E1615" s="91"/>
      <c r="F1615" s="91"/>
      <c r="G1615" s="91"/>
      <c r="H1615" s="50"/>
      <c r="I1615" s="51"/>
      <c r="J1615" s="107"/>
      <c r="L1615" s="50"/>
      <c r="M1615" s="50"/>
      <c r="N1615" s="50"/>
    </row>
    <row r="1616" spans="1:14" s="22" customFormat="1" x14ac:dyDescent="0.45">
      <c r="A1616" s="113"/>
      <c r="C1616" s="113"/>
      <c r="D1616" s="71"/>
      <c r="E1616" s="91"/>
      <c r="F1616" s="91"/>
      <c r="G1616" s="91"/>
      <c r="H1616" s="50"/>
      <c r="I1616" s="51"/>
      <c r="J1616" s="107"/>
      <c r="L1616" s="50"/>
      <c r="M1616" s="50"/>
      <c r="N1616" s="50"/>
    </row>
    <row r="1617" spans="1:14" s="22" customFormat="1" x14ac:dyDescent="0.45">
      <c r="A1617" s="113"/>
      <c r="C1617" s="113"/>
      <c r="D1617" s="71"/>
      <c r="E1617" s="91"/>
      <c r="F1617" s="91"/>
      <c r="G1617" s="91"/>
      <c r="H1617" s="50"/>
      <c r="I1617" s="51"/>
      <c r="J1617" s="107"/>
      <c r="L1617" s="50"/>
      <c r="M1617" s="50"/>
      <c r="N1617" s="50"/>
    </row>
    <row r="1618" spans="1:14" s="22" customFormat="1" x14ac:dyDescent="0.45">
      <c r="A1618" s="113"/>
      <c r="C1618" s="113"/>
      <c r="D1618" s="71"/>
      <c r="E1618" s="91"/>
      <c r="F1618" s="91"/>
      <c r="G1618" s="91"/>
      <c r="H1618" s="50"/>
      <c r="I1618" s="51"/>
      <c r="J1618" s="107"/>
      <c r="L1618" s="50"/>
      <c r="M1618" s="50"/>
      <c r="N1618" s="50"/>
    </row>
    <row r="1619" spans="1:14" s="22" customFormat="1" x14ac:dyDescent="0.45">
      <c r="A1619" s="113"/>
      <c r="C1619" s="113"/>
      <c r="D1619" s="71"/>
      <c r="E1619" s="91"/>
      <c r="F1619" s="91"/>
      <c r="G1619" s="91"/>
      <c r="H1619" s="50"/>
      <c r="I1619" s="51"/>
      <c r="J1619" s="107"/>
      <c r="L1619" s="50"/>
      <c r="M1619" s="50"/>
      <c r="N1619" s="50"/>
    </row>
    <row r="1620" spans="1:14" s="22" customFormat="1" x14ac:dyDescent="0.45">
      <c r="A1620" s="113"/>
      <c r="C1620" s="113"/>
      <c r="D1620" s="71"/>
      <c r="E1620" s="91"/>
      <c r="F1620" s="91"/>
      <c r="G1620" s="91"/>
      <c r="H1620" s="50"/>
      <c r="I1620" s="51"/>
      <c r="J1620" s="107"/>
      <c r="L1620" s="50"/>
      <c r="M1620" s="50"/>
      <c r="N1620" s="50"/>
    </row>
    <row r="1621" spans="1:14" s="22" customFormat="1" x14ac:dyDescent="0.45">
      <c r="A1621" s="113"/>
      <c r="C1621" s="113"/>
      <c r="D1621" s="71"/>
      <c r="E1621" s="91"/>
      <c r="F1621" s="91"/>
      <c r="G1621" s="91"/>
      <c r="H1621" s="50"/>
      <c r="I1621" s="51"/>
      <c r="J1621" s="107"/>
      <c r="L1621" s="50"/>
      <c r="M1621" s="50"/>
      <c r="N1621" s="50"/>
    </row>
    <row r="1622" spans="1:14" s="22" customFormat="1" x14ac:dyDescent="0.45">
      <c r="A1622" s="113"/>
      <c r="C1622" s="113"/>
      <c r="D1622" s="71"/>
      <c r="E1622" s="91"/>
      <c r="F1622" s="91"/>
      <c r="G1622" s="91"/>
      <c r="H1622" s="50"/>
      <c r="I1622" s="51"/>
      <c r="J1622" s="107"/>
      <c r="L1622" s="50"/>
      <c r="M1622" s="50"/>
      <c r="N1622" s="50"/>
    </row>
    <row r="1623" spans="1:14" s="22" customFormat="1" x14ac:dyDescent="0.45">
      <c r="A1623" s="113"/>
      <c r="C1623" s="113"/>
      <c r="D1623" s="71"/>
      <c r="E1623" s="91"/>
      <c r="F1623" s="91"/>
      <c r="G1623" s="91"/>
      <c r="H1623" s="50"/>
      <c r="I1623" s="51"/>
      <c r="J1623" s="107"/>
      <c r="L1623" s="50"/>
      <c r="M1623" s="50"/>
      <c r="N1623" s="50"/>
    </row>
    <row r="1624" spans="1:14" s="22" customFormat="1" x14ac:dyDescent="0.45">
      <c r="A1624" s="113"/>
      <c r="C1624" s="113"/>
      <c r="D1624" s="71"/>
      <c r="E1624" s="91"/>
      <c r="F1624" s="91"/>
      <c r="G1624" s="91"/>
      <c r="H1624" s="50"/>
      <c r="I1624" s="51"/>
      <c r="J1624" s="107"/>
      <c r="L1624" s="50"/>
      <c r="M1624" s="50"/>
      <c r="N1624" s="50"/>
    </row>
    <row r="1625" spans="1:14" s="22" customFormat="1" x14ac:dyDescent="0.45">
      <c r="A1625" s="113"/>
      <c r="C1625" s="113"/>
      <c r="D1625" s="71"/>
      <c r="E1625" s="91"/>
      <c r="F1625" s="91"/>
      <c r="G1625" s="91"/>
      <c r="H1625" s="50"/>
      <c r="I1625" s="51"/>
      <c r="J1625" s="107"/>
      <c r="L1625" s="50"/>
      <c r="M1625" s="50"/>
      <c r="N1625" s="50"/>
    </row>
    <row r="1626" spans="1:14" s="22" customFormat="1" x14ac:dyDescent="0.45">
      <c r="A1626" s="113"/>
      <c r="C1626" s="113"/>
      <c r="D1626" s="71"/>
      <c r="E1626" s="91"/>
      <c r="F1626" s="91"/>
      <c r="G1626" s="91"/>
      <c r="H1626" s="50"/>
      <c r="I1626" s="51"/>
      <c r="J1626" s="107"/>
      <c r="L1626" s="50"/>
      <c r="M1626" s="50"/>
      <c r="N1626" s="50"/>
    </row>
    <row r="1627" spans="1:14" s="22" customFormat="1" x14ac:dyDescent="0.45">
      <c r="A1627" s="113"/>
      <c r="C1627" s="113"/>
      <c r="D1627" s="71"/>
      <c r="E1627" s="91"/>
      <c r="F1627" s="91"/>
      <c r="G1627" s="91"/>
      <c r="H1627" s="50"/>
      <c r="I1627" s="51"/>
      <c r="J1627" s="107"/>
      <c r="L1627" s="50"/>
      <c r="M1627" s="50"/>
      <c r="N1627" s="50"/>
    </row>
    <row r="1628" spans="1:14" s="22" customFormat="1" x14ac:dyDescent="0.45">
      <c r="A1628" s="113"/>
      <c r="C1628" s="113"/>
      <c r="D1628" s="71"/>
      <c r="E1628" s="91"/>
      <c r="F1628" s="91"/>
      <c r="G1628" s="91"/>
      <c r="H1628" s="50"/>
      <c r="I1628" s="51"/>
      <c r="J1628" s="107"/>
      <c r="L1628" s="50"/>
      <c r="M1628" s="50"/>
      <c r="N1628" s="50"/>
    </row>
    <row r="1629" spans="1:14" s="22" customFormat="1" x14ac:dyDescent="0.45">
      <c r="A1629" s="113"/>
      <c r="C1629" s="113"/>
      <c r="D1629" s="71"/>
      <c r="E1629" s="91"/>
      <c r="F1629" s="91"/>
      <c r="G1629" s="91"/>
      <c r="H1629" s="50"/>
      <c r="I1629" s="51"/>
      <c r="J1629" s="107"/>
      <c r="L1629" s="50"/>
      <c r="M1629" s="50"/>
      <c r="N1629" s="50"/>
    </row>
    <row r="1630" spans="1:14" s="22" customFormat="1" x14ac:dyDescent="0.45">
      <c r="A1630" s="113"/>
      <c r="C1630" s="113"/>
      <c r="D1630" s="71"/>
      <c r="E1630" s="91"/>
      <c r="F1630" s="91"/>
      <c r="G1630" s="91"/>
      <c r="H1630" s="50"/>
      <c r="I1630" s="51"/>
      <c r="J1630" s="107"/>
      <c r="L1630" s="50"/>
      <c r="M1630" s="50"/>
      <c r="N1630" s="50"/>
    </row>
    <row r="1631" spans="1:14" s="22" customFormat="1" x14ac:dyDescent="0.45">
      <c r="A1631" s="113"/>
      <c r="C1631" s="113"/>
      <c r="D1631" s="71"/>
      <c r="E1631" s="91"/>
      <c r="F1631" s="91"/>
      <c r="G1631" s="91"/>
      <c r="H1631" s="50"/>
      <c r="I1631" s="51"/>
      <c r="J1631" s="107"/>
      <c r="L1631" s="50"/>
      <c r="M1631" s="50"/>
      <c r="N1631" s="50"/>
    </row>
    <row r="1632" spans="1:14" s="22" customFormat="1" x14ac:dyDescent="0.45">
      <c r="A1632" s="113"/>
      <c r="C1632" s="113"/>
      <c r="D1632" s="71"/>
      <c r="E1632" s="91"/>
      <c r="F1632" s="91"/>
      <c r="G1632" s="91"/>
      <c r="H1632" s="50"/>
      <c r="I1632" s="51"/>
      <c r="J1632" s="107"/>
      <c r="L1632" s="50"/>
      <c r="M1632" s="50"/>
      <c r="N1632" s="50"/>
    </row>
    <row r="1633" spans="1:14" s="22" customFormat="1" x14ac:dyDescent="0.45">
      <c r="A1633" s="113"/>
      <c r="C1633" s="113"/>
      <c r="D1633" s="71"/>
      <c r="E1633" s="91"/>
      <c r="F1633" s="91"/>
      <c r="G1633" s="91"/>
      <c r="H1633" s="50"/>
      <c r="I1633" s="51"/>
      <c r="J1633" s="107"/>
      <c r="L1633" s="50"/>
      <c r="M1633" s="50"/>
      <c r="N1633" s="50"/>
    </row>
    <row r="1634" spans="1:14" s="22" customFormat="1" x14ac:dyDescent="0.45">
      <c r="A1634" s="113"/>
      <c r="C1634" s="113"/>
      <c r="D1634" s="71"/>
      <c r="E1634" s="91"/>
      <c r="F1634" s="91"/>
      <c r="G1634" s="91"/>
      <c r="H1634" s="50"/>
      <c r="I1634" s="51"/>
      <c r="J1634" s="107"/>
      <c r="L1634" s="50"/>
      <c r="M1634" s="50"/>
      <c r="N1634" s="50"/>
    </row>
    <row r="1635" spans="1:14" s="22" customFormat="1" x14ac:dyDescent="0.45">
      <c r="A1635" s="113"/>
      <c r="C1635" s="113"/>
      <c r="D1635" s="71"/>
      <c r="E1635" s="91"/>
      <c r="F1635" s="91"/>
      <c r="G1635" s="91"/>
      <c r="H1635" s="50"/>
      <c r="I1635" s="51"/>
      <c r="J1635" s="107"/>
      <c r="L1635" s="50"/>
      <c r="M1635" s="50"/>
      <c r="N1635" s="50"/>
    </row>
    <row r="1636" spans="1:14" s="22" customFormat="1" x14ac:dyDescent="0.45">
      <c r="A1636" s="113"/>
      <c r="C1636" s="113"/>
      <c r="D1636" s="71"/>
      <c r="E1636" s="91"/>
      <c r="F1636" s="91"/>
      <c r="G1636" s="91"/>
      <c r="H1636" s="50"/>
      <c r="I1636" s="51"/>
      <c r="J1636" s="107"/>
      <c r="L1636" s="50"/>
      <c r="M1636" s="50"/>
      <c r="N1636" s="50"/>
    </row>
    <row r="1637" spans="1:14" s="22" customFormat="1" x14ac:dyDescent="0.45">
      <c r="A1637" s="113"/>
      <c r="C1637" s="113"/>
      <c r="D1637" s="71"/>
      <c r="E1637" s="91"/>
      <c r="F1637" s="91"/>
      <c r="G1637" s="91"/>
      <c r="H1637" s="50"/>
      <c r="I1637" s="51"/>
      <c r="J1637" s="107"/>
      <c r="L1637" s="50"/>
      <c r="M1637" s="50"/>
      <c r="N1637" s="50"/>
    </row>
    <row r="1638" spans="1:14" s="22" customFormat="1" x14ac:dyDescent="0.45">
      <c r="A1638" s="113"/>
      <c r="C1638" s="113"/>
      <c r="D1638" s="71"/>
      <c r="E1638" s="91"/>
      <c r="F1638" s="91"/>
      <c r="G1638" s="91"/>
      <c r="H1638" s="50"/>
      <c r="I1638" s="51"/>
      <c r="J1638" s="107"/>
      <c r="L1638" s="50"/>
      <c r="M1638" s="50"/>
      <c r="N1638" s="50"/>
    </row>
    <row r="1639" spans="1:14" s="22" customFormat="1" x14ac:dyDescent="0.45">
      <c r="A1639" s="113"/>
      <c r="C1639" s="113"/>
      <c r="D1639" s="71"/>
      <c r="E1639" s="91"/>
      <c r="F1639" s="91"/>
      <c r="G1639" s="91"/>
      <c r="H1639" s="50"/>
      <c r="I1639" s="51"/>
      <c r="J1639" s="107"/>
      <c r="L1639" s="50"/>
      <c r="M1639" s="50"/>
      <c r="N1639" s="50"/>
    </row>
    <row r="1640" spans="1:14" s="22" customFormat="1" x14ac:dyDescent="0.45">
      <c r="A1640" s="113"/>
      <c r="C1640" s="113"/>
      <c r="D1640" s="71"/>
      <c r="E1640" s="91"/>
      <c r="F1640" s="91"/>
      <c r="G1640" s="91"/>
      <c r="H1640" s="50"/>
      <c r="I1640" s="51"/>
      <c r="J1640" s="107"/>
      <c r="L1640" s="50"/>
      <c r="M1640" s="50"/>
      <c r="N1640" s="50"/>
    </row>
    <row r="1641" spans="1:14" s="22" customFormat="1" x14ac:dyDescent="0.45">
      <c r="A1641" s="113"/>
      <c r="C1641" s="113"/>
      <c r="D1641" s="71"/>
      <c r="E1641" s="91"/>
      <c r="F1641" s="91"/>
      <c r="G1641" s="91"/>
      <c r="H1641" s="50"/>
      <c r="I1641" s="51"/>
      <c r="J1641" s="107"/>
      <c r="L1641" s="50"/>
      <c r="M1641" s="50"/>
      <c r="N1641" s="50"/>
    </row>
    <row r="1642" spans="1:14" s="22" customFormat="1" x14ac:dyDescent="0.45">
      <c r="A1642" s="113"/>
      <c r="C1642" s="113"/>
      <c r="D1642" s="71"/>
      <c r="E1642" s="91"/>
      <c r="F1642" s="91"/>
      <c r="G1642" s="91"/>
      <c r="H1642" s="50"/>
      <c r="I1642" s="51"/>
      <c r="J1642" s="107"/>
      <c r="L1642" s="50"/>
      <c r="M1642" s="50"/>
      <c r="N1642" s="50"/>
    </row>
    <row r="1643" spans="1:14" s="22" customFormat="1" x14ac:dyDescent="0.45">
      <c r="A1643" s="113"/>
      <c r="C1643" s="113"/>
      <c r="D1643" s="71"/>
      <c r="E1643" s="91"/>
      <c r="F1643" s="91"/>
      <c r="G1643" s="91"/>
      <c r="H1643" s="50"/>
      <c r="I1643" s="51"/>
      <c r="J1643" s="107"/>
      <c r="L1643" s="50"/>
      <c r="M1643" s="50"/>
      <c r="N1643" s="50"/>
    </row>
    <row r="1644" spans="1:14" s="22" customFormat="1" x14ac:dyDescent="0.45">
      <c r="A1644" s="113"/>
      <c r="C1644" s="113"/>
      <c r="D1644" s="71"/>
      <c r="E1644" s="91"/>
      <c r="F1644" s="91"/>
      <c r="G1644" s="91"/>
      <c r="H1644" s="50"/>
      <c r="I1644" s="51"/>
      <c r="J1644" s="107"/>
      <c r="L1644" s="50"/>
      <c r="M1644" s="50"/>
      <c r="N1644" s="50"/>
    </row>
    <row r="1645" spans="1:14" s="22" customFormat="1" x14ac:dyDescent="0.45">
      <c r="A1645" s="113"/>
      <c r="C1645" s="113"/>
      <c r="D1645" s="71"/>
      <c r="E1645" s="91"/>
      <c r="F1645" s="91"/>
      <c r="G1645" s="91"/>
      <c r="H1645" s="50"/>
      <c r="I1645" s="51"/>
      <c r="J1645" s="107"/>
      <c r="L1645" s="50"/>
      <c r="M1645" s="50"/>
      <c r="N1645" s="50"/>
    </row>
    <row r="1646" spans="1:14" s="22" customFormat="1" x14ac:dyDescent="0.45">
      <c r="A1646" s="113"/>
      <c r="C1646" s="113"/>
      <c r="D1646" s="71"/>
      <c r="E1646" s="91"/>
      <c r="F1646" s="91"/>
      <c r="G1646" s="91"/>
      <c r="H1646" s="50"/>
      <c r="I1646" s="51"/>
      <c r="J1646" s="107"/>
      <c r="L1646" s="50"/>
      <c r="M1646" s="50"/>
      <c r="N1646" s="50"/>
    </row>
    <row r="1647" spans="1:14" s="22" customFormat="1" x14ac:dyDescent="0.45">
      <c r="A1647" s="113"/>
      <c r="C1647" s="113"/>
      <c r="D1647" s="71"/>
      <c r="E1647" s="91"/>
      <c r="F1647" s="91"/>
      <c r="G1647" s="91"/>
      <c r="H1647" s="50"/>
      <c r="I1647" s="51"/>
      <c r="J1647" s="107"/>
      <c r="L1647" s="50"/>
      <c r="M1647" s="50"/>
      <c r="N1647" s="50"/>
    </row>
    <row r="1648" spans="1:14" s="22" customFormat="1" x14ac:dyDescent="0.45">
      <c r="A1648" s="113"/>
      <c r="C1648" s="113"/>
      <c r="D1648" s="71"/>
      <c r="E1648" s="91"/>
      <c r="F1648" s="91"/>
      <c r="G1648" s="91"/>
      <c r="H1648" s="50"/>
      <c r="I1648" s="51"/>
      <c r="J1648" s="107"/>
      <c r="L1648" s="50"/>
      <c r="M1648" s="50"/>
      <c r="N1648" s="50"/>
    </row>
    <row r="1649" spans="1:14" s="22" customFormat="1" x14ac:dyDescent="0.45">
      <c r="A1649" s="113"/>
      <c r="C1649" s="113"/>
      <c r="D1649" s="71"/>
      <c r="E1649" s="91"/>
      <c r="F1649" s="91"/>
      <c r="G1649" s="91"/>
      <c r="H1649" s="50"/>
      <c r="I1649" s="51"/>
      <c r="J1649" s="107"/>
      <c r="L1649" s="50"/>
      <c r="M1649" s="50"/>
      <c r="N1649" s="50"/>
    </row>
    <row r="1650" spans="1:14" s="22" customFormat="1" x14ac:dyDescent="0.45">
      <c r="A1650" s="113"/>
      <c r="C1650" s="113"/>
      <c r="D1650" s="71"/>
      <c r="E1650" s="91"/>
      <c r="F1650" s="91"/>
      <c r="G1650" s="91"/>
      <c r="H1650" s="50"/>
      <c r="I1650" s="51"/>
      <c r="J1650" s="107"/>
      <c r="L1650" s="50"/>
      <c r="M1650" s="50"/>
      <c r="N1650" s="50"/>
    </row>
    <row r="1651" spans="1:14" s="22" customFormat="1" x14ac:dyDescent="0.45">
      <c r="A1651" s="113"/>
      <c r="C1651" s="113"/>
      <c r="D1651" s="71"/>
      <c r="E1651" s="91"/>
      <c r="F1651" s="91"/>
      <c r="G1651" s="91"/>
      <c r="H1651" s="50"/>
      <c r="I1651" s="51"/>
      <c r="J1651" s="107"/>
      <c r="L1651" s="50"/>
      <c r="M1651" s="50"/>
      <c r="N1651" s="50"/>
    </row>
    <row r="1652" spans="1:14" s="22" customFormat="1" x14ac:dyDescent="0.45">
      <c r="A1652" s="113"/>
      <c r="C1652" s="113"/>
      <c r="D1652" s="71"/>
      <c r="E1652" s="91"/>
      <c r="F1652" s="91"/>
      <c r="G1652" s="91"/>
      <c r="H1652" s="50"/>
      <c r="I1652" s="51"/>
      <c r="J1652" s="107"/>
      <c r="L1652" s="50"/>
      <c r="M1652" s="50"/>
      <c r="N1652" s="50"/>
    </row>
    <row r="1653" spans="1:14" s="22" customFormat="1" x14ac:dyDescent="0.45">
      <c r="A1653" s="113"/>
      <c r="C1653" s="113"/>
      <c r="D1653" s="71"/>
      <c r="E1653" s="91"/>
      <c r="F1653" s="91"/>
      <c r="G1653" s="91"/>
      <c r="H1653" s="50"/>
      <c r="I1653" s="51"/>
      <c r="J1653" s="107"/>
      <c r="L1653" s="50"/>
      <c r="M1653" s="50"/>
      <c r="N1653" s="50"/>
    </row>
    <row r="1654" spans="1:14" s="22" customFormat="1" x14ac:dyDescent="0.45">
      <c r="A1654" s="113"/>
      <c r="C1654" s="113"/>
      <c r="D1654" s="71"/>
      <c r="E1654" s="91"/>
      <c r="F1654" s="91"/>
      <c r="G1654" s="91"/>
      <c r="H1654" s="50"/>
      <c r="I1654" s="51"/>
      <c r="J1654" s="107"/>
      <c r="L1654" s="50"/>
      <c r="M1654" s="50"/>
      <c r="N1654" s="50"/>
    </row>
    <row r="1655" spans="1:14" s="22" customFormat="1" x14ac:dyDescent="0.45">
      <c r="A1655" s="113"/>
      <c r="C1655" s="113"/>
      <c r="D1655" s="71"/>
      <c r="E1655" s="91"/>
      <c r="F1655" s="91"/>
      <c r="G1655" s="91"/>
      <c r="H1655" s="50"/>
      <c r="I1655" s="51"/>
      <c r="J1655" s="107"/>
      <c r="L1655" s="50"/>
      <c r="M1655" s="50"/>
      <c r="N1655" s="50"/>
    </row>
    <row r="1656" spans="1:14" s="22" customFormat="1" x14ac:dyDescent="0.45">
      <c r="A1656" s="113"/>
      <c r="C1656" s="113"/>
      <c r="D1656" s="71"/>
      <c r="E1656" s="91"/>
      <c r="F1656" s="91"/>
      <c r="G1656" s="91"/>
      <c r="H1656" s="50"/>
      <c r="I1656" s="51"/>
      <c r="J1656" s="107"/>
      <c r="L1656" s="50"/>
      <c r="M1656" s="50"/>
      <c r="N1656" s="50"/>
    </row>
    <row r="1657" spans="1:14" s="22" customFormat="1" x14ac:dyDescent="0.45">
      <c r="A1657" s="113"/>
      <c r="C1657" s="113"/>
      <c r="D1657" s="71"/>
      <c r="E1657" s="91"/>
      <c r="F1657" s="91"/>
      <c r="G1657" s="91"/>
      <c r="H1657" s="50"/>
      <c r="I1657" s="51"/>
      <c r="J1657" s="107"/>
      <c r="L1657" s="50"/>
      <c r="M1657" s="50"/>
      <c r="N1657" s="50"/>
    </row>
    <row r="1658" spans="1:14" s="22" customFormat="1" x14ac:dyDescent="0.45">
      <c r="A1658" s="113"/>
      <c r="C1658" s="113"/>
      <c r="D1658" s="71"/>
      <c r="E1658" s="91"/>
      <c r="F1658" s="91"/>
      <c r="G1658" s="91"/>
      <c r="H1658" s="50"/>
      <c r="I1658" s="51"/>
      <c r="J1658" s="107"/>
      <c r="L1658" s="50"/>
      <c r="M1658" s="50"/>
      <c r="N1658" s="50"/>
    </row>
    <row r="1659" spans="1:14" s="22" customFormat="1" x14ac:dyDescent="0.45">
      <c r="A1659" s="113"/>
      <c r="C1659" s="113"/>
      <c r="D1659" s="71"/>
      <c r="E1659" s="91"/>
      <c r="F1659" s="91"/>
      <c r="G1659" s="91"/>
      <c r="H1659" s="50"/>
      <c r="I1659" s="51"/>
      <c r="J1659" s="107"/>
      <c r="L1659" s="50"/>
      <c r="M1659" s="50"/>
      <c r="N1659" s="50"/>
    </row>
    <row r="1660" spans="1:14" s="22" customFormat="1" x14ac:dyDescent="0.45">
      <c r="A1660" s="113"/>
      <c r="C1660" s="113"/>
      <c r="D1660" s="71"/>
      <c r="E1660" s="91"/>
      <c r="F1660" s="91"/>
      <c r="G1660" s="91"/>
      <c r="H1660" s="50"/>
      <c r="I1660" s="51"/>
      <c r="J1660" s="107"/>
      <c r="L1660" s="50"/>
      <c r="M1660" s="50"/>
      <c r="N1660" s="50"/>
    </row>
    <row r="1661" spans="1:14" s="22" customFormat="1" x14ac:dyDescent="0.45">
      <c r="A1661" s="113"/>
      <c r="C1661" s="113"/>
      <c r="D1661" s="71"/>
      <c r="E1661" s="91"/>
      <c r="F1661" s="91"/>
      <c r="G1661" s="91"/>
      <c r="H1661" s="50"/>
      <c r="I1661" s="51"/>
      <c r="J1661" s="107"/>
      <c r="L1661" s="50"/>
      <c r="M1661" s="50"/>
      <c r="N1661" s="50"/>
    </row>
    <row r="1662" spans="1:14" s="22" customFormat="1" x14ac:dyDescent="0.45">
      <c r="A1662" s="113"/>
      <c r="C1662" s="113"/>
      <c r="D1662" s="71"/>
      <c r="E1662" s="91"/>
      <c r="F1662" s="91"/>
      <c r="G1662" s="91"/>
      <c r="H1662" s="50"/>
      <c r="I1662" s="51"/>
      <c r="J1662" s="107"/>
      <c r="L1662" s="50"/>
      <c r="M1662" s="50"/>
      <c r="N1662" s="50"/>
    </row>
    <row r="1663" spans="1:14" s="22" customFormat="1" x14ac:dyDescent="0.45">
      <c r="A1663" s="113"/>
      <c r="C1663" s="113"/>
      <c r="D1663" s="71"/>
      <c r="E1663" s="91"/>
      <c r="F1663" s="91"/>
      <c r="G1663" s="91"/>
      <c r="H1663" s="50"/>
      <c r="I1663" s="51"/>
      <c r="J1663" s="107"/>
      <c r="L1663" s="50"/>
      <c r="M1663" s="50"/>
      <c r="N1663" s="50"/>
    </row>
    <row r="1664" spans="1:14" s="22" customFormat="1" x14ac:dyDescent="0.45">
      <c r="A1664" s="113"/>
      <c r="C1664" s="113"/>
      <c r="D1664" s="71"/>
      <c r="E1664" s="91"/>
      <c r="F1664" s="91"/>
      <c r="G1664" s="91"/>
      <c r="H1664" s="50"/>
      <c r="I1664" s="51"/>
      <c r="J1664" s="107"/>
      <c r="L1664" s="50"/>
      <c r="M1664" s="50"/>
      <c r="N1664" s="50"/>
    </row>
    <row r="1665" spans="1:14" s="22" customFormat="1" x14ac:dyDescent="0.45">
      <c r="A1665" s="113"/>
      <c r="C1665" s="113"/>
      <c r="D1665" s="71"/>
      <c r="E1665" s="91"/>
      <c r="F1665" s="91"/>
      <c r="G1665" s="91"/>
      <c r="H1665" s="50"/>
      <c r="I1665" s="51"/>
      <c r="J1665" s="107"/>
      <c r="L1665" s="50"/>
      <c r="M1665" s="50"/>
      <c r="N1665" s="50"/>
    </row>
    <row r="1666" spans="1:14" s="22" customFormat="1" x14ac:dyDescent="0.45">
      <c r="A1666" s="113"/>
      <c r="C1666" s="113"/>
      <c r="D1666" s="71"/>
      <c r="E1666" s="91"/>
      <c r="F1666" s="91"/>
      <c r="G1666" s="91"/>
      <c r="H1666" s="50"/>
      <c r="I1666" s="51"/>
      <c r="J1666" s="107"/>
      <c r="L1666" s="50"/>
      <c r="M1666" s="50"/>
      <c r="N1666" s="50"/>
    </row>
    <row r="1667" spans="1:14" s="22" customFormat="1" x14ac:dyDescent="0.45">
      <c r="A1667" s="113"/>
      <c r="C1667" s="113"/>
      <c r="D1667" s="71"/>
      <c r="E1667" s="91"/>
      <c r="F1667" s="91"/>
      <c r="G1667" s="91"/>
      <c r="H1667" s="50"/>
      <c r="I1667" s="51"/>
      <c r="J1667" s="107"/>
      <c r="L1667" s="50"/>
      <c r="M1667" s="50"/>
      <c r="N1667" s="50"/>
    </row>
    <row r="1668" spans="1:14" s="22" customFormat="1" x14ac:dyDescent="0.45">
      <c r="A1668" s="113"/>
      <c r="C1668" s="113"/>
      <c r="D1668" s="71"/>
      <c r="E1668" s="91"/>
      <c r="F1668" s="91"/>
      <c r="G1668" s="91"/>
      <c r="H1668" s="50"/>
      <c r="I1668" s="51"/>
      <c r="J1668" s="107"/>
      <c r="L1668" s="50"/>
      <c r="M1668" s="50"/>
      <c r="N1668" s="50"/>
    </row>
    <row r="1669" spans="1:14" s="22" customFormat="1" x14ac:dyDescent="0.45">
      <c r="A1669" s="113"/>
      <c r="C1669" s="113"/>
      <c r="D1669" s="71"/>
      <c r="E1669" s="91"/>
      <c r="F1669" s="91"/>
      <c r="G1669" s="91"/>
      <c r="H1669" s="50"/>
      <c r="I1669" s="51"/>
      <c r="J1669" s="107"/>
      <c r="L1669" s="50"/>
      <c r="M1669" s="50"/>
      <c r="N1669" s="50"/>
    </row>
    <row r="1670" spans="1:14" s="22" customFormat="1" x14ac:dyDescent="0.45">
      <c r="A1670" s="113"/>
      <c r="C1670" s="113"/>
      <c r="D1670" s="71"/>
      <c r="E1670" s="91"/>
      <c r="F1670" s="91"/>
      <c r="G1670" s="91"/>
      <c r="H1670" s="50"/>
      <c r="I1670" s="51"/>
      <c r="J1670" s="107"/>
      <c r="L1670" s="50"/>
      <c r="M1670" s="50"/>
      <c r="N1670" s="50"/>
    </row>
    <row r="1671" spans="1:14" s="22" customFormat="1" x14ac:dyDescent="0.45">
      <c r="A1671" s="113"/>
      <c r="C1671" s="113"/>
      <c r="D1671" s="71"/>
      <c r="E1671" s="91"/>
      <c r="F1671" s="91"/>
      <c r="G1671" s="91"/>
      <c r="H1671" s="50"/>
      <c r="I1671" s="51"/>
      <c r="J1671" s="107"/>
      <c r="L1671" s="50"/>
      <c r="M1671" s="50"/>
      <c r="N1671" s="50"/>
    </row>
    <row r="1672" spans="1:14" s="22" customFormat="1" x14ac:dyDescent="0.45">
      <c r="A1672" s="113"/>
      <c r="C1672" s="113"/>
      <c r="D1672" s="71"/>
      <c r="E1672" s="91"/>
      <c r="F1672" s="91"/>
      <c r="G1672" s="91"/>
      <c r="H1672" s="50"/>
      <c r="I1672" s="51"/>
      <c r="J1672" s="107"/>
      <c r="L1672" s="50"/>
      <c r="M1672" s="50"/>
      <c r="N1672" s="50"/>
    </row>
    <row r="1673" spans="1:14" s="22" customFormat="1" x14ac:dyDescent="0.45">
      <c r="A1673" s="113"/>
      <c r="C1673" s="113"/>
      <c r="D1673" s="71"/>
      <c r="E1673" s="91"/>
      <c r="F1673" s="91"/>
      <c r="G1673" s="91"/>
      <c r="H1673" s="50"/>
      <c r="I1673" s="51"/>
      <c r="J1673" s="107"/>
      <c r="L1673" s="50"/>
      <c r="M1673" s="50"/>
      <c r="N1673" s="50"/>
    </row>
    <row r="1674" spans="1:14" s="22" customFormat="1" x14ac:dyDescent="0.45">
      <c r="A1674" s="113"/>
      <c r="C1674" s="113"/>
      <c r="D1674" s="71"/>
      <c r="E1674" s="91"/>
      <c r="F1674" s="91"/>
      <c r="G1674" s="91"/>
      <c r="H1674" s="50"/>
      <c r="I1674" s="51"/>
      <c r="J1674" s="107"/>
      <c r="L1674" s="50"/>
      <c r="M1674" s="50"/>
      <c r="N1674" s="50"/>
    </row>
    <row r="1675" spans="1:14" s="22" customFormat="1" x14ac:dyDescent="0.45">
      <c r="A1675" s="113"/>
      <c r="C1675" s="113"/>
      <c r="D1675" s="71"/>
      <c r="E1675" s="91"/>
      <c r="F1675" s="91"/>
      <c r="G1675" s="91"/>
      <c r="H1675" s="50"/>
      <c r="I1675" s="51"/>
      <c r="J1675" s="107"/>
      <c r="L1675" s="50"/>
      <c r="M1675" s="50"/>
      <c r="N1675" s="50"/>
    </row>
    <row r="1676" spans="1:14" s="22" customFormat="1" x14ac:dyDescent="0.45">
      <c r="A1676" s="113"/>
      <c r="C1676" s="113"/>
      <c r="D1676" s="71"/>
      <c r="E1676" s="91"/>
      <c r="F1676" s="91"/>
      <c r="G1676" s="91"/>
      <c r="H1676" s="50"/>
      <c r="I1676" s="51"/>
      <c r="J1676" s="107"/>
      <c r="L1676" s="50"/>
      <c r="M1676" s="50"/>
      <c r="N1676" s="50"/>
    </row>
    <row r="1677" spans="1:14" s="22" customFormat="1" x14ac:dyDescent="0.45">
      <c r="A1677" s="113"/>
      <c r="C1677" s="113"/>
      <c r="D1677" s="71"/>
      <c r="E1677" s="91"/>
      <c r="F1677" s="91"/>
      <c r="G1677" s="91"/>
      <c r="H1677" s="50"/>
      <c r="I1677" s="51"/>
      <c r="J1677" s="107"/>
      <c r="L1677" s="50"/>
      <c r="M1677" s="50"/>
      <c r="N1677" s="50"/>
    </row>
    <row r="1678" spans="1:14" s="22" customFormat="1" x14ac:dyDescent="0.45">
      <c r="A1678" s="113"/>
      <c r="C1678" s="113"/>
      <c r="D1678" s="71"/>
      <c r="E1678" s="91"/>
      <c r="F1678" s="91"/>
      <c r="G1678" s="91"/>
      <c r="H1678" s="50"/>
      <c r="I1678" s="51"/>
      <c r="J1678" s="107"/>
      <c r="L1678" s="50"/>
      <c r="M1678" s="50"/>
      <c r="N1678" s="50"/>
    </row>
    <row r="1679" spans="1:14" s="22" customFormat="1" x14ac:dyDescent="0.45">
      <c r="A1679" s="113"/>
      <c r="C1679" s="113"/>
      <c r="D1679" s="71"/>
      <c r="E1679" s="91"/>
      <c r="F1679" s="91"/>
      <c r="G1679" s="91"/>
      <c r="H1679" s="50"/>
      <c r="I1679" s="51"/>
      <c r="J1679" s="107"/>
      <c r="L1679" s="50"/>
      <c r="M1679" s="50"/>
      <c r="N1679" s="50"/>
    </row>
    <row r="1680" spans="1:14" s="22" customFormat="1" x14ac:dyDescent="0.45">
      <c r="A1680" s="113"/>
      <c r="C1680" s="113"/>
      <c r="D1680" s="71"/>
      <c r="E1680" s="91"/>
      <c r="F1680" s="91"/>
      <c r="G1680" s="91"/>
      <c r="H1680" s="50"/>
      <c r="I1680" s="51"/>
      <c r="J1680" s="107"/>
      <c r="L1680" s="50"/>
      <c r="M1680" s="50"/>
      <c r="N1680" s="50"/>
    </row>
    <row r="1681" spans="1:14" s="22" customFormat="1" x14ac:dyDescent="0.45">
      <c r="A1681" s="113"/>
      <c r="C1681" s="113"/>
      <c r="D1681" s="71"/>
      <c r="E1681" s="91"/>
      <c r="F1681" s="91"/>
      <c r="G1681" s="91"/>
      <c r="H1681" s="50"/>
      <c r="I1681" s="51"/>
      <c r="J1681" s="107"/>
      <c r="L1681" s="50"/>
      <c r="M1681" s="50"/>
      <c r="N1681" s="50"/>
    </row>
    <row r="1682" spans="1:14" s="22" customFormat="1" x14ac:dyDescent="0.45">
      <c r="A1682" s="113"/>
      <c r="C1682" s="113"/>
      <c r="D1682" s="71"/>
      <c r="E1682" s="91"/>
      <c r="F1682" s="91"/>
      <c r="G1682" s="91"/>
      <c r="H1682" s="50"/>
      <c r="I1682" s="51"/>
      <c r="J1682" s="107"/>
      <c r="L1682" s="50"/>
      <c r="M1682" s="50"/>
      <c r="N1682" s="50"/>
    </row>
    <row r="1683" spans="1:14" s="22" customFormat="1" x14ac:dyDescent="0.45">
      <c r="A1683" s="113"/>
      <c r="C1683" s="113"/>
      <c r="D1683" s="71"/>
      <c r="E1683" s="91"/>
      <c r="F1683" s="91"/>
      <c r="G1683" s="91"/>
      <c r="H1683" s="50"/>
      <c r="I1683" s="51"/>
      <c r="J1683" s="107"/>
      <c r="L1683" s="50"/>
      <c r="M1683" s="50"/>
      <c r="N1683" s="50"/>
    </row>
    <row r="1684" spans="1:14" s="22" customFormat="1" x14ac:dyDescent="0.45">
      <c r="A1684" s="113"/>
      <c r="C1684" s="113"/>
      <c r="D1684" s="71"/>
      <c r="E1684" s="91"/>
      <c r="F1684" s="91"/>
      <c r="G1684" s="91"/>
      <c r="H1684" s="50"/>
      <c r="I1684" s="51"/>
      <c r="J1684" s="107"/>
      <c r="L1684" s="50"/>
      <c r="M1684" s="50"/>
      <c r="N1684" s="50"/>
    </row>
    <row r="1685" spans="1:14" s="22" customFormat="1" x14ac:dyDescent="0.45">
      <c r="A1685" s="113"/>
      <c r="C1685" s="113"/>
      <c r="D1685" s="71"/>
      <c r="E1685" s="91"/>
      <c r="F1685" s="91"/>
      <c r="G1685" s="91"/>
      <c r="H1685" s="50"/>
      <c r="I1685" s="51"/>
      <c r="J1685" s="107"/>
      <c r="L1685" s="50"/>
      <c r="M1685" s="50"/>
      <c r="N1685" s="50"/>
    </row>
    <row r="1686" spans="1:14" s="22" customFormat="1" x14ac:dyDescent="0.45">
      <c r="A1686" s="113"/>
      <c r="C1686" s="113"/>
      <c r="D1686" s="71"/>
      <c r="E1686" s="91"/>
      <c r="F1686" s="91"/>
      <c r="G1686" s="91"/>
      <c r="H1686" s="50"/>
      <c r="I1686" s="51"/>
      <c r="J1686" s="107"/>
      <c r="L1686" s="50"/>
      <c r="M1686" s="50"/>
      <c r="N1686" s="50"/>
    </row>
    <row r="1687" spans="1:14" s="22" customFormat="1" x14ac:dyDescent="0.45">
      <c r="A1687" s="113"/>
      <c r="C1687" s="113"/>
      <c r="D1687" s="71"/>
      <c r="E1687" s="91"/>
      <c r="F1687" s="91"/>
      <c r="G1687" s="91"/>
      <c r="H1687" s="50"/>
      <c r="I1687" s="51"/>
      <c r="J1687" s="107"/>
      <c r="L1687" s="50"/>
      <c r="M1687" s="50"/>
      <c r="N1687" s="50"/>
    </row>
    <row r="1688" spans="1:14" s="22" customFormat="1" x14ac:dyDescent="0.45">
      <c r="A1688" s="113"/>
      <c r="C1688" s="113"/>
      <c r="D1688" s="71"/>
      <c r="E1688" s="91"/>
      <c r="F1688" s="91"/>
      <c r="G1688" s="91"/>
      <c r="H1688" s="50"/>
      <c r="I1688" s="51"/>
      <c r="J1688" s="107"/>
      <c r="L1688" s="50"/>
      <c r="M1688" s="50"/>
      <c r="N1688" s="50"/>
    </row>
    <row r="1689" spans="1:14" s="22" customFormat="1" x14ac:dyDescent="0.45">
      <c r="A1689" s="113"/>
      <c r="C1689" s="113"/>
      <c r="D1689" s="71"/>
      <c r="E1689" s="91"/>
      <c r="F1689" s="91"/>
      <c r="G1689" s="91"/>
      <c r="H1689" s="50"/>
      <c r="I1689" s="51"/>
      <c r="J1689" s="107"/>
      <c r="L1689" s="50"/>
      <c r="M1689" s="50"/>
      <c r="N1689" s="50"/>
    </row>
    <row r="1690" spans="1:14" s="22" customFormat="1" x14ac:dyDescent="0.45">
      <c r="A1690" s="113"/>
      <c r="C1690" s="113"/>
      <c r="D1690" s="71"/>
      <c r="E1690" s="91"/>
      <c r="F1690" s="91"/>
      <c r="G1690" s="91"/>
      <c r="H1690" s="50"/>
      <c r="I1690" s="51"/>
      <c r="J1690" s="107"/>
      <c r="L1690" s="50"/>
      <c r="M1690" s="50"/>
      <c r="N1690" s="50"/>
    </row>
    <row r="1691" spans="1:14" s="22" customFormat="1" x14ac:dyDescent="0.45">
      <c r="A1691" s="113"/>
      <c r="C1691" s="113"/>
      <c r="D1691" s="71"/>
      <c r="E1691" s="91"/>
      <c r="F1691" s="91"/>
      <c r="G1691" s="91"/>
      <c r="H1691" s="50"/>
      <c r="I1691" s="51"/>
      <c r="J1691" s="107"/>
      <c r="L1691" s="50"/>
      <c r="M1691" s="50"/>
      <c r="N1691" s="50"/>
    </row>
    <row r="1692" spans="1:14" s="22" customFormat="1" x14ac:dyDescent="0.45">
      <c r="A1692" s="113"/>
      <c r="C1692" s="113"/>
      <c r="D1692" s="71"/>
      <c r="E1692" s="91"/>
      <c r="F1692" s="91"/>
      <c r="G1692" s="91"/>
      <c r="H1692" s="50"/>
      <c r="I1692" s="51"/>
      <c r="J1692" s="107"/>
      <c r="L1692" s="50"/>
      <c r="M1692" s="50"/>
      <c r="N1692" s="50"/>
    </row>
    <row r="1693" spans="1:14" s="22" customFormat="1" x14ac:dyDescent="0.45">
      <c r="A1693" s="113"/>
      <c r="C1693" s="113"/>
      <c r="D1693" s="71"/>
      <c r="E1693" s="91"/>
      <c r="F1693" s="91"/>
      <c r="G1693" s="91"/>
      <c r="H1693" s="50"/>
      <c r="I1693" s="51"/>
      <c r="J1693" s="107"/>
      <c r="L1693" s="50"/>
      <c r="M1693" s="50"/>
      <c r="N1693" s="50"/>
    </row>
    <row r="1694" spans="1:14" s="22" customFormat="1" x14ac:dyDescent="0.45">
      <c r="A1694" s="113"/>
      <c r="C1694" s="113"/>
      <c r="D1694" s="71"/>
      <c r="E1694" s="91"/>
      <c r="F1694" s="91"/>
      <c r="G1694" s="91"/>
      <c r="H1694" s="50"/>
      <c r="I1694" s="51"/>
      <c r="J1694" s="107"/>
      <c r="L1694" s="50"/>
      <c r="M1694" s="50"/>
      <c r="N1694" s="50"/>
    </row>
    <row r="1695" spans="1:14" s="22" customFormat="1" x14ac:dyDescent="0.45">
      <c r="A1695" s="113"/>
      <c r="C1695" s="113"/>
      <c r="D1695" s="71"/>
      <c r="E1695" s="91"/>
      <c r="F1695" s="91"/>
      <c r="G1695" s="91"/>
      <c r="H1695" s="50"/>
      <c r="I1695" s="51"/>
      <c r="J1695" s="107"/>
      <c r="L1695" s="50"/>
      <c r="M1695" s="50"/>
      <c r="N1695" s="50"/>
    </row>
    <row r="1696" spans="1:14" s="22" customFormat="1" x14ac:dyDescent="0.45">
      <c r="A1696" s="113"/>
      <c r="C1696" s="113"/>
      <c r="D1696" s="71"/>
      <c r="E1696" s="91"/>
      <c r="F1696" s="91"/>
      <c r="G1696" s="91"/>
      <c r="H1696" s="50"/>
      <c r="I1696" s="51"/>
      <c r="J1696" s="107"/>
      <c r="L1696" s="50"/>
      <c r="M1696" s="50"/>
      <c r="N1696" s="50"/>
    </row>
    <row r="1697" spans="1:14" s="22" customFormat="1" x14ac:dyDescent="0.45">
      <c r="A1697" s="113"/>
      <c r="C1697" s="113"/>
      <c r="D1697" s="71"/>
      <c r="E1697" s="91"/>
      <c r="F1697" s="91"/>
      <c r="G1697" s="91"/>
      <c r="H1697" s="50"/>
      <c r="I1697" s="51"/>
      <c r="J1697" s="107"/>
      <c r="L1697" s="50"/>
      <c r="M1697" s="50"/>
      <c r="N1697" s="50"/>
    </row>
    <row r="1698" spans="1:14" s="22" customFormat="1" x14ac:dyDescent="0.45">
      <c r="A1698" s="113"/>
      <c r="C1698" s="113"/>
      <c r="D1698" s="71"/>
      <c r="E1698" s="91"/>
      <c r="F1698" s="91"/>
      <c r="G1698" s="91"/>
      <c r="H1698" s="50"/>
      <c r="I1698" s="51"/>
      <c r="J1698" s="107"/>
      <c r="L1698" s="50"/>
      <c r="M1698" s="50"/>
      <c r="N1698" s="50"/>
    </row>
    <row r="1699" spans="1:14" s="22" customFormat="1" x14ac:dyDescent="0.45">
      <c r="A1699" s="113"/>
      <c r="C1699" s="113"/>
      <c r="D1699" s="71"/>
      <c r="E1699" s="91"/>
      <c r="F1699" s="91"/>
      <c r="G1699" s="91"/>
      <c r="H1699" s="50"/>
      <c r="I1699" s="51"/>
      <c r="J1699" s="107"/>
      <c r="L1699" s="50"/>
      <c r="M1699" s="50"/>
      <c r="N1699" s="50"/>
    </row>
    <row r="1700" spans="1:14" s="22" customFormat="1" x14ac:dyDescent="0.45">
      <c r="A1700" s="113"/>
      <c r="C1700" s="113"/>
      <c r="D1700" s="71"/>
      <c r="E1700" s="91"/>
      <c r="F1700" s="91"/>
      <c r="G1700" s="91"/>
      <c r="H1700" s="50"/>
      <c r="I1700" s="51"/>
      <c r="J1700" s="107"/>
      <c r="L1700" s="50"/>
      <c r="M1700" s="50"/>
      <c r="N1700" s="50"/>
    </row>
    <row r="1701" spans="1:14" s="22" customFormat="1" x14ac:dyDescent="0.45">
      <c r="A1701" s="113"/>
      <c r="C1701" s="113"/>
      <c r="D1701" s="71"/>
      <c r="E1701" s="91"/>
      <c r="F1701" s="91"/>
      <c r="G1701" s="91"/>
      <c r="H1701" s="50"/>
      <c r="I1701" s="51"/>
      <c r="J1701" s="107"/>
      <c r="L1701" s="50"/>
      <c r="M1701" s="50"/>
      <c r="N1701" s="50"/>
    </row>
    <row r="1702" spans="1:14" s="22" customFormat="1" x14ac:dyDescent="0.45">
      <c r="A1702" s="113"/>
      <c r="C1702" s="113"/>
      <c r="D1702" s="71"/>
      <c r="E1702" s="91"/>
      <c r="F1702" s="91"/>
      <c r="G1702" s="91"/>
      <c r="H1702" s="50"/>
      <c r="I1702" s="51"/>
      <c r="J1702" s="107"/>
      <c r="L1702" s="50"/>
      <c r="M1702" s="50"/>
      <c r="N1702" s="50"/>
    </row>
    <row r="1703" spans="1:14" s="22" customFormat="1" x14ac:dyDescent="0.45">
      <c r="A1703" s="113"/>
      <c r="C1703" s="113"/>
      <c r="D1703" s="71"/>
      <c r="E1703" s="91"/>
      <c r="F1703" s="91"/>
      <c r="G1703" s="91"/>
      <c r="H1703" s="50"/>
      <c r="I1703" s="51"/>
      <c r="J1703" s="107"/>
      <c r="L1703" s="50"/>
      <c r="M1703" s="50"/>
      <c r="N1703" s="50"/>
    </row>
    <row r="1704" spans="1:14" s="22" customFormat="1" x14ac:dyDescent="0.45">
      <c r="A1704" s="113"/>
      <c r="C1704" s="113"/>
      <c r="D1704" s="71"/>
      <c r="E1704" s="91"/>
      <c r="F1704" s="91"/>
      <c r="G1704" s="91"/>
      <c r="H1704" s="50"/>
      <c r="I1704" s="51"/>
      <c r="J1704" s="107"/>
      <c r="L1704" s="50"/>
      <c r="M1704" s="50"/>
      <c r="N1704" s="50"/>
    </row>
    <row r="1705" spans="1:14" s="22" customFormat="1" x14ac:dyDescent="0.45">
      <c r="A1705" s="113"/>
      <c r="C1705" s="113"/>
      <c r="D1705" s="71"/>
      <c r="E1705" s="91"/>
      <c r="F1705" s="91"/>
      <c r="G1705" s="91"/>
      <c r="H1705" s="50"/>
      <c r="I1705" s="51"/>
      <c r="J1705" s="107"/>
      <c r="L1705" s="50"/>
      <c r="M1705" s="50"/>
      <c r="N1705" s="50"/>
    </row>
    <row r="1706" spans="1:14" s="22" customFormat="1" x14ac:dyDescent="0.45">
      <c r="A1706" s="113"/>
      <c r="C1706" s="113"/>
      <c r="D1706" s="71"/>
      <c r="E1706" s="91"/>
      <c r="F1706" s="91"/>
      <c r="G1706" s="91"/>
      <c r="H1706" s="50"/>
      <c r="I1706" s="51"/>
      <c r="J1706" s="107"/>
      <c r="L1706" s="50"/>
      <c r="M1706" s="50"/>
      <c r="N1706" s="50"/>
    </row>
    <row r="1707" spans="1:14" s="22" customFormat="1" x14ac:dyDescent="0.45">
      <c r="A1707" s="113"/>
      <c r="C1707" s="113"/>
      <c r="D1707" s="71"/>
      <c r="E1707" s="91"/>
      <c r="F1707" s="91"/>
      <c r="G1707" s="91"/>
      <c r="H1707" s="50"/>
      <c r="I1707" s="51"/>
      <c r="J1707" s="107"/>
      <c r="L1707" s="50"/>
      <c r="M1707" s="50"/>
      <c r="N1707" s="50"/>
    </row>
    <row r="1708" spans="1:14" s="22" customFormat="1" x14ac:dyDescent="0.45">
      <c r="A1708" s="113"/>
      <c r="C1708" s="113"/>
      <c r="D1708" s="71"/>
      <c r="E1708" s="91"/>
      <c r="F1708" s="91"/>
      <c r="G1708" s="91"/>
      <c r="H1708" s="50"/>
      <c r="I1708" s="51"/>
      <c r="J1708" s="107"/>
      <c r="L1708" s="50"/>
      <c r="M1708" s="50"/>
      <c r="N1708" s="50"/>
    </row>
    <row r="1709" spans="1:14" s="22" customFormat="1" x14ac:dyDescent="0.45">
      <c r="A1709" s="113"/>
      <c r="C1709" s="113"/>
      <c r="D1709" s="71"/>
      <c r="E1709" s="91"/>
      <c r="F1709" s="91"/>
      <c r="G1709" s="91"/>
      <c r="H1709" s="50"/>
      <c r="I1709" s="51"/>
      <c r="J1709" s="107"/>
      <c r="L1709" s="50"/>
      <c r="M1709" s="50"/>
      <c r="N1709" s="50"/>
    </row>
    <row r="1710" spans="1:14" s="22" customFormat="1" x14ac:dyDescent="0.45">
      <c r="A1710" s="113"/>
      <c r="C1710" s="113"/>
      <c r="D1710" s="71"/>
      <c r="E1710" s="91"/>
      <c r="F1710" s="91"/>
      <c r="G1710" s="91"/>
      <c r="H1710" s="50"/>
      <c r="I1710" s="51"/>
      <c r="J1710" s="107"/>
      <c r="L1710" s="50"/>
      <c r="M1710" s="50"/>
      <c r="N1710" s="50"/>
    </row>
    <row r="1711" spans="1:14" s="22" customFormat="1" x14ac:dyDescent="0.45">
      <c r="A1711" s="113"/>
      <c r="C1711" s="113"/>
      <c r="D1711" s="71"/>
      <c r="E1711" s="91"/>
      <c r="F1711" s="91"/>
      <c r="G1711" s="91"/>
      <c r="H1711" s="50"/>
      <c r="I1711" s="51"/>
      <c r="J1711" s="107"/>
      <c r="L1711" s="50"/>
      <c r="M1711" s="50"/>
      <c r="N1711" s="50"/>
    </row>
    <row r="1712" spans="1:14" s="22" customFormat="1" x14ac:dyDescent="0.45">
      <c r="A1712" s="113"/>
      <c r="C1712" s="113"/>
      <c r="D1712" s="71"/>
      <c r="E1712" s="91"/>
      <c r="F1712" s="91"/>
      <c r="G1712" s="91"/>
      <c r="H1712" s="50"/>
      <c r="I1712" s="51"/>
      <c r="J1712" s="107"/>
      <c r="L1712" s="50"/>
      <c r="M1712" s="50"/>
      <c r="N1712" s="50"/>
    </row>
    <row r="1713" spans="1:14" s="22" customFormat="1" x14ac:dyDescent="0.45">
      <c r="A1713" s="113"/>
      <c r="C1713" s="113"/>
      <c r="D1713" s="71"/>
      <c r="E1713" s="91"/>
      <c r="F1713" s="91"/>
      <c r="G1713" s="91"/>
      <c r="H1713" s="50"/>
      <c r="I1713" s="51"/>
      <c r="J1713" s="107"/>
      <c r="L1713" s="50"/>
      <c r="M1713" s="50"/>
      <c r="N1713" s="50"/>
    </row>
    <row r="1714" spans="1:14" s="22" customFormat="1" x14ac:dyDescent="0.45">
      <c r="A1714" s="113"/>
      <c r="C1714" s="113"/>
      <c r="D1714" s="71"/>
      <c r="E1714" s="91"/>
      <c r="F1714" s="91"/>
      <c r="G1714" s="91"/>
      <c r="H1714" s="50"/>
      <c r="I1714" s="51"/>
      <c r="J1714" s="107"/>
      <c r="L1714" s="50"/>
      <c r="M1714" s="50"/>
      <c r="N1714" s="50"/>
    </row>
    <row r="1715" spans="1:14" s="22" customFormat="1" x14ac:dyDescent="0.45">
      <c r="A1715" s="113"/>
      <c r="C1715" s="113"/>
      <c r="D1715" s="71"/>
      <c r="E1715" s="91"/>
      <c r="F1715" s="91"/>
      <c r="G1715" s="91"/>
      <c r="H1715" s="50"/>
      <c r="I1715" s="51"/>
      <c r="J1715" s="107"/>
      <c r="L1715" s="50"/>
      <c r="M1715" s="50"/>
      <c r="N1715" s="50"/>
    </row>
    <row r="1716" spans="1:14" s="22" customFormat="1" x14ac:dyDescent="0.45">
      <c r="A1716" s="113"/>
      <c r="C1716" s="113"/>
      <c r="D1716" s="71"/>
      <c r="E1716" s="91"/>
      <c r="F1716" s="91"/>
      <c r="G1716" s="91"/>
      <c r="H1716" s="50"/>
      <c r="I1716" s="51"/>
      <c r="J1716" s="107"/>
      <c r="L1716" s="50"/>
      <c r="M1716" s="50"/>
      <c r="N1716" s="50"/>
    </row>
    <row r="1717" spans="1:14" s="22" customFormat="1" x14ac:dyDescent="0.45">
      <c r="A1717" s="113"/>
      <c r="C1717" s="113"/>
      <c r="D1717" s="71"/>
      <c r="E1717" s="91"/>
      <c r="F1717" s="91"/>
      <c r="G1717" s="91"/>
      <c r="H1717" s="50"/>
      <c r="I1717" s="51"/>
      <c r="J1717" s="107"/>
      <c r="L1717" s="50"/>
      <c r="M1717" s="50"/>
      <c r="N1717" s="50"/>
    </row>
    <row r="1718" spans="1:14" s="22" customFormat="1" x14ac:dyDescent="0.45">
      <c r="A1718" s="113"/>
      <c r="C1718" s="113"/>
      <c r="D1718" s="71"/>
      <c r="E1718" s="91"/>
      <c r="F1718" s="91"/>
      <c r="G1718" s="91"/>
      <c r="H1718" s="50"/>
      <c r="I1718" s="51"/>
      <c r="J1718" s="107"/>
      <c r="L1718" s="50"/>
      <c r="M1718" s="50"/>
      <c r="N1718" s="50"/>
    </row>
    <row r="1719" spans="1:14" s="22" customFormat="1" x14ac:dyDescent="0.45">
      <c r="A1719" s="113"/>
      <c r="C1719" s="113"/>
      <c r="D1719" s="71"/>
      <c r="E1719" s="91"/>
      <c r="F1719" s="91"/>
      <c r="G1719" s="91"/>
      <c r="H1719" s="50"/>
      <c r="I1719" s="51"/>
      <c r="J1719" s="107"/>
      <c r="L1719" s="50"/>
      <c r="M1719" s="50"/>
      <c r="N1719" s="50"/>
    </row>
    <row r="1720" spans="1:14" s="22" customFormat="1" x14ac:dyDescent="0.45">
      <c r="A1720" s="113"/>
      <c r="C1720" s="113"/>
      <c r="D1720" s="71"/>
      <c r="E1720" s="91"/>
      <c r="F1720" s="91"/>
      <c r="G1720" s="91"/>
      <c r="H1720" s="50"/>
      <c r="I1720" s="51"/>
      <c r="J1720" s="107"/>
      <c r="L1720" s="50"/>
      <c r="M1720" s="50"/>
      <c r="N1720" s="50"/>
    </row>
    <row r="1721" spans="1:14" s="22" customFormat="1" x14ac:dyDescent="0.45">
      <c r="A1721" s="113"/>
      <c r="C1721" s="113"/>
      <c r="D1721" s="71"/>
      <c r="E1721" s="91"/>
      <c r="F1721" s="91"/>
      <c r="G1721" s="91"/>
      <c r="H1721" s="50"/>
      <c r="I1721" s="51"/>
      <c r="J1721" s="107"/>
      <c r="L1721" s="50"/>
      <c r="M1721" s="50"/>
      <c r="N1721" s="50"/>
    </row>
    <row r="1722" spans="1:14" s="22" customFormat="1" x14ac:dyDescent="0.45">
      <c r="A1722" s="113"/>
      <c r="C1722" s="113"/>
      <c r="D1722" s="71"/>
      <c r="E1722" s="91"/>
      <c r="F1722" s="91"/>
      <c r="G1722" s="91"/>
      <c r="H1722" s="50"/>
      <c r="I1722" s="51"/>
      <c r="J1722" s="107"/>
      <c r="L1722" s="50"/>
      <c r="M1722" s="50"/>
      <c r="N1722" s="50"/>
    </row>
    <row r="1723" spans="1:14" s="22" customFormat="1" x14ac:dyDescent="0.45">
      <c r="A1723" s="113"/>
      <c r="C1723" s="113"/>
      <c r="D1723" s="71"/>
      <c r="E1723" s="91"/>
      <c r="F1723" s="91"/>
      <c r="G1723" s="91"/>
      <c r="H1723" s="50"/>
      <c r="I1723" s="51"/>
      <c r="J1723" s="107"/>
      <c r="L1723" s="50"/>
      <c r="M1723" s="50"/>
      <c r="N1723" s="50"/>
    </row>
    <row r="1724" spans="1:14" s="22" customFormat="1" x14ac:dyDescent="0.45">
      <c r="A1724" s="113"/>
      <c r="C1724" s="113"/>
      <c r="D1724" s="71"/>
      <c r="E1724" s="91"/>
      <c r="F1724" s="91"/>
      <c r="G1724" s="91"/>
      <c r="H1724" s="50"/>
      <c r="I1724" s="51"/>
      <c r="J1724" s="107"/>
      <c r="L1724" s="50"/>
      <c r="M1724" s="50"/>
      <c r="N1724" s="50"/>
    </row>
    <row r="1725" spans="1:14" s="22" customFormat="1" x14ac:dyDescent="0.45">
      <c r="A1725" s="113"/>
      <c r="C1725" s="113"/>
      <c r="D1725" s="71"/>
      <c r="E1725" s="91"/>
      <c r="F1725" s="91"/>
      <c r="G1725" s="91"/>
      <c r="H1725" s="50"/>
      <c r="I1725" s="51"/>
      <c r="J1725" s="107"/>
      <c r="L1725" s="50"/>
      <c r="M1725" s="50"/>
      <c r="N1725" s="50"/>
    </row>
    <row r="1726" spans="1:14" s="22" customFormat="1" x14ac:dyDescent="0.45">
      <c r="A1726" s="113"/>
      <c r="C1726" s="113"/>
      <c r="D1726" s="71"/>
      <c r="E1726" s="91"/>
      <c r="F1726" s="91"/>
      <c r="G1726" s="91"/>
      <c r="H1726" s="50"/>
      <c r="I1726" s="51"/>
      <c r="J1726" s="107"/>
      <c r="L1726" s="50"/>
      <c r="M1726" s="50"/>
      <c r="N1726" s="50"/>
    </row>
    <row r="1727" spans="1:14" s="22" customFormat="1" x14ac:dyDescent="0.45">
      <c r="A1727" s="113"/>
      <c r="C1727" s="113"/>
      <c r="D1727" s="71"/>
      <c r="E1727" s="91"/>
      <c r="F1727" s="91"/>
      <c r="G1727" s="91"/>
      <c r="H1727" s="50"/>
      <c r="I1727" s="51"/>
      <c r="J1727" s="107"/>
      <c r="L1727" s="50"/>
      <c r="M1727" s="50"/>
      <c r="N1727" s="50"/>
    </row>
    <row r="1728" spans="1:14" s="22" customFormat="1" x14ac:dyDescent="0.45">
      <c r="A1728" s="113"/>
      <c r="C1728" s="113"/>
      <c r="D1728" s="71"/>
      <c r="E1728" s="91"/>
      <c r="F1728" s="91"/>
      <c r="G1728" s="91"/>
      <c r="H1728" s="50"/>
      <c r="I1728" s="51"/>
      <c r="J1728" s="107"/>
      <c r="L1728" s="50"/>
      <c r="M1728" s="50"/>
      <c r="N1728" s="50"/>
    </row>
    <row r="1729" spans="1:14" s="22" customFormat="1" x14ac:dyDescent="0.45">
      <c r="A1729" s="113"/>
      <c r="C1729" s="113"/>
      <c r="D1729" s="71"/>
      <c r="E1729" s="91"/>
      <c r="F1729" s="91"/>
      <c r="G1729" s="91"/>
      <c r="H1729" s="50"/>
      <c r="I1729" s="51"/>
      <c r="J1729" s="107"/>
      <c r="L1729" s="50"/>
      <c r="M1729" s="50"/>
      <c r="N1729" s="50"/>
    </row>
    <row r="1730" spans="1:14" s="22" customFormat="1" x14ac:dyDescent="0.45">
      <c r="A1730" s="113"/>
      <c r="C1730" s="113"/>
      <c r="D1730" s="71"/>
      <c r="E1730" s="91"/>
      <c r="F1730" s="91"/>
      <c r="G1730" s="91"/>
      <c r="H1730" s="50"/>
      <c r="I1730" s="51"/>
      <c r="J1730" s="107"/>
      <c r="L1730" s="50"/>
      <c r="M1730" s="50"/>
      <c r="N1730" s="50"/>
    </row>
    <row r="1731" spans="1:14" s="22" customFormat="1" x14ac:dyDescent="0.45">
      <c r="A1731" s="113"/>
      <c r="C1731" s="113"/>
      <c r="D1731" s="71"/>
      <c r="E1731" s="91"/>
      <c r="F1731" s="91"/>
      <c r="G1731" s="91"/>
      <c r="H1731" s="50"/>
      <c r="I1731" s="51"/>
      <c r="J1731" s="107"/>
      <c r="L1731" s="50"/>
      <c r="M1731" s="50"/>
      <c r="N1731" s="50"/>
    </row>
    <row r="1732" spans="1:14" s="22" customFormat="1" x14ac:dyDescent="0.45">
      <c r="A1732" s="113"/>
      <c r="C1732" s="113"/>
      <c r="D1732" s="71"/>
      <c r="E1732" s="91"/>
      <c r="F1732" s="91"/>
      <c r="G1732" s="91"/>
      <c r="H1732" s="50"/>
      <c r="I1732" s="51"/>
      <c r="J1732" s="107"/>
      <c r="L1732" s="50"/>
      <c r="M1732" s="50"/>
      <c r="N1732" s="50"/>
    </row>
    <row r="1733" spans="1:14" s="22" customFormat="1" x14ac:dyDescent="0.45">
      <c r="A1733" s="113"/>
      <c r="C1733" s="113"/>
      <c r="D1733" s="71"/>
      <c r="E1733" s="91"/>
      <c r="F1733" s="91"/>
      <c r="G1733" s="91"/>
      <c r="H1733" s="50"/>
      <c r="I1733" s="51"/>
      <c r="J1733" s="107"/>
      <c r="L1733" s="50"/>
      <c r="M1733" s="50"/>
      <c r="N1733" s="50"/>
    </row>
    <row r="1734" spans="1:14" s="22" customFormat="1" x14ac:dyDescent="0.45">
      <c r="A1734" s="113"/>
      <c r="C1734" s="113"/>
      <c r="D1734" s="71"/>
      <c r="E1734" s="91"/>
      <c r="F1734" s="91"/>
      <c r="G1734" s="91"/>
      <c r="H1734" s="50"/>
      <c r="I1734" s="51"/>
      <c r="J1734" s="107"/>
      <c r="L1734" s="50"/>
      <c r="M1734" s="50"/>
      <c r="N1734" s="50"/>
    </row>
    <row r="1735" spans="1:14" s="22" customFormat="1" x14ac:dyDescent="0.45">
      <c r="A1735" s="113"/>
      <c r="C1735" s="113"/>
      <c r="D1735" s="71"/>
      <c r="E1735" s="91"/>
      <c r="F1735" s="91"/>
      <c r="G1735" s="91"/>
      <c r="H1735" s="50"/>
      <c r="I1735" s="51"/>
      <c r="J1735" s="107"/>
      <c r="L1735" s="50"/>
      <c r="M1735" s="50"/>
      <c r="N1735" s="50"/>
    </row>
    <row r="1736" spans="1:14" s="22" customFormat="1" x14ac:dyDescent="0.45">
      <c r="A1736" s="113"/>
      <c r="C1736" s="113"/>
      <c r="D1736" s="71"/>
      <c r="E1736" s="91"/>
      <c r="F1736" s="91"/>
      <c r="G1736" s="91"/>
      <c r="H1736" s="50"/>
      <c r="I1736" s="51"/>
      <c r="J1736" s="107"/>
      <c r="L1736" s="50"/>
      <c r="M1736" s="50"/>
      <c r="N1736" s="50"/>
    </row>
    <row r="1737" spans="1:14" s="22" customFormat="1" x14ac:dyDescent="0.45">
      <c r="A1737" s="113"/>
      <c r="C1737" s="113"/>
      <c r="D1737" s="71"/>
      <c r="E1737" s="91"/>
      <c r="F1737" s="91"/>
      <c r="G1737" s="91"/>
      <c r="H1737" s="50"/>
      <c r="I1737" s="51"/>
      <c r="J1737" s="107"/>
      <c r="L1737" s="50"/>
      <c r="M1737" s="50"/>
      <c r="N1737" s="50"/>
    </row>
    <row r="1738" spans="1:14" s="22" customFormat="1" x14ac:dyDescent="0.45">
      <c r="A1738" s="113"/>
      <c r="C1738" s="113"/>
      <c r="D1738" s="71"/>
      <c r="E1738" s="91"/>
      <c r="F1738" s="91"/>
      <c r="G1738" s="91"/>
      <c r="H1738" s="50"/>
      <c r="I1738" s="51"/>
      <c r="J1738" s="107"/>
      <c r="L1738" s="50"/>
      <c r="M1738" s="50"/>
      <c r="N1738" s="50"/>
    </row>
    <row r="1739" spans="1:14" s="22" customFormat="1" x14ac:dyDescent="0.45">
      <c r="A1739" s="113"/>
      <c r="C1739" s="113"/>
      <c r="D1739" s="71"/>
      <c r="E1739" s="91"/>
      <c r="F1739" s="91"/>
      <c r="G1739" s="91"/>
      <c r="H1739" s="50"/>
      <c r="I1739" s="51"/>
      <c r="J1739" s="107"/>
      <c r="L1739" s="50"/>
      <c r="M1739" s="50"/>
      <c r="N1739" s="50"/>
    </row>
    <row r="1740" spans="1:14" s="22" customFormat="1" x14ac:dyDescent="0.45">
      <c r="A1740" s="113"/>
      <c r="C1740" s="113"/>
      <c r="D1740" s="71"/>
      <c r="E1740" s="91"/>
      <c r="F1740" s="91"/>
      <c r="G1740" s="91"/>
      <c r="H1740" s="50"/>
      <c r="I1740" s="51"/>
      <c r="J1740" s="107"/>
      <c r="L1740" s="50"/>
      <c r="M1740" s="50"/>
      <c r="N1740" s="50"/>
    </row>
    <row r="1741" spans="1:14" s="22" customFormat="1" x14ac:dyDescent="0.45">
      <c r="A1741" s="113"/>
      <c r="C1741" s="113"/>
      <c r="D1741" s="71"/>
      <c r="E1741" s="91"/>
      <c r="F1741" s="91"/>
      <c r="G1741" s="91"/>
      <c r="H1741" s="50"/>
      <c r="I1741" s="51"/>
      <c r="J1741" s="107"/>
      <c r="L1741" s="50"/>
      <c r="M1741" s="50"/>
      <c r="N1741" s="50"/>
    </row>
    <row r="1742" spans="1:14" s="22" customFormat="1" x14ac:dyDescent="0.45">
      <c r="A1742" s="113"/>
      <c r="C1742" s="113"/>
      <c r="D1742" s="71"/>
      <c r="E1742" s="91"/>
      <c r="F1742" s="91"/>
      <c r="G1742" s="91"/>
      <c r="H1742" s="50"/>
      <c r="I1742" s="51"/>
      <c r="J1742" s="107"/>
      <c r="L1742" s="50"/>
      <c r="M1742" s="50"/>
      <c r="N1742" s="50"/>
    </row>
    <row r="1743" spans="1:14" s="22" customFormat="1" x14ac:dyDescent="0.45">
      <c r="A1743" s="113"/>
      <c r="C1743" s="113"/>
      <c r="D1743" s="71"/>
      <c r="E1743" s="91"/>
      <c r="F1743" s="91"/>
      <c r="G1743" s="91"/>
      <c r="H1743" s="50"/>
      <c r="I1743" s="51"/>
      <c r="J1743" s="107"/>
      <c r="L1743" s="50"/>
      <c r="M1743" s="50"/>
      <c r="N1743" s="50"/>
    </row>
    <row r="1744" spans="1:14" s="22" customFormat="1" x14ac:dyDescent="0.45">
      <c r="A1744" s="113"/>
      <c r="C1744" s="113"/>
      <c r="D1744" s="71"/>
      <c r="E1744" s="91"/>
      <c r="F1744" s="91"/>
      <c r="G1744" s="91"/>
      <c r="H1744" s="50"/>
      <c r="I1744" s="51"/>
      <c r="J1744" s="107"/>
      <c r="L1744" s="50"/>
      <c r="M1744" s="50"/>
      <c r="N1744" s="50"/>
    </row>
    <row r="1745" spans="1:14" s="22" customFormat="1" x14ac:dyDescent="0.45">
      <c r="A1745" s="113"/>
      <c r="C1745" s="113"/>
      <c r="D1745" s="71"/>
      <c r="E1745" s="91"/>
      <c r="F1745" s="91"/>
      <c r="G1745" s="91"/>
      <c r="H1745" s="50"/>
      <c r="I1745" s="51"/>
      <c r="J1745" s="107"/>
      <c r="L1745" s="50"/>
      <c r="M1745" s="50"/>
      <c r="N1745" s="50"/>
    </row>
    <row r="1746" spans="1:14" s="22" customFormat="1" x14ac:dyDescent="0.45">
      <c r="A1746" s="113"/>
      <c r="C1746" s="113"/>
      <c r="D1746" s="71"/>
      <c r="E1746" s="91"/>
      <c r="F1746" s="91"/>
      <c r="G1746" s="91"/>
      <c r="H1746" s="50"/>
      <c r="I1746" s="51"/>
      <c r="J1746" s="107"/>
      <c r="L1746" s="50"/>
      <c r="M1746" s="50"/>
      <c r="N1746" s="50"/>
    </row>
    <row r="1747" spans="1:14" s="22" customFormat="1" x14ac:dyDescent="0.45">
      <c r="A1747" s="113"/>
      <c r="C1747" s="113"/>
      <c r="D1747" s="71"/>
      <c r="E1747" s="91"/>
      <c r="F1747" s="91"/>
      <c r="G1747" s="91"/>
      <c r="H1747" s="50"/>
      <c r="I1747" s="51"/>
      <c r="J1747" s="107"/>
      <c r="L1747" s="50"/>
      <c r="M1747" s="50"/>
      <c r="N1747" s="50"/>
    </row>
    <row r="1748" spans="1:14" s="22" customFormat="1" x14ac:dyDescent="0.45">
      <c r="A1748" s="113"/>
      <c r="C1748" s="113"/>
      <c r="D1748" s="71"/>
      <c r="E1748" s="91"/>
      <c r="F1748" s="91"/>
      <c r="G1748" s="91"/>
      <c r="H1748" s="50"/>
      <c r="I1748" s="51"/>
      <c r="J1748" s="107"/>
      <c r="L1748" s="50"/>
      <c r="M1748" s="50"/>
      <c r="N1748" s="50"/>
    </row>
    <row r="1749" spans="1:14" s="22" customFormat="1" x14ac:dyDescent="0.45">
      <c r="A1749" s="113"/>
      <c r="C1749" s="113"/>
      <c r="D1749" s="71"/>
      <c r="E1749" s="91"/>
      <c r="F1749" s="91"/>
      <c r="G1749" s="91"/>
      <c r="H1749" s="50"/>
      <c r="I1749" s="51"/>
      <c r="J1749" s="107"/>
      <c r="L1749" s="50"/>
      <c r="M1749" s="50"/>
      <c r="N1749" s="50"/>
    </row>
    <row r="1750" spans="1:14" s="22" customFormat="1" x14ac:dyDescent="0.45">
      <c r="A1750" s="113"/>
      <c r="C1750" s="113"/>
      <c r="D1750" s="71"/>
      <c r="E1750" s="91"/>
      <c r="F1750" s="91"/>
      <c r="G1750" s="91"/>
      <c r="H1750" s="50"/>
      <c r="I1750" s="51"/>
      <c r="J1750" s="107"/>
      <c r="L1750" s="50"/>
      <c r="M1750" s="50"/>
      <c r="N1750" s="50"/>
    </row>
    <row r="1751" spans="1:14" s="22" customFormat="1" x14ac:dyDescent="0.45">
      <c r="A1751" s="113"/>
      <c r="C1751" s="113"/>
      <c r="D1751" s="71"/>
      <c r="E1751" s="91"/>
      <c r="F1751" s="91"/>
      <c r="G1751" s="91"/>
      <c r="H1751" s="50"/>
      <c r="I1751" s="51"/>
      <c r="J1751" s="107"/>
      <c r="L1751" s="50"/>
      <c r="M1751" s="50"/>
      <c r="N1751" s="50"/>
    </row>
    <row r="1752" spans="1:14" s="22" customFormat="1" x14ac:dyDescent="0.45">
      <c r="A1752" s="113"/>
      <c r="C1752" s="113"/>
      <c r="D1752" s="71"/>
      <c r="E1752" s="91"/>
      <c r="F1752" s="91"/>
      <c r="G1752" s="91"/>
      <c r="H1752" s="50"/>
      <c r="I1752" s="51"/>
      <c r="J1752" s="107"/>
      <c r="L1752" s="50"/>
      <c r="M1752" s="50"/>
      <c r="N1752" s="50"/>
    </row>
    <row r="1753" spans="1:14" s="22" customFormat="1" x14ac:dyDescent="0.45">
      <c r="A1753" s="113"/>
      <c r="C1753" s="113"/>
      <c r="D1753" s="71"/>
      <c r="E1753" s="91"/>
      <c r="F1753" s="91"/>
      <c r="G1753" s="91"/>
      <c r="H1753" s="50"/>
      <c r="I1753" s="51"/>
      <c r="J1753" s="107"/>
      <c r="L1753" s="50"/>
      <c r="M1753" s="50"/>
      <c r="N1753" s="50"/>
    </row>
    <row r="1754" spans="1:14" s="22" customFormat="1" x14ac:dyDescent="0.45">
      <c r="A1754" s="113"/>
      <c r="C1754" s="113"/>
      <c r="D1754" s="71"/>
      <c r="E1754" s="91"/>
      <c r="F1754" s="91"/>
      <c r="G1754" s="91"/>
      <c r="H1754" s="50"/>
      <c r="I1754" s="51"/>
      <c r="J1754" s="107"/>
      <c r="L1754" s="50"/>
      <c r="M1754" s="50"/>
      <c r="N1754" s="50"/>
    </row>
    <row r="1755" spans="1:14" s="22" customFormat="1" x14ac:dyDescent="0.45">
      <c r="A1755" s="113"/>
      <c r="C1755" s="113"/>
      <c r="D1755" s="71"/>
      <c r="E1755" s="91"/>
      <c r="F1755" s="91"/>
      <c r="G1755" s="91"/>
      <c r="H1755" s="50"/>
      <c r="I1755" s="51"/>
      <c r="J1755" s="107"/>
      <c r="L1755" s="50"/>
      <c r="M1755" s="50"/>
      <c r="N1755" s="50"/>
    </row>
    <row r="1756" spans="1:14" s="22" customFormat="1" x14ac:dyDescent="0.45">
      <c r="A1756" s="113"/>
      <c r="C1756" s="113"/>
      <c r="D1756" s="71"/>
      <c r="E1756" s="91"/>
      <c r="F1756" s="91"/>
      <c r="G1756" s="91"/>
      <c r="H1756" s="50"/>
      <c r="I1756" s="51"/>
      <c r="J1756" s="107"/>
      <c r="L1756" s="50"/>
      <c r="M1756" s="50"/>
      <c r="N1756" s="50"/>
    </row>
    <row r="1757" spans="1:14" s="22" customFormat="1" x14ac:dyDescent="0.45">
      <c r="A1757" s="113"/>
      <c r="C1757" s="113"/>
      <c r="D1757" s="71"/>
      <c r="E1757" s="91"/>
      <c r="F1757" s="91"/>
      <c r="G1757" s="91"/>
      <c r="H1757" s="50"/>
      <c r="I1757" s="51"/>
      <c r="J1757" s="107"/>
      <c r="L1757" s="50"/>
      <c r="M1757" s="50"/>
      <c r="N1757" s="50"/>
    </row>
    <row r="1758" spans="1:14" s="22" customFormat="1" x14ac:dyDescent="0.45">
      <c r="A1758" s="113"/>
      <c r="C1758" s="113"/>
      <c r="D1758" s="71"/>
      <c r="E1758" s="91"/>
      <c r="F1758" s="91"/>
      <c r="G1758" s="91"/>
      <c r="H1758" s="50"/>
      <c r="I1758" s="51"/>
      <c r="J1758" s="107"/>
      <c r="L1758" s="50"/>
      <c r="M1758" s="50"/>
      <c r="N1758" s="50"/>
    </row>
    <row r="1759" spans="1:14" s="22" customFormat="1" x14ac:dyDescent="0.45">
      <c r="A1759" s="113"/>
      <c r="C1759" s="113"/>
      <c r="D1759" s="71"/>
      <c r="E1759" s="91"/>
      <c r="F1759" s="91"/>
      <c r="G1759" s="91"/>
      <c r="H1759" s="50"/>
      <c r="I1759" s="51"/>
      <c r="J1759" s="107"/>
      <c r="L1759" s="50"/>
      <c r="M1759" s="50"/>
      <c r="N1759" s="50"/>
    </row>
    <row r="1760" spans="1:14" s="22" customFormat="1" x14ac:dyDescent="0.45">
      <c r="A1760" s="113"/>
      <c r="C1760" s="113"/>
      <c r="D1760" s="71"/>
      <c r="E1760" s="91"/>
      <c r="F1760" s="91"/>
      <c r="G1760" s="91"/>
      <c r="H1760" s="50"/>
      <c r="I1760" s="51"/>
      <c r="J1760" s="107"/>
      <c r="L1760" s="50"/>
      <c r="M1760" s="50"/>
      <c r="N1760" s="50"/>
    </row>
    <row r="1761" spans="1:14" s="22" customFormat="1" x14ac:dyDescent="0.45">
      <c r="A1761" s="113"/>
      <c r="C1761" s="113"/>
      <c r="D1761" s="71"/>
      <c r="E1761" s="91"/>
      <c r="F1761" s="91"/>
      <c r="G1761" s="91"/>
      <c r="H1761" s="50"/>
      <c r="I1761" s="51"/>
      <c r="J1761" s="107"/>
      <c r="L1761" s="50"/>
      <c r="M1761" s="50"/>
      <c r="N1761" s="50"/>
    </row>
    <row r="1762" spans="1:14" s="22" customFormat="1" x14ac:dyDescent="0.45">
      <c r="A1762" s="113"/>
      <c r="C1762" s="113"/>
      <c r="D1762" s="71"/>
      <c r="E1762" s="91"/>
      <c r="F1762" s="91"/>
      <c r="G1762" s="91"/>
      <c r="H1762" s="50"/>
      <c r="I1762" s="51"/>
      <c r="J1762" s="107"/>
      <c r="L1762" s="50"/>
      <c r="M1762" s="50"/>
      <c r="N1762" s="50"/>
    </row>
    <row r="1763" spans="1:14" s="22" customFormat="1" x14ac:dyDescent="0.45">
      <c r="A1763" s="113"/>
      <c r="C1763" s="113"/>
      <c r="D1763" s="71"/>
      <c r="E1763" s="91"/>
      <c r="F1763" s="91"/>
      <c r="G1763" s="91"/>
      <c r="H1763" s="50"/>
      <c r="I1763" s="51"/>
      <c r="J1763" s="107"/>
      <c r="L1763" s="50"/>
      <c r="M1763" s="50"/>
      <c r="N1763" s="50"/>
    </row>
    <row r="1764" spans="1:14" s="22" customFormat="1" x14ac:dyDescent="0.45">
      <c r="A1764" s="113"/>
      <c r="C1764" s="113"/>
      <c r="D1764" s="71"/>
      <c r="E1764" s="91"/>
      <c r="F1764" s="91"/>
      <c r="G1764" s="91"/>
      <c r="H1764" s="50"/>
      <c r="I1764" s="51"/>
      <c r="J1764" s="107"/>
      <c r="L1764" s="50"/>
      <c r="M1764" s="50"/>
      <c r="N1764" s="50"/>
    </row>
    <row r="1765" spans="1:14" s="22" customFormat="1" x14ac:dyDescent="0.45">
      <c r="A1765" s="113"/>
      <c r="C1765" s="113"/>
      <c r="D1765" s="71"/>
      <c r="E1765" s="91"/>
      <c r="F1765" s="91"/>
      <c r="G1765" s="91"/>
      <c r="H1765" s="50"/>
      <c r="I1765" s="51"/>
      <c r="J1765" s="107"/>
      <c r="L1765" s="50"/>
      <c r="M1765" s="50"/>
      <c r="N1765" s="50"/>
    </row>
    <row r="1766" spans="1:14" s="22" customFormat="1" x14ac:dyDescent="0.45">
      <c r="A1766" s="113"/>
      <c r="C1766" s="113"/>
      <c r="D1766" s="71"/>
      <c r="E1766" s="91"/>
      <c r="F1766" s="91"/>
      <c r="G1766" s="91"/>
      <c r="H1766" s="50"/>
      <c r="I1766" s="51"/>
      <c r="J1766" s="107"/>
      <c r="L1766" s="50"/>
      <c r="M1766" s="50"/>
      <c r="N1766" s="50"/>
    </row>
    <row r="1767" spans="1:14" s="22" customFormat="1" x14ac:dyDescent="0.45">
      <c r="A1767" s="113"/>
      <c r="C1767" s="113"/>
      <c r="D1767" s="71"/>
      <c r="E1767" s="91"/>
      <c r="F1767" s="91"/>
      <c r="G1767" s="91"/>
      <c r="H1767" s="50"/>
      <c r="I1767" s="51"/>
      <c r="J1767" s="107"/>
      <c r="L1767" s="50"/>
      <c r="M1767" s="50"/>
      <c r="N1767" s="50"/>
    </row>
    <row r="1768" spans="1:14" s="22" customFormat="1" x14ac:dyDescent="0.45">
      <c r="A1768" s="113"/>
      <c r="C1768" s="113"/>
      <c r="D1768" s="71"/>
      <c r="E1768" s="91"/>
      <c r="F1768" s="91"/>
      <c r="G1768" s="91"/>
      <c r="H1768" s="50"/>
      <c r="I1768" s="51"/>
      <c r="J1768" s="107"/>
      <c r="L1768" s="50"/>
      <c r="M1768" s="50"/>
      <c r="N1768" s="50"/>
    </row>
    <row r="1769" spans="1:14" s="22" customFormat="1" x14ac:dyDescent="0.45">
      <c r="A1769" s="113"/>
      <c r="C1769" s="113"/>
      <c r="D1769" s="71"/>
      <c r="E1769" s="91"/>
      <c r="F1769" s="91"/>
      <c r="G1769" s="91"/>
      <c r="H1769" s="50"/>
      <c r="I1769" s="51"/>
      <c r="J1769" s="107"/>
      <c r="L1769" s="50"/>
      <c r="M1769" s="50"/>
      <c r="N1769" s="50"/>
    </row>
    <row r="1770" spans="1:14" s="22" customFormat="1" x14ac:dyDescent="0.45">
      <c r="A1770" s="113"/>
      <c r="C1770" s="113"/>
      <c r="D1770" s="71"/>
      <c r="E1770" s="91"/>
      <c r="F1770" s="91"/>
      <c r="G1770" s="91"/>
      <c r="H1770" s="50"/>
      <c r="I1770" s="51"/>
      <c r="J1770" s="107"/>
      <c r="L1770" s="50"/>
      <c r="M1770" s="50"/>
      <c r="N1770" s="50"/>
    </row>
    <row r="1771" spans="1:14" s="22" customFormat="1" x14ac:dyDescent="0.45">
      <c r="A1771" s="113"/>
      <c r="C1771" s="113"/>
      <c r="D1771" s="71"/>
      <c r="E1771" s="91"/>
      <c r="F1771" s="91"/>
      <c r="G1771" s="91"/>
      <c r="H1771" s="50"/>
      <c r="I1771" s="51"/>
      <c r="J1771" s="107"/>
      <c r="L1771" s="50"/>
      <c r="M1771" s="50"/>
      <c r="N1771" s="50"/>
    </row>
    <row r="1772" spans="1:14" s="22" customFormat="1" x14ac:dyDescent="0.45">
      <c r="A1772" s="113"/>
      <c r="C1772" s="113"/>
      <c r="D1772" s="71"/>
      <c r="E1772" s="91"/>
      <c r="F1772" s="91"/>
      <c r="G1772" s="91"/>
      <c r="H1772" s="50"/>
      <c r="I1772" s="51"/>
      <c r="J1772" s="107"/>
      <c r="L1772" s="50"/>
      <c r="M1772" s="50"/>
      <c r="N1772" s="50"/>
    </row>
    <row r="1773" spans="1:14" s="22" customFormat="1" x14ac:dyDescent="0.45">
      <c r="A1773" s="113"/>
      <c r="C1773" s="113"/>
      <c r="D1773" s="71"/>
      <c r="E1773" s="91"/>
      <c r="F1773" s="91"/>
      <c r="G1773" s="91"/>
      <c r="H1773" s="50"/>
      <c r="I1773" s="51"/>
      <c r="J1773" s="107"/>
      <c r="L1773" s="50"/>
      <c r="M1773" s="50"/>
      <c r="N1773" s="50"/>
    </row>
    <row r="1774" spans="1:14" s="22" customFormat="1" x14ac:dyDescent="0.45">
      <c r="A1774" s="113"/>
      <c r="C1774" s="113"/>
      <c r="D1774" s="71"/>
      <c r="E1774" s="91"/>
      <c r="F1774" s="91"/>
      <c r="G1774" s="91"/>
      <c r="H1774" s="50"/>
      <c r="I1774" s="51"/>
      <c r="J1774" s="107"/>
      <c r="L1774" s="50"/>
      <c r="M1774" s="50"/>
      <c r="N1774" s="50"/>
    </row>
    <row r="1775" spans="1:14" s="22" customFormat="1" x14ac:dyDescent="0.45">
      <c r="A1775" s="113"/>
      <c r="C1775" s="113"/>
      <c r="D1775" s="71"/>
      <c r="E1775" s="91"/>
      <c r="F1775" s="91"/>
      <c r="G1775" s="91"/>
      <c r="H1775" s="50"/>
      <c r="I1775" s="51"/>
      <c r="J1775" s="107"/>
      <c r="L1775" s="50"/>
      <c r="M1775" s="50"/>
      <c r="N1775" s="50"/>
    </row>
    <row r="1776" spans="1:14" s="22" customFormat="1" x14ac:dyDescent="0.45">
      <c r="A1776" s="113"/>
      <c r="C1776" s="113"/>
      <c r="D1776" s="71"/>
      <c r="E1776" s="91"/>
      <c r="F1776" s="91"/>
      <c r="G1776" s="91"/>
      <c r="H1776" s="50"/>
      <c r="I1776" s="51"/>
      <c r="J1776" s="107"/>
      <c r="L1776" s="50"/>
      <c r="M1776" s="50"/>
      <c r="N1776" s="50"/>
    </row>
    <row r="1777" spans="1:14" s="22" customFormat="1" x14ac:dyDescent="0.45">
      <c r="A1777" s="113"/>
      <c r="C1777" s="113"/>
      <c r="D1777" s="71"/>
      <c r="E1777" s="91"/>
      <c r="F1777" s="91"/>
      <c r="G1777" s="91"/>
      <c r="H1777" s="50"/>
      <c r="I1777" s="51"/>
      <c r="J1777" s="107"/>
      <c r="L1777" s="50"/>
      <c r="M1777" s="50"/>
      <c r="N1777" s="50"/>
    </row>
    <row r="1778" spans="1:14" s="22" customFormat="1" x14ac:dyDescent="0.45">
      <c r="A1778" s="113"/>
      <c r="C1778" s="113"/>
      <c r="D1778" s="71"/>
      <c r="E1778" s="91"/>
      <c r="F1778" s="91"/>
      <c r="G1778" s="91"/>
      <c r="H1778" s="50"/>
      <c r="I1778" s="51"/>
      <c r="J1778" s="107"/>
      <c r="L1778" s="50"/>
      <c r="M1778" s="50"/>
      <c r="N1778" s="50"/>
    </row>
    <row r="1779" spans="1:14" s="22" customFormat="1" x14ac:dyDescent="0.45">
      <c r="A1779" s="113"/>
      <c r="C1779" s="113"/>
      <c r="D1779" s="71"/>
      <c r="E1779" s="91"/>
      <c r="F1779" s="91"/>
      <c r="G1779" s="91"/>
      <c r="H1779" s="50"/>
      <c r="I1779" s="51"/>
      <c r="J1779" s="107"/>
      <c r="L1779" s="50"/>
      <c r="M1779" s="50"/>
      <c r="N1779" s="50"/>
    </row>
    <row r="1780" spans="1:14" s="22" customFormat="1" x14ac:dyDescent="0.45">
      <c r="A1780" s="113"/>
      <c r="C1780" s="113"/>
      <c r="D1780" s="71"/>
      <c r="E1780" s="91"/>
      <c r="F1780" s="91"/>
      <c r="G1780" s="91"/>
      <c r="H1780" s="50"/>
      <c r="I1780" s="51"/>
      <c r="J1780" s="107"/>
      <c r="L1780" s="50"/>
      <c r="M1780" s="50"/>
      <c r="N1780" s="50"/>
    </row>
    <row r="1781" spans="1:14" s="22" customFormat="1" x14ac:dyDescent="0.45">
      <c r="A1781" s="113"/>
      <c r="C1781" s="113"/>
      <c r="D1781" s="71"/>
      <c r="E1781" s="91"/>
      <c r="F1781" s="91"/>
      <c r="G1781" s="91"/>
      <c r="H1781" s="50"/>
      <c r="I1781" s="51"/>
      <c r="J1781" s="107"/>
      <c r="L1781" s="50"/>
      <c r="M1781" s="50"/>
      <c r="N1781" s="50"/>
    </row>
    <row r="1782" spans="1:14" s="22" customFormat="1" x14ac:dyDescent="0.45">
      <c r="A1782" s="113"/>
      <c r="C1782" s="113"/>
      <c r="D1782" s="71"/>
      <c r="E1782" s="91"/>
      <c r="F1782" s="91"/>
      <c r="G1782" s="91"/>
      <c r="H1782" s="50"/>
      <c r="I1782" s="51"/>
      <c r="J1782" s="107"/>
      <c r="L1782" s="50"/>
      <c r="M1782" s="50"/>
      <c r="N1782" s="50"/>
    </row>
    <row r="1783" spans="1:14" s="22" customFormat="1" x14ac:dyDescent="0.45">
      <c r="A1783" s="113"/>
      <c r="C1783" s="113"/>
      <c r="D1783" s="71"/>
      <c r="E1783" s="91"/>
      <c r="F1783" s="91"/>
      <c r="G1783" s="91"/>
      <c r="H1783" s="50"/>
      <c r="I1783" s="51"/>
      <c r="J1783" s="107"/>
      <c r="L1783" s="50"/>
      <c r="M1783" s="50"/>
      <c r="N1783" s="50"/>
    </row>
    <row r="1784" spans="1:14" s="22" customFormat="1" x14ac:dyDescent="0.45">
      <c r="A1784" s="113"/>
      <c r="C1784" s="113"/>
      <c r="D1784" s="71"/>
      <c r="E1784" s="91"/>
      <c r="F1784" s="91"/>
      <c r="G1784" s="91"/>
      <c r="H1784" s="50"/>
      <c r="I1784" s="51"/>
      <c r="J1784" s="107"/>
      <c r="L1784" s="50"/>
      <c r="M1784" s="50"/>
      <c r="N1784" s="50"/>
    </row>
    <row r="1785" spans="1:14" s="22" customFormat="1" x14ac:dyDescent="0.45">
      <c r="A1785" s="113"/>
      <c r="C1785" s="113"/>
      <c r="D1785" s="71"/>
      <c r="E1785" s="91"/>
      <c r="F1785" s="91"/>
      <c r="G1785" s="91"/>
      <c r="H1785" s="50"/>
      <c r="I1785" s="51"/>
      <c r="J1785" s="107"/>
      <c r="L1785" s="50"/>
      <c r="M1785" s="50"/>
      <c r="N1785" s="50"/>
    </row>
    <row r="1786" spans="1:14" s="22" customFormat="1" x14ac:dyDescent="0.45">
      <c r="A1786" s="113"/>
      <c r="C1786" s="113"/>
      <c r="D1786" s="71"/>
      <c r="E1786" s="91"/>
      <c r="F1786" s="91"/>
      <c r="G1786" s="91"/>
      <c r="H1786" s="50"/>
      <c r="I1786" s="51"/>
      <c r="J1786" s="107"/>
      <c r="L1786" s="50"/>
      <c r="M1786" s="50"/>
      <c r="N1786" s="50"/>
    </row>
    <row r="1787" spans="1:14" s="22" customFormat="1" x14ac:dyDescent="0.45">
      <c r="A1787" s="113"/>
      <c r="C1787" s="113"/>
      <c r="D1787" s="71"/>
      <c r="E1787" s="91"/>
      <c r="F1787" s="91"/>
      <c r="G1787" s="91"/>
      <c r="H1787" s="50"/>
      <c r="I1787" s="51"/>
      <c r="J1787" s="107"/>
      <c r="L1787" s="50"/>
      <c r="M1787" s="50"/>
      <c r="N1787" s="50"/>
    </row>
    <row r="1788" spans="1:14" s="22" customFormat="1" x14ac:dyDescent="0.45">
      <c r="A1788" s="113"/>
      <c r="C1788" s="113"/>
      <c r="D1788" s="71"/>
      <c r="E1788" s="91"/>
      <c r="F1788" s="91"/>
      <c r="G1788" s="91"/>
      <c r="H1788" s="50"/>
      <c r="I1788" s="51"/>
      <c r="J1788" s="107"/>
      <c r="L1788" s="50"/>
      <c r="M1788" s="50"/>
      <c r="N1788" s="50"/>
    </row>
    <row r="1789" spans="1:14" s="22" customFormat="1" x14ac:dyDescent="0.45">
      <c r="A1789" s="113"/>
      <c r="C1789" s="113"/>
      <c r="D1789" s="71"/>
      <c r="E1789" s="91"/>
      <c r="F1789" s="91"/>
      <c r="G1789" s="91"/>
      <c r="H1789" s="50"/>
      <c r="I1789" s="51"/>
      <c r="J1789" s="107"/>
      <c r="L1789" s="50"/>
      <c r="M1789" s="50"/>
      <c r="N1789" s="50"/>
    </row>
    <row r="1790" spans="1:14" s="22" customFormat="1" x14ac:dyDescent="0.45">
      <c r="A1790" s="113"/>
      <c r="C1790" s="113"/>
      <c r="D1790" s="71"/>
      <c r="E1790" s="91"/>
      <c r="F1790" s="91"/>
      <c r="G1790" s="91"/>
      <c r="H1790" s="50"/>
      <c r="I1790" s="51"/>
      <c r="J1790" s="107"/>
      <c r="L1790" s="50"/>
      <c r="M1790" s="50"/>
      <c r="N1790" s="50"/>
    </row>
    <row r="1791" spans="1:14" s="22" customFormat="1" x14ac:dyDescent="0.45">
      <c r="A1791" s="113"/>
      <c r="C1791" s="113"/>
      <c r="D1791" s="71"/>
      <c r="E1791" s="91"/>
      <c r="F1791" s="91"/>
      <c r="G1791" s="91"/>
      <c r="H1791" s="50"/>
      <c r="I1791" s="51"/>
      <c r="J1791" s="107"/>
      <c r="L1791" s="50"/>
      <c r="M1791" s="50"/>
      <c r="N1791" s="50"/>
    </row>
    <row r="1792" spans="1:14" s="22" customFormat="1" x14ac:dyDescent="0.45">
      <c r="A1792" s="113"/>
      <c r="C1792" s="113"/>
      <c r="D1792" s="71"/>
      <c r="E1792" s="91"/>
      <c r="F1792" s="91"/>
      <c r="G1792" s="91"/>
      <c r="H1792" s="50"/>
      <c r="I1792" s="51"/>
      <c r="J1792" s="107"/>
      <c r="L1792" s="50"/>
      <c r="M1792" s="50"/>
      <c r="N1792" s="50"/>
    </row>
    <row r="1793" spans="1:14" s="22" customFormat="1" x14ac:dyDescent="0.45">
      <c r="A1793" s="113"/>
      <c r="C1793" s="113"/>
      <c r="D1793" s="71"/>
      <c r="E1793" s="91"/>
      <c r="F1793" s="91"/>
      <c r="G1793" s="91"/>
      <c r="H1793" s="50"/>
      <c r="I1793" s="51"/>
      <c r="J1793" s="107"/>
      <c r="L1793" s="50"/>
      <c r="M1793" s="50"/>
      <c r="N1793" s="50"/>
    </row>
    <row r="1794" spans="1:14" s="22" customFormat="1" x14ac:dyDescent="0.45">
      <c r="A1794" s="113"/>
      <c r="C1794" s="113"/>
      <c r="D1794" s="71"/>
      <c r="E1794" s="91"/>
      <c r="F1794" s="91"/>
      <c r="G1794" s="91"/>
      <c r="H1794" s="50"/>
      <c r="I1794" s="51"/>
      <c r="J1794" s="107"/>
      <c r="L1794" s="50"/>
      <c r="M1794" s="50"/>
      <c r="N1794" s="50"/>
    </row>
    <row r="1795" spans="1:14" s="22" customFormat="1" x14ac:dyDescent="0.45">
      <c r="A1795" s="113"/>
      <c r="C1795" s="113"/>
      <c r="D1795" s="71"/>
      <c r="E1795" s="91"/>
      <c r="F1795" s="91"/>
      <c r="G1795" s="91"/>
      <c r="H1795" s="50"/>
      <c r="I1795" s="51"/>
      <c r="J1795" s="107"/>
      <c r="L1795" s="50"/>
      <c r="M1795" s="50"/>
      <c r="N1795" s="50"/>
    </row>
    <row r="1796" spans="1:14" s="22" customFormat="1" x14ac:dyDescent="0.45">
      <c r="A1796" s="113"/>
      <c r="C1796" s="113"/>
      <c r="D1796" s="71"/>
      <c r="E1796" s="91"/>
      <c r="F1796" s="91"/>
      <c r="G1796" s="91"/>
      <c r="H1796" s="50"/>
      <c r="I1796" s="51"/>
      <c r="J1796" s="107"/>
      <c r="L1796" s="50"/>
      <c r="M1796" s="50"/>
      <c r="N1796" s="50"/>
    </row>
    <row r="1797" spans="1:14" s="22" customFormat="1" x14ac:dyDescent="0.45">
      <c r="A1797" s="113"/>
      <c r="C1797" s="113"/>
      <c r="D1797" s="71"/>
      <c r="E1797" s="91"/>
      <c r="F1797" s="91"/>
      <c r="G1797" s="91"/>
      <c r="H1797" s="50"/>
      <c r="I1797" s="51"/>
      <c r="J1797" s="107"/>
      <c r="L1797" s="50"/>
      <c r="M1797" s="50"/>
      <c r="N1797" s="50"/>
    </row>
    <row r="1798" spans="1:14" s="22" customFormat="1" x14ac:dyDescent="0.45">
      <c r="A1798" s="113"/>
      <c r="C1798" s="113"/>
      <c r="D1798" s="71"/>
      <c r="E1798" s="91"/>
      <c r="F1798" s="91"/>
      <c r="G1798" s="91"/>
      <c r="H1798" s="50"/>
      <c r="I1798" s="51"/>
      <c r="J1798" s="107"/>
      <c r="L1798" s="50"/>
      <c r="M1798" s="50"/>
      <c r="N1798" s="50"/>
    </row>
    <row r="1799" spans="1:14" s="22" customFormat="1" x14ac:dyDescent="0.45">
      <c r="A1799" s="113"/>
      <c r="C1799" s="113"/>
      <c r="D1799" s="71"/>
      <c r="E1799" s="91"/>
      <c r="F1799" s="91"/>
      <c r="G1799" s="91"/>
      <c r="H1799" s="50"/>
      <c r="I1799" s="51"/>
      <c r="J1799" s="107"/>
      <c r="L1799" s="50"/>
      <c r="M1799" s="50"/>
      <c r="N1799" s="50"/>
    </row>
    <row r="1800" spans="1:14" s="22" customFormat="1" x14ac:dyDescent="0.45">
      <c r="A1800" s="113"/>
      <c r="C1800" s="113"/>
      <c r="D1800" s="71"/>
      <c r="E1800" s="91"/>
      <c r="F1800" s="91"/>
      <c r="G1800" s="91"/>
      <c r="H1800" s="50"/>
      <c r="I1800" s="51"/>
      <c r="J1800" s="107"/>
      <c r="L1800" s="50"/>
      <c r="M1800" s="50"/>
      <c r="N1800" s="50"/>
    </row>
    <row r="1801" spans="1:14" s="22" customFormat="1" x14ac:dyDescent="0.45">
      <c r="A1801" s="113"/>
      <c r="C1801" s="113"/>
      <c r="D1801" s="71"/>
      <c r="E1801" s="91"/>
      <c r="F1801" s="91"/>
      <c r="G1801" s="91"/>
      <c r="H1801" s="50"/>
      <c r="I1801" s="51"/>
      <c r="J1801" s="107"/>
      <c r="L1801" s="50"/>
      <c r="M1801" s="50"/>
      <c r="N1801" s="50"/>
    </row>
    <row r="1802" spans="1:14" s="22" customFormat="1" x14ac:dyDescent="0.45">
      <c r="A1802" s="113"/>
      <c r="C1802" s="113"/>
      <c r="D1802" s="71"/>
      <c r="E1802" s="91"/>
      <c r="F1802" s="91"/>
      <c r="G1802" s="91"/>
      <c r="H1802" s="50"/>
      <c r="I1802" s="51"/>
      <c r="J1802" s="107"/>
      <c r="L1802" s="50"/>
      <c r="M1802" s="50"/>
      <c r="N1802" s="50"/>
    </row>
    <row r="1803" spans="1:14" s="22" customFormat="1" x14ac:dyDescent="0.45">
      <c r="A1803" s="113"/>
      <c r="C1803" s="113"/>
      <c r="D1803" s="71"/>
      <c r="E1803" s="91"/>
      <c r="F1803" s="91"/>
      <c r="G1803" s="91"/>
      <c r="H1803" s="50"/>
      <c r="I1803" s="51"/>
      <c r="J1803" s="107"/>
      <c r="L1803" s="50"/>
      <c r="M1803" s="50"/>
      <c r="N1803" s="50"/>
    </row>
    <row r="1804" spans="1:14" s="22" customFormat="1" x14ac:dyDescent="0.45">
      <c r="A1804" s="113"/>
      <c r="C1804" s="113"/>
      <c r="D1804" s="71"/>
      <c r="E1804" s="91"/>
      <c r="F1804" s="91"/>
      <c r="G1804" s="91"/>
      <c r="H1804" s="50"/>
      <c r="I1804" s="51"/>
      <c r="J1804" s="107"/>
      <c r="L1804" s="50"/>
      <c r="M1804" s="50"/>
      <c r="N1804" s="50"/>
    </row>
    <row r="1805" spans="1:14" s="22" customFormat="1" x14ac:dyDescent="0.45">
      <c r="A1805" s="113"/>
      <c r="C1805" s="113"/>
      <c r="D1805" s="71"/>
      <c r="E1805" s="91"/>
      <c r="F1805" s="91"/>
      <c r="G1805" s="91"/>
      <c r="H1805" s="50"/>
      <c r="I1805" s="51"/>
      <c r="J1805" s="107"/>
      <c r="L1805" s="50"/>
      <c r="M1805" s="50"/>
      <c r="N1805" s="50"/>
    </row>
    <row r="1806" spans="1:14" s="22" customFormat="1" x14ac:dyDescent="0.45">
      <c r="A1806" s="113"/>
      <c r="C1806" s="113"/>
      <c r="D1806" s="71"/>
      <c r="E1806" s="91"/>
      <c r="F1806" s="91"/>
      <c r="G1806" s="91"/>
      <c r="H1806" s="50"/>
      <c r="I1806" s="51"/>
      <c r="J1806" s="107"/>
      <c r="L1806" s="50"/>
      <c r="M1806" s="50"/>
      <c r="N1806" s="50"/>
    </row>
    <row r="1807" spans="1:14" s="22" customFormat="1" x14ac:dyDescent="0.45">
      <c r="A1807" s="113"/>
      <c r="C1807" s="113"/>
      <c r="D1807" s="71"/>
      <c r="E1807" s="91"/>
      <c r="F1807" s="91"/>
      <c r="G1807" s="91"/>
      <c r="H1807" s="50"/>
      <c r="I1807" s="51"/>
      <c r="J1807" s="107"/>
      <c r="L1807" s="50"/>
      <c r="M1807" s="50"/>
      <c r="N1807" s="50"/>
    </row>
    <row r="1808" spans="1:14" s="22" customFormat="1" x14ac:dyDescent="0.45">
      <c r="A1808" s="113"/>
      <c r="C1808" s="113"/>
      <c r="D1808" s="71"/>
      <c r="E1808" s="91"/>
      <c r="F1808" s="91"/>
      <c r="G1808" s="91"/>
      <c r="H1808" s="50"/>
      <c r="I1808" s="51"/>
      <c r="J1808" s="107"/>
      <c r="L1808" s="50"/>
      <c r="M1808" s="50"/>
      <c r="N1808" s="50"/>
    </row>
    <row r="1809" spans="1:14" s="22" customFormat="1" x14ac:dyDescent="0.45">
      <c r="A1809" s="113"/>
      <c r="C1809" s="113"/>
      <c r="D1809" s="71"/>
      <c r="E1809" s="91"/>
      <c r="F1809" s="91"/>
      <c r="G1809" s="91"/>
      <c r="H1809" s="50"/>
      <c r="I1809" s="51"/>
      <c r="J1809" s="107"/>
      <c r="L1809" s="50"/>
      <c r="M1809" s="50"/>
      <c r="N1809" s="50"/>
    </row>
    <row r="1810" spans="1:14" s="22" customFormat="1" x14ac:dyDescent="0.45">
      <c r="A1810" s="113"/>
      <c r="C1810" s="113"/>
      <c r="D1810" s="71"/>
      <c r="E1810" s="91"/>
      <c r="F1810" s="91"/>
      <c r="G1810" s="91"/>
      <c r="H1810" s="50"/>
      <c r="I1810" s="51"/>
      <c r="J1810" s="107"/>
      <c r="L1810" s="50"/>
      <c r="M1810" s="50"/>
      <c r="N1810" s="50"/>
    </row>
    <row r="1811" spans="1:14" s="22" customFormat="1" x14ac:dyDescent="0.45">
      <c r="A1811" s="113"/>
      <c r="C1811" s="113"/>
      <c r="D1811" s="71"/>
      <c r="E1811" s="91"/>
      <c r="F1811" s="91"/>
      <c r="G1811" s="91"/>
      <c r="H1811" s="50"/>
      <c r="I1811" s="51"/>
      <c r="J1811" s="107"/>
      <c r="L1811" s="50"/>
      <c r="M1811" s="50"/>
      <c r="N1811" s="50"/>
    </row>
    <row r="1812" spans="1:14" s="22" customFormat="1" x14ac:dyDescent="0.45">
      <c r="A1812" s="113"/>
      <c r="C1812" s="113"/>
      <c r="D1812" s="71"/>
      <c r="E1812" s="91"/>
      <c r="F1812" s="91"/>
      <c r="G1812" s="91"/>
      <c r="H1812" s="50"/>
      <c r="I1812" s="51"/>
      <c r="J1812" s="107"/>
      <c r="L1812" s="50"/>
      <c r="M1812" s="50"/>
      <c r="N1812" s="50"/>
    </row>
    <row r="1813" spans="1:14" s="22" customFormat="1" x14ac:dyDescent="0.45">
      <c r="A1813" s="113"/>
      <c r="C1813" s="113"/>
      <c r="D1813" s="71"/>
      <c r="E1813" s="91"/>
      <c r="F1813" s="91"/>
      <c r="G1813" s="91"/>
      <c r="H1813" s="50"/>
      <c r="I1813" s="51"/>
      <c r="J1813" s="107"/>
      <c r="L1813" s="50"/>
      <c r="M1813" s="50"/>
      <c r="N1813" s="50"/>
    </row>
    <row r="1814" spans="1:14" s="22" customFormat="1" x14ac:dyDescent="0.45">
      <c r="A1814" s="113"/>
      <c r="C1814" s="113"/>
      <c r="D1814" s="71"/>
      <c r="E1814" s="91"/>
      <c r="F1814" s="91"/>
      <c r="G1814" s="91"/>
      <c r="H1814" s="50"/>
      <c r="I1814" s="51"/>
      <c r="J1814" s="107"/>
      <c r="L1814" s="50"/>
      <c r="M1814" s="50"/>
      <c r="N1814" s="50"/>
    </row>
    <row r="1815" spans="1:14" s="22" customFormat="1" x14ac:dyDescent="0.45">
      <c r="A1815" s="113"/>
      <c r="C1815" s="113"/>
      <c r="D1815" s="71"/>
      <c r="E1815" s="91"/>
      <c r="F1815" s="91"/>
      <c r="G1815" s="91"/>
      <c r="H1815" s="50"/>
      <c r="I1815" s="51"/>
      <c r="J1815" s="107"/>
      <c r="L1815" s="50"/>
      <c r="M1815" s="50"/>
      <c r="N1815" s="50"/>
    </row>
    <row r="1816" spans="1:14" s="22" customFormat="1" x14ac:dyDescent="0.45">
      <c r="A1816" s="113"/>
      <c r="C1816" s="113"/>
      <c r="D1816" s="71"/>
      <c r="E1816" s="91"/>
      <c r="F1816" s="91"/>
      <c r="G1816" s="91"/>
      <c r="H1816" s="50"/>
      <c r="I1816" s="51"/>
      <c r="J1816" s="107"/>
      <c r="L1816" s="50"/>
      <c r="M1816" s="50"/>
      <c r="N1816" s="50"/>
    </row>
    <row r="1817" spans="1:14" s="22" customFormat="1" x14ac:dyDescent="0.45">
      <c r="A1817" s="113"/>
      <c r="C1817" s="113"/>
      <c r="D1817" s="71"/>
      <c r="E1817" s="91"/>
      <c r="F1817" s="91"/>
      <c r="G1817" s="91"/>
      <c r="H1817" s="50"/>
      <c r="I1817" s="51"/>
      <c r="J1817" s="107"/>
      <c r="L1817" s="50"/>
      <c r="M1817" s="50"/>
      <c r="N1817" s="50"/>
    </row>
    <row r="1818" spans="1:14" s="22" customFormat="1" x14ac:dyDescent="0.45">
      <c r="A1818" s="113"/>
      <c r="C1818" s="113"/>
      <c r="D1818" s="71"/>
      <c r="E1818" s="91"/>
      <c r="F1818" s="91"/>
      <c r="G1818" s="91"/>
      <c r="H1818" s="50"/>
      <c r="I1818" s="51"/>
      <c r="J1818" s="107"/>
      <c r="L1818" s="50"/>
      <c r="M1818" s="50"/>
      <c r="N1818" s="50"/>
    </row>
    <row r="1819" spans="1:14" s="22" customFormat="1" x14ac:dyDescent="0.45">
      <c r="A1819" s="113"/>
      <c r="C1819" s="113"/>
      <c r="D1819" s="71"/>
      <c r="E1819" s="91"/>
      <c r="F1819" s="91"/>
      <c r="G1819" s="91"/>
      <c r="H1819" s="50"/>
      <c r="I1819" s="51"/>
      <c r="J1819" s="107"/>
      <c r="L1819" s="50"/>
      <c r="M1819" s="50"/>
      <c r="N1819" s="50"/>
    </row>
    <row r="1820" spans="1:14" s="22" customFormat="1" x14ac:dyDescent="0.45">
      <c r="A1820" s="113"/>
      <c r="C1820" s="113"/>
      <c r="D1820" s="71"/>
      <c r="E1820" s="91"/>
      <c r="F1820" s="91"/>
      <c r="G1820" s="91"/>
      <c r="H1820" s="50"/>
      <c r="I1820" s="51"/>
      <c r="J1820" s="107"/>
      <c r="L1820" s="50"/>
      <c r="M1820" s="50"/>
      <c r="N1820" s="50"/>
    </row>
    <row r="1821" spans="1:14" s="22" customFormat="1" x14ac:dyDescent="0.45">
      <c r="A1821" s="113"/>
      <c r="C1821" s="113"/>
      <c r="D1821" s="71"/>
      <c r="E1821" s="91"/>
      <c r="F1821" s="91"/>
      <c r="G1821" s="91"/>
      <c r="H1821" s="50"/>
      <c r="I1821" s="51"/>
      <c r="J1821" s="107"/>
      <c r="L1821" s="50"/>
      <c r="M1821" s="50"/>
      <c r="N1821" s="50"/>
    </row>
    <row r="1822" spans="1:14" s="22" customFormat="1" x14ac:dyDescent="0.45">
      <c r="A1822" s="113"/>
      <c r="C1822" s="113"/>
      <c r="D1822" s="71"/>
      <c r="E1822" s="91"/>
      <c r="F1822" s="91"/>
      <c r="G1822" s="91"/>
      <c r="H1822" s="50"/>
      <c r="I1822" s="51"/>
      <c r="J1822" s="107"/>
      <c r="L1822" s="50"/>
      <c r="M1822" s="50"/>
      <c r="N1822" s="50"/>
    </row>
    <row r="1823" spans="1:14" s="22" customFormat="1" x14ac:dyDescent="0.45">
      <c r="A1823" s="113"/>
      <c r="C1823" s="113"/>
      <c r="D1823" s="71"/>
      <c r="E1823" s="91"/>
      <c r="F1823" s="91"/>
      <c r="G1823" s="91"/>
      <c r="H1823" s="50"/>
      <c r="I1823" s="51"/>
      <c r="J1823" s="107"/>
      <c r="L1823" s="50"/>
      <c r="M1823" s="50"/>
      <c r="N1823" s="50"/>
    </row>
    <row r="1824" spans="1:14" s="22" customFormat="1" x14ac:dyDescent="0.45">
      <c r="A1824" s="113"/>
      <c r="C1824" s="113"/>
      <c r="D1824" s="71"/>
      <c r="E1824" s="91"/>
      <c r="F1824" s="91"/>
      <c r="G1824" s="91"/>
      <c r="H1824" s="50"/>
      <c r="I1824" s="51"/>
      <c r="J1824" s="107"/>
      <c r="L1824" s="50"/>
      <c r="M1824" s="50"/>
      <c r="N1824" s="50"/>
    </row>
    <row r="1825" spans="1:14" s="22" customFormat="1" x14ac:dyDescent="0.45">
      <c r="A1825" s="113"/>
      <c r="C1825" s="113"/>
      <c r="D1825" s="71"/>
      <c r="E1825" s="91"/>
      <c r="F1825" s="91"/>
      <c r="G1825" s="91"/>
      <c r="H1825" s="50"/>
      <c r="I1825" s="51"/>
      <c r="J1825" s="107"/>
      <c r="L1825" s="50"/>
      <c r="M1825" s="50"/>
      <c r="N1825" s="50"/>
    </row>
    <row r="1826" spans="1:14" s="22" customFormat="1" x14ac:dyDescent="0.45">
      <c r="A1826" s="113"/>
      <c r="C1826" s="113"/>
      <c r="D1826" s="71"/>
      <c r="E1826" s="91"/>
      <c r="F1826" s="91"/>
      <c r="G1826" s="91"/>
      <c r="H1826" s="50"/>
      <c r="I1826" s="51"/>
      <c r="J1826" s="107"/>
      <c r="L1826" s="50"/>
      <c r="M1826" s="50"/>
      <c r="N1826" s="50"/>
    </row>
    <row r="1827" spans="1:14" s="22" customFormat="1" x14ac:dyDescent="0.45">
      <c r="A1827" s="113"/>
      <c r="C1827" s="113"/>
      <c r="D1827" s="71"/>
      <c r="E1827" s="91"/>
      <c r="F1827" s="91"/>
      <c r="G1827" s="91"/>
      <c r="H1827" s="50"/>
      <c r="I1827" s="51"/>
      <c r="J1827" s="107"/>
      <c r="L1827" s="50"/>
      <c r="M1827" s="50"/>
      <c r="N1827" s="50"/>
    </row>
    <row r="1828" spans="1:14" s="22" customFormat="1" x14ac:dyDescent="0.45">
      <c r="A1828" s="113"/>
      <c r="C1828" s="113"/>
      <c r="D1828" s="71"/>
      <c r="E1828" s="91"/>
      <c r="F1828" s="91"/>
      <c r="G1828" s="91"/>
      <c r="H1828" s="50"/>
      <c r="I1828" s="51"/>
      <c r="J1828" s="107"/>
      <c r="L1828" s="50"/>
      <c r="M1828" s="50"/>
      <c r="N1828" s="50"/>
    </row>
    <row r="1829" spans="1:14" s="22" customFormat="1" x14ac:dyDescent="0.45">
      <c r="A1829" s="113"/>
      <c r="C1829" s="113"/>
      <c r="D1829" s="71"/>
      <c r="E1829" s="91"/>
      <c r="F1829" s="91"/>
      <c r="G1829" s="91"/>
      <c r="H1829" s="50"/>
      <c r="I1829" s="51"/>
      <c r="J1829" s="107"/>
      <c r="L1829" s="50"/>
      <c r="M1829" s="50"/>
      <c r="N1829" s="50"/>
    </row>
    <row r="1830" spans="1:14" s="22" customFormat="1" x14ac:dyDescent="0.45">
      <c r="A1830" s="113"/>
      <c r="C1830" s="113"/>
      <c r="D1830" s="71"/>
      <c r="E1830" s="91"/>
      <c r="F1830" s="91"/>
      <c r="G1830" s="91"/>
      <c r="H1830" s="50"/>
      <c r="I1830" s="51"/>
      <c r="J1830" s="107"/>
      <c r="L1830" s="50"/>
      <c r="M1830" s="50"/>
      <c r="N1830" s="50"/>
    </row>
    <row r="1831" spans="1:14" s="22" customFormat="1" x14ac:dyDescent="0.45">
      <c r="A1831" s="113"/>
      <c r="C1831" s="113"/>
      <c r="D1831" s="71"/>
      <c r="E1831" s="91"/>
      <c r="F1831" s="91"/>
      <c r="G1831" s="91"/>
      <c r="H1831" s="50"/>
      <c r="I1831" s="51"/>
      <c r="J1831" s="107"/>
      <c r="L1831" s="50"/>
      <c r="M1831" s="50"/>
      <c r="N1831" s="50"/>
    </row>
    <row r="1832" spans="1:14" s="22" customFormat="1" x14ac:dyDescent="0.45">
      <c r="A1832" s="113"/>
      <c r="C1832" s="113"/>
      <c r="D1832" s="71"/>
      <c r="E1832" s="91"/>
      <c r="F1832" s="91"/>
      <c r="G1832" s="91"/>
      <c r="H1832" s="50"/>
      <c r="I1832" s="51"/>
      <c r="J1832" s="107"/>
      <c r="L1832" s="50"/>
      <c r="M1832" s="50"/>
      <c r="N1832" s="50"/>
    </row>
    <row r="1833" spans="1:14" s="22" customFormat="1" x14ac:dyDescent="0.45">
      <c r="A1833" s="113"/>
      <c r="C1833" s="113"/>
      <c r="D1833" s="71"/>
      <c r="E1833" s="91"/>
      <c r="F1833" s="91"/>
      <c r="G1833" s="91"/>
      <c r="H1833" s="50"/>
      <c r="I1833" s="51"/>
      <c r="J1833" s="107"/>
      <c r="L1833" s="50"/>
      <c r="M1833" s="50"/>
      <c r="N1833" s="50"/>
    </row>
    <row r="1834" spans="1:14" s="22" customFormat="1" x14ac:dyDescent="0.45">
      <c r="A1834" s="113"/>
      <c r="C1834" s="113"/>
      <c r="D1834" s="71"/>
      <c r="E1834" s="91"/>
      <c r="F1834" s="91"/>
      <c r="G1834" s="91"/>
      <c r="H1834" s="50"/>
      <c r="I1834" s="51"/>
      <c r="J1834" s="107"/>
      <c r="L1834" s="50"/>
      <c r="M1834" s="50"/>
      <c r="N1834" s="50"/>
    </row>
    <row r="1835" spans="1:14" s="22" customFormat="1" x14ac:dyDescent="0.45">
      <c r="A1835" s="113"/>
      <c r="C1835" s="113"/>
      <c r="D1835" s="71"/>
      <c r="E1835" s="91"/>
      <c r="F1835" s="91"/>
      <c r="G1835" s="91"/>
      <c r="H1835" s="50"/>
      <c r="I1835" s="51"/>
      <c r="J1835" s="107"/>
      <c r="L1835" s="50"/>
      <c r="M1835" s="50"/>
      <c r="N1835" s="50"/>
    </row>
    <row r="1836" spans="1:14" s="22" customFormat="1" x14ac:dyDescent="0.45">
      <c r="A1836" s="113"/>
      <c r="C1836" s="113"/>
      <c r="D1836" s="71"/>
      <c r="E1836" s="91"/>
      <c r="F1836" s="91"/>
      <c r="G1836" s="91"/>
      <c r="H1836" s="50"/>
      <c r="I1836" s="51"/>
      <c r="J1836" s="107"/>
      <c r="L1836" s="50"/>
      <c r="M1836" s="50"/>
      <c r="N1836" s="50"/>
    </row>
    <row r="1837" spans="1:14" s="22" customFormat="1" x14ac:dyDescent="0.45">
      <c r="A1837" s="113"/>
      <c r="C1837" s="113"/>
      <c r="D1837" s="71"/>
      <c r="E1837" s="91"/>
      <c r="F1837" s="91"/>
      <c r="G1837" s="91"/>
      <c r="H1837" s="50"/>
      <c r="I1837" s="51"/>
      <c r="J1837" s="107"/>
      <c r="L1837" s="50"/>
      <c r="M1837" s="50"/>
      <c r="N1837" s="50"/>
    </row>
    <row r="1838" spans="1:14" s="22" customFormat="1" x14ac:dyDescent="0.45">
      <c r="A1838" s="113"/>
      <c r="C1838" s="113"/>
      <c r="D1838" s="71"/>
      <c r="E1838" s="91"/>
      <c r="F1838" s="91"/>
      <c r="G1838" s="91"/>
      <c r="H1838" s="50"/>
      <c r="I1838" s="51"/>
      <c r="J1838" s="107"/>
      <c r="L1838" s="50"/>
      <c r="M1838" s="50"/>
      <c r="N1838" s="50"/>
    </row>
    <row r="1839" spans="1:14" s="22" customFormat="1" x14ac:dyDescent="0.45">
      <c r="A1839" s="113"/>
      <c r="C1839" s="113"/>
      <c r="D1839" s="71"/>
      <c r="E1839" s="91"/>
      <c r="F1839" s="91"/>
      <c r="G1839" s="91"/>
      <c r="H1839" s="50"/>
      <c r="I1839" s="51"/>
      <c r="J1839" s="107"/>
      <c r="L1839" s="50"/>
      <c r="M1839" s="50"/>
      <c r="N1839" s="50"/>
    </row>
    <row r="1840" spans="1:14" s="22" customFormat="1" x14ac:dyDescent="0.45">
      <c r="A1840" s="113"/>
      <c r="C1840" s="113"/>
      <c r="D1840" s="71"/>
      <c r="E1840" s="91"/>
      <c r="F1840" s="91"/>
      <c r="G1840" s="91"/>
      <c r="H1840" s="50"/>
      <c r="I1840" s="51"/>
      <c r="J1840" s="107"/>
      <c r="L1840" s="50"/>
      <c r="M1840" s="50"/>
      <c r="N1840" s="50"/>
    </row>
    <row r="1841" spans="1:14" s="22" customFormat="1" x14ac:dyDescent="0.45">
      <c r="A1841" s="113"/>
      <c r="C1841" s="113"/>
      <c r="D1841" s="71"/>
      <c r="E1841" s="91"/>
      <c r="F1841" s="91"/>
      <c r="G1841" s="91"/>
      <c r="H1841" s="50"/>
      <c r="I1841" s="51"/>
      <c r="J1841" s="107"/>
      <c r="L1841" s="50"/>
      <c r="M1841" s="50"/>
      <c r="N1841" s="50"/>
    </row>
    <row r="1842" spans="1:14" s="22" customFormat="1" x14ac:dyDescent="0.45">
      <c r="A1842" s="113"/>
      <c r="C1842" s="113"/>
      <c r="D1842" s="71"/>
      <c r="E1842" s="91"/>
      <c r="F1842" s="91"/>
      <c r="G1842" s="91"/>
      <c r="H1842" s="50"/>
      <c r="I1842" s="51"/>
      <c r="J1842" s="107"/>
      <c r="L1842" s="50"/>
      <c r="M1842" s="50"/>
      <c r="N1842" s="50"/>
    </row>
    <row r="1843" spans="1:14" s="22" customFormat="1" x14ac:dyDescent="0.45">
      <c r="A1843" s="113"/>
      <c r="C1843" s="113"/>
      <c r="D1843" s="71"/>
      <c r="E1843" s="91"/>
      <c r="F1843" s="91"/>
      <c r="G1843" s="91"/>
      <c r="H1843" s="50"/>
      <c r="I1843" s="51"/>
      <c r="J1843" s="107"/>
      <c r="L1843" s="50"/>
      <c r="M1843" s="50"/>
      <c r="N1843" s="50"/>
    </row>
    <row r="1844" spans="1:14" s="22" customFormat="1" x14ac:dyDescent="0.45">
      <c r="A1844" s="113"/>
      <c r="C1844" s="113"/>
      <c r="D1844" s="71"/>
      <c r="E1844" s="91"/>
      <c r="F1844" s="91"/>
      <c r="G1844" s="91"/>
      <c r="H1844" s="50"/>
      <c r="I1844" s="51"/>
      <c r="J1844" s="107"/>
      <c r="L1844" s="50"/>
      <c r="M1844" s="50"/>
      <c r="N1844" s="50"/>
    </row>
    <row r="1845" spans="1:14" s="22" customFormat="1" x14ac:dyDescent="0.45">
      <c r="A1845" s="113"/>
      <c r="C1845" s="113"/>
      <c r="D1845" s="71"/>
      <c r="E1845" s="91"/>
      <c r="F1845" s="91"/>
      <c r="G1845" s="91"/>
      <c r="H1845" s="50"/>
      <c r="I1845" s="51"/>
      <c r="J1845" s="107"/>
      <c r="L1845" s="50"/>
      <c r="M1845" s="50"/>
      <c r="N1845" s="50"/>
    </row>
    <row r="1846" spans="1:14" s="22" customFormat="1" x14ac:dyDescent="0.45">
      <c r="A1846" s="113"/>
      <c r="C1846" s="113"/>
      <c r="D1846" s="71"/>
      <c r="E1846" s="91"/>
      <c r="F1846" s="91"/>
      <c r="G1846" s="91"/>
      <c r="H1846" s="50"/>
      <c r="I1846" s="51"/>
      <c r="J1846" s="107"/>
      <c r="L1846" s="50"/>
      <c r="M1846" s="50"/>
      <c r="N1846" s="50"/>
    </row>
    <row r="1847" spans="1:14" s="22" customFormat="1" x14ac:dyDescent="0.45">
      <c r="A1847" s="113"/>
      <c r="C1847" s="113"/>
      <c r="D1847" s="71"/>
      <c r="E1847" s="91"/>
      <c r="F1847" s="91"/>
      <c r="G1847" s="91"/>
      <c r="H1847" s="50"/>
      <c r="I1847" s="51"/>
      <c r="J1847" s="107"/>
      <c r="L1847" s="50"/>
      <c r="M1847" s="50"/>
      <c r="N1847" s="50"/>
    </row>
    <row r="1848" spans="1:14" s="22" customFormat="1" x14ac:dyDescent="0.45">
      <c r="A1848" s="113"/>
      <c r="C1848" s="113"/>
      <c r="D1848" s="71"/>
      <c r="E1848" s="91"/>
      <c r="F1848" s="91"/>
      <c r="G1848" s="91"/>
      <c r="H1848" s="50"/>
      <c r="I1848" s="51"/>
      <c r="J1848" s="107"/>
      <c r="L1848" s="50"/>
      <c r="M1848" s="50"/>
      <c r="N1848" s="50"/>
    </row>
    <row r="1849" spans="1:14" s="22" customFormat="1" x14ac:dyDescent="0.45">
      <c r="A1849" s="113"/>
      <c r="C1849" s="113"/>
      <c r="D1849" s="71"/>
      <c r="E1849" s="91"/>
      <c r="F1849" s="91"/>
      <c r="G1849" s="91"/>
      <c r="H1849" s="50"/>
      <c r="I1849" s="51"/>
      <c r="J1849" s="107"/>
      <c r="L1849" s="50"/>
      <c r="M1849" s="50"/>
      <c r="N1849" s="50"/>
    </row>
    <row r="1850" spans="1:14" s="22" customFormat="1" x14ac:dyDescent="0.45">
      <c r="A1850" s="113"/>
      <c r="C1850" s="113"/>
      <c r="D1850" s="71"/>
      <c r="E1850" s="91"/>
      <c r="F1850" s="91"/>
      <c r="G1850" s="91"/>
      <c r="H1850" s="50"/>
      <c r="I1850" s="51"/>
      <c r="J1850" s="107"/>
      <c r="L1850" s="50"/>
      <c r="M1850" s="50"/>
      <c r="N1850" s="50"/>
    </row>
    <row r="1851" spans="1:14" s="22" customFormat="1" x14ac:dyDescent="0.45">
      <c r="A1851" s="113"/>
      <c r="C1851" s="113"/>
      <c r="D1851" s="71"/>
      <c r="E1851" s="91"/>
      <c r="F1851" s="91"/>
      <c r="G1851" s="91"/>
      <c r="H1851" s="50"/>
      <c r="I1851" s="51"/>
      <c r="J1851" s="107"/>
      <c r="L1851" s="50"/>
      <c r="M1851" s="50"/>
      <c r="N1851" s="50"/>
    </row>
    <row r="1852" spans="1:14" s="22" customFormat="1" x14ac:dyDescent="0.45">
      <c r="A1852" s="113"/>
      <c r="C1852" s="113"/>
      <c r="D1852" s="71"/>
      <c r="E1852" s="91"/>
      <c r="F1852" s="91"/>
      <c r="G1852" s="91"/>
      <c r="H1852" s="50"/>
      <c r="I1852" s="51"/>
      <c r="J1852" s="107"/>
      <c r="L1852" s="50"/>
      <c r="M1852" s="50"/>
      <c r="N1852" s="50"/>
    </row>
    <row r="1853" spans="1:14" s="22" customFormat="1" x14ac:dyDescent="0.45">
      <c r="A1853" s="113"/>
      <c r="C1853" s="113"/>
      <c r="D1853" s="71"/>
      <c r="E1853" s="91"/>
      <c r="F1853" s="91"/>
      <c r="G1853" s="91"/>
      <c r="H1853" s="50"/>
      <c r="I1853" s="51"/>
      <c r="J1853" s="107"/>
      <c r="L1853" s="50"/>
      <c r="M1853" s="50"/>
      <c r="N1853" s="50"/>
    </row>
    <row r="1854" spans="1:14" s="22" customFormat="1" x14ac:dyDescent="0.45">
      <c r="A1854" s="113"/>
      <c r="C1854" s="113"/>
      <c r="D1854" s="71"/>
      <c r="E1854" s="91"/>
      <c r="F1854" s="91"/>
      <c r="G1854" s="91"/>
      <c r="H1854" s="50"/>
      <c r="I1854" s="51"/>
      <c r="J1854" s="107"/>
      <c r="L1854" s="50"/>
      <c r="M1854" s="50"/>
      <c r="N1854" s="50"/>
    </row>
    <row r="1855" spans="1:14" s="22" customFormat="1" x14ac:dyDescent="0.45">
      <c r="A1855" s="113"/>
      <c r="C1855" s="113"/>
      <c r="D1855" s="71"/>
      <c r="E1855" s="91"/>
      <c r="F1855" s="91"/>
      <c r="G1855" s="91"/>
      <c r="H1855" s="50"/>
      <c r="I1855" s="51"/>
      <c r="J1855" s="107"/>
      <c r="L1855" s="50"/>
      <c r="M1855" s="50"/>
      <c r="N1855" s="50"/>
    </row>
    <row r="1856" spans="1:14" s="22" customFormat="1" x14ac:dyDescent="0.45">
      <c r="A1856" s="113"/>
      <c r="C1856" s="113"/>
      <c r="D1856" s="71"/>
      <c r="E1856" s="91"/>
      <c r="F1856" s="91"/>
      <c r="G1856" s="91"/>
      <c r="H1856" s="50"/>
      <c r="I1856" s="51"/>
      <c r="J1856" s="107"/>
      <c r="L1856" s="50"/>
      <c r="M1856" s="50"/>
      <c r="N1856" s="50"/>
    </row>
    <row r="1857" spans="1:14" s="22" customFormat="1" x14ac:dyDescent="0.45">
      <c r="A1857" s="113"/>
      <c r="C1857" s="113"/>
      <c r="D1857" s="71"/>
      <c r="E1857" s="91"/>
      <c r="F1857" s="91"/>
      <c r="G1857" s="91"/>
      <c r="H1857" s="50"/>
      <c r="I1857" s="51"/>
      <c r="J1857" s="107"/>
      <c r="L1857" s="50"/>
      <c r="M1857" s="50"/>
      <c r="N1857" s="50"/>
    </row>
    <row r="1858" spans="1:14" s="22" customFormat="1" x14ac:dyDescent="0.45">
      <c r="A1858" s="113"/>
      <c r="C1858" s="113"/>
      <c r="D1858" s="71"/>
      <c r="E1858" s="91"/>
      <c r="F1858" s="91"/>
      <c r="G1858" s="91"/>
      <c r="H1858" s="50"/>
      <c r="I1858" s="51"/>
      <c r="J1858" s="107"/>
      <c r="L1858" s="50"/>
      <c r="M1858" s="50"/>
      <c r="N1858" s="50"/>
    </row>
    <row r="1859" spans="1:14" s="22" customFormat="1" x14ac:dyDescent="0.45">
      <c r="A1859" s="113"/>
      <c r="C1859" s="113"/>
      <c r="D1859" s="71"/>
      <c r="E1859" s="91"/>
      <c r="F1859" s="91"/>
      <c r="G1859" s="91"/>
      <c r="H1859" s="50"/>
      <c r="I1859" s="51"/>
      <c r="J1859" s="107"/>
      <c r="L1859" s="50"/>
      <c r="M1859" s="50"/>
      <c r="N1859" s="50"/>
    </row>
    <row r="1860" spans="1:14" s="22" customFormat="1" x14ac:dyDescent="0.45">
      <c r="A1860" s="113"/>
      <c r="C1860" s="113"/>
      <c r="D1860" s="71"/>
      <c r="E1860" s="91"/>
      <c r="F1860" s="91"/>
      <c r="G1860" s="91"/>
      <c r="H1860" s="50"/>
      <c r="I1860" s="51"/>
      <c r="J1860" s="107"/>
      <c r="L1860" s="50"/>
      <c r="M1860" s="50"/>
      <c r="N1860" s="50"/>
    </row>
    <row r="1861" spans="1:14" s="22" customFormat="1" x14ac:dyDescent="0.45">
      <c r="A1861" s="113"/>
      <c r="C1861" s="113"/>
      <c r="D1861" s="71"/>
      <c r="E1861" s="91"/>
      <c r="F1861" s="91"/>
      <c r="G1861" s="91"/>
      <c r="H1861" s="50"/>
      <c r="I1861" s="51"/>
      <c r="J1861" s="107"/>
      <c r="L1861" s="50"/>
      <c r="M1861" s="50"/>
      <c r="N1861" s="50"/>
    </row>
    <row r="1862" spans="1:14" s="22" customFormat="1" x14ac:dyDescent="0.45">
      <c r="A1862" s="113"/>
      <c r="C1862" s="113"/>
      <c r="D1862" s="71"/>
      <c r="E1862" s="91"/>
      <c r="F1862" s="91"/>
      <c r="G1862" s="91"/>
      <c r="H1862" s="50"/>
      <c r="I1862" s="51"/>
      <c r="J1862" s="107"/>
      <c r="L1862" s="50"/>
      <c r="M1862" s="50"/>
      <c r="N1862" s="50"/>
    </row>
    <row r="1863" spans="1:14" s="22" customFormat="1" x14ac:dyDescent="0.45">
      <c r="A1863" s="113"/>
      <c r="C1863" s="113"/>
      <c r="D1863" s="71"/>
      <c r="E1863" s="91"/>
      <c r="F1863" s="91"/>
      <c r="G1863" s="91"/>
      <c r="H1863" s="50"/>
      <c r="I1863" s="51"/>
      <c r="J1863" s="107"/>
      <c r="L1863" s="50"/>
      <c r="M1863" s="50"/>
      <c r="N1863" s="50"/>
    </row>
    <row r="1864" spans="1:14" s="22" customFormat="1" x14ac:dyDescent="0.45">
      <c r="A1864" s="113"/>
      <c r="C1864" s="113"/>
      <c r="D1864" s="71"/>
      <c r="E1864" s="91"/>
      <c r="F1864" s="91"/>
      <c r="G1864" s="91"/>
      <c r="H1864" s="50"/>
      <c r="I1864" s="51"/>
      <c r="J1864" s="107"/>
      <c r="L1864" s="50"/>
      <c r="M1864" s="50"/>
      <c r="N1864" s="50"/>
    </row>
    <row r="1865" spans="1:14" s="22" customFormat="1" x14ac:dyDescent="0.45">
      <c r="A1865" s="113"/>
      <c r="C1865" s="113"/>
      <c r="D1865" s="71"/>
      <c r="E1865" s="91"/>
      <c r="F1865" s="91"/>
      <c r="G1865" s="91"/>
      <c r="H1865" s="50"/>
      <c r="I1865" s="51"/>
      <c r="J1865" s="107"/>
      <c r="L1865" s="50"/>
      <c r="M1865" s="50"/>
      <c r="N1865" s="50"/>
    </row>
    <row r="1866" spans="1:14" s="22" customFormat="1" x14ac:dyDescent="0.45">
      <c r="A1866" s="113"/>
      <c r="C1866" s="113"/>
      <c r="D1866" s="71"/>
      <c r="E1866" s="91"/>
      <c r="F1866" s="91"/>
      <c r="G1866" s="91"/>
      <c r="H1866" s="50"/>
      <c r="I1866" s="51"/>
      <c r="J1866" s="107"/>
      <c r="L1866" s="50"/>
      <c r="M1866" s="50"/>
      <c r="N1866" s="50"/>
    </row>
    <row r="1867" spans="1:14" s="22" customFormat="1" x14ac:dyDescent="0.45">
      <c r="A1867" s="113"/>
      <c r="C1867" s="113"/>
      <c r="D1867" s="71"/>
      <c r="E1867" s="91"/>
      <c r="F1867" s="91"/>
      <c r="G1867" s="91"/>
      <c r="H1867" s="50"/>
      <c r="I1867" s="51"/>
      <c r="J1867" s="107"/>
      <c r="L1867" s="50"/>
      <c r="M1867" s="50"/>
      <c r="N1867" s="50"/>
    </row>
    <row r="1868" spans="1:14" s="22" customFormat="1" x14ac:dyDescent="0.45">
      <c r="A1868" s="113"/>
      <c r="C1868" s="113"/>
      <c r="D1868" s="71"/>
      <c r="E1868" s="91"/>
      <c r="F1868" s="91"/>
      <c r="G1868" s="91"/>
      <c r="H1868" s="50"/>
      <c r="I1868" s="51"/>
      <c r="J1868" s="107"/>
      <c r="L1868" s="50"/>
      <c r="M1868" s="50"/>
      <c r="N1868" s="50"/>
    </row>
    <row r="1869" spans="1:14" s="22" customFormat="1" x14ac:dyDescent="0.45">
      <c r="A1869" s="113"/>
      <c r="C1869" s="113"/>
      <c r="D1869" s="71"/>
      <c r="E1869" s="91"/>
      <c r="F1869" s="91"/>
      <c r="G1869" s="91"/>
      <c r="H1869" s="50"/>
      <c r="I1869" s="51"/>
      <c r="J1869" s="107"/>
      <c r="L1869" s="50"/>
      <c r="M1869" s="50"/>
      <c r="N1869" s="50"/>
    </row>
    <row r="1870" spans="1:14" s="22" customFormat="1" x14ac:dyDescent="0.45">
      <c r="A1870" s="113"/>
      <c r="C1870" s="113"/>
      <c r="D1870" s="71"/>
      <c r="E1870" s="91"/>
      <c r="F1870" s="91"/>
      <c r="G1870" s="91"/>
      <c r="H1870" s="50"/>
      <c r="I1870" s="51"/>
      <c r="J1870" s="107"/>
      <c r="L1870" s="50"/>
      <c r="M1870" s="50"/>
      <c r="N1870" s="50"/>
    </row>
    <row r="1871" spans="1:14" s="22" customFormat="1" x14ac:dyDescent="0.45">
      <c r="A1871" s="113"/>
      <c r="C1871" s="113"/>
      <c r="D1871" s="71"/>
      <c r="E1871" s="91"/>
      <c r="F1871" s="91"/>
      <c r="G1871" s="91"/>
      <c r="H1871" s="50"/>
      <c r="I1871" s="51"/>
      <c r="J1871" s="107"/>
      <c r="L1871" s="50"/>
      <c r="M1871" s="50"/>
      <c r="N1871" s="50"/>
    </row>
    <row r="1872" spans="1:14" s="22" customFormat="1" x14ac:dyDescent="0.45">
      <c r="A1872" s="113"/>
      <c r="C1872" s="113"/>
      <c r="D1872" s="71"/>
      <c r="E1872" s="91"/>
      <c r="F1872" s="91"/>
      <c r="G1872" s="91"/>
      <c r="H1872" s="50"/>
      <c r="I1872" s="51"/>
      <c r="J1872" s="107"/>
      <c r="L1872" s="50"/>
      <c r="M1872" s="50"/>
      <c r="N1872" s="50"/>
    </row>
    <row r="1873" spans="1:14" s="22" customFormat="1" x14ac:dyDescent="0.45">
      <c r="A1873" s="113"/>
      <c r="C1873" s="113"/>
      <c r="D1873" s="71"/>
      <c r="E1873" s="91"/>
      <c r="F1873" s="91"/>
      <c r="G1873" s="91"/>
      <c r="H1873" s="50"/>
      <c r="I1873" s="51"/>
      <c r="J1873" s="107"/>
      <c r="L1873" s="50"/>
      <c r="M1873" s="50"/>
      <c r="N1873" s="50"/>
    </row>
    <row r="1874" spans="1:14" s="22" customFormat="1" x14ac:dyDescent="0.45">
      <c r="A1874" s="113"/>
      <c r="C1874" s="113"/>
      <c r="D1874" s="71"/>
      <c r="E1874" s="91"/>
      <c r="F1874" s="91"/>
      <c r="G1874" s="91"/>
      <c r="H1874" s="50"/>
      <c r="I1874" s="51"/>
      <c r="J1874" s="107"/>
      <c r="L1874" s="50"/>
      <c r="M1874" s="50"/>
      <c r="N1874" s="50"/>
    </row>
    <row r="1875" spans="1:14" s="22" customFormat="1" x14ac:dyDescent="0.45">
      <c r="A1875" s="113"/>
      <c r="C1875" s="113"/>
      <c r="D1875" s="71"/>
      <c r="E1875" s="91"/>
      <c r="F1875" s="91"/>
      <c r="G1875" s="91"/>
      <c r="H1875" s="50"/>
      <c r="I1875" s="51"/>
      <c r="J1875" s="107"/>
      <c r="L1875" s="50"/>
      <c r="M1875" s="50"/>
      <c r="N1875" s="50"/>
    </row>
    <row r="1876" spans="1:14" s="22" customFormat="1" x14ac:dyDescent="0.45">
      <c r="A1876" s="113"/>
      <c r="C1876" s="113"/>
      <c r="D1876" s="71"/>
      <c r="E1876" s="91"/>
      <c r="F1876" s="91"/>
      <c r="G1876" s="91"/>
      <c r="H1876" s="50"/>
      <c r="I1876" s="51"/>
      <c r="J1876" s="107"/>
      <c r="L1876" s="50"/>
      <c r="M1876" s="50"/>
      <c r="N1876" s="50"/>
    </row>
    <row r="1877" spans="1:14" s="22" customFormat="1" x14ac:dyDescent="0.45">
      <c r="A1877" s="113"/>
      <c r="C1877" s="113"/>
      <c r="D1877" s="71"/>
      <c r="E1877" s="91"/>
      <c r="F1877" s="91"/>
      <c r="G1877" s="91"/>
      <c r="H1877" s="50"/>
      <c r="I1877" s="51"/>
      <c r="J1877" s="107"/>
      <c r="L1877" s="50"/>
      <c r="M1877" s="50"/>
      <c r="N1877" s="50"/>
    </row>
    <row r="1878" spans="1:14" s="22" customFormat="1" x14ac:dyDescent="0.45">
      <c r="A1878" s="113"/>
      <c r="C1878" s="113"/>
      <c r="D1878" s="71"/>
      <c r="E1878" s="91"/>
      <c r="F1878" s="91"/>
      <c r="G1878" s="91"/>
      <c r="H1878" s="50"/>
      <c r="I1878" s="51"/>
      <c r="J1878" s="107"/>
      <c r="L1878" s="50"/>
      <c r="M1878" s="50"/>
      <c r="N1878" s="50"/>
    </row>
    <row r="1879" spans="1:14" s="22" customFormat="1" x14ac:dyDescent="0.45">
      <c r="A1879" s="113"/>
      <c r="C1879" s="113"/>
      <c r="D1879" s="71"/>
      <c r="E1879" s="91"/>
      <c r="F1879" s="91"/>
      <c r="G1879" s="91"/>
      <c r="H1879" s="50"/>
      <c r="I1879" s="51"/>
      <c r="J1879" s="107"/>
      <c r="L1879" s="50"/>
      <c r="M1879" s="50"/>
      <c r="N1879" s="50"/>
    </row>
    <row r="1880" spans="1:14" s="22" customFormat="1" x14ac:dyDescent="0.45">
      <c r="A1880" s="113"/>
      <c r="C1880" s="113"/>
      <c r="D1880" s="71"/>
      <c r="E1880" s="91"/>
      <c r="F1880" s="91"/>
      <c r="G1880" s="91"/>
      <c r="H1880" s="50"/>
      <c r="I1880" s="51"/>
      <c r="J1880" s="107"/>
      <c r="L1880" s="50"/>
      <c r="M1880" s="50"/>
      <c r="N1880" s="50"/>
    </row>
    <row r="1881" spans="1:14" s="22" customFormat="1" x14ac:dyDescent="0.45">
      <c r="A1881" s="113"/>
      <c r="C1881" s="113"/>
      <c r="D1881" s="71"/>
      <c r="E1881" s="91"/>
      <c r="F1881" s="91"/>
      <c r="G1881" s="91"/>
      <c r="H1881" s="50"/>
      <c r="I1881" s="51"/>
      <c r="J1881" s="107"/>
      <c r="L1881" s="50"/>
      <c r="M1881" s="50"/>
      <c r="N1881" s="50"/>
    </row>
    <row r="1882" spans="1:14" s="22" customFormat="1" x14ac:dyDescent="0.45">
      <c r="A1882" s="113"/>
      <c r="C1882" s="113"/>
      <c r="D1882" s="71"/>
      <c r="E1882" s="91"/>
      <c r="F1882" s="91"/>
      <c r="G1882" s="91"/>
      <c r="H1882" s="50"/>
      <c r="I1882" s="51"/>
      <c r="J1882" s="107"/>
      <c r="L1882" s="50"/>
      <c r="M1882" s="50"/>
      <c r="N1882" s="50"/>
    </row>
    <row r="1883" spans="1:14" s="22" customFormat="1" x14ac:dyDescent="0.45">
      <c r="A1883" s="113"/>
      <c r="C1883" s="113"/>
      <c r="D1883" s="71"/>
      <c r="E1883" s="91"/>
      <c r="F1883" s="91"/>
      <c r="G1883" s="91"/>
      <c r="H1883" s="50"/>
      <c r="I1883" s="51"/>
      <c r="J1883" s="107"/>
      <c r="L1883" s="50"/>
      <c r="M1883" s="50"/>
      <c r="N1883" s="50"/>
    </row>
    <row r="1884" spans="1:14" s="22" customFormat="1" x14ac:dyDescent="0.45">
      <c r="A1884" s="113"/>
      <c r="C1884" s="113"/>
      <c r="D1884" s="71"/>
      <c r="E1884" s="91"/>
      <c r="F1884" s="91"/>
      <c r="G1884" s="91"/>
      <c r="H1884" s="50"/>
      <c r="I1884" s="51"/>
      <c r="J1884" s="107"/>
      <c r="L1884" s="50"/>
      <c r="M1884" s="50"/>
      <c r="N1884" s="50"/>
    </row>
    <row r="1885" spans="1:14" s="22" customFormat="1" x14ac:dyDescent="0.45">
      <c r="A1885" s="113"/>
      <c r="C1885" s="113"/>
      <c r="D1885" s="71"/>
      <c r="E1885" s="91"/>
      <c r="F1885" s="91"/>
      <c r="G1885" s="91"/>
      <c r="H1885" s="50"/>
      <c r="I1885" s="51"/>
      <c r="J1885" s="107"/>
      <c r="L1885" s="50"/>
      <c r="M1885" s="50"/>
      <c r="N1885" s="50"/>
    </row>
    <row r="1886" spans="1:14" s="22" customFormat="1" x14ac:dyDescent="0.45">
      <c r="A1886" s="113"/>
      <c r="C1886" s="113"/>
      <c r="D1886" s="71"/>
      <c r="E1886" s="91"/>
      <c r="F1886" s="91"/>
      <c r="G1886" s="91"/>
      <c r="H1886" s="50"/>
      <c r="I1886" s="51"/>
      <c r="J1886" s="107"/>
      <c r="L1886" s="50"/>
      <c r="M1886" s="50"/>
      <c r="N1886" s="50"/>
    </row>
    <row r="1887" spans="1:14" s="22" customFormat="1" x14ac:dyDescent="0.45">
      <c r="A1887" s="113"/>
      <c r="C1887" s="113"/>
      <c r="D1887" s="71"/>
      <c r="E1887" s="91"/>
      <c r="F1887" s="91"/>
      <c r="G1887" s="91"/>
      <c r="H1887" s="50"/>
      <c r="I1887" s="51"/>
      <c r="J1887" s="107"/>
      <c r="L1887" s="50"/>
      <c r="M1887" s="50"/>
      <c r="N1887" s="50"/>
    </row>
    <row r="1888" spans="1:14" s="22" customFormat="1" x14ac:dyDescent="0.45">
      <c r="A1888" s="113"/>
      <c r="C1888" s="113"/>
      <c r="D1888" s="71"/>
      <c r="E1888" s="91"/>
      <c r="F1888" s="91"/>
      <c r="G1888" s="91"/>
      <c r="H1888" s="50"/>
      <c r="I1888" s="51"/>
      <c r="J1888" s="107"/>
      <c r="L1888" s="50"/>
      <c r="M1888" s="50"/>
      <c r="N1888" s="50"/>
    </row>
    <row r="1889" spans="1:14" s="22" customFormat="1" x14ac:dyDescent="0.45">
      <c r="A1889" s="113"/>
      <c r="C1889" s="113"/>
      <c r="D1889" s="71"/>
      <c r="E1889" s="91"/>
      <c r="F1889" s="91"/>
      <c r="G1889" s="91"/>
      <c r="H1889" s="50"/>
      <c r="I1889" s="51"/>
      <c r="J1889" s="107"/>
      <c r="L1889" s="50"/>
      <c r="M1889" s="50"/>
      <c r="N1889" s="50"/>
    </row>
    <row r="1890" spans="1:14" s="22" customFormat="1" x14ac:dyDescent="0.45">
      <c r="A1890" s="113"/>
      <c r="C1890" s="113"/>
      <c r="D1890" s="71"/>
      <c r="E1890" s="91"/>
      <c r="F1890" s="91"/>
      <c r="G1890" s="91"/>
      <c r="H1890" s="50"/>
      <c r="I1890" s="51"/>
      <c r="J1890" s="107"/>
      <c r="L1890" s="50"/>
      <c r="M1890" s="50"/>
      <c r="N1890" s="50"/>
    </row>
    <row r="1891" spans="1:14" s="22" customFormat="1" x14ac:dyDescent="0.45">
      <c r="A1891" s="113"/>
      <c r="C1891" s="113"/>
      <c r="D1891" s="71"/>
      <c r="E1891" s="91"/>
      <c r="F1891" s="91"/>
      <c r="G1891" s="91"/>
      <c r="H1891" s="50"/>
      <c r="I1891" s="51"/>
      <c r="J1891" s="107"/>
      <c r="L1891" s="50"/>
      <c r="M1891" s="50"/>
      <c r="N1891" s="50"/>
    </row>
    <row r="1892" spans="1:14" s="22" customFormat="1" x14ac:dyDescent="0.45">
      <c r="A1892" s="113"/>
      <c r="C1892" s="113"/>
      <c r="D1892" s="71"/>
      <c r="E1892" s="91"/>
      <c r="F1892" s="91"/>
      <c r="G1892" s="91"/>
      <c r="H1892" s="50"/>
      <c r="I1892" s="51"/>
      <c r="J1892" s="107"/>
      <c r="L1892" s="50"/>
      <c r="M1892" s="50"/>
      <c r="N1892" s="50"/>
    </row>
    <row r="1893" spans="1:14" s="22" customFormat="1" x14ac:dyDescent="0.45">
      <c r="A1893" s="113"/>
      <c r="C1893" s="113"/>
      <c r="D1893" s="71"/>
      <c r="E1893" s="91"/>
      <c r="F1893" s="91"/>
      <c r="G1893" s="91"/>
      <c r="H1893" s="50"/>
      <c r="I1893" s="51"/>
      <c r="J1893" s="107"/>
      <c r="L1893" s="50"/>
      <c r="M1893" s="50"/>
      <c r="N1893" s="50"/>
    </row>
    <row r="1894" spans="1:14" s="22" customFormat="1" x14ac:dyDescent="0.45">
      <c r="A1894" s="113"/>
      <c r="C1894" s="113"/>
      <c r="D1894" s="71"/>
      <c r="E1894" s="91"/>
      <c r="F1894" s="91"/>
      <c r="G1894" s="91"/>
      <c r="H1894" s="50"/>
      <c r="I1894" s="51"/>
      <c r="J1894" s="107"/>
      <c r="L1894" s="50"/>
      <c r="M1894" s="50"/>
      <c r="N1894" s="50"/>
    </row>
    <row r="1895" spans="1:14" s="22" customFormat="1" x14ac:dyDescent="0.45">
      <c r="A1895" s="113"/>
      <c r="C1895" s="113"/>
      <c r="D1895" s="71"/>
      <c r="E1895" s="91"/>
      <c r="F1895" s="91"/>
      <c r="G1895" s="91"/>
      <c r="H1895" s="50"/>
      <c r="I1895" s="51"/>
      <c r="J1895" s="107"/>
      <c r="L1895" s="50"/>
      <c r="M1895" s="50"/>
      <c r="N1895" s="50"/>
    </row>
    <row r="1896" spans="1:14" s="22" customFormat="1" x14ac:dyDescent="0.45">
      <c r="A1896" s="113"/>
      <c r="C1896" s="113"/>
      <c r="D1896" s="71"/>
      <c r="E1896" s="91"/>
      <c r="F1896" s="91"/>
      <c r="G1896" s="91"/>
      <c r="H1896" s="50"/>
      <c r="I1896" s="51"/>
      <c r="J1896" s="107"/>
      <c r="L1896" s="50"/>
      <c r="M1896" s="50"/>
      <c r="N1896" s="50"/>
    </row>
    <row r="1897" spans="1:14" s="22" customFormat="1" x14ac:dyDescent="0.45">
      <c r="A1897" s="113"/>
      <c r="C1897" s="113"/>
      <c r="D1897" s="71"/>
      <c r="E1897" s="91"/>
      <c r="F1897" s="91"/>
      <c r="G1897" s="91"/>
      <c r="H1897" s="50"/>
      <c r="I1897" s="51"/>
      <c r="J1897" s="107"/>
      <c r="L1897" s="50"/>
      <c r="M1897" s="50"/>
      <c r="N1897" s="50"/>
    </row>
    <row r="1898" spans="1:14" s="22" customFormat="1" x14ac:dyDescent="0.45">
      <c r="A1898" s="113"/>
      <c r="C1898" s="113"/>
      <c r="D1898" s="71"/>
      <c r="E1898" s="91"/>
      <c r="F1898" s="91"/>
      <c r="G1898" s="91"/>
      <c r="H1898" s="50"/>
      <c r="I1898" s="51"/>
      <c r="J1898" s="107"/>
      <c r="L1898" s="50"/>
      <c r="M1898" s="50"/>
      <c r="N1898" s="50"/>
    </row>
    <row r="1899" spans="1:14" s="22" customFormat="1" x14ac:dyDescent="0.45">
      <c r="A1899" s="113"/>
      <c r="C1899" s="113"/>
      <c r="D1899" s="71"/>
      <c r="E1899" s="91"/>
      <c r="F1899" s="91"/>
      <c r="G1899" s="91"/>
      <c r="H1899" s="50"/>
      <c r="I1899" s="51"/>
      <c r="J1899" s="107"/>
      <c r="L1899" s="50"/>
      <c r="M1899" s="50"/>
      <c r="N1899" s="50"/>
    </row>
    <row r="1900" spans="1:14" s="22" customFormat="1" x14ac:dyDescent="0.45">
      <c r="A1900" s="113"/>
      <c r="C1900" s="113"/>
      <c r="D1900" s="71"/>
      <c r="E1900" s="91"/>
      <c r="F1900" s="91"/>
      <c r="G1900" s="91"/>
      <c r="H1900" s="50"/>
      <c r="I1900" s="51"/>
      <c r="J1900" s="107"/>
      <c r="L1900" s="50"/>
      <c r="M1900" s="50"/>
      <c r="N1900" s="50"/>
    </row>
    <row r="1901" spans="1:14" s="22" customFormat="1" x14ac:dyDescent="0.45">
      <c r="A1901" s="113"/>
      <c r="C1901" s="113"/>
      <c r="D1901" s="71"/>
      <c r="E1901" s="91"/>
      <c r="F1901" s="91"/>
      <c r="G1901" s="91"/>
      <c r="H1901" s="50"/>
      <c r="I1901" s="51"/>
      <c r="J1901" s="107"/>
      <c r="L1901" s="50"/>
      <c r="M1901" s="50"/>
      <c r="N1901" s="50"/>
    </row>
    <row r="1902" spans="1:14" s="22" customFormat="1" x14ac:dyDescent="0.45">
      <c r="A1902" s="113"/>
      <c r="C1902" s="113"/>
      <c r="D1902" s="71"/>
      <c r="E1902" s="91"/>
      <c r="F1902" s="91"/>
      <c r="G1902" s="91"/>
      <c r="H1902" s="50"/>
      <c r="I1902" s="51"/>
      <c r="J1902" s="107"/>
      <c r="L1902" s="50"/>
      <c r="M1902" s="50"/>
      <c r="N1902" s="50"/>
    </row>
    <row r="1903" spans="1:14" s="22" customFormat="1" x14ac:dyDescent="0.45">
      <c r="A1903" s="113"/>
      <c r="C1903" s="113"/>
      <c r="D1903" s="71"/>
      <c r="E1903" s="91"/>
      <c r="F1903" s="91"/>
      <c r="G1903" s="91"/>
      <c r="H1903" s="50"/>
      <c r="I1903" s="51"/>
      <c r="J1903" s="107"/>
      <c r="L1903" s="50"/>
      <c r="M1903" s="50"/>
      <c r="N1903" s="50"/>
    </row>
    <row r="1904" spans="1:14" s="22" customFormat="1" x14ac:dyDescent="0.45">
      <c r="A1904" s="113"/>
      <c r="C1904" s="113"/>
      <c r="D1904" s="71"/>
      <c r="E1904" s="91"/>
      <c r="F1904" s="91"/>
      <c r="G1904" s="91"/>
      <c r="H1904" s="50"/>
      <c r="I1904" s="51"/>
      <c r="J1904" s="107"/>
      <c r="L1904" s="50"/>
      <c r="M1904" s="50"/>
      <c r="N1904" s="50"/>
    </row>
    <row r="1905" spans="1:14" s="22" customFormat="1" x14ac:dyDescent="0.45">
      <c r="A1905" s="113"/>
      <c r="C1905" s="113"/>
      <c r="D1905" s="71"/>
      <c r="E1905" s="91"/>
      <c r="F1905" s="91"/>
      <c r="G1905" s="91"/>
      <c r="H1905" s="50"/>
      <c r="I1905" s="51"/>
      <c r="J1905" s="107"/>
      <c r="L1905" s="50"/>
      <c r="M1905" s="50"/>
      <c r="N1905" s="50"/>
    </row>
    <row r="1906" spans="1:14" s="22" customFormat="1" x14ac:dyDescent="0.45">
      <c r="A1906" s="113"/>
      <c r="C1906" s="113"/>
      <c r="D1906" s="71"/>
      <c r="E1906" s="91"/>
      <c r="F1906" s="91"/>
      <c r="G1906" s="91"/>
      <c r="H1906" s="50"/>
      <c r="I1906" s="51"/>
      <c r="J1906" s="107"/>
      <c r="L1906" s="50"/>
      <c r="M1906" s="50"/>
      <c r="N1906" s="50"/>
    </row>
    <row r="1907" spans="1:14" s="22" customFormat="1" x14ac:dyDescent="0.45">
      <c r="A1907" s="113"/>
      <c r="C1907" s="113"/>
      <c r="D1907" s="71"/>
      <c r="E1907" s="91"/>
      <c r="F1907" s="91"/>
      <c r="G1907" s="91"/>
      <c r="H1907" s="50"/>
      <c r="I1907" s="51"/>
      <c r="J1907" s="107"/>
      <c r="L1907" s="50"/>
      <c r="M1907" s="50"/>
      <c r="N1907" s="50"/>
    </row>
    <row r="1908" spans="1:14" s="22" customFormat="1" x14ac:dyDescent="0.45">
      <c r="A1908" s="113"/>
      <c r="C1908" s="113"/>
      <c r="D1908" s="71"/>
      <c r="E1908" s="91"/>
      <c r="F1908" s="91"/>
      <c r="G1908" s="91"/>
      <c r="H1908" s="50"/>
      <c r="I1908" s="51"/>
      <c r="J1908" s="107"/>
      <c r="L1908" s="50"/>
      <c r="M1908" s="50"/>
      <c r="N1908" s="50"/>
    </row>
    <row r="1909" spans="1:14" s="22" customFormat="1" x14ac:dyDescent="0.45">
      <c r="A1909" s="113"/>
      <c r="C1909" s="113"/>
      <c r="D1909" s="71"/>
      <c r="E1909" s="91"/>
      <c r="F1909" s="91"/>
      <c r="G1909" s="91"/>
      <c r="H1909" s="50"/>
      <c r="I1909" s="51"/>
      <c r="J1909" s="107"/>
      <c r="L1909" s="50"/>
      <c r="M1909" s="50"/>
      <c r="N1909" s="50"/>
    </row>
    <row r="1910" spans="1:14" s="22" customFormat="1" x14ac:dyDescent="0.45">
      <c r="A1910" s="113"/>
      <c r="C1910" s="113"/>
      <c r="D1910" s="71"/>
      <c r="E1910" s="91"/>
      <c r="F1910" s="91"/>
      <c r="G1910" s="91"/>
      <c r="H1910" s="50"/>
      <c r="I1910" s="51"/>
      <c r="J1910" s="107"/>
      <c r="L1910" s="50"/>
      <c r="M1910" s="50"/>
      <c r="N1910" s="50"/>
    </row>
    <row r="1911" spans="1:14" s="22" customFormat="1" x14ac:dyDescent="0.45">
      <c r="A1911" s="113"/>
      <c r="C1911" s="113"/>
      <c r="D1911" s="71"/>
      <c r="E1911" s="91"/>
      <c r="F1911" s="91"/>
      <c r="G1911" s="91"/>
      <c r="H1911" s="50"/>
      <c r="I1911" s="51"/>
      <c r="J1911" s="107"/>
      <c r="L1911" s="50"/>
      <c r="M1911" s="50"/>
      <c r="N1911" s="50"/>
    </row>
    <row r="1912" spans="1:14" s="22" customFormat="1" x14ac:dyDescent="0.45">
      <c r="A1912" s="113"/>
      <c r="C1912" s="113"/>
      <c r="D1912" s="71"/>
      <c r="E1912" s="91"/>
      <c r="F1912" s="91"/>
      <c r="G1912" s="91"/>
      <c r="H1912" s="50"/>
      <c r="I1912" s="51"/>
      <c r="J1912" s="107"/>
      <c r="L1912" s="50"/>
      <c r="M1912" s="50"/>
      <c r="N1912" s="50"/>
    </row>
    <row r="1913" spans="1:14" s="22" customFormat="1" x14ac:dyDescent="0.45">
      <c r="A1913" s="113"/>
      <c r="C1913" s="113"/>
      <c r="D1913" s="71"/>
      <c r="E1913" s="91"/>
      <c r="F1913" s="91"/>
      <c r="G1913" s="91"/>
      <c r="H1913" s="50"/>
      <c r="I1913" s="51"/>
      <c r="J1913" s="107"/>
      <c r="L1913" s="50"/>
      <c r="M1913" s="50"/>
      <c r="N1913" s="50"/>
    </row>
    <row r="1914" spans="1:14" s="22" customFormat="1" x14ac:dyDescent="0.45">
      <c r="A1914" s="113"/>
      <c r="C1914" s="113"/>
      <c r="D1914" s="71"/>
      <c r="E1914" s="91"/>
      <c r="F1914" s="91"/>
      <c r="G1914" s="91"/>
      <c r="H1914" s="50"/>
      <c r="I1914" s="51"/>
      <c r="J1914" s="107"/>
      <c r="L1914" s="50"/>
      <c r="M1914" s="50"/>
      <c r="N1914" s="50"/>
    </row>
    <row r="1915" spans="1:14" s="22" customFormat="1" x14ac:dyDescent="0.45">
      <c r="A1915" s="113"/>
      <c r="C1915" s="113"/>
      <c r="D1915" s="71"/>
      <c r="E1915" s="91"/>
      <c r="F1915" s="91"/>
      <c r="G1915" s="91"/>
      <c r="H1915" s="50"/>
      <c r="I1915" s="51"/>
      <c r="J1915" s="107"/>
      <c r="L1915" s="50"/>
      <c r="M1915" s="50"/>
      <c r="N1915" s="50"/>
    </row>
    <row r="1916" spans="1:14" s="22" customFormat="1" x14ac:dyDescent="0.45">
      <c r="A1916" s="113"/>
      <c r="C1916" s="113"/>
      <c r="D1916" s="71"/>
      <c r="E1916" s="91"/>
      <c r="F1916" s="91"/>
      <c r="G1916" s="91"/>
      <c r="H1916" s="50"/>
      <c r="I1916" s="51"/>
      <c r="J1916" s="107"/>
      <c r="L1916" s="50"/>
      <c r="M1916" s="50"/>
      <c r="N1916" s="50"/>
    </row>
    <row r="1917" spans="1:14" s="22" customFormat="1" x14ac:dyDescent="0.45">
      <c r="A1917" s="113"/>
      <c r="C1917" s="113"/>
      <c r="D1917" s="71"/>
      <c r="E1917" s="91"/>
      <c r="F1917" s="91"/>
      <c r="G1917" s="91"/>
      <c r="H1917" s="50"/>
      <c r="I1917" s="51"/>
      <c r="J1917" s="107"/>
      <c r="L1917" s="50"/>
      <c r="M1917" s="50"/>
      <c r="N1917" s="50"/>
    </row>
    <row r="1918" spans="1:14" s="22" customFormat="1" x14ac:dyDescent="0.45">
      <c r="A1918" s="113"/>
      <c r="C1918" s="113"/>
      <c r="D1918" s="71"/>
      <c r="E1918" s="91"/>
      <c r="F1918" s="91"/>
      <c r="G1918" s="91"/>
      <c r="H1918" s="50"/>
      <c r="I1918" s="51"/>
      <c r="J1918" s="107"/>
      <c r="L1918" s="50"/>
      <c r="M1918" s="50"/>
      <c r="N1918" s="50"/>
    </row>
    <row r="1919" spans="1:14" s="22" customFormat="1" x14ac:dyDescent="0.45">
      <c r="A1919" s="113"/>
      <c r="C1919" s="113"/>
      <c r="D1919" s="71"/>
      <c r="E1919" s="91"/>
      <c r="F1919" s="91"/>
      <c r="G1919" s="91"/>
      <c r="H1919" s="50"/>
      <c r="I1919" s="51"/>
      <c r="J1919" s="107"/>
      <c r="L1919" s="50"/>
      <c r="M1919" s="50"/>
      <c r="N1919" s="50"/>
    </row>
    <row r="1920" spans="1:14" s="22" customFormat="1" x14ac:dyDescent="0.45">
      <c r="A1920" s="113"/>
      <c r="C1920" s="113"/>
      <c r="D1920" s="71"/>
      <c r="E1920" s="91"/>
      <c r="F1920" s="91"/>
      <c r="G1920" s="91"/>
      <c r="H1920" s="50"/>
      <c r="I1920" s="51"/>
      <c r="J1920" s="107"/>
      <c r="L1920" s="50"/>
      <c r="M1920" s="50"/>
      <c r="N1920" s="50"/>
    </row>
    <row r="1921" spans="1:14" s="22" customFormat="1" x14ac:dyDescent="0.45">
      <c r="A1921" s="113"/>
      <c r="C1921" s="113"/>
      <c r="D1921" s="71"/>
      <c r="E1921" s="91"/>
      <c r="F1921" s="91"/>
      <c r="G1921" s="91"/>
      <c r="H1921" s="50"/>
      <c r="I1921" s="51"/>
      <c r="J1921" s="107"/>
      <c r="L1921" s="50"/>
      <c r="M1921" s="50"/>
      <c r="N1921" s="50"/>
    </row>
    <row r="1922" spans="1:14" s="22" customFormat="1" x14ac:dyDescent="0.45">
      <c r="A1922" s="113"/>
      <c r="C1922" s="113"/>
      <c r="D1922" s="71"/>
      <c r="E1922" s="91"/>
      <c r="F1922" s="91"/>
      <c r="G1922" s="91"/>
      <c r="H1922" s="50"/>
      <c r="I1922" s="51"/>
      <c r="J1922" s="107"/>
      <c r="L1922" s="50"/>
      <c r="M1922" s="50"/>
      <c r="N1922" s="50"/>
    </row>
    <row r="1923" spans="1:14" s="22" customFormat="1" x14ac:dyDescent="0.45">
      <c r="A1923" s="113"/>
      <c r="C1923" s="113"/>
      <c r="D1923" s="71"/>
      <c r="E1923" s="91"/>
      <c r="F1923" s="91"/>
      <c r="G1923" s="91"/>
      <c r="H1923" s="50"/>
      <c r="I1923" s="51"/>
      <c r="J1923" s="107"/>
      <c r="L1923" s="50"/>
      <c r="M1923" s="50"/>
      <c r="N1923" s="50"/>
    </row>
    <row r="1924" spans="1:14" s="22" customFormat="1" x14ac:dyDescent="0.45">
      <c r="A1924" s="113"/>
      <c r="C1924" s="113"/>
      <c r="D1924" s="71"/>
      <c r="E1924" s="91"/>
      <c r="F1924" s="91"/>
      <c r="G1924" s="91"/>
      <c r="H1924" s="50"/>
      <c r="I1924" s="51"/>
      <c r="J1924" s="107"/>
      <c r="L1924" s="50"/>
      <c r="M1924" s="50"/>
      <c r="N1924" s="50"/>
    </row>
    <row r="1925" spans="1:14" s="22" customFormat="1" x14ac:dyDescent="0.45">
      <c r="A1925" s="113"/>
      <c r="C1925" s="113"/>
      <c r="D1925" s="71"/>
      <c r="E1925" s="91"/>
      <c r="F1925" s="91"/>
      <c r="G1925" s="91"/>
      <c r="H1925" s="50"/>
      <c r="I1925" s="51"/>
      <c r="J1925" s="107"/>
      <c r="L1925" s="50"/>
      <c r="M1925" s="50"/>
      <c r="N1925" s="50"/>
    </row>
    <row r="1926" spans="1:14" s="22" customFormat="1" x14ac:dyDescent="0.45">
      <c r="A1926" s="113"/>
      <c r="C1926" s="113"/>
      <c r="D1926" s="71"/>
      <c r="E1926" s="91"/>
      <c r="F1926" s="91"/>
      <c r="G1926" s="91"/>
      <c r="H1926" s="50"/>
      <c r="I1926" s="51"/>
      <c r="J1926" s="107"/>
      <c r="L1926" s="50"/>
      <c r="M1926" s="50"/>
      <c r="N1926" s="50"/>
    </row>
    <row r="1927" spans="1:14" s="22" customFormat="1" x14ac:dyDescent="0.45">
      <c r="A1927" s="113"/>
      <c r="C1927" s="113"/>
      <c r="D1927" s="71"/>
      <c r="E1927" s="91"/>
      <c r="F1927" s="91"/>
      <c r="G1927" s="91"/>
      <c r="H1927" s="50"/>
      <c r="I1927" s="51"/>
      <c r="J1927" s="107"/>
      <c r="L1927" s="50"/>
      <c r="M1927" s="50"/>
      <c r="N1927" s="50"/>
    </row>
    <row r="1928" spans="1:14" s="22" customFormat="1" x14ac:dyDescent="0.45">
      <c r="A1928" s="113"/>
      <c r="C1928" s="113"/>
      <c r="D1928" s="71"/>
      <c r="E1928" s="91"/>
      <c r="F1928" s="91"/>
      <c r="G1928" s="91"/>
      <c r="H1928" s="50"/>
      <c r="I1928" s="51"/>
      <c r="J1928" s="107"/>
      <c r="L1928" s="50"/>
      <c r="M1928" s="50"/>
      <c r="N1928" s="50"/>
    </row>
    <row r="1929" spans="1:14" s="22" customFormat="1" x14ac:dyDescent="0.45">
      <c r="A1929" s="113"/>
      <c r="C1929" s="113"/>
      <c r="D1929" s="71"/>
      <c r="E1929" s="91"/>
      <c r="F1929" s="91"/>
      <c r="G1929" s="91"/>
      <c r="H1929" s="50"/>
      <c r="I1929" s="51"/>
      <c r="J1929" s="107"/>
      <c r="L1929" s="50"/>
      <c r="M1929" s="50"/>
      <c r="N1929" s="50"/>
    </row>
    <row r="1930" spans="1:14" s="22" customFormat="1" x14ac:dyDescent="0.45">
      <c r="A1930" s="113"/>
      <c r="C1930" s="113"/>
      <c r="D1930" s="71"/>
      <c r="E1930" s="91"/>
      <c r="F1930" s="91"/>
      <c r="G1930" s="91"/>
      <c r="H1930" s="50"/>
      <c r="I1930" s="51"/>
      <c r="J1930" s="107"/>
      <c r="L1930" s="50"/>
      <c r="M1930" s="50"/>
      <c r="N1930" s="50"/>
    </row>
    <row r="1931" spans="1:14" s="22" customFormat="1" x14ac:dyDescent="0.45">
      <c r="A1931" s="113"/>
      <c r="C1931" s="113"/>
      <c r="D1931" s="71"/>
      <c r="E1931" s="91"/>
      <c r="F1931" s="91"/>
      <c r="G1931" s="91"/>
      <c r="H1931" s="50"/>
      <c r="I1931" s="51"/>
      <c r="J1931" s="107"/>
      <c r="L1931" s="50"/>
      <c r="M1931" s="50"/>
      <c r="N1931" s="50"/>
    </row>
    <row r="1932" spans="1:14" s="22" customFormat="1" x14ac:dyDescent="0.45">
      <c r="A1932" s="113"/>
      <c r="C1932" s="113"/>
      <c r="D1932" s="71"/>
      <c r="E1932" s="91"/>
      <c r="F1932" s="91"/>
      <c r="G1932" s="91"/>
      <c r="H1932" s="50"/>
      <c r="I1932" s="51"/>
      <c r="J1932" s="107"/>
      <c r="L1932" s="50"/>
      <c r="M1932" s="50"/>
      <c r="N1932" s="50"/>
    </row>
    <row r="1933" spans="1:14" s="22" customFormat="1" x14ac:dyDescent="0.45">
      <c r="A1933" s="113"/>
      <c r="C1933" s="113"/>
      <c r="D1933" s="71"/>
      <c r="E1933" s="91"/>
      <c r="F1933" s="91"/>
      <c r="G1933" s="91"/>
      <c r="H1933" s="50"/>
      <c r="I1933" s="51"/>
      <c r="J1933" s="107"/>
      <c r="L1933" s="50"/>
      <c r="M1933" s="50"/>
      <c r="N1933" s="50"/>
    </row>
    <row r="1934" spans="1:14" s="22" customFormat="1" x14ac:dyDescent="0.45">
      <c r="A1934" s="113"/>
      <c r="C1934" s="113"/>
      <c r="D1934" s="71"/>
      <c r="E1934" s="91"/>
      <c r="F1934" s="91"/>
      <c r="G1934" s="91"/>
      <c r="H1934" s="50"/>
      <c r="I1934" s="51"/>
      <c r="J1934" s="107"/>
      <c r="L1934" s="50"/>
      <c r="M1934" s="50"/>
      <c r="N1934" s="50"/>
    </row>
    <row r="1935" spans="1:14" s="22" customFormat="1" x14ac:dyDescent="0.45">
      <c r="A1935" s="113"/>
      <c r="C1935" s="113"/>
      <c r="D1935" s="71"/>
      <c r="E1935" s="91"/>
      <c r="F1935" s="91"/>
      <c r="G1935" s="91"/>
      <c r="H1935" s="50"/>
      <c r="I1935" s="51"/>
      <c r="J1935" s="107"/>
      <c r="L1935" s="50"/>
      <c r="M1935" s="50"/>
      <c r="N1935" s="50"/>
    </row>
    <row r="1936" spans="1:14" s="22" customFormat="1" x14ac:dyDescent="0.45">
      <c r="A1936" s="113"/>
      <c r="C1936" s="113"/>
      <c r="D1936" s="71"/>
      <c r="E1936" s="91"/>
      <c r="F1936" s="91"/>
      <c r="G1936" s="91"/>
      <c r="H1936" s="50"/>
      <c r="I1936" s="51"/>
      <c r="J1936" s="107"/>
      <c r="L1936" s="50"/>
      <c r="M1936" s="50"/>
      <c r="N1936" s="50"/>
    </row>
    <row r="1937" spans="1:14" s="22" customFormat="1" x14ac:dyDescent="0.45">
      <c r="A1937" s="113"/>
      <c r="C1937" s="113"/>
      <c r="D1937" s="71"/>
      <c r="E1937" s="91"/>
      <c r="F1937" s="91"/>
      <c r="G1937" s="91"/>
      <c r="H1937" s="50"/>
      <c r="I1937" s="51"/>
      <c r="J1937" s="107"/>
      <c r="L1937" s="50"/>
      <c r="M1937" s="50"/>
      <c r="N1937" s="50"/>
    </row>
    <row r="1938" spans="1:14" s="22" customFormat="1" x14ac:dyDescent="0.45">
      <c r="A1938" s="113"/>
      <c r="C1938" s="113"/>
      <c r="D1938" s="71"/>
      <c r="E1938" s="91"/>
      <c r="F1938" s="91"/>
      <c r="G1938" s="91"/>
      <c r="H1938" s="50"/>
      <c r="I1938" s="51"/>
      <c r="J1938" s="107"/>
      <c r="L1938" s="50"/>
      <c r="M1938" s="50"/>
      <c r="N1938" s="50"/>
    </row>
    <row r="1939" spans="1:14" s="22" customFormat="1" x14ac:dyDescent="0.45">
      <c r="A1939" s="113"/>
      <c r="C1939" s="113"/>
      <c r="D1939" s="71"/>
      <c r="E1939" s="91"/>
      <c r="F1939" s="91"/>
      <c r="G1939" s="91"/>
      <c r="H1939" s="50"/>
      <c r="I1939" s="51"/>
      <c r="J1939" s="107"/>
      <c r="L1939" s="50"/>
      <c r="M1939" s="50"/>
      <c r="N1939" s="50"/>
    </row>
    <row r="1940" spans="1:14" s="22" customFormat="1" x14ac:dyDescent="0.45">
      <c r="A1940" s="113"/>
      <c r="C1940" s="113"/>
      <c r="D1940" s="71"/>
      <c r="E1940" s="91"/>
      <c r="F1940" s="91"/>
      <c r="G1940" s="91"/>
      <c r="H1940" s="50"/>
      <c r="I1940" s="51"/>
      <c r="J1940" s="107"/>
      <c r="L1940" s="50"/>
      <c r="M1940" s="50"/>
      <c r="N1940" s="50"/>
    </row>
    <row r="1941" spans="1:14" s="22" customFormat="1" x14ac:dyDescent="0.45">
      <c r="A1941" s="113"/>
      <c r="C1941" s="113"/>
      <c r="D1941" s="71"/>
      <c r="E1941" s="91"/>
      <c r="F1941" s="91"/>
      <c r="G1941" s="91"/>
      <c r="H1941" s="50"/>
      <c r="I1941" s="51"/>
      <c r="J1941" s="107"/>
      <c r="L1941" s="50"/>
      <c r="M1941" s="50"/>
      <c r="N1941" s="50"/>
    </row>
    <row r="1942" spans="1:14" s="22" customFormat="1" x14ac:dyDescent="0.45">
      <c r="A1942" s="113"/>
      <c r="C1942" s="113"/>
      <c r="D1942" s="71"/>
      <c r="E1942" s="91"/>
      <c r="F1942" s="91"/>
      <c r="G1942" s="91"/>
      <c r="H1942" s="50"/>
      <c r="I1942" s="51"/>
      <c r="J1942" s="107"/>
      <c r="L1942" s="50"/>
      <c r="M1942" s="50"/>
      <c r="N1942" s="50"/>
    </row>
    <row r="1943" spans="1:14" s="22" customFormat="1" x14ac:dyDescent="0.45">
      <c r="A1943" s="113"/>
      <c r="C1943" s="113"/>
      <c r="D1943" s="71"/>
      <c r="E1943" s="91"/>
      <c r="F1943" s="91"/>
      <c r="G1943" s="91"/>
      <c r="H1943" s="50"/>
      <c r="I1943" s="51"/>
      <c r="J1943" s="107"/>
      <c r="L1943" s="50"/>
      <c r="M1943" s="50"/>
      <c r="N1943" s="50"/>
    </row>
    <row r="1944" spans="1:14" s="22" customFormat="1" x14ac:dyDescent="0.45">
      <c r="A1944" s="113"/>
      <c r="C1944" s="113"/>
      <c r="D1944" s="71"/>
      <c r="E1944" s="91"/>
      <c r="F1944" s="91"/>
      <c r="G1944" s="91"/>
      <c r="H1944" s="50"/>
      <c r="I1944" s="51"/>
      <c r="J1944" s="107"/>
      <c r="L1944" s="50"/>
      <c r="M1944" s="50"/>
      <c r="N1944" s="50"/>
    </row>
    <row r="1945" spans="1:14" s="22" customFormat="1" x14ac:dyDescent="0.45">
      <c r="A1945" s="113"/>
      <c r="C1945" s="113"/>
      <c r="D1945" s="71"/>
      <c r="E1945" s="91"/>
      <c r="F1945" s="91"/>
      <c r="G1945" s="91"/>
      <c r="H1945" s="50"/>
      <c r="I1945" s="51"/>
      <c r="J1945" s="107"/>
      <c r="L1945" s="50"/>
      <c r="M1945" s="50"/>
      <c r="N1945" s="50"/>
    </row>
    <row r="1946" spans="1:14" s="22" customFormat="1" x14ac:dyDescent="0.45">
      <c r="A1946" s="113"/>
      <c r="C1946" s="113"/>
      <c r="D1946" s="71"/>
      <c r="E1946" s="91"/>
      <c r="F1946" s="91"/>
      <c r="G1946" s="91"/>
      <c r="H1946" s="50"/>
      <c r="I1946" s="51"/>
      <c r="J1946" s="107"/>
      <c r="L1946" s="50"/>
      <c r="M1946" s="50"/>
      <c r="N1946" s="50"/>
    </row>
    <row r="1947" spans="1:14" s="22" customFormat="1" x14ac:dyDescent="0.45">
      <c r="A1947" s="113"/>
      <c r="C1947" s="113"/>
      <c r="D1947" s="71"/>
      <c r="E1947" s="91"/>
      <c r="F1947" s="91"/>
      <c r="G1947" s="91"/>
      <c r="H1947" s="50"/>
      <c r="I1947" s="51"/>
      <c r="J1947" s="107"/>
      <c r="L1947" s="50"/>
      <c r="M1947" s="50"/>
      <c r="N1947" s="50"/>
    </row>
    <row r="1948" spans="1:14" s="22" customFormat="1" x14ac:dyDescent="0.45">
      <c r="A1948" s="113"/>
      <c r="C1948" s="113"/>
      <c r="D1948" s="71"/>
      <c r="E1948" s="91"/>
      <c r="F1948" s="91"/>
      <c r="G1948" s="91"/>
      <c r="H1948" s="50"/>
      <c r="I1948" s="51"/>
      <c r="J1948" s="107"/>
      <c r="L1948" s="50"/>
      <c r="M1948" s="50"/>
      <c r="N1948" s="50"/>
    </row>
    <row r="1949" spans="1:14" s="22" customFormat="1" x14ac:dyDescent="0.45">
      <c r="A1949" s="113"/>
      <c r="C1949" s="113"/>
      <c r="D1949" s="71"/>
      <c r="E1949" s="91"/>
      <c r="F1949" s="91"/>
      <c r="G1949" s="91"/>
      <c r="H1949" s="50"/>
      <c r="I1949" s="51"/>
      <c r="J1949" s="107"/>
      <c r="L1949" s="50"/>
      <c r="M1949" s="50"/>
      <c r="N1949" s="50"/>
    </row>
    <row r="1950" spans="1:14" s="22" customFormat="1" x14ac:dyDescent="0.45">
      <c r="A1950" s="113"/>
      <c r="C1950" s="113"/>
      <c r="D1950" s="71"/>
      <c r="E1950" s="91"/>
      <c r="F1950" s="91"/>
      <c r="G1950" s="91"/>
      <c r="H1950" s="50"/>
      <c r="I1950" s="51"/>
      <c r="J1950" s="107"/>
      <c r="L1950" s="50"/>
      <c r="M1950" s="50"/>
      <c r="N1950" s="50"/>
    </row>
    <row r="1951" spans="1:14" s="22" customFormat="1" x14ac:dyDescent="0.45">
      <c r="A1951" s="113"/>
      <c r="C1951" s="113"/>
      <c r="D1951" s="71"/>
      <c r="E1951" s="91"/>
      <c r="F1951" s="91"/>
      <c r="G1951" s="91"/>
      <c r="H1951" s="50"/>
      <c r="I1951" s="51"/>
      <c r="J1951" s="107"/>
      <c r="L1951" s="50"/>
      <c r="M1951" s="50"/>
      <c r="N1951" s="50"/>
    </row>
    <row r="1952" spans="1:14" s="22" customFormat="1" x14ac:dyDescent="0.45">
      <c r="A1952" s="113"/>
      <c r="C1952" s="113"/>
      <c r="D1952" s="71"/>
      <c r="E1952" s="91"/>
      <c r="F1952" s="91"/>
      <c r="G1952" s="91"/>
      <c r="H1952" s="50"/>
      <c r="I1952" s="51"/>
      <c r="J1952" s="107"/>
      <c r="L1952" s="50"/>
      <c r="M1952" s="50"/>
      <c r="N1952" s="50"/>
    </row>
    <row r="1953" spans="1:14" s="22" customFormat="1" x14ac:dyDescent="0.45">
      <c r="A1953" s="113"/>
      <c r="C1953" s="113"/>
      <c r="D1953" s="71"/>
      <c r="E1953" s="91"/>
      <c r="F1953" s="91"/>
      <c r="G1953" s="91"/>
      <c r="H1953" s="50"/>
      <c r="I1953" s="51"/>
      <c r="J1953" s="107"/>
      <c r="L1953" s="50"/>
      <c r="M1953" s="50"/>
      <c r="N1953" s="50"/>
    </row>
    <row r="1954" spans="1:14" s="22" customFormat="1" x14ac:dyDescent="0.45">
      <c r="A1954" s="113"/>
      <c r="C1954" s="113"/>
      <c r="D1954" s="71"/>
      <c r="E1954" s="91"/>
      <c r="F1954" s="91"/>
      <c r="G1954" s="91"/>
      <c r="H1954" s="50"/>
      <c r="I1954" s="51"/>
      <c r="J1954" s="107"/>
      <c r="L1954" s="50"/>
      <c r="M1954" s="50"/>
      <c r="N1954" s="50"/>
    </row>
    <row r="1955" spans="1:14" s="22" customFormat="1" x14ac:dyDescent="0.45">
      <c r="A1955" s="113"/>
      <c r="C1955" s="113"/>
      <c r="D1955" s="71"/>
      <c r="E1955" s="91"/>
      <c r="F1955" s="91"/>
      <c r="G1955" s="91"/>
      <c r="H1955" s="50"/>
      <c r="I1955" s="51"/>
      <c r="J1955" s="107"/>
      <c r="L1955" s="50"/>
      <c r="M1955" s="50"/>
      <c r="N1955" s="50"/>
    </row>
    <row r="1956" spans="1:14" s="22" customFormat="1" x14ac:dyDescent="0.45">
      <c r="A1956" s="113"/>
      <c r="C1956" s="113"/>
      <c r="D1956" s="71"/>
      <c r="E1956" s="91"/>
      <c r="F1956" s="91"/>
      <c r="G1956" s="91"/>
      <c r="H1956" s="50"/>
      <c r="I1956" s="51"/>
      <c r="J1956" s="107"/>
      <c r="L1956" s="50"/>
      <c r="M1956" s="50"/>
      <c r="N1956" s="50"/>
    </row>
    <row r="1957" spans="1:14" s="22" customFormat="1" x14ac:dyDescent="0.45">
      <c r="A1957" s="113"/>
      <c r="C1957" s="113"/>
      <c r="D1957" s="71"/>
      <c r="E1957" s="91"/>
      <c r="F1957" s="91"/>
      <c r="G1957" s="91"/>
      <c r="H1957" s="50"/>
      <c r="I1957" s="51"/>
      <c r="J1957" s="107"/>
      <c r="L1957" s="50"/>
      <c r="M1957" s="50"/>
      <c r="N1957" s="50"/>
    </row>
    <row r="1958" spans="1:14" s="22" customFormat="1" x14ac:dyDescent="0.45">
      <c r="A1958" s="113"/>
      <c r="C1958" s="113"/>
      <c r="D1958" s="71"/>
      <c r="E1958" s="91"/>
      <c r="F1958" s="91"/>
      <c r="G1958" s="91"/>
      <c r="H1958" s="50"/>
      <c r="I1958" s="51"/>
      <c r="J1958" s="107"/>
      <c r="L1958" s="50"/>
      <c r="M1958" s="50"/>
      <c r="N1958" s="50"/>
    </row>
    <row r="1959" spans="1:14" s="22" customFormat="1" x14ac:dyDescent="0.45">
      <c r="A1959" s="113"/>
      <c r="C1959" s="113"/>
      <c r="D1959" s="71"/>
      <c r="E1959" s="91"/>
      <c r="F1959" s="91"/>
      <c r="G1959" s="91"/>
      <c r="H1959" s="50"/>
      <c r="I1959" s="51"/>
      <c r="J1959" s="107"/>
      <c r="L1959" s="50"/>
      <c r="M1959" s="50"/>
      <c r="N1959" s="50"/>
    </row>
    <row r="1960" spans="1:14" s="22" customFormat="1" x14ac:dyDescent="0.45">
      <c r="A1960" s="113"/>
      <c r="C1960" s="113"/>
      <c r="D1960" s="71"/>
      <c r="E1960" s="91"/>
      <c r="F1960" s="91"/>
      <c r="G1960" s="91"/>
      <c r="H1960" s="50"/>
      <c r="I1960" s="51"/>
      <c r="J1960" s="107"/>
      <c r="L1960" s="50"/>
      <c r="M1960" s="50"/>
      <c r="N1960" s="50"/>
    </row>
    <row r="1961" spans="1:14" s="22" customFormat="1" x14ac:dyDescent="0.45">
      <c r="A1961" s="113"/>
      <c r="C1961" s="113"/>
      <c r="D1961" s="71"/>
      <c r="E1961" s="91"/>
      <c r="F1961" s="91"/>
      <c r="G1961" s="91"/>
      <c r="H1961" s="50"/>
      <c r="I1961" s="51"/>
      <c r="J1961" s="107"/>
      <c r="L1961" s="50"/>
      <c r="M1961" s="50"/>
      <c r="N1961" s="50"/>
    </row>
    <row r="1962" spans="1:14" s="22" customFormat="1" x14ac:dyDescent="0.45">
      <c r="A1962" s="113"/>
      <c r="C1962" s="113"/>
      <c r="D1962" s="71"/>
      <c r="E1962" s="91"/>
      <c r="F1962" s="91"/>
      <c r="G1962" s="91"/>
      <c r="H1962" s="50"/>
      <c r="I1962" s="51"/>
      <c r="J1962" s="107"/>
      <c r="L1962" s="50"/>
      <c r="M1962" s="50"/>
      <c r="N1962" s="50"/>
    </row>
    <row r="1963" spans="1:14" s="22" customFormat="1" x14ac:dyDescent="0.45">
      <c r="A1963" s="113"/>
      <c r="C1963" s="113"/>
      <c r="D1963" s="71"/>
      <c r="E1963" s="91"/>
      <c r="F1963" s="91"/>
      <c r="G1963" s="91"/>
      <c r="H1963" s="50"/>
      <c r="I1963" s="51"/>
      <c r="J1963" s="107"/>
      <c r="L1963" s="50"/>
      <c r="M1963" s="50"/>
      <c r="N1963" s="50"/>
    </row>
    <row r="1964" spans="1:14" s="22" customFormat="1" x14ac:dyDescent="0.45">
      <c r="A1964" s="113"/>
      <c r="C1964" s="113"/>
      <c r="D1964" s="71"/>
      <c r="E1964" s="91"/>
      <c r="F1964" s="91"/>
      <c r="G1964" s="91"/>
      <c r="H1964" s="50"/>
      <c r="I1964" s="51"/>
      <c r="J1964" s="107"/>
      <c r="L1964" s="50"/>
      <c r="M1964" s="50"/>
      <c r="N1964" s="50"/>
    </row>
    <row r="1965" spans="1:14" s="22" customFormat="1" x14ac:dyDescent="0.45">
      <c r="A1965" s="113"/>
      <c r="C1965" s="113"/>
      <c r="D1965" s="71"/>
      <c r="E1965" s="91"/>
      <c r="F1965" s="91"/>
      <c r="G1965" s="91"/>
      <c r="H1965" s="50"/>
      <c r="I1965" s="51"/>
      <c r="J1965" s="107"/>
      <c r="L1965" s="50"/>
      <c r="M1965" s="50"/>
      <c r="N1965" s="50"/>
    </row>
    <row r="1966" spans="1:14" s="22" customFormat="1" x14ac:dyDescent="0.45">
      <c r="A1966" s="113"/>
      <c r="C1966" s="113"/>
      <c r="D1966" s="71"/>
      <c r="E1966" s="91"/>
      <c r="F1966" s="91"/>
      <c r="G1966" s="91"/>
      <c r="H1966" s="50"/>
      <c r="I1966" s="51"/>
      <c r="J1966" s="107"/>
      <c r="L1966" s="50"/>
      <c r="M1966" s="50"/>
      <c r="N1966" s="50"/>
    </row>
    <row r="1967" spans="1:14" s="22" customFormat="1" x14ac:dyDescent="0.45">
      <c r="A1967" s="113"/>
      <c r="C1967" s="113"/>
      <c r="D1967" s="71"/>
      <c r="E1967" s="91"/>
      <c r="F1967" s="91"/>
      <c r="G1967" s="91"/>
      <c r="H1967" s="50"/>
      <c r="I1967" s="51"/>
      <c r="J1967" s="107"/>
      <c r="L1967" s="50"/>
      <c r="M1967" s="50"/>
      <c r="N1967" s="50"/>
    </row>
    <row r="1968" spans="1:14" s="22" customFormat="1" x14ac:dyDescent="0.45">
      <c r="A1968" s="113"/>
      <c r="C1968" s="113"/>
      <c r="D1968" s="71"/>
      <c r="E1968" s="91"/>
      <c r="F1968" s="91"/>
      <c r="G1968" s="91"/>
      <c r="H1968" s="50"/>
      <c r="I1968" s="51"/>
      <c r="J1968" s="107"/>
      <c r="L1968" s="50"/>
      <c r="M1968" s="50"/>
      <c r="N1968" s="50"/>
    </row>
    <row r="1969" spans="1:14" s="22" customFormat="1" x14ac:dyDescent="0.45">
      <c r="A1969" s="113"/>
      <c r="C1969" s="113"/>
      <c r="D1969" s="71"/>
      <c r="E1969" s="91"/>
      <c r="F1969" s="91"/>
      <c r="G1969" s="91"/>
      <c r="H1969" s="50"/>
      <c r="I1969" s="51"/>
      <c r="J1969" s="107"/>
      <c r="L1969" s="50"/>
      <c r="M1969" s="50"/>
      <c r="N1969" s="50"/>
    </row>
    <row r="1970" spans="1:14" s="22" customFormat="1" x14ac:dyDescent="0.45">
      <c r="A1970" s="113"/>
      <c r="C1970" s="113"/>
      <c r="D1970" s="71"/>
      <c r="E1970" s="91"/>
      <c r="F1970" s="91"/>
      <c r="G1970" s="91"/>
      <c r="H1970" s="50"/>
      <c r="I1970" s="51"/>
      <c r="J1970" s="107"/>
      <c r="L1970" s="50"/>
      <c r="M1970" s="50"/>
      <c r="N1970" s="50"/>
    </row>
    <row r="1971" spans="1:14" s="22" customFormat="1" x14ac:dyDescent="0.45">
      <c r="A1971" s="113"/>
      <c r="C1971" s="113"/>
      <c r="D1971" s="71"/>
      <c r="E1971" s="91"/>
      <c r="F1971" s="91"/>
      <c r="G1971" s="91"/>
      <c r="H1971" s="50"/>
      <c r="I1971" s="51"/>
      <c r="J1971" s="107"/>
      <c r="L1971" s="50"/>
      <c r="M1971" s="50"/>
      <c r="N1971" s="50"/>
    </row>
    <row r="1972" spans="1:14" s="22" customFormat="1" x14ac:dyDescent="0.45">
      <c r="A1972" s="113"/>
      <c r="C1972" s="113"/>
      <c r="D1972" s="71"/>
      <c r="E1972" s="91"/>
      <c r="F1972" s="91"/>
      <c r="G1972" s="91"/>
      <c r="H1972" s="50"/>
      <c r="I1972" s="51"/>
      <c r="J1972" s="107"/>
      <c r="L1972" s="50"/>
      <c r="M1972" s="50"/>
      <c r="N1972" s="50"/>
    </row>
    <row r="1973" spans="1:14" s="22" customFormat="1" x14ac:dyDescent="0.45">
      <c r="A1973" s="113"/>
      <c r="C1973" s="113"/>
      <c r="D1973" s="71"/>
      <c r="E1973" s="91"/>
      <c r="F1973" s="91"/>
      <c r="G1973" s="91"/>
      <c r="H1973" s="50"/>
      <c r="I1973" s="51"/>
      <c r="J1973" s="107"/>
      <c r="L1973" s="50"/>
      <c r="M1973" s="50"/>
      <c r="N1973" s="50"/>
    </row>
    <row r="1974" spans="1:14" s="22" customFormat="1" x14ac:dyDescent="0.45">
      <c r="A1974" s="113"/>
      <c r="C1974" s="113"/>
      <c r="D1974" s="71"/>
      <c r="E1974" s="91"/>
      <c r="F1974" s="91"/>
      <c r="G1974" s="91"/>
      <c r="H1974" s="50"/>
      <c r="I1974" s="51"/>
      <c r="J1974" s="107"/>
      <c r="L1974" s="50"/>
      <c r="M1974" s="50"/>
      <c r="N1974" s="50"/>
    </row>
    <row r="1975" spans="1:14" s="22" customFormat="1" x14ac:dyDescent="0.45">
      <c r="A1975" s="113"/>
      <c r="C1975" s="113"/>
      <c r="D1975" s="71"/>
      <c r="E1975" s="91"/>
      <c r="F1975" s="91"/>
      <c r="G1975" s="91"/>
      <c r="H1975" s="50"/>
      <c r="I1975" s="51"/>
      <c r="J1975" s="107"/>
      <c r="L1975" s="50"/>
      <c r="M1975" s="50"/>
      <c r="N1975" s="50"/>
    </row>
    <row r="1976" spans="1:14" s="22" customFormat="1" x14ac:dyDescent="0.45">
      <c r="A1976" s="113"/>
      <c r="C1976" s="113"/>
      <c r="D1976" s="71"/>
      <c r="E1976" s="91"/>
      <c r="F1976" s="91"/>
      <c r="G1976" s="91"/>
      <c r="H1976" s="50"/>
      <c r="I1976" s="51"/>
      <c r="J1976" s="107"/>
      <c r="L1976" s="50"/>
      <c r="M1976" s="50"/>
      <c r="N1976" s="50"/>
    </row>
    <row r="1977" spans="1:14" s="22" customFormat="1" x14ac:dyDescent="0.45">
      <c r="A1977" s="113"/>
      <c r="C1977" s="113"/>
      <c r="D1977" s="71"/>
      <c r="E1977" s="91"/>
      <c r="F1977" s="91"/>
      <c r="G1977" s="91"/>
      <c r="H1977" s="50"/>
      <c r="I1977" s="51"/>
      <c r="J1977" s="107"/>
      <c r="L1977" s="50"/>
      <c r="M1977" s="50"/>
      <c r="N1977" s="50"/>
    </row>
    <row r="1978" spans="1:14" s="22" customFormat="1" x14ac:dyDescent="0.45">
      <c r="A1978" s="113"/>
      <c r="C1978" s="113"/>
      <c r="D1978" s="71"/>
      <c r="E1978" s="91"/>
      <c r="F1978" s="91"/>
      <c r="G1978" s="91"/>
      <c r="H1978" s="50"/>
      <c r="I1978" s="51"/>
      <c r="J1978" s="107"/>
      <c r="L1978" s="50"/>
      <c r="M1978" s="50"/>
      <c r="N1978" s="50"/>
    </row>
    <row r="1979" spans="1:14" s="22" customFormat="1" x14ac:dyDescent="0.45">
      <c r="A1979" s="113"/>
      <c r="C1979" s="113"/>
      <c r="D1979" s="71"/>
      <c r="E1979" s="91"/>
      <c r="F1979" s="91"/>
      <c r="G1979" s="91"/>
      <c r="H1979" s="50"/>
      <c r="I1979" s="51"/>
      <c r="J1979" s="107"/>
      <c r="L1979" s="50"/>
      <c r="M1979" s="50"/>
      <c r="N1979" s="50"/>
    </row>
    <row r="1980" spans="1:14" s="22" customFormat="1" x14ac:dyDescent="0.45">
      <c r="A1980" s="113"/>
      <c r="C1980" s="113"/>
      <c r="D1980" s="71"/>
      <c r="E1980" s="91"/>
      <c r="F1980" s="91"/>
      <c r="G1980" s="91"/>
      <c r="H1980" s="50"/>
      <c r="I1980" s="51"/>
      <c r="J1980" s="107"/>
      <c r="L1980" s="50"/>
      <c r="M1980" s="50"/>
      <c r="N1980" s="50"/>
    </row>
    <row r="1981" spans="1:14" s="22" customFormat="1" x14ac:dyDescent="0.45">
      <c r="A1981" s="113"/>
      <c r="C1981" s="113"/>
      <c r="D1981" s="71"/>
      <c r="E1981" s="91"/>
      <c r="F1981" s="91"/>
      <c r="G1981" s="91"/>
      <c r="H1981" s="50"/>
      <c r="I1981" s="51"/>
      <c r="J1981" s="107"/>
      <c r="L1981" s="50"/>
      <c r="M1981" s="50"/>
      <c r="N1981" s="50"/>
    </row>
    <row r="1982" spans="1:14" s="22" customFormat="1" x14ac:dyDescent="0.45">
      <c r="A1982" s="113"/>
      <c r="C1982" s="113"/>
      <c r="D1982" s="71"/>
      <c r="E1982" s="91"/>
      <c r="F1982" s="91"/>
      <c r="G1982" s="91"/>
      <c r="H1982" s="50"/>
      <c r="I1982" s="51"/>
      <c r="J1982" s="107"/>
      <c r="L1982" s="50"/>
      <c r="M1982" s="50"/>
      <c r="N1982" s="50"/>
    </row>
    <row r="1983" spans="1:14" s="22" customFormat="1" x14ac:dyDescent="0.45">
      <c r="A1983" s="113"/>
      <c r="C1983" s="113"/>
      <c r="D1983" s="71"/>
      <c r="E1983" s="91"/>
      <c r="F1983" s="91"/>
      <c r="G1983" s="91"/>
      <c r="H1983" s="50"/>
      <c r="I1983" s="51"/>
      <c r="J1983" s="107"/>
      <c r="L1983" s="50"/>
      <c r="M1983" s="50"/>
      <c r="N1983" s="50"/>
    </row>
    <row r="1984" spans="1:14" s="22" customFormat="1" x14ac:dyDescent="0.45">
      <c r="A1984" s="113"/>
      <c r="C1984" s="113"/>
      <c r="D1984" s="71"/>
      <c r="E1984" s="91"/>
      <c r="F1984" s="91"/>
      <c r="G1984" s="91"/>
      <c r="H1984" s="50"/>
      <c r="I1984" s="51"/>
      <c r="J1984" s="107"/>
      <c r="L1984" s="50"/>
      <c r="M1984" s="50"/>
      <c r="N1984" s="50"/>
    </row>
    <row r="1985" spans="1:14" s="22" customFormat="1" x14ac:dyDescent="0.45">
      <c r="A1985" s="113"/>
      <c r="C1985" s="113"/>
      <c r="D1985" s="71"/>
      <c r="E1985" s="91"/>
      <c r="F1985" s="91"/>
      <c r="G1985" s="91"/>
      <c r="H1985" s="50"/>
      <c r="I1985" s="51"/>
      <c r="J1985" s="107"/>
      <c r="L1985" s="50"/>
      <c r="M1985" s="50"/>
      <c r="N1985" s="50"/>
    </row>
    <row r="1986" spans="1:14" s="22" customFormat="1" x14ac:dyDescent="0.45">
      <c r="A1986" s="113"/>
      <c r="C1986" s="113"/>
      <c r="D1986" s="71"/>
      <c r="E1986" s="91"/>
      <c r="F1986" s="91"/>
      <c r="G1986" s="91"/>
      <c r="H1986" s="50"/>
      <c r="I1986" s="51"/>
      <c r="J1986" s="107"/>
      <c r="L1986" s="50"/>
      <c r="M1986" s="50"/>
      <c r="N1986" s="50"/>
    </row>
    <row r="1987" spans="1:14" s="22" customFormat="1" x14ac:dyDescent="0.45">
      <c r="A1987" s="113"/>
      <c r="C1987" s="113"/>
      <c r="D1987" s="71"/>
      <c r="E1987" s="91"/>
      <c r="F1987" s="91"/>
      <c r="G1987" s="91"/>
      <c r="H1987" s="50"/>
      <c r="I1987" s="51"/>
      <c r="J1987" s="107"/>
      <c r="L1987" s="50"/>
      <c r="M1987" s="50"/>
      <c r="N1987" s="50"/>
    </row>
    <row r="1988" spans="1:14" s="22" customFormat="1" x14ac:dyDescent="0.45">
      <c r="A1988" s="113"/>
      <c r="C1988" s="113"/>
      <c r="D1988" s="71"/>
      <c r="E1988" s="91"/>
      <c r="F1988" s="91"/>
      <c r="G1988" s="91"/>
      <c r="H1988" s="50"/>
      <c r="I1988" s="51"/>
      <c r="J1988" s="107"/>
      <c r="L1988" s="50"/>
      <c r="M1988" s="50"/>
      <c r="N1988" s="50"/>
    </row>
    <row r="1989" spans="1:14" s="22" customFormat="1" x14ac:dyDescent="0.45">
      <c r="A1989" s="113"/>
      <c r="C1989" s="113"/>
      <c r="D1989" s="71"/>
      <c r="E1989" s="91"/>
      <c r="F1989" s="91"/>
      <c r="G1989" s="91"/>
      <c r="H1989" s="50"/>
      <c r="I1989" s="51"/>
      <c r="J1989" s="107"/>
      <c r="L1989" s="50"/>
      <c r="M1989" s="50"/>
      <c r="N1989" s="50"/>
    </row>
    <row r="1990" spans="1:14" s="22" customFormat="1" x14ac:dyDescent="0.45">
      <c r="A1990" s="113"/>
      <c r="C1990" s="113"/>
      <c r="D1990" s="71"/>
      <c r="E1990" s="91"/>
      <c r="F1990" s="91"/>
      <c r="G1990" s="91"/>
      <c r="H1990" s="50"/>
      <c r="I1990" s="51"/>
      <c r="J1990" s="107"/>
      <c r="L1990" s="50"/>
      <c r="M1990" s="50"/>
      <c r="N1990" s="50"/>
    </row>
    <row r="1991" spans="1:14" s="22" customFormat="1" x14ac:dyDescent="0.45">
      <c r="A1991" s="113"/>
      <c r="C1991" s="113"/>
      <c r="D1991" s="71"/>
      <c r="E1991" s="91"/>
      <c r="F1991" s="91"/>
      <c r="G1991" s="91"/>
      <c r="H1991" s="50"/>
      <c r="I1991" s="51"/>
      <c r="J1991" s="107"/>
      <c r="L1991" s="50"/>
      <c r="M1991" s="50"/>
      <c r="N1991" s="50"/>
    </row>
    <row r="1992" spans="1:14" s="22" customFormat="1" x14ac:dyDescent="0.45">
      <c r="A1992" s="113"/>
      <c r="C1992" s="113"/>
      <c r="D1992" s="71"/>
      <c r="E1992" s="91"/>
      <c r="F1992" s="91"/>
      <c r="G1992" s="91"/>
      <c r="H1992" s="50"/>
      <c r="I1992" s="51"/>
      <c r="J1992" s="107"/>
      <c r="L1992" s="50"/>
      <c r="M1992" s="50"/>
      <c r="N1992" s="50"/>
    </row>
    <row r="1993" spans="1:14" s="22" customFormat="1" x14ac:dyDescent="0.45">
      <c r="A1993" s="113"/>
      <c r="C1993" s="113"/>
      <c r="D1993" s="71"/>
      <c r="E1993" s="91"/>
      <c r="F1993" s="91"/>
      <c r="G1993" s="91"/>
      <c r="H1993" s="50"/>
      <c r="I1993" s="51"/>
      <c r="J1993" s="107"/>
      <c r="L1993" s="50"/>
      <c r="M1993" s="50"/>
      <c r="N1993" s="50"/>
    </row>
    <row r="1994" spans="1:14" s="22" customFormat="1" x14ac:dyDescent="0.45">
      <c r="A1994" s="113"/>
      <c r="C1994" s="113"/>
      <c r="D1994" s="71"/>
      <c r="E1994" s="91"/>
      <c r="F1994" s="91"/>
      <c r="G1994" s="91"/>
      <c r="H1994" s="50"/>
      <c r="I1994" s="51"/>
      <c r="J1994" s="107"/>
      <c r="L1994" s="50"/>
      <c r="M1994" s="50"/>
      <c r="N1994" s="50"/>
    </row>
    <row r="1995" spans="1:14" s="22" customFormat="1" x14ac:dyDescent="0.45">
      <c r="A1995" s="113"/>
      <c r="C1995" s="113"/>
      <c r="D1995" s="71"/>
      <c r="E1995" s="91"/>
      <c r="F1995" s="91"/>
      <c r="G1995" s="91"/>
      <c r="H1995" s="50"/>
      <c r="I1995" s="51"/>
      <c r="J1995" s="107"/>
      <c r="L1995" s="50"/>
      <c r="M1995" s="50"/>
      <c r="N1995" s="50"/>
    </row>
    <row r="1996" spans="1:14" s="22" customFormat="1" x14ac:dyDescent="0.45">
      <c r="A1996" s="113"/>
      <c r="C1996" s="113"/>
      <c r="D1996" s="71"/>
      <c r="E1996" s="91"/>
      <c r="F1996" s="91"/>
      <c r="G1996" s="91"/>
      <c r="H1996" s="50"/>
      <c r="I1996" s="51"/>
      <c r="J1996" s="107"/>
      <c r="L1996" s="50"/>
      <c r="M1996" s="50"/>
      <c r="N1996" s="50"/>
    </row>
    <row r="1997" spans="1:14" s="22" customFormat="1" x14ac:dyDescent="0.45">
      <c r="A1997" s="113"/>
      <c r="C1997" s="113"/>
      <c r="D1997" s="71"/>
      <c r="E1997" s="91"/>
      <c r="F1997" s="91"/>
      <c r="G1997" s="91"/>
      <c r="H1997" s="50"/>
      <c r="I1997" s="51"/>
      <c r="J1997" s="107"/>
      <c r="L1997" s="50"/>
      <c r="M1997" s="50"/>
      <c r="N1997" s="50"/>
    </row>
    <row r="1998" spans="1:14" s="22" customFormat="1" x14ac:dyDescent="0.45">
      <c r="A1998" s="113"/>
      <c r="C1998" s="113"/>
      <c r="D1998" s="71"/>
      <c r="E1998" s="91"/>
      <c r="F1998" s="91"/>
      <c r="G1998" s="91"/>
      <c r="H1998" s="50"/>
      <c r="I1998" s="51"/>
      <c r="J1998" s="107"/>
      <c r="L1998" s="50"/>
      <c r="M1998" s="50"/>
      <c r="N1998" s="50"/>
    </row>
    <row r="1999" spans="1:14" s="22" customFormat="1" x14ac:dyDescent="0.45">
      <c r="A1999" s="113"/>
      <c r="C1999" s="113"/>
      <c r="D1999" s="71"/>
      <c r="E1999" s="91"/>
      <c r="F1999" s="91"/>
      <c r="G1999" s="91"/>
      <c r="H1999" s="50"/>
      <c r="I1999" s="51"/>
      <c r="J1999" s="107"/>
      <c r="L1999" s="50"/>
      <c r="M1999" s="50"/>
      <c r="N1999" s="50"/>
    </row>
    <row r="2000" spans="1:14" s="22" customFormat="1" x14ac:dyDescent="0.45">
      <c r="A2000" s="113"/>
      <c r="C2000" s="113"/>
      <c r="D2000" s="71"/>
      <c r="E2000" s="91"/>
      <c r="F2000" s="91"/>
      <c r="G2000" s="91"/>
      <c r="H2000" s="50"/>
      <c r="I2000" s="51"/>
      <c r="J2000" s="107"/>
      <c r="L2000" s="50"/>
      <c r="M2000" s="50"/>
      <c r="N2000" s="50"/>
    </row>
    <row r="2001" spans="1:14" s="22" customFormat="1" x14ac:dyDescent="0.45">
      <c r="A2001" s="113"/>
      <c r="C2001" s="113"/>
      <c r="D2001" s="71"/>
      <c r="E2001" s="91"/>
      <c r="F2001" s="91"/>
      <c r="G2001" s="91"/>
      <c r="H2001" s="50"/>
      <c r="I2001" s="51"/>
      <c r="J2001" s="107"/>
      <c r="L2001" s="50"/>
      <c r="M2001" s="50"/>
      <c r="N2001" s="50"/>
    </row>
    <row r="2002" spans="1:14" s="22" customFormat="1" x14ac:dyDescent="0.45">
      <c r="A2002" s="113"/>
      <c r="C2002" s="113"/>
      <c r="D2002" s="71"/>
      <c r="E2002" s="91"/>
      <c r="F2002" s="91"/>
      <c r="G2002" s="91"/>
      <c r="H2002" s="50"/>
      <c r="I2002" s="51"/>
      <c r="J2002" s="107"/>
      <c r="L2002" s="50"/>
      <c r="M2002" s="50"/>
      <c r="N2002" s="50"/>
    </row>
    <row r="2003" spans="1:14" s="22" customFormat="1" x14ac:dyDescent="0.45">
      <c r="A2003" s="113"/>
      <c r="C2003" s="113"/>
      <c r="D2003" s="71"/>
      <c r="E2003" s="91"/>
      <c r="F2003" s="91"/>
      <c r="G2003" s="91"/>
      <c r="H2003" s="50"/>
      <c r="I2003" s="51"/>
      <c r="J2003" s="107"/>
      <c r="L2003" s="50"/>
      <c r="M2003" s="50"/>
      <c r="N2003" s="50"/>
    </row>
    <row r="2004" spans="1:14" s="22" customFormat="1" x14ac:dyDescent="0.45">
      <c r="A2004" s="113"/>
      <c r="C2004" s="113"/>
      <c r="D2004" s="71"/>
      <c r="E2004" s="91"/>
      <c r="F2004" s="91"/>
      <c r="G2004" s="91"/>
      <c r="H2004" s="50"/>
      <c r="I2004" s="51"/>
      <c r="J2004" s="107"/>
      <c r="L2004" s="50"/>
      <c r="M2004" s="50"/>
      <c r="N2004" s="50"/>
    </row>
    <row r="2005" spans="1:14" s="22" customFormat="1" x14ac:dyDescent="0.45">
      <c r="A2005" s="113"/>
      <c r="C2005" s="113"/>
      <c r="D2005" s="71"/>
      <c r="E2005" s="91"/>
      <c r="F2005" s="91"/>
      <c r="G2005" s="91"/>
      <c r="H2005" s="50"/>
      <c r="I2005" s="51"/>
      <c r="J2005" s="107"/>
      <c r="L2005" s="50"/>
      <c r="M2005" s="50"/>
      <c r="N2005" s="50"/>
    </row>
    <row r="2006" spans="1:14" s="22" customFormat="1" x14ac:dyDescent="0.45">
      <c r="A2006" s="113"/>
      <c r="C2006" s="113"/>
      <c r="D2006" s="71"/>
      <c r="E2006" s="91"/>
      <c r="F2006" s="91"/>
      <c r="G2006" s="91"/>
      <c r="H2006" s="50"/>
      <c r="I2006" s="51"/>
      <c r="J2006" s="107"/>
      <c r="L2006" s="50"/>
      <c r="M2006" s="50"/>
      <c r="N2006" s="50"/>
    </row>
    <row r="2007" spans="1:14" s="22" customFormat="1" x14ac:dyDescent="0.45">
      <c r="A2007" s="113"/>
      <c r="C2007" s="113"/>
      <c r="D2007" s="71"/>
      <c r="E2007" s="91"/>
      <c r="F2007" s="91"/>
      <c r="G2007" s="91"/>
      <c r="H2007" s="50"/>
      <c r="I2007" s="51"/>
      <c r="J2007" s="107"/>
      <c r="L2007" s="50"/>
      <c r="M2007" s="50"/>
      <c r="N2007" s="50"/>
    </row>
    <row r="2008" spans="1:14" s="22" customFormat="1" x14ac:dyDescent="0.45">
      <c r="A2008" s="113"/>
      <c r="C2008" s="113"/>
      <c r="D2008" s="71"/>
      <c r="E2008" s="91"/>
      <c r="F2008" s="91"/>
      <c r="G2008" s="91"/>
      <c r="H2008" s="50"/>
      <c r="I2008" s="51"/>
      <c r="J2008" s="107"/>
      <c r="L2008" s="50"/>
      <c r="M2008" s="50"/>
      <c r="N2008" s="50"/>
    </row>
    <row r="2009" spans="1:14" s="22" customFormat="1" x14ac:dyDescent="0.45">
      <c r="A2009" s="113"/>
      <c r="C2009" s="113"/>
      <c r="D2009" s="71"/>
      <c r="E2009" s="91"/>
      <c r="F2009" s="91"/>
      <c r="G2009" s="91"/>
      <c r="H2009" s="50"/>
      <c r="I2009" s="51"/>
      <c r="J2009" s="107"/>
      <c r="L2009" s="50"/>
      <c r="M2009" s="50"/>
      <c r="N2009" s="50"/>
    </row>
    <row r="2010" spans="1:14" s="22" customFormat="1" x14ac:dyDescent="0.45">
      <c r="A2010" s="113"/>
      <c r="C2010" s="113"/>
      <c r="D2010" s="71"/>
      <c r="E2010" s="91"/>
      <c r="F2010" s="91"/>
      <c r="G2010" s="91"/>
      <c r="H2010" s="50"/>
      <c r="I2010" s="51"/>
      <c r="J2010" s="107"/>
      <c r="L2010" s="50"/>
      <c r="M2010" s="50"/>
      <c r="N2010" s="50"/>
    </row>
    <row r="2011" spans="1:14" s="22" customFormat="1" x14ac:dyDescent="0.45">
      <c r="A2011" s="113"/>
      <c r="C2011" s="113"/>
      <c r="D2011" s="71"/>
      <c r="E2011" s="91"/>
      <c r="F2011" s="91"/>
      <c r="G2011" s="91"/>
      <c r="H2011" s="50"/>
      <c r="I2011" s="51"/>
      <c r="J2011" s="107"/>
      <c r="L2011" s="50"/>
      <c r="M2011" s="50"/>
      <c r="N2011" s="50"/>
    </row>
    <row r="2012" spans="1:14" s="22" customFormat="1" x14ac:dyDescent="0.45">
      <c r="A2012" s="113"/>
      <c r="C2012" s="113"/>
      <c r="D2012" s="71"/>
      <c r="E2012" s="91"/>
      <c r="F2012" s="91"/>
      <c r="G2012" s="91"/>
      <c r="H2012" s="50"/>
      <c r="I2012" s="51"/>
      <c r="J2012" s="107"/>
      <c r="L2012" s="50"/>
      <c r="M2012" s="50"/>
      <c r="N2012" s="50"/>
    </row>
    <row r="2013" spans="1:14" s="22" customFormat="1" x14ac:dyDescent="0.45">
      <c r="A2013" s="113"/>
      <c r="C2013" s="113"/>
      <c r="D2013" s="71"/>
      <c r="E2013" s="91"/>
      <c r="F2013" s="91"/>
      <c r="G2013" s="91"/>
      <c r="H2013" s="50"/>
      <c r="I2013" s="51"/>
      <c r="J2013" s="107"/>
      <c r="L2013" s="50"/>
      <c r="M2013" s="50"/>
      <c r="N2013" s="50"/>
    </row>
    <row r="2014" spans="1:14" s="22" customFormat="1" x14ac:dyDescent="0.45">
      <c r="A2014" s="113"/>
      <c r="C2014" s="113"/>
      <c r="D2014" s="71"/>
      <c r="E2014" s="91"/>
      <c r="F2014" s="91"/>
      <c r="G2014" s="91"/>
      <c r="H2014" s="50"/>
      <c r="I2014" s="51"/>
      <c r="J2014" s="107"/>
      <c r="L2014" s="50"/>
      <c r="M2014" s="50"/>
      <c r="N2014" s="50"/>
    </row>
    <row r="2015" spans="1:14" s="22" customFormat="1" x14ac:dyDescent="0.45">
      <c r="A2015" s="113"/>
      <c r="C2015" s="113"/>
      <c r="D2015" s="71"/>
      <c r="E2015" s="91"/>
      <c r="F2015" s="91"/>
      <c r="G2015" s="91"/>
      <c r="H2015" s="50"/>
      <c r="I2015" s="51"/>
      <c r="J2015" s="107"/>
      <c r="L2015" s="50"/>
      <c r="M2015" s="50"/>
      <c r="N2015" s="50"/>
    </row>
    <row r="2016" spans="1:14" s="22" customFormat="1" x14ac:dyDescent="0.45">
      <c r="A2016" s="113"/>
      <c r="C2016" s="113"/>
      <c r="D2016" s="71"/>
      <c r="E2016" s="91"/>
      <c r="F2016" s="91"/>
      <c r="G2016" s="91"/>
      <c r="H2016" s="50"/>
      <c r="I2016" s="51"/>
      <c r="J2016" s="107"/>
      <c r="L2016" s="50"/>
      <c r="M2016" s="50"/>
      <c r="N2016" s="50"/>
    </row>
    <row r="2017" spans="1:14" s="22" customFormat="1" x14ac:dyDescent="0.45">
      <c r="A2017" s="113"/>
      <c r="C2017" s="113"/>
      <c r="D2017" s="71"/>
      <c r="E2017" s="91"/>
      <c r="F2017" s="91"/>
      <c r="G2017" s="91"/>
      <c r="H2017" s="50"/>
      <c r="I2017" s="51"/>
      <c r="J2017" s="107"/>
      <c r="L2017" s="50"/>
      <c r="M2017" s="50"/>
      <c r="N2017" s="50"/>
    </row>
    <row r="2018" spans="1:14" s="22" customFormat="1" x14ac:dyDescent="0.45">
      <c r="A2018" s="113"/>
      <c r="C2018" s="113"/>
      <c r="D2018" s="71"/>
      <c r="E2018" s="91"/>
      <c r="F2018" s="91"/>
      <c r="G2018" s="91"/>
      <c r="H2018" s="50"/>
      <c r="I2018" s="51"/>
      <c r="J2018" s="107"/>
      <c r="L2018" s="50"/>
      <c r="M2018" s="50"/>
      <c r="N2018" s="50"/>
    </row>
    <row r="2019" spans="1:14" s="22" customFormat="1" x14ac:dyDescent="0.45">
      <c r="A2019" s="113"/>
      <c r="C2019" s="113"/>
      <c r="D2019" s="71"/>
      <c r="E2019" s="91"/>
      <c r="F2019" s="91"/>
      <c r="G2019" s="91"/>
      <c r="H2019" s="50"/>
      <c r="I2019" s="51"/>
      <c r="J2019" s="107"/>
      <c r="L2019" s="50"/>
      <c r="M2019" s="50"/>
      <c r="N2019" s="50"/>
    </row>
    <row r="2020" spans="1:14" s="22" customFormat="1" x14ac:dyDescent="0.45">
      <c r="A2020" s="113"/>
      <c r="C2020" s="113"/>
      <c r="D2020" s="71"/>
      <c r="E2020" s="91"/>
      <c r="F2020" s="91"/>
      <c r="G2020" s="91"/>
      <c r="H2020" s="50"/>
      <c r="I2020" s="51"/>
      <c r="J2020" s="107"/>
      <c r="L2020" s="50"/>
      <c r="M2020" s="50"/>
      <c r="N2020" s="50"/>
    </row>
    <row r="2021" spans="1:14" s="22" customFormat="1" x14ac:dyDescent="0.45">
      <c r="A2021" s="113"/>
      <c r="C2021" s="113"/>
      <c r="D2021" s="71"/>
      <c r="E2021" s="91"/>
      <c r="F2021" s="91"/>
      <c r="G2021" s="91"/>
      <c r="H2021" s="50"/>
      <c r="I2021" s="51"/>
      <c r="J2021" s="107"/>
      <c r="L2021" s="50"/>
      <c r="M2021" s="50"/>
      <c r="N2021" s="50"/>
    </row>
    <row r="2022" spans="1:14" s="22" customFormat="1" x14ac:dyDescent="0.45">
      <c r="A2022" s="113"/>
      <c r="C2022" s="113"/>
      <c r="D2022" s="71"/>
      <c r="E2022" s="91"/>
      <c r="F2022" s="91"/>
      <c r="G2022" s="91"/>
      <c r="H2022" s="50"/>
      <c r="I2022" s="51"/>
      <c r="J2022" s="107"/>
      <c r="L2022" s="50"/>
      <c r="M2022" s="50"/>
      <c r="N2022" s="50"/>
    </row>
    <row r="2023" spans="1:14" s="22" customFormat="1" x14ac:dyDescent="0.45">
      <c r="A2023" s="113"/>
      <c r="C2023" s="113"/>
      <c r="D2023" s="71"/>
      <c r="E2023" s="91"/>
      <c r="F2023" s="91"/>
      <c r="G2023" s="91"/>
      <c r="H2023" s="50"/>
      <c r="I2023" s="51"/>
      <c r="J2023" s="107"/>
      <c r="L2023" s="50"/>
      <c r="M2023" s="50"/>
      <c r="N2023" s="50"/>
    </row>
    <row r="2024" spans="1:14" s="22" customFormat="1" x14ac:dyDescent="0.45">
      <c r="A2024" s="113"/>
      <c r="C2024" s="113"/>
      <c r="D2024" s="71"/>
      <c r="E2024" s="91"/>
      <c r="F2024" s="91"/>
      <c r="G2024" s="91"/>
      <c r="H2024" s="50"/>
      <c r="I2024" s="51"/>
      <c r="J2024" s="107"/>
      <c r="L2024" s="50"/>
      <c r="M2024" s="50"/>
      <c r="N2024" s="50"/>
    </row>
    <row r="2025" spans="1:14" s="22" customFormat="1" x14ac:dyDescent="0.45">
      <c r="A2025" s="113"/>
      <c r="C2025" s="113"/>
      <c r="D2025" s="71"/>
      <c r="E2025" s="91"/>
      <c r="F2025" s="91"/>
      <c r="G2025" s="91"/>
      <c r="H2025" s="50"/>
      <c r="I2025" s="51"/>
      <c r="J2025" s="107"/>
      <c r="L2025" s="50"/>
      <c r="M2025" s="50"/>
      <c r="N2025" s="50"/>
    </row>
    <row r="2026" spans="1:14" s="22" customFormat="1" x14ac:dyDescent="0.45">
      <c r="A2026" s="113"/>
      <c r="C2026" s="113"/>
      <c r="D2026" s="71"/>
      <c r="E2026" s="91"/>
      <c r="F2026" s="91"/>
      <c r="G2026" s="91"/>
      <c r="H2026" s="50"/>
      <c r="I2026" s="51"/>
      <c r="J2026" s="107"/>
      <c r="L2026" s="50"/>
      <c r="M2026" s="50"/>
      <c r="N2026" s="50"/>
    </row>
    <row r="2027" spans="1:14" s="22" customFormat="1" x14ac:dyDescent="0.45">
      <c r="A2027" s="113"/>
      <c r="C2027" s="113"/>
      <c r="D2027" s="71"/>
      <c r="E2027" s="91"/>
      <c r="F2027" s="91"/>
      <c r="G2027" s="91"/>
      <c r="H2027" s="50"/>
      <c r="I2027" s="51"/>
      <c r="J2027" s="107"/>
      <c r="L2027" s="50"/>
      <c r="M2027" s="50"/>
      <c r="N2027" s="50"/>
    </row>
    <row r="2028" spans="1:14" s="22" customFormat="1" x14ac:dyDescent="0.45">
      <c r="A2028" s="113"/>
      <c r="C2028" s="113"/>
      <c r="D2028" s="71"/>
      <c r="E2028" s="91"/>
      <c r="F2028" s="91"/>
      <c r="G2028" s="91"/>
      <c r="H2028" s="50"/>
      <c r="I2028" s="51"/>
      <c r="J2028" s="107"/>
      <c r="L2028" s="50"/>
      <c r="M2028" s="50"/>
      <c r="N2028" s="50"/>
    </row>
    <row r="2029" spans="1:14" s="22" customFormat="1" x14ac:dyDescent="0.45">
      <c r="A2029" s="113"/>
      <c r="C2029" s="113"/>
      <c r="D2029" s="71"/>
      <c r="E2029" s="91"/>
      <c r="F2029" s="91"/>
      <c r="G2029" s="91"/>
      <c r="H2029" s="50"/>
      <c r="I2029" s="51"/>
      <c r="J2029" s="107"/>
      <c r="L2029" s="50"/>
      <c r="M2029" s="50"/>
      <c r="N2029" s="50"/>
    </row>
    <row r="2030" spans="1:14" s="22" customFormat="1" x14ac:dyDescent="0.45">
      <c r="A2030" s="113"/>
      <c r="C2030" s="113"/>
      <c r="D2030" s="71"/>
      <c r="E2030" s="91"/>
      <c r="F2030" s="91"/>
      <c r="G2030" s="91"/>
      <c r="H2030" s="50"/>
      <c r="I2030" s="51"/>
      <c r="J2030" s="107"/>
      <c r="L2030" s="50"/>
      <c r="M2030" s="50"/>
      <c r="N2030" s="50"/>
    </row>
    <row r="2031" spans="1:14" s="22" customFormat="1" x14ac:dyDescent="0.45">
      <c r="A2031" s="113"/>
      <c r="C2031" s="113"/>
      <c r="D2031" s="71"/>
      <c r="E2031" s="91"/>
      <c r="F2031" s="91"/>
      <c r="G2031" s="91"/>
      <c r="H2031" s="50"/>
      <c r="I2031" s="51"/>
      <c r="J2031" s="107"/>
      <c r="L2031" s="50"/>
      <c r="M2031" s="50"/>
      <c r="N2031" s="50"/>
    </row>
    <row r="2032" spans="1:14" s="22" customFormat="1" x14ac:dyDescent="0.45">
      <c r="A2032" s="113"/>
      <c r="C2032" s="113"/>
      <c r="D2032" s="71"/>
      <c r="E2032" s="91"/>
      <c r="F2032" s="91"/>
      <c r="G2032" s="91"/>
      <c r="H2032" s="50"/>
      <c r="I2032" s="51"/>
      <c r="J2032" s="107"/>
      <c r="L2032" s="50"/>
      <c r="M2032" s="50"/>
      <c r="N2032" s="50"/>
    </row>
    <row r="2033" spans="1:14" s="22" customFormat="1" x14ac:dyDescent="0.45">
      <c r="A2033" s="113"/>
      <c r="C2033" s="113"/>
      <c r="D2033" s="71"/>
      <c r="E2033" s="91"/>
      <c r="F2033" s="91"/>
      <c r="G2033" s="91"/>
      <c r="H2033" s="50"/>
      <c r="I2033" s="51"/>
      <c r="J2033" s="107"/>
      <c r="L2033" s="50"/>
      <c r="M2033" s="50"/>
      <c r="N2033" s="50"/>
    </row>
    <row r="2034" spans="1:14" s="22" customFormat="1" x14ac:dyDescent="0.45">
      <c r="A2034" s="113"/>
      <c r="C2034" s="113"/>
      <c r="D2034" s="71"/>
      <c r="E2034" s="91"/>
      <c r="F2034" s="91"/>
      <c r="G2034" s="91"/>
      <c r="H2034" s="50"/>
      <c r="I2034" s="51"/>
      <c r="J2034" s="107"/>
      <c r="L2034" s="50"/>
      <c r="M2034" s="50"/>
      <c r="N2034" s="50"/>
    </row>
    <row r="2035" spans="1:14" s="22" customFormat="1" x14ac:dyDescent="0.45">
      <c r="A2035" s="113"/>
      <c r="C2035" s="113"/>
      <c r="D2035" s="71"/>
      <c r="E2035" s="91"/>
      <c r="F2035" s="91"/>
      <c r="G2035" s="91"/>
      <c r="H2035" s="50"/>
      <c r="I2035" s="51"/>
      <c r="J2035" s="107"/>
      <c r="L2035" s="50"/>
      <c r="M2035" s="50"/>
      <c r="N2035" s="50"/>
    </row>
    <row r="2036" spans="1:14" s="22" customFormat="1" x14ac:dyDescent="0.45">
      <c r="A2036" s="113"/>
      <c r="C2036" s="113"/>
      <c r="D2036" s="71"/>
      <c r="E2036" s="91"/>
      <c r="F2036" s="91"/>
      <c r="G2036" s="91"/>
      <c r="H2036" s="50"/>
      <c r="I2036" s="51"/>
      <c r="J2036" s="107"/>
      <c r="L2036" s="50"/>
      <c r="M2036" s="50"/>
      <c r="N2036" s="50"/>
    </row>
    <row r="2037" spans="1:14" s="22" customFormat="1" x14ac:dyDescent="0.45">
      <c r="A2037" s="113"/>
      <c r="C2037" s="113"/>
      <c r="D2037" s="71"/>
      <c r="E2037" s="91"/>
      <c r="F2037" s="91"/>
      <c r="G2037" s="91"/>
      <c r="H2037" s="50"/>
      <c r="I2037" s="51"/>
      <c r="J2037" s="107"/>
      <c r="L2037" s="50"/>
      <c r="M2037" s="50"/>
      <c r="N2037" s="50"/>
    </row>
    <row r="2038" spans="1:14" s="22" customFormat="1" x14ac:dyDescent="0.45">
      <c r="A2038" s="113"/>
      <c r="C2038" s="113"/>
      <c r="D2038" s="71"/>
      <c r="E2038" s="91"/>
      <c r="F2038" s="91"/>
      <c r="G2038" s="91"/>
      <c r="H2038" s="50"/>
      <c r="I2038" s="51"/>
      <c r="J2038" s="107"/>
      <c r="L2038" s="50"/>
      <c r="M2038" s="50"/>
      <c r="N2038" s="50"/>
    </row>
    <row r="2039" spans="1:14" s="22" customFormat="1" x14ac:dyDescent="0.45">
      <c r="A2039" s="113"/>
      <c r="C2039" s="113"/>
      <c r="D2039" s="71"/>
      <c r="E2039" s="91"/>
      <c r="F2039" s="91"/>
      <c r="G2039" s="91"/>
      <c r="H2039" s="50"/>
      <c r="I2039" s="51"/>
      <c r="J2039" s="107"/>
      <c r="L2039" s="50"/>
      <c r="M2039" s="50"/>
      <c r="N2039" s="50"/>
    </row>
    <row r="2040" spans="1:14" s="22" customFormat="1" x14ac:dyDescent="0.45">
      <c r="A2040" s="113"/>
      <c r="C2040" s="113"/>
      <c r="D2040" s="71"/>
      <c r="E2040" s="91"/>
      <c r="F2040" s="91"/>
      <c r="G2040" s="91"/>
      <c r="H2040" s="50"/>
      <c r="I2040" s="51"/>
      <c r="J2040" s="107"/>
      <c r="L2040" s="50"/>
      <c r="M2040" s="50"/>
      <c r="N2040" s="50"/>
    </row>
    <row r="2041" spans="1:14" s="22" customFormat="1" x14ac:dyDescent="0.45">
      <c r="A2041" s="113"/>
      <c r="C2041" s="113"/>
      <c r="D2041" s="71"/>
      <c r="E2041" s="91"/>
      <c r="F2041" s="91"/>
      <c r="G2041" s="91"/>
      <c r="H2041" s="50"/>
      <c r="I2041" s="51"/>
      <c r="J2041" s="107"/>
      <c r="L2041" s="50"/>
      <c r="M2041" s="50"/>
      <c r="N2041" s="50"/>
    </row>
    <row r="2042" spans="1:14" s="22" customFormat="1" x14ac:dyDescent="0.45">
      <c r="A2042" s="113"/>
      <c r="C2042" s="113"/>
      <c r="D2042" s="71"/>
      <c r="E2042" s="91"/>
      <c r="F2042" s="91"/>
      <c r="G2042" s="91"/>
      <c r="H2042" s="50"/>
      <c r="I2042" s="51"/>
      <c r="J2042" s="107"/>
      <c r="L2042" s="50"/>
      <c r="M2042" s="50"/>
      <c r="N2042" s="50"/>
    </row>
    <row r="2043" spans="1:14" s="22" customFormat="1" x14ac:dyDescent="0.45">
      <c r="A2043" s="113"/>
      <c r="C2043" s="113"/>
      <c r="D2043" s="71"/>
      <c r="E2043" s="91"/>
      <c r="F2043" s="91"/>
      <c r="G2043" s="91"/>
      <c r="H2043" s="50"/>
      <c r="I2043" s="51"/>
      <c r="J2043" s="107"/>
      <c r="L2043" s="50"/>
      <c r="M2043" s="50"/>
      <c r="N2043" s="50"/>
    </row>
    <row r="2044" spans="1:14" s="22" customFormat="1" x14ac:dyDescent="0.45">
      <c r="A2044" s="113"/>
      <c r="C2044" s="113"/>
      <c r="D2044" s="71"/>
      <c r="E2044" s="91"/>
      <c r="F2044" s="91"/>
      <c r="G2044" s="91"/>
      <c r="H2044" s="50"/>
      <c r="I2044" s="51"/>
      <c r="J2044" s="107"/>
      <c r="L2044" s="50"/>
      <c r="M2044" s="50"/>
      <c r="N2044" s="50"/>
    </row>
    <row r="2045" spans="1:14" s="22" customFormat="1" x14ac:dyDescent="0.45">
      <c r="A2045" s="113"/>
      <c r="C2045" s="113"/>
      <c r="D2045" s="71"/>
      <c r="E2045" s="91"/>
      <c r="F2045" s="91"/>
      <c r="G2045" s="91"/>
      <c r="H2045" s="50"/>
      <c r="I2045" s="51"/>
      <c r="J2045" s="107"/>
      <c r="L2045" s="50"/>
      <c r="M2045" s="50"/>
      <c r="N2045" s="50"/>
    </row>
    <row r="2046" spans="1:14" s="22" customFormat="1" x14ac:dyDescent="0.45">
      <c r="A2046" s="113"/>
      <c r="C2046" s="113"/>
      <c r="D2046" s="71"/>
      <c r="E2046" s="91"/>
      <c r="F2046" s="91"/>
      <c r="G2046" s="91"/>
      <c r="H2046" s="50"/>
      <c r="I2046" s="51"/>
      <c r="J2046" s="107"/>
      <c r="L2046" s="50"/>
      <c r="M2046" s="50"/>
      <c r="N2046" s="50"/>
    </row>
    <row r="2047" spans="1:14" s="22" customFormat="1" x14ac:dyDescent="0.45">
      <c r="A2047" s="113"/>
      <c r="C2047" s="113"/>
      <c r="D2047" s="71"/>
      <c r="E2047" s="91"/>
      <c r="F2047" s="91"/>
      <c r="G2047" s="91"/>
      <c r="H2047" s="50"/>
      <c r="I2047" s="51"/>
      <c r="J2047" s="107"/>
      <c r="L2047" s="50"/>
      <c r="M2047" s="50"/>
      <c r="N2047" s="50"/>
    </row>
    <row r="2048" spans="1:14" s="22" customFormat="1" x14ac:dyDescent="0.45">
      <c r="A2048" s="113"/>
      <c r="C2048" s="113"/>
      <c r="D2048" s="71"/>
      <c r="E2048" s="91"/>
      <c r="F2048" s="91"/>
      <c r="G2048" s="91"/>
      <c r="H2048" s="50"/>
      <c r="I2048" s="51"/>
      <c r="J2048" s="107"/>
      <c r="L2048" s="50"/>
      <c r="M2048" s="50"/>
      <c r="N2048" s="50"/>
    </row>
    <row r="2049" spans="1:14" s="22" customFormat="1" x14ac:dyDescent="0.45">
      <c r="A2049" s="113"/>
      <c r="C2049" s="113"/>
      <c r="D2049" s="71"/>
      <c r="E2049" s="91"/>
      <c r="F2049" s="91"/>
      <c r="G2049" s="91"/>
      <c r="H2049" s="50"/>
      <c r="I2049" s="51"/>
      <c r="J2049" s="107"/>
      <c r="L2049" s="50"/>
      <c r="M2049" s="50"/>
      <c r="N2049" s="50"/>
    </row>
    <row r="2050" spans="1:14" s="22" customFormat="1" x14ac:dyDescent="0.45">
      <c r="A2050" s="113"/>
      <c r="C2050" s="113"/>
      <c r="D2050" s="71"/>
      <c r="E2050" s="91"/>
      <c r="F2050" s="91"/>
      <c r="G2050" s="91"/>
      <c r="H2050" s="50"/>
      <c r="I2050" s="51"/>
      <c r="J2050" s="107"/>
      <c r="L2050" s="50"/>
      <c r="M2050" s="50"/>
      <c r="N2050" s="50"/>
    </row>
    <row r="2051" spans="1:14" s="22" customFormat="1" x14ac:dyDescent="0.45">
      <c r="A2051" s="113"/>
      <c r="C2051" s="113"/>
      <c r="D2051" s="71"/>
      <c r="E2051" s="91"/>
      <c r="F2051" s="91"/>
      <c r="G2051" s="91"/>
      <c r="H2051" s="50"/>
      <c r="I2051" s="51"/>
      <c r="J2051" s="107"/>
      <c r="L2051" s="50"/>
      <c r="M2051" s="50"/>
      <c r="N2051" s="50"/>
    </row>
    <row r="2052" spans="1:14" s="22" customFormat="1" x14ac:dyDescent="0.45">
      <c r="A2052" s="113"/>
      <c r="C2052" s="113"/>
      <c r="D2052" s="71"/>
      <c r="E2052" s="91"/>
      <c r="F2052" s="91"/>
      <c r="G2052" s="91"/>
      <c r="H2052" s="50"/>
      <c r="I2052" s="51"/>
      <c r="J2052" s="107"/>
      <c r="L2052" s="50"/>
      <c r="M2052" s="50"/>
      <c r="N2052" s="50"/>
    </row>
    <row r="2053" spans="1:14" s="22" customFormat="1" x14ac:dyDescent="0.45">
      <c r="A2053" s="113"/>
      <c r="C2053" s="113"/>
      <c r="D2053" s="71"/>
      <c r="E2053" s="91"/>
      <c r="F2053" s="91"/>
      <c r="G2053" s="91"/>
      <c r="H2053" s="50"/>
      <c r="I2053" s="51"/>
      <c r="J2053" s="107"/>
      <c r="L2053" s="50"/>
      <c r="M2053" s="50"/>
      <c r="N2053" s="50"/>
    </row>
    <row r="2054" spans="1:14" s="22" customFormat="1" x14ac:dyDescent="0.45">
      <c r="A2054" s="113"/>
      <c r="C2054" s="113"/>
      <c r="D2054" s="71"/>
      <c r="E2054" s="91"/>
      <c r="F2054" s="91"/>
      <c r="G2054" s="91"/>
      <c r="H2054" s="50"/>
      <c r="I2054" s="51"/>
      <c r="J2054" s="107"/>
      <c r="L2054" s="50"/>
      <c r="M2054" s="50"/>
      <c r="N2054" s="50"/>
    </row>
    <row r="2055" spans="1:14" s="22" customFormat="1" x14ac:dyDescent="0.45">
      <c r="A2055" s="113"/>
      <c r="C2055" s="113"/>
      <c r="D2055" s="71"/>
      <c r="E2055" s="91"/>
      <c r="F2055" s="91"/>
      <c r="G2055" s="91"/>
      <c r="H2055" s="50"/>
      <c r="I2055" s="51"/>
      <c r="J2055" s="107"/>
      <c r="L2055" s="50"/>
      <c r="M2055" s="50"/>
      <c r="N2055" s="50"/>
    </row>
    <row r="2056" spans="1:14" s="22" customFormat="1" x14ac:dyDescent="0.45">
      <c r="A2056" s="113"/>
      <c r="C2056" s="113"/>
      <c r="D2056" s="71"/>
      <c r="E2056" s="91"/>
      <c r="F2056" s="91"/>
      <c r="G2056" s="91"/>
      <c r="H2056" s="50"/>
      <c r="I2056" s="51"/>
      <c r="J2056" s="107"/>
      <c r="L2056" s="50"/>
      <c r="M2056" s="50"/>
      <c r="N2056" s="50"/>
    </row>
    <row r="2057" spans="1:14" s="22" customFormat="1" x14ac:dyDescent="0.45">
      <c r="A2057" s="113"/>
      <c r="C2057" s="113"/>
      <c r="D2057" s="71"/>
      <c r="E2057" s="91"/>
      <c r="F2057" s="91"/>
      <c r="G2057" s="91"/>
      <c r="H2057" s="50"/>
      <c r="I2057" s="51"/>
      <c r="J2057" s="107"/>
      <c r="L2057" s="50"/>
      <c r="M2057" s="50"/>
      <c r="N2057" s="50"/>
    </row>
    <row r="2058" spans="1:14" s="22" customFormat="1" x14ac:dyDescent="0.45">
      <c r="A2058" s="113"/>
      <c r="C2058" s="113"/>
      <c r="D2058" s="71"/>
      <c r="E2058" s="91"/>
      <c r="F2058" s="91"/>
      <c r="G2058" s="91"/>
      <c r="H2058" s="50"/>
      <c r="I2058" s="51"/>
      <c r="J2058" s="107"/>
      <c r="L2058" s="50"/>
      <c r="M2058" s="50"/>
      <c r="N2058" s="50"/>
    </row>
    <row r="2059" spans="1:14" s="22" customFormat="1" x14ac:dyDescent="0.45">
      <c r="A2059" s="113"/>
      <c r="C2059" s="113"/>
      <c r="D2059" s="71"/>
      <c r="E2059" s="91"/>
      <c r="F2059" s="91"/>
      <c r="G2059" s="91"/>
      <c r="H2059" s="50"/>
      <c r="I2059" s="51"/>
      <c r="J2059" s="107"/>
      <c r="L2059" s="50"/>
      <c r="M2059" s="50"/>
      <c r="N2059" s="50"/>
    </row>
    <row r="2060" spans="1:14" s="22" customFormat="1" x14ac:dyDescent="0.45">
      <c r="A2060" s="113"/>
      <c r="C2060" s="113"/>
      <c r="D2060" s="71"/>
      <c r="E2060" s="91"/>
      <c r="F2060" s="91"/>
      <c r="G2060" s="91"/>
      <c r="H2060" s="50"/>
      <c r="I2060" s="51"/>
      <c r="J2060" s="107"/>
      <c r="L2060" s="50"/>
      <c r="M2060" s="50"/>
      <c r="N2060" s="50"/>
    </row>
    <row r="2061" spans="1:14" s="22" customFormat="1" x14ac:dyDescent="0.45">
      <c r="A2061" s="113"/>
      <c r="C2061" s="113"/>
      <c r="D2061" s="71"/>
      <c r="E2061" s="91"/>
      <c r="F2061" s="91"/>
      <c r="G2061" s="91"/>
      <c r="H2061" s="50"/>
      <c r="I2061" s="51"/>
      <c r="J2061" s="107"/>
      <c r="L2061" s="50"/>
      <c r="M2061" s="50"/>
      <c r="N2061" s="50"/>
    </row>
    <row r="2062" spans="1:14" s="22" customFormat="1" x14ac:dyDescent="0.45">
      <c r="A2062" s="113"/>
      <c r="C2062" s="113"/>
      <c r="D2062" s="71"/>
      <c r="E2062" s="91"/>
      <c r="F2062" s="91"/>
      <c r="G2062" s="91"/>
      <c r="H2062" s="50"/>
      <c r="I2062" s="51"/>
      <c r="J2062" s="107"/>
      <c r="L2062" s="50"/>
      <c r="M2062" s="50"/>
      <c r="N2062" s="50"/>
    </row>
    <row r="2063" spans="1:14" s="22" customFormat="1" x14ac:dyDescent="0.45">
      <c r="A2063" s="113"/>
      <c r="C2063" s="113"/>
      <c r="D2063" s="71"/>
      <c r="E2063" s="91"/>
      <c r="F2063" s="91"/>
      <c r="G2063" s="91"/>
      <c r="H2063" s="50"/>
      <c r="I2063" s="51"/>
      <c r="J2063" s="107"/>
      <c r="L2063" s="50"/>
      <c r="M2063" s="50"/>
      <c r="N2063" s="50"/>
    </row>
    <row r="2064" spans="1:14" s="22" customFormat="1" x14ac:dyDescent="0.45">
      <c r="A2064" s="113"/>
      <c r="C2064" s="113"/>
      <c r="D2064" s="71"/>
      <c r="E2064" s="91"/>
      <c r="F2064" s="91"/>
      <c r="G2064" s="91"/>
      <c r="H2064" s="50"/>
      <c r="I2064" s="51"/>
      <c r="J2064" s="107"/>
      <c r="L2064" s="50"/>
      <c r="M2064" s="50"/>
      <c r="N2064" s="50"/>
    </row>
    <row r="2065" spans="1:14" s="22" customFormat="1" x14ac:dyDescent="0.45">
      <c r="A2065" s="113"/>
      <c r="C2065" s="113"/>
      <c r="D2065" s="71"/>
      <c r="E2065" s="91"/>
      <c r="F2065" s="91"/>
      <c r="G2065" s="91"/>
      <c r="H2065" s="50"/>
      <c r="I2065" s="51"/>
      <c r="J2065" s="107"/>
      <c r="L2065" s="50"/>
      <c r="M2065" s="50"/>
      <c r="N2065" s="50"/>
    </row>
    <row r="2066" spans="1:14" s="22" customFormat="1" x14ac:dyDescent="0.45">
      <c r="A2066" s="113"/>
      <c r="C2066" s="113"/>
      <c r="D2066" s="71"/>
      <c r="E2066" s="91"/>
      <c r="F2066" s="91"/>
      <c r="G2066" s="91"/>
      <c r="H2066" s="50"/>
      <c r="I2066" s="51"/>
      <c r="J2066" s="107"/>
      <c r="L2066" s="50"/>
      <c r="M2066" s="50"/>
      <c r="N2066" s="50"/>
    </row>
    <row r="2067" spans="1:14" s="22" customFormat="1" x14ac:dyDescent="0.45">
      <c r="A2067" s="113"/>
      <c r="C2067" s="113"/>
      <c r="D2067" s="71"/>
      <c r="E2067" s="91"/>
      <c r="F2067" s="91"/>
      <c r="G2067" s="91"/>
      <c r="H2067" s="50"/>
      <c r="I2067" s="51"/>
      <c r="J2067" s="107"/>
      <c r="L2067" s="50"/>
      <c r="M2067" s="50"/>
      <c r="N2067" s="50"/>
    </row>
    <row r="2068" spans="1:14" s="22" customFormat="1" x14ac:dyDescent="0.45">
      <c r="A2068" s="113"/>
      <c r="C2068" s="113"/>
      <c r="D2068" s="71"/>
      <c r="E2068" s="91"/>
      <c r="F2068" s="91"/>
      <c r="G2068" s="91"/>
      <c r="H2068" s="50"/>
      <c r="I2068" s="51"/>
      <c r="J2068" s="107"/>
      <c r="L2068" s="50"/>
      <c r="M2068" s="50"/>
      <c r="N2068" s="50"/>
    </row>
    <row r="2069" spans="1:14" s="22" customFormat="1" x14ac:dyDescent="0.45">
      <c r="A2069" s="113"/>
      <c r="C2069" s="113"/>
      <c r="D2069" s="71"/>
      <c r="E2069" s="91"/>
      <c r="F2069" s="91"/>
      <c r="G2069" s="91"/>
      <c r="H2069" s="50"/>
      <c r="I2069" s="51"/>
      <c r="J2069" s="107"/>
      <c r="L2069" s="50"/>
      <c r="M2069" s="50"/>
      <c r="N2069" s="50"/>
    </row>
    <row r="2070" spans="1:14" s="22" customFormat="1" x14ac:dyDescent="0.45">
      <c r="A2070" s="113"/>
      <c r="C2070" s="113"/>
      <c r="D2070" s="71"/>
      <c r="E2070" s="91"/>
      <c r="F2070" s="91"/>
      <c r="G2070" s="91"/>
      <c r="H2070" s="50"/>
      <c r="I2070" s="51"/>
      <c r="J2070" s="107"/>
      <c r="L2070" s="50"/>
      <c r="M2070" s="50"/>
      <c r="N2070" s="50"/>
    </row>
    <row r="2071" spans="1:14" s="22" customFormat="1" x14ac:dyDescent="0.45">
      <c r="A2071" s="113"/>
      <c r="C2071" s="113"/>
      <c r="D2071" s="71"/>
      <c r="E2071" s="91"/>
      <c r="F2071" s="91"/>
      <c r="G2071" s="91"/>
      <c r="H2071" s="50"/>
      <c r="I2071" s="51"/>
      <c r="J2071" s="107"/>
      <c r="L2071" s="50"/>
      <c r="M2071" s="50"/>
      <c r="N2071" s="50"/>
    </row>
    <row r="2072" spans="1:14" s="22" customFormat="1" x14ac:dyDescent="0.45">
      <c r="A2072" s="113"/>
      <c r="C2072" s="113"/>
      <c r="D2072" s="71"/>
      <c r="E2072" s="91"/>
      <c r="F2072" s="91"/>
      <c r="G2072" s="91"/>
      <c r="H2072" s="50"/>
      <c r="I2072" s="51"/>
      <c r="J2072" s="107"/>
      <c r="L2072" s="50"/>
      <c r="M2072" s="50"/>
      <c r="N2072" s="50"/>
    </row>
    <row r="2073" spans="1:14" s="22" customFormat="1" x14ac:dyDescent="0.45">
      <c r="A2073" s="113"/>
      <c r="C2073" s="113"/>
      <c r="D2073" s="71"/>
      <c r="E2073" s="91"/>
      <c r="F2073" s="91"/>
      <c r="G2073" s="91"/>
      <c r="H2073" s="50"/>
      <c r="I2073" s="51"/>
      <c r="J2073" s="107"/>
      <c r="L2073" s="50"/>
      <c r="M2073" s="50"/>
      <c r="N2073" s="50"/>
    </row>
    <row r="2074" spans="1:14" s="22" customFormat="1" x14ac:dyDescent="0.45">
      <c r="A2074" s="113"/>
      <c r="C2074" s="113"/>
      <c r="D2074" s="71"/>
      <c r="E2074" s="91"/>
      <c r="F2074" s="91"/>
      <c r="G2074" s="91"/>
      <c r="H2074" s="50"/>
      <c r="I2074" s="51"/>
      <c r="J2074" s="107"/>
      <c r="L2074" s="50"/>
      <c r="M2074" s="50"/>
      <c r="N2074" s="50"/>
    </row>
    <row r="2075" spans="1:14" s="22" customFormat="1" x14ac:dyDescent="0.45">
      <c r="A2075" s="113"/>
      <c r="C2075" s="113"/>
      <c r="D2075" s="71"/>
      <c r="E2075" s="91"/>
      <c r="F2075" s="91"/>
      <c r="G2075" s="91"/>
      <c r="H2075" s="50"/>
      <c r="I2075" s="51"/>
      <c r="J2075" s="107"/>
      <c r="L2075" s="50"/>
      <c r="M2075" s="50"/>
      <c r="N2075" s="50"/>
    </row>
    <row r="2076" spans="1:14" s="22" customFormat="1" x14ac:dyDescent="0.45">
      <c r="A2076" s="113"/>
      <c r="C2076" s="113"/>
      <c r="D2076" s="71"/>
      <c r="E2076" s="91"/>
      <c r="F2076" s="91"/>
      <c r="G2076" s="91"/>
      <c r="H2076" s="50"/>
      <c r="I2076" s="51"/>
      <c r="J2076" s="107"/>
      <c r="L2076" s="50"/>
      <c r="M2076" s="50"/>
      <c r="N2076" s="50"/>
    </row>
    <row r="2077" spans="1:14" s="22" customFormat="1" x14ac:dyDescent="0.45">
      <c r="A2077" s="113"/>
      <c r="C2077" s="113"/>
      <c r="D2077" s="71"/>
      <c r="E2077" s="91"/>
      <c r="F2077" s="91"/>
      <c r="G2077" s="91"/>
      <c r="H2077" s="50"/>
      <c r="I2077" s="51"/>
      <c r="J2077" s="107"/>
      <c r="L2077" s="50"/>
      <c r="M2077" s="50"/>
      <c r="N2077" s="50"/>
    </row>
    <row r="2078" spans="1:14" s="22" customFormat="1" x14ac:dyDescent="0.45">
      <c r="A2078" s="113"/>
      <c r="C2078" s="113"/>
      <c r="D2078" s="71"/>
      <c r="E2078" s="91"/>
      <c r="F2078" s="91"/>
      <c r="G2078" s="91"/>
      <c r="H2078" s="50"/>
      <c r="I2078" s="51"/>
      <c r="J2078" s="107"/>
      <c r="L2078" s="50"/>
      <c r="M2078" s="50"/>
      <c r="N2078" s="50"/>
    </row>
    <row r="2079" spans="1:14" s="22" customFormat="1" x14ac:dyDescent="0.45">
      <c r="A2079" s="113"/>
      <c r="C2079" s="113"/>
      <c r="D2079" s="71"/>
      <c r="E2079" s="91"/>
      <c r="F2079" s="91"/>
      <c r="G2079" s="91"/>
      <c r="H2079" s="50"/>
      <c r="I2079" s="51"/>
      <c r="J2079" s="107"/>
      <c r="L2079" s="50"/>
      <c r="M2079" s="50"/>
      <c r="N2079" s="50"/>
    </row>
    <row r="2080" spans="1:14" s="22" customFormat="1" x14ac:dyDescent="0.45">
      <c r="A2080" s="113"/>
      <c r="C2080" s="113"/>
      <c r="D2080" s="71"/>
      <c r="E2080" s="91"/>
      <c r="F2080" s="91"/>
      <c r="G2080" s="91"/>
      <c r="H2080" s="50"/>
      <c r="I2080" s="51"/>
      <c r="J2080" s="107"/>
      <c r="L2080" s="50"/>
      <c r="M2080" s="50"/>
      <c r="N2080" s="50"/>
    </row>
    <row r="2081" spans="1:14" s="22" customFormat="1" x14ac:dyDescent="0.45">
      <c r="A2081" s="113"/>
      <c r="C2081" s="113"/>
      <c r="D2081" s="71"/>
      <c r="E2081" s="91"/>
      <c r="F2081" s="91"/>
      <c r="G2081" s="91"/>
      <c r="H2081" s="50"/>
      <c r="I2081" s="51"/>
      <c r="J2081" s="107"/>
      <c r="L2081" s="50"/>
      <c r="M2081" s="50"/>
      <c r="N2081" s="50"/>
    </row>
    <row r="2082" spans="1:14" s="22" customFormat="1" x14ac:dyDescent="0.45">
      <c r="A2082" s="113"/>
      <c r="C2082" s="113"/>
      <c r="D2082" s="71"/>
      <c r="E2082" s="91"/>
      <c r="F2082" s="91"/>
      <c r="G2082" s="91"/>
      <c r="H2082" s="50"/>
      <c r="I2082" s="51"/>
      <c r="J2082" s="107"/>
      <c r="L2082" s="50"/>
      <c r="M2082" s="50"/>
      <c r="N2082" s="50"/>
    </row>
    <row r="2083" spans="1:14" s="22" customFormat="1" x14ac:dyDescent="0.45">
      <c r="A2083" s="113"/>
      <c r="C2083" s="113"/>
      <c r="D2083" s="71"/>
      <c r="E2083" s="91"/>
      <c r="F2083" s="91"/>
      <c r="G2083" s="91"/>
      <c r="H2083" s="50"/>
      <c r="I2083" s="51"/>
      <c r="J2083" s="107"/>
      <c r="L2083" s="50"/>
      <c r="M2083" s="50"/>
      <c r="N2083" s="50"/>
    </row>
    <row r="2084" spans="1:14" s="22" customFormat="1" x14ac:dyDescent="0.45">
      <c r="A2084" s="113"/>
      <c r="C2084" s="113"/>
      <c r="D2084" s="71"/>
      <c r="E2084" s="91"/>
      <c r="F2084" s="91"/>
      <c r="G2084" s="91"/>
      <c r="H2084" s="50"/>
      <c r="I2084" s="51"/>
      <c r="J2084" s="107"/>
      <c r="L2084" s="50"/>
      <c r="M2084" s="50"/>
      <c r="N2084" s="50"/>
    </row>
    <row r="2085" spans="1:14" s="22" customFormat="1" x14ac:dyDescent="0.45">
      <c r="A2085" s="113"/>
      <c r="C2085" s="113"/>
      <c r="D2085" s="71"/>
      <c r="E2085" s="91"/>
      <c r="F2085" s="91"/>
      <c r="G2085" s="91"/>
      <c r="H2085" s="50"/>
      <c r="I2085" s="51"/>
      <c r="J2085" s="107"/>
      <c r="L2085" s="50"/>
      <c r="M2085" s="50"/>
      <c r="N2085" s="50"/>
    </row>
    <row r="2086" spans="1:14" s="22" customFormat="1" x14ac:dyDescent="0.45">
      <c r="A2086" s="113"/>
      <c r="C2086" s="113"/>
      <c r="D2086" s="71"/>
      <c r="E2086" s="91"/>
      <c r="F2086" s="91"/>
      <c r="G2086" s="91"/>
      <c r="H2086" s="50"/>
      <c r="I2086" s="51"/>
      <c r="J2086" s="107"/>
      <c r="L2086" s="50"/>
      <c r="M2086" s="50"/>
      <c r="N2086" s="50"/>
    </row>
    <row r="2087" spans="1:14" s="22" customFormat="1" x14ac:dyDescent="0.45">
      <c r="A2087" s="113"/>
      <c r="C2087" s="113"/>
      <c r="D2087" s="71"/>
      <c r="E2087" s="91"/>
      <c r="F2087" s="91"/>
      <c r="G2087" s="91"/>
      <c r="H2087" s="50"/>
      <c r="I2087" s="51"/>
      <c r="J2087" s="107"/>
      <c r="L2087" s="50"/>
      <c r="M2087" s="50"/>
      <c r="N2087" s="50"/>
    </row>
    <row r="2088" spans="1:14" s="22" customFormat="1" x14ac:dyDescent="0.45">
      <c r="A2088" s="113"/>
      <c r="C2088" s="113"/>
      <c r="D2088" s="71"/>
      <c r="E2088" s="91"/>
      <c r="F2088" s="91"/>
      <c r="G2088" s="91"/>
      <c r="H2088" s="50"/>
      <c r="I2088" s="51"/>
      <c r="J2088" s="107"/>
      <c r="L2088" s="50"/>
      <c r="M2088" s="50"/>
      <c r="N2088" s="50"/>
    </row>
    <row r="2089" spans="1:14" s="22" customFormat="1" x14ac:dyDescent="0.45">
      <c r="A2089" s="113"/>
      <c r="C2089" s="113"/>
      <c r="D2089" s="71"/>
      <c r="E2089" s="91"/>
      <c r="F2089" s="91"/>
      <c r="G2089" s="91"/>
      <c r="H2089" s="50"/>
      <c r="I2089" s="51"/>
      <c r="J2089" s="107"/>
      <c r="L2089" s="50"/>
      <c r="M2089" s="50"/>
      <c r="N2089" s="50"/>
    </row>
    <row r="2090" spans="1:14" s="22" customFormat="1" x14ac:dyDescent="0.45">
      <c r="A2090" s="113"/>
      <c r="C2090" s="113"/>
      <c r="D2090" s="71"/>
      <c r="E2090" s="91"/>
      <c r="F2090" s="91"/>
      <c r="G2090" s="91"/>
      <c r="H2090" s="50"/>
      <c r="I2090" s="51"/>
      <c r="J2090" s="107"/>
      <c r="L2090" s="50"/>
      <c r="M2090" s="50"/>
      <c r="N2090" s="50"/>
    </row>
    <row r="2091" spans="1:14" s="22" customFormat="1" x14ac:dyDescent="0.45">
      <c r="A2091" s="113"/>
      <c r="C2091" s="113"/>
      <c r="D2091" s="71"/>
      <c r="E2091" s="91"/>
      <c r="F2091" s="91"/>
      <c r="G2091" s="91"/>
      <c r="H2091" s="50"/>
      <c r="I2091" s="51"/>
      <c r="J2091" s="107"/>
      <c r="L2091" s="50"/>
      <c r="M2091" s="50"/>
      <c r="N2091" s="50"/>
    </row>
    <row r="2092" spans="1:14" s="22" customFormat="1" x14ac:dyDescent="0.45">
      <c r="A2092" s="113"/>
      <c r="C2092" s="113"/>
      <c r="D2092" s="71"/>
      <c r="E2092" s="91"/>
      <c r="F2092" s="91"/>
      <c r="G2092" s="91"/>
      <c r="H2092" s="50"/>
      <c r="I2092" s="51"/>
      <c r="J2092" s="107"/>
      <c r="L2092" s="50"/>
      <c r="M2092" s="50"/>
      <c r="N2092" s="50"/>
    </row>
    <row r="2093" spans="1:14" s="22" customFormat="1" x14ac:dyDescent="0.45">
      <c r="A2093" s="113"/>
      <c r="C2093" s="113"/>
      <c r="D2093" s="71"/>
      <c r="E2093" s="91"/>
      <c r="F2093" s="91"/>
      <c r="G2093" s="91"/>
      <c r="H2093" s="50"/>
      <c r="I2093" s="51"/>
      <c r="J2093" s="107"/>
      <c r="L2093" s="50"/>
      <c r="M2093" s="50"/>
      <c r="N2093" s="50"/>
    </row>
    <row r="2094" spans="1:14" s="22" customFormat="1" x14ac:dyDescent="0.45">
      <c r="A2094" s="113"/>
      <c r="C2094" s="113"/>
      <c r="D2094" s="71"/>
      <c r="E2094" s="91"/>
      <c r="F2094" s="91"/>
      <c r="G2094" s="91"/>
      <c r="H2094" s="50"/>
      <c r="I2094" s="51"/>
      <c r="J2094" s="107"/>
      <c r="L2094" s="50"/>
      <c r="M2094" s="50"/>
      <c r="N2094" s="50"/>
    </row>
    <row r="2095" spans="1:14" s="22" customFormat="1" x14ac:dyDescent="0.45">
      <c r="A2095" s="113"/>
      <c r="C2095" s="113"/>
      <c r="D2095" s="71"/>
      <c r="E2095" s="91"/>
      <c r="F2095" s="91"/>
      <c r="G2095" s="91"/>
      <c r="H2095" s="50"/>
      <c r="I2095" s="51"/>
      <c r="J2095" s="107"/>
      <c r="L2095" s="50"/>
      <c r="M2095" s="50"/>
      <c r="N2095" s="50"/>
    </row>
    <row r="2096" spans="1:14" s="22" customFormat="1" x14ac:dyDescent="0.45">
      <c r="A2096" s="113"/>
      <c r="C2096" s="113"/>
      <c r="D2096" s="71"/>
      <c r="E2096" s="91"/>
      <c r="F2096" s="91"/>
      <c r="G2096" s="91"/>
      <c r="H2096" s="50"/>
      <c r="I2096" s="51"/>
      <c r="J2096" s="107"/>
      <c r="L2096" s="50"/>
      <c r="M2096" s="50"/>
      <c r="N2096" s="50"/>
    </row>
    <row r="2097" spans="1:14" s="22" customFormat="1" x14ac:dyDescent="0.45">
      <c r="A2097" s="113"/>
      <c r="C2097" s="113"/>
      <c r="D2097" s="71"/>
      <c r="E2097" s="91"/>
      <c r="F2097" s="91"/>
      <c r="G2097" s="91"/>
      <c r="H2097" s="50"/>
      <c r="I2097" s="51"/>
      <c r="J2097" s="107"/>
      <c r="L2097" s="50"/>
      <c r="M2097" s="50"/>
      <c r="N2097" s="50"/>
    </row>
    <row r="2098" spans="1:14" s="22" customFormat="1" x14ac:dyDescent="0.45">
      <c r="A2098" s="113"/>
      <c r="C2098" s="113"/>
      <c r="D2098" s="71"/>
      <c r="E2098" s="91"/>
      <c r="F2098" s="91"/>
      <c r="G2098" s="91"/>
      <c r="H2098" s="50"/>
      <c r="I2098" s="51"/>
      <c r="J2098" s="107"/>
      <c r="L2098" s="50"/>
      <c r="M2098" s="50"/>
      <c r="N2098" s="50"/>
    </row>
    <row r="2099" spans="1:14" s="22" customFormat="1" x14ac:dyDescent="0.45">
      <c r="A2099" s="113"/>
      <c r="C2099" s="113"/>
      <c r="D2099" s="71"/>
      <c r="E2099" s="91"/>
      <c r="F2099" s="91"/>
      <c r="G2099" s="91"/>
      <c r="H2099" s="50"/>
      <c r="I2099" s="51"/>
      <c r="J2099" s="107"/>
      <c r="L2099" s="50"/>
      <c r="M2099" s="50"/>
      <c r="N2099" s="50"/>
    </row>
    <row r="2100" spans="1:14" s="22" customFormat="1" x14ac:dyDescent="0.45">
      <c r="A2100" s="113"/>
      <c r="C2100" s="113"/>
      <c r="D2100" s="71"/>
      <c r="E2100" s="91"/>
      <c r="F2100" s="91"/>
      <c r="G2100" s="91"/>
      <c r="H2100" s="50"/>
      <c r="I2100" s="51"/>
      <c r="J2100" s="107"/>
      <c r="L2100" s="50"/>
      <c r="M2100" s="50"/>
      <c r="N2100" s="50"/>
    </row>
    <row r="2101" spans="1:14" s="22" customFormat="1" x14ac:dyDescent="0.45">
      <c r="A2101" s="113"/>
      <c r="C2101" s="113"/>
      <c r="D2101" s="71"/>
      <c r="E2101" s="91"/>
      <c r="F2101" s="91"/>
      <c r="G2101" s="91"/>
      <c r="H2101" s="50"/>
      <c r="I2101" s="51"/>
      <c r="J2101" s="107"/>
      <c r="L2101" s="50"/>
      <c r="M2101" s="50"/>
      <c r="N2101" s="50"/>
    </row>
    <row r="2102" spans="1:14" s="22" customFormat="1" x14ac:dyDescent="0.45">
      <c r="A2102" s="113"/>
      <c r="C2102" s="113"/>
      <c r="D2102" s="71"/>
      <c r="E2102" s="91"/>
      <c r="F2102" s="91"/>
      <c r="G2102" s="91"/>
      <c r="H2102" s="50"/>
      <c r="I2102" s="51"/>
      <c r="J2102" s="107"/>
      <c r="L2102" s="50"/>
      <c r="M2102" s="50"/>
      <c r="N2102" s="50"/>
    </row>
    <row r="2103" spans="1:14" s="22" customFormat="1" x14ac:dyDescent="0.45">
      <c r="A2103" s="113"/>
      <c r="C2103" s="113"/>
      <c r="D2103" s="71"/>
      <c r="E2103" s="91"/>
      <c r="F2103" s="91"/>
      <c r="G2103" s="91"/>
      <c r="H2103" s="50"/>
      <c r="I2103" s="51"/>
      <c r="J2103" s="107"/>
      <c r="L2103" s="50"/>
      <c r="M2103" s="50"/>
      <c r="N2103" s="50"/>
    </row>
    <row r="2104" spans="1:14" s="22" customFormat="1" x14ac:dyDescent="0.45">
      <c r="A2104" s="113"/>
      <c r="C2104" s="113"/>
      <c r="D2104" s="71"/>
      <c r="E2104" s="91"/>
      <c r="F2104" s="91"/>
      <c r="G2104" s="91"/>
      <c r="H2104" s="50"/>
      <c r="I2104" s="51"/>
      <c r="J2104" s="107"/>
      <c r="L2104" s="50"/>
      <c r="M2104" s="50"/>
      <c r="N2104" s="50"/>
    </row>
    <row r="2105" spans="1:14" s="22" customFormat="1" x14ac:dyDescent="0.45">
      <c r="A2105" s="113"/>
      <c r="C2105" s="113"/>
      <c r="D2105" s="71"/>
      <c r="E2105" s="91"/>
      <c r="F2105" s="91"/>
      <c r="G2105" s="91"/>
      <c r="H2105" s="50"/>
      <c r="I2105" s="51"/>
      <c r="J2105" s="107"/>
      <c r="L2105" s="50"/>
      <c r="M2105" s="50"/>
      <c r="N2105" s="50"/>
    </row>
    <row r="2106" spans="1:14" s="22" customFormat="1" x14ac:dyDescent="0.45">
      <c r="A2106" s="113"/>
      <c r="C2106" s="113"/>
      <c r="D2106" s="71"/>
      <c r="E2106" s="91"/>
      <c r="F2106" s="91"/>
      <c r="G2106" s="91"/>
      <c r="H2106" s="50"/>
      <c r="I2106" s="51"/>
      <c r="J2106" s="107"/>
      <c r="L2106" s="50"/>
      <c r="M2106" s="50"/>
      <c r="N2106" s="50"/>
    </row>
    <row r="2107" spans="1:14" s="22" customFormat="1" x14ac:dyDescent="0.45">
      <c r="A2107" s="113"/>
      <c r="C2107" s="113"/>
      <c r="D2107" s="71"/>
      <c r="E2107" s="91"/>
      <c r="F2107" s="91"/>
      <c r="G2107" s="91"/>
      <c r="H2107" s="50"/>
      <c r="I2107" s="51"/>
      <c r="J2107" s="107"/>
      <c r="L2107" s="50"/>
      <c r="M2107" s="50"/>
      <c r="N2107" s="50"/>
    </row>
    <row r="2108" spans="1:14" s="22" customFormat="1" x14ac:dyDescent="0.45">
      <c r="A2108" s="113"/>
      <c r="C2108" s="113"/>
      <c r="D2108" s="71"/>
      <c r="E2108" s="91"/>
      <c r="F2108" s="91"/>
      <c r="G2108" s="91"/>
      <c r="H2108" s="50"/>
      <c r="I2108" s="51"/>
      <c r="J2108" s="107"/>
      <c r="L2108" s="50"/>
      <c r="M2108" s="50"/>
      <c r="N2108" s="50"/>
    </row>
    <row r="2109" spans="1:14" s="22" customFormat="1" x14ac:dyDescent="0.45">
      <c r="A2109" s="113"/>
      <c r="C2109" s="113"/>
      <c r="D2109" s="71"/>
      <c r="E2109" s="91"/>
      <c r="F2109" s="91"/>
      <c r="G2109" s="91"/>
      <c r="H2109" s="50"/>
      <c r="I2109" s="51"/>
      <c r="J2109" s="107"/>
      <c r="L2109" s="50"/>
      <c r="M2109" s="50"/>
      <c r="N2109" s="50"/>
    </row>
    <row r="2110" spans="1:14" s="22" customFormat="1" x14ac:dyDescent="0.45">
      <c r="A2110" s="113"/>
      <c r="C2110" s="113"/>
      <c r="D2110" s="71"/>
      <c r="E2110" s="91"/>
      <c r="F2110" s="91"/>
      <c r="G2110" s="91"/>
      <c r="H2110" s="50"/>
      <c r="I2110" s="51"/>
      <c r="J2110" s="107"/>
      <c r="L2110" s="50"/>
      <c r="M2110" s="50"/>
      <c r="N2110" s="50"/>
    </row>
    <row r="2111" spans="1:14" s="22" customFormat="1" x14ac:dyDescent="0.45">
      <c r="A2111" s="113"/>
      <c r="C2111" s="113"/>
      <c r="D2111" s="71"/>
      <c r="E2111" s="91"/>
      <c r="F2111" s="91"/>
      <c r="G2111" s="91"/>
      <c r="H2111" s="50"/>
      <c r="I2111" s="51"/>
      <c r="J2111" s="107"/>
      <c r="L2111" s="50"/>
      <c r="M2111" s="50"/>
      <c r="N2111" s="50"/>
    </row>
    <row r="2112" spans="1:14" s="22" customFormat="1" x14ac:dyDescent="0.45">
      <c r="A2112" s="113"/>
      <c r="C2112" s="113"/>
      <c r="D2112" s="71"/>
      <c r="E2112" s="91"/>
      <c r="F2112" s="91"/>
      <c r="G2112" s="91"/>
      <c r="H2112" s="50"/>
      <c r="I2112" s="51"/>
      <c r="J2112" s="107"/>
      <c r="L2112" s="50"/>
      <c r="M2112" s="50"/>
      <c r="N2112" s="50"/>
    </row>
    <row r="2113" spans="1:14" s="22" customFormat="1" x14ac:dyDescent="0.45">
      <c r="A2113" s="113"/>
      <c r="C2113" s="113"/>
      <c r="D2113" s="71"/>
      <c r="E2113" s="91"/>
      <c r="F2113" s="91"/>
      <c r="G2113" s="91"/>
      <c r="H2113" s="50"/>
      <c r="I2113" s="51"/>
      <c r="J2113" s="107"/>
      <c r="L2113" s="50"/>
      <c r="M2113" s="50"/>
      <c r="N2113" s="50"/>
    </row>
    <row r="2114" spans="1:14" s="22" customFormat="1" x14ac:dyDescent="0.45">
      <c r="A2114" s="113"/>
      <c r="C2114" s="113"/>
      <c r="D2114" s="71"/>
      <c r="E2114" s="91"/>
      <c r="F2114" s="91"/>
      <c r="G2114" s="91"/>
      <c r="H2114" s="50"/>
      <c r="I2114" s="51"/>
      <c r="J2114" s="107"/>
      <c r="L2114" s="50"/>
      <c r="M2114" s="50"/>
      <c r="N2114" s="50"/>
    </row>
    <row r="2115" spans="1:14" s="22" customFormat="1" x14ac:dyDescent="0.45">
      <c r="A2115" s="113"/>
      <c r="C2115" s="113"/>
      <c r="D2115" s="71"/>
      <c r="E2115" s="91"/>
      <c r="F2115" s="91"/>
      <c r="G2115" s="91"/>
      <c r="H2115" s="50"/>
      <c r="I2115" s="51"/>
      <c r="J2115" s="107"/>
      <c r="L2115" s="50"/>
      <c r="M2115" s="50"/>
      <c r="N2115" s="50"/>
    </row>
    <row r="2116" spans="1:14" s="22" customFormat="1" x14ac:dyDescent="0.45">
      <c r="A2116" s="113"/>
      <c r="C2116" s="113"/>
      <c r="D2116" s="71"/>
      <c r="E2116" s="91"/>
      <c r="F2116" s="91"/>
      <c r="G2116" s="91"/>
      <c r="H2116" s="50"/>
      <c r="I2116" s="51"/>
      <c r="J2116" s="107"/>
      <c r="L2116" s="50"/>
      <c r="M2116" s="50"/>
      <c r="N2116" s="50"/>
    </row>
    <row r="2117" spans="1:14" s="22" customFormat="1" x14ac:dyDescent="0.45">
      <c r="A2117" s="113"/>
      <c r="C2117" s="113"/>
      <c r="D2117" s="71"/>
      <c r="E2117" s="91"/>
      <c r="F2117" s="91"/>
      <c r="G2117" s="91"/>
      <c r="H2117" s="50"/>
      <c r="I2117" s="51"/>
      <c r="J2117" s="107"/>
      <c r="L2117" s="50"/>
      <c r="M2117" s="50"/>
      <c r="N2117" s="50"/>
    </row>
    <row r="2118" spans="1:14" s="22" customFormat="1" x14ac:dyDescent="0.45">
      <c r="A2118" s="113"/>
      <c r="C2118" s="113"/>
      <c r="D2118" s="71"/>
      <c r="E2118" s="91"/>
      <c r="F2118" s="91"/>
      <c r="G2118" s="91"/>
      <c r="H2118" s="50"/>
      <c r="I2118" s="51"/>
      <c r="J2118" s="107"/>
      <c r="L2118" s="50"/>
      <c r="M2118" s="50"/>
      <c r="N2118" s="50"/>
    </row>
    <row r="2119" spans="1:14" s="22" customFormat="1" x14ac:dyDescent="0.45">
      <c r="A2119" s="113"/>
      <c r="C2119" s="113"/>
      <c r="D2119" s="71"/>
      <c r="E2119" s="91"/>
      <c r="F2119" s="91"/>
      <c r="G2119" s="91"/>
      <c r="H2119" s="50"/>
      <c r="I2119" s="51"/>
      <c r="J2119" s="107"/>
      <c r="L2119" s="50"/>
      <c r="M2119" s="50"/>
      <c r="N2119" s="50"/>
    </row>
    <row r="2120" spans="1:14" s="22" customFormat="1" x14ac:dyDescent="0.45">
      <c r="A2120" s="113"/>
      <c r="C2120" s="113"/>
      <c r="D2120" s="71"/>
      <c r="E2120" s="91"/>
      <c r="F2120" s="91"/>
      <c r="G2120" s="91"/>
      <c r="H2120" s="50"/>
      <c r="I2120" s="51"/>
      <c r="J2120" s="107"/>
      <c r="L2120" s="50"/>
      <c r="M2120" s="50"/>
      <c r="N2120" s="50"/>
    </row>
    <row r="2121" spans="1:14" s="22" customFormat="1" x14ac:dyDescent="0.45">
      <c r="A2121" s="113"/>
      <c r="C2121" s="113"/>
      <c r="D2121" s="71"/>
      <c r="E2121" s="91"/>
      <c r="F2121" s="91"/>
      <c r="G2121" s="91"/>
      <c r="H2121" s="50"/>
      <c r="I2121" s="51"/>
      <c r="J2121" s="107"/>
      <c r="L2121" s="50"/>
      <c r="M2121" s="50"/>
      <c r="N2121" s="50"/>
    </row>
    <row r="2122" spans="1:14" s="22" customFormat="1" x14ac:dyDescent="0.45">
      <c r="A2122" s="113"/>
      <c r="C2122" s="113"/>
      <c r="D2122" s="71"/>
      <c r="E2122" s="91"/>
      <c r="F2122" s="91"/>
      <c r="G2122" s="91"/>
      <c r="H2122" s="50"/>
      <c r="I2122" s="51"/>
      <c r="J2122" s="107"/>
      <c r="L2122" s="50"/>
      <c r="M2122" s="50"/>
      <c r="N2122" s="50"/>
    </row>
    <row r="2123" spans="1:14" s="22" customFormat="1" x14ac:dyDescent="0.45">
      <c r="A2123" s="113"/>
      <c r="C2123" s="113"/>
      <c r="D2123" s="71"/>
      <c r="E2123" s="91"/>
      <c r="F2123" s="91"/>
      <c r="G2123" s="91"/>
      <c r="H2123" s="50"/>
      <c r="I2123" s="51"/>
      <c r="J2123" s="107"/>
      <c r="L2123" s="50"/>
      <c r="M2123" s="50"/>
      <c r="N2123" s="50"/>
    </row>
    <row r="2124" spans="1:14" s="22" customFormat="1" x14ac:dyDescent="0.45">
      <c r="A2124" s="113"/>
      <c r="C2124" s="113"/>
      <c r="D2124" s="71"/>
      <c r="E2124" s="91"/>
      <c r="F2124" s="91"/>
      <c r="G2124" s="91"/>
      <c r="H2124" s="50"/>
      <c r="I2124" s="51"/>
      <c r="J2124" s="107"/>
      <c r="L2124" s="50"/>
      <c r="M2124" s="50"/>
      <c r="N2124" s="50"/>
    </row>
    <row r="2125" spans="1:14" s="22" customFormat="1" x14ac:dyDescent="0.45">
      <c r="A2125" s="113"/>
      <c r="C2125" s="113"/>
      <c r="D2125" s="71"/>
      <c r="E2125" s="91"/>
      <c r="F2125" s="91"/>
      <c r="G2125" s="91"/>
      <c r="H2125" s="50"/>
      <c r="I2125" s="51"/>
      <c r="J2125" s="107"/>
      <c r="L2125" s="50"/>
      <c r="M2125" s="50"/>
      <c r="N2125" s="50"/>
    </row>
    <row r="2126" spans="1:14" s="22" customFormat="1" x14ac:dyDescent="0.45">
      <c r="A2126" s="113"/>
      <c r="C2126" s="113"/>
      <c r="D2126" s="71"/>
      <c r="E2126" s="91"/>
      <c r="F2126" s="91"/>
      <c r="G2126" s="91"/>
      <c r="H2126" s="50"/>
      <c r="I2126" s="51"/>
      <c r="J2126" s="107"/>
      <c r="L2126" s="50"/>
      <c r="M2126" s="50"/>
      <c r="N2126" s="50"/>
    </row>
    <row r="2127" spans="1:14" s="22" customFormat="1" x14ac:dyDescent="0.45">
      <c r="A2127" s="113"/>
      <c r="C2127" s="113"/>
      <c r="D2127" s="71"/>
      <c r="E2127" s="91"/>
      <c r="F2127" s="91"/>
      <c r="G2127" s="91"/>
      <c r="H2127" s="50"/>
      <c r="I2127" s="51"/>
      <c r="J2127" s="107"/>
      <c r="L2127" s="50"/>
      <c r="M2127" s="50"/>
      <c r="N2127" s="50"/>
    </row>
    <row r="2128" spans="1:14" s="22" customFormat="1" x14ac:dyDescent="0.45">
      <c r="A2128" s="113"/>
      <c r="C2128" s="113"/>
      <c r="D2128" s="71"/>
      <c r="E2128" s="91"/>
      <c r="F2128" s="91"/>
      <c r="G2128" s="91"/>
      <c r="H2128" s="50"/>
      <c r="I2128" s="51"/>
      <c r="J2128" s="107"/>
      <c r="L2128" s="50"/>
      <c r="M2128" s="50"/>
      <c r="N2128" s="50"/>
    </row>
    <row r="2129" spans="1:14" s="22" customFormat="1" x14ac:dyDescent="0.45">
      <c r="A2129" s="113"/>
      <c r="C2129" s="113"/>
      <c r="D2129" s="71"/>
      <c r="E2129" s="91"/>
      <c r="F2129" s="91"/>
      <c r="G2129" s="91"/>
      <c r="H2129" s="50"/>
      <c r="I2129" s="51"/>
      <c r="J2129" s="107"/>
      <c r="L2129" s="50"/>
      <c r="M2129" s="50"/>
      <c r="N2129" s="50"/>
    </row>
    <row r="2130" spans="1:14" s="22" customFormat="1" x14ac:dyDescent="0.45">
      <c r="A2130" s="113"/>
      <c r="C2130" s="113"/>
      <c r="D2130" s="71"/>
      <c r="E2130" s="91"/>
      <c r="F2130" s="91"/>
      <c r="G2130" s="91"/>
      <c r="H2130" s="50"/>
      <c r="I2130" s="51"/>
      <c r="J2130" s="107"/>
      <c r="L2130" s="50"/>
      <c r="M2130" s="50"/>
      <c r="N2130" s="50"/>
    </row>
    <row r="2131" spans="1:14" s="22" customFormat="1" x14ac:dyDescent="0.45">
      <c r="A2131" s="113"/>
      <c r="C2131" s="113"/>
      <c r="D2131" s="71"/>
      <c r="E2131" s="91"/>
      <c r="F2131" s="91"/>
      <c r="G2131" s="91"/>
      <c r="H2131" s="50"/>
      <c r="I2131" s="51"/>
      <c r="J2131" s="107"/>
      <c r="L2131" s="50"/>
      <c r="M2131" s="50"/>
      <c r="N2131" s="50"/>
    </row>
    <row r="2132" spans="1:14" s="22" customFormat="1" x14ac:dyDescent="0.45">
      <c r="A2132" s="113"/>
      <c r="C2132" s="113"/>
      <c r="D2132" s="71"/>
      <c r="E2132" s="91"/>
      <c r="F2132" s="91"/>
      <c r="G2132" s="91"/>
      <c r="H2132" s="50"/>
      <c r="I2132" s="51"/>
      <c r="J2132" s="107"/>
      <c r="L2132" s="50"/>
      <c r="M2132" s="50"/>
      <c r="N2132" s="50"/>
    </row>
    <row r="2133" spans="1:14" s="22" customFormat="1" x14ac:dyDescent="0.45">
      <c r="A2133" s="113"/>
      <c r="C2133" s="113"/>
      <c r="D2133" s="71"/>
      <c r="E2133" s="91"/>
      <c r="F2133" s="91"/>
      <c r="G2133" s="91"/>
      <c r="H2133" s="50"/>
      <c r="I2133" s="51"/>
      <c r="J2133" s="107"/>
      <c r="L2133" s="50"/>
      <c r="M2133" s="50"/>
      <c r="N2133" s="50"/>
    </row>
    <row r="2134" spans="1:14" s="22" customFormat="1" x14ac:dyDescent="0.45">
      <c r="A2134" s="113"/>
      <c r="C2134" s="113"/>
      <c r="D2134" s="71"/>
      <c r="E2134" s="91"/>
      <c r="F2134" s="91"/>
      <c r="G2134" s="91"/>
      <c r="H2134" s="50"/>
      <c r="I2134" s="51"/>
      <c r="J2134" s="107"/>
      <c r="L2134" s="50"/>
      <c r="M2134" s="50"/>
      <c r="N2134" s="50"/>
    </row>
    <row r="2135" spans="1:14" s="22" customFormat="1" x14ac:dyDescent="0.45">
      <c r="A2135" s="113"/>
      <c r="C2135" s="113"/>
      <c r="D2135" s="71"/>
      <c r="E2135" s="91"/>
      <c r="F2135" s="91"/>
      <c r="G2135" s="91"/>
      <c r="H2135" s="50"/>
      <c r="I2135" s="51"/>
      <c r="J2135" s="107"/>
      <c r="L2135" s="50"/>
      <c r="M2135" s="50"/>
      <c r="N2135" s="50"/>
    </row>
    <row r="2136" spans="1:14" s="22" customFormat="1" x14ac:dyDescent="0.45">
      <c r="A2136" s="113"/>
      <c r="C2136" s="113"/>
      <c r="D2136" s="71"/>
      <c r="E2136" s="91"/>
      <c r="F2136" s="91"/>
      <c r="G2136" s="91"/>
      <c r="H2136" s="50"/>
      <c r="I2136" s="51"/>
      <c r="J2136" s="107"/>
      <c r="L2136" s="50"/>
      <c r="M2136" s="50"/>
      <c r="N2136" s="50"/>
    </row>
    <row r="2137" spans="1:14" s="22" customFormat="1" x14ac:dyDescent="0.45">
      <c r="A2137" s="113"/>
      <c r="C2137" s="113"/>
      <c r="D2137" s="71"/>
      <c r="E2137" s="91"/>
      <c r="F2137" s="91"/>
      <c r="G2137" s="91"/>
      <c r="H2137" s="50"/>
      <c r="I2137" s="51"/>
      <c r="J2137" s="107"/>
      <c r="L2137" s="50"/>
      <c r="M2137" s="50"/>
      <c r="N2137" s="50"/>
    </row>
    <row r="2138" spans="1:14" s="22" customFormat="1" x14ac:dyDescent="0.45">
      <c r="A2138" s="113"/>
      <c r="C2138" s="113"/>
      <c r="D2138" s="71"/>
      <c r="E2138" s="91"/>
      <c r="F2138" s="91"/>
      <c r="G2138" s="91"/>
      <c r="H2138" s="50"/>
      <c r="I2138" s="51"/>
      <c r="J2138" s="107"/>
      <c r="L2138" s="50"/>
      <c r="M2138" s="50"/>
      <c r="N2138" s="50"/>
    </row>
    <row r="2139" spans="1:14" s="22" customFormat="1" x14ac:dyDescent="0.45">
      <c r="A2139" s="113"/>
      <c r="C2139" s="113"/>
      <c r="D2139" s="71"/>
      <c r="E2139" s="91"/>
      <c r="F2139" s="91"/>
      <c r="G2139" s="91"/>
      <c r="H2139" s="50"/>
      <c r="I2139" s="51"/>
      <c r="J2139" s="107"/>
      <c r="L2139" s="50"/>
      <c r="M2139" s="50"/>
      <c r="N2139" s="50"/>
    </row>
    <row r="2140" spans="1:14" s="22" customFormat="1" x14ac:dyDescent="0.45">
      <c r="A2140" s="113"/>
      <c r="C2140" s="113"/>
      <c r="D2140" s="71"/>
      <c r="E2140" s="91"/>
      <c r="F2140" s="91"/>
      <c r="G2140" s="91"/>
      <c r="H2140" s="50"/>
      <c r="I2140" s="51"/>
      <c r="J2140" s="107"/>
      <c r="L2140" s="50"/>
      <c r="M2140" s="50"/>
      <c r="N2140" s="50"/>
    </row>
    <row r="2141" spans="1:14" s="22" customFormat="1" x14ac:dyDescent="0.45">
      <c r="A2141" s="113"/>
      <c r="C2141" s="113"/>
      <c r="D2141" s="71"/>
      <c r="E2141" s="91"/>
      <c r="F2141" s="91"/>
      <c r="G2141" s="91"/>
      <c r="H2141" s="50"/>
      <c r="I2141" s="51"/>
      <c r="J2141" s="107"/>
      <c r="L2141" s="50"/>
      <c r="M2141" s="50"/>
      <c r="N2141" s="50"/>
    </row>
    <row r="2142" spans="1:14" s="22" customFormat="1" x14ac:dyDescent="0.45">
      <c r="A2142" s="113"/>
      <c r="C2142" s="113"/>
      <c r="D2142" s="71"/>
      <c r="E2142" s="91"/>
      <c r="F2142" s="91"/>
      <c r="G2142" s="91"/>
      <c r="H2142" s="50"/>
      <c r="I2142" s="51"/>
      <c r="J2142" s="107"/>
      <c r="L2142" s="50"/>
      <c r="M2142" s="50"/>
      <c r="N2142" s="50"/>
    </row>
    <row r="2143" spans="1:14" s="22" customFormat="1" x14ac:dyDescent="0.45">
      <c r="A2143" s="113"/>
      <c r="C2143" s="113"/>
      <c r="D2143" s="71"/>
      <c r="E2143" s="91"/>
      <c r="F2143" s="91"/>
      <c r="G2143" s="91"/>
      <c r="H2143" s="50"/>
      <c r="I2143" s="51"/>
      <c r="J2143" s="107"/>
      <c r="L2143" s="50"/>
      <c r="M2143" s="50"/>
      <c r="N2143" s="50"/>
    </row>
    <row r="2144" spans="1:14" s="22" customFormat="1" x14ac:dyDescent="0.45">
      <c r="A2144" s="113"/>
      <c r="C2144" s="113"/>
      <c r="D2144" s="71"/>
      <c r="E2144" s="91"/>
      <c r="F2144" s="91"/>
      <c r="G2144" s="91"/>
      <c r="H2144" s="50"/>
      <c r="I2144" s="51"/>
      <c r="J2144" s="107"/>
      <c r="L2144" s="50"/>
      <c r="M2144" s="50"/>
      <c r="N2144" s="50"/>
    </row>
    <row r="2145" spans="1:14" s="22" customFormat="1" x14ac:dyDescent="0.45">
      <c r="A2145" s="113"/>
      <c r="C2145" s="113"/>
      <c r="D2145" s="71"/>
      <c r="E2145" s="91"/>
      <c r="F2145" s="91"/>
      <c r="G2145" s="91"/>
      <c r="H2145" s="50"/>
      <c r="I2145" s="51"/>
      <c r="J2145" s="107"/>
      <c r="L2145" s="50"/>
      <c r="M2145" s="50"/>
      <c r="N2145" s="50"/>
    </row>
    <row r="2146" spans="1:14" s="22" customFormat="1" x14ac:dyDescent="0.45">
      <c r="A2146" s="113"/>
      <c r="C2146" s="113"/>
      <c r="D2146" s="71"/>
      <c r="E2146" s="91"/>
      <c r="F2146" s="91"/>
      <c r="G2146" s="91"/>
      <c r="H2146" s="50"/>
      <c r="I2146" s="51"/>
      <c r="J2146" s="107"/>
      <c r="L2146" s="50"/>
      <c r="M2146" s="50"/>
      <c r="N2146" s="50"/>
    </row>
    <row r="2147" spans="1:14" s="22" customFormat="1" x14ac:dyDescent="0.45">
      <c r="A2147" s="113"/>
      <c r="C2147" s="113"/>
      <c r="D2147" s="71"/>
      <c r="E2147" s="91"/>
      <c r="F2147" s="91"/>
      <c r="G2147" s="91"/>
      <c r="H2147" s="50"/>
      <c r="I2147" s="51"/>
      <c r="J2147" s="107"/>
      <c r="L2147" s="50"/>
      <c r="M2147" s="50"/>
      <c r="N2147" s="50"/>
    </row>
    <row r="2148" spans="1:14" s="22" customFormat="1" x14ac:dyDescent="0.45">
      <c r="A2148" s="113"/>
      <c r="C2148" s="113"/>
      <c r="D2148" s="71"/>
      <c r="E2148" s="91"/>
      <c r="F2148" s="91"/>
      <c r="G2148" s="91"/>
      <c r="H2148" s="50"/>
      <c r="I2148" s="51"/>
      <c r="J2148" s="107"/>
      <c r="L2148" s="50"/>
      <c r="M2148" s="50"/>
      <c r="N2148" s="50"/>
    </row>
    <row r="2149" spans="1:14" s="22" customFormat="1" x14ac:dyDescent="0.45">
      <c r="A2149" s="113"/>
      <c r="C2149" s="113"/>
      <c r="D2149" s="71"/>
      <c r="E2149" s="91"/>
      <c r="F2149" s="91"/>
      <c r="G2149" s="91"/>
      <c r="H2149" s="50"/>
      <c r="I2149" s="51"/>
      <c r="J2149" s="107"/>
      <c r="L2149" s="50"/>
      <c r="M2149" s="50"/>
      <c r="N2149" s="50"/>
    </row>
    <row r="2150" spans="1:14" s="22" customFormat="1" x14ac:dyDescent="0.45">
      <c r="A2150" s="113"/>
      <c r="C2150" s="113"/>
      <c r="D2150" s="71"/>
      <c r="E2150" s="91"/>
      <c r="F2150" s="91"/>
      <c r="G2150" s="91"/>
      <c r="H2150" s="50"/>
      <c r="I2150" s="51"/>
      <c r="J2150" s="107"/>
      <c r="L2150" s="50"/>
      <c r="M2150" s="50"/>
      <c r="N2150" s="50"/>
    </row>
    <row r="2151" spans="1:14" s="22" customFormat="1" x14ac:dyDescent="0.45">
      <c r="A2151" s="113"/>
      <c r="C2151" s="113"/>
      <c r="D2151" s="71"/>
      <c r="E2151" s="91"/>
      <c r="F2151" s="91"/>
      <c r="G2151" s="91"/>
      <c r="H2151" s="50"/>
      <c r="I2151" s="51"/>
      <c r="J2151" s="107"/>
      <c r="L2151" s="50"/>
      <c r="M2151" s="50"/>
      <c r="N2151" s="50"/>
    </row>
    <row r="2152" spans="1:14" s="22" customFormat="1" x14ac:dyDescent="0.45">
      <c r="A2152" s="113"/>
      <c r="C2152" s="113"/>
      <c r="D2152" s="71"/>
      <c r="E2152" s="91"/>
      <c r="F2152" s="91"/>
      <c r="G2152" s="91"/>
      <c r="H2152" s="50"/>
      <c r="I2152" s="51"/>
      <c r="J2152" s="107"/>
      <c r="L2152" s="50"/>
      <c r="M2152" s="50"/>
      <c r="N2152" s="50"/>
    </row>
    <row r="2153" spans="1:14" s="22" customFormat="1" x14ac:dyDescent="0.45">
      <c r="A2153" s="113"/>
      <c r="C2153" s="113"/>
      <c r="D2153" s="71"/>
      <c r="E2153" s="91"/>
      <c r="F2153" s="91"/>
      <c r="G2153" s="91"/>
      <c r="H2153" s="50"/>
      <c r="I2153" s="51"/>
      <c r="J2153" s="107"/>
      <c r="L2153" s="50"/>
      <c r="M2153" s="50"/>
      <c r="N2153" s="50"/>
    </row>
    <row r="2154" spans="1:14" s="22" customFormat="1" x14ac:dyDescent="0.45">
      <c r="A2154" s="113"/>
      <c r="C2154" s="113"/>
      <c r="D2154" s="71"/>
      <c r="E2154" s="91"/>
      <c r="F2154" s="91"/>
      <c r="G2154" s="91"/>
      <c r="H2154" s="50"/>
      <c r="I2154" s="51"/>
      <c r="J2154" s="107"/>
      <c r="L2154" s="50"/>
      <c r="M2154" s="50"/>
      <c r="N2154" s="50"/>
    </row>
    <row r="2155" spans="1:14" s="22" customFormat="1" x14ac:dyDescent="0.45">
      <c r="A2155" s="113"/>
      <c r="C2155" s="113"/>
      <c r="D2155" s="71"/>
      <c r="E2155" s="91"/>
      <c r="F2155" s="91"/>
      <c r="G2155" s="91"/>
      <c r="H2155" s="50"/>
      <c r="I2155" s="51"/>
      <c r="J2155" s="107"/>
      <c r="L2155" s="50"/>
      <c r="M2155" s="50"/>
      <c r="N2155" s="50"/>
    </row>
    <row r="2156" spans="1:14" s="22" customFormat="1" x14ac:dyDescent="0.45">
      <c r="A2156" s="113"/>
      <c r="C2156" s="113"/>
      <c r="D2156" s="71"/>
      <c r="E2156" s="91"/>
      <c r="F2156" s="91"/>
      <c r="G2156" s="91"/>
      <c r="H2156" s="50"/>
      <c r="I2156" s="51"/>
      <c r="J2156" s="107"/>
      <c r="L2156" s="50"/>
      <c r="M2156" s="50"/>
      <c r="N2156" s="50"/>
    </row>
    <row r="2157" spans="1:14" s="22" customFormat="1" x14ac:dyDescent="0.45">
      <c r="A2157" s="113"/>
      <c r="C2157" s="113"/>
      <c r="D2157" s="71"/>
      <c r="E2157" s="91"/>
      <c r="F2157" s="91"/>
      <c r="G2157" s="91"/>
      <c r="H2157" s="50"/>
      <c r="I2157" s="51"/>
      <c r="J2157" s="107"/>
      <c r="L2157" s="50"/>
      <c r="M2157" s="50"/>
      <c r="N2157" s="50"/>
    </row>
    <row r="2158" spans="1:14" s="22" customFormat="1" x14ac:dyDescent="0.45">
      <c r="A2158" s="113"/>
      <c r="C2158" s="113"/>
      <c r="D2158" s="71"/>
      <c r="E2158" s="91"/>
      <c r="F2158" s="91"/>
      <c r="G2158" s="91"/>
      <c r="H2158" s="50"/>
      <c r="I2158" s="51"/>
      <c r="J2158" s="107"/>
      <c r="L2158" s="50"/>
      <c r="M2158" s="50"/>
      <c r="N2158" s="50"/>
    </row>
    <row r="2159" spans="1:14" s="22" customFormat="1" x14ac:dyDescent="0.45">
      <c r="A2159" s="113"/>
      <c r="C2159" s="113"/>
      <c r="D2159" s="71"/>
      <c r="E2159" s="91"/>
      <c r="F2159" s="91"/>
      <c r="G2159" s="91"/>
      <c r="H2159" s="50"/>
      <c r="I2159" s="51"/>
      <c r="J2159" s="107"/>
      <c r="L2159" s="50"/>
      <c r="M2159" s="50"/>
      <c r="N2159" s="50"/>
    </row>
    <row r="2160" spans="1:14" s="22" customFormat="1" x14ac:dyDescent="0.45">
      <c r="A2160" s="113"/>
      <c r="C2160" s="113"/>
      <c r="D2160" s="71"/>
      <c r="E2160" s="91"/>
      <c r="F2160" s="91"/>
      <c r="G2160" s="91"/>
      <c r="H2160" s="50"/>
      <c r="I2160" s="51"/>
      <c r="J2160" s="107"/>
      <c r="L2160" s="50"/>
      <c r="M2160" s="50"/>
      <c r="N2160" s="50"/>
    </row>
    <row r="2161" spans="1:14" s="22" customFormat="1" x14ac:dyDescent="0.45">
      <c r="A2161" s="113"/>
      <c r="C2161" s="113"/>
      <c r="D2161" s="71"/>
      <c r="E2161" s="91"/>
      <c r="F2161" s="91"/>
      <c r="G2161" s="91"/>
      <c r="H2161" s="50"/>
      <c r="I2161" s="51"/>
      <c r="J2161" s="107"/>
      <c r="L2161" s="50"/>
      <c r="M2161" s="50"/>
      <c r="N2161" s="50"/>
    </row>
    <row r="2162" spans="1:14" s="22" customFormat="1" x14ac:dyDescent="0.45">
      <c r="A2162" s="113"/>
      <c r="C2162" s="113"/>
      <c r="D2162" s="71"/>
      <c r="E2162" s="91"/>
      <c r="F2162" s="91"/>
      <c r="G2162" s="91"/>
      <c r="H2162" s="50"/>
      <c r="I2162" s="51"/>
      <c r="J2162" s="107"/>
      <c r="L2162" s="50"/>
      <c r="M2162" s="50"/>
      <c r="N2162" s="50"/>
    </row>
    <row r="2163" spans="1:14" s="22" customFormat="1" x14ac:dyDescent="0.45">
      <c r="A2163" s="113"/>
      <c r="C2163" s="113"/>
      <c r="D2163" s="71"/>
      <c r="E2163" s="91"/>
      <c r="F2163" s="91"/>
      <c r="G2163" s="91"/>
      <c r="H2163" s="50"/>
      <c r="I2163" s="51"/>
      <c r="J2163" s="107"/>
      <c r="L2163" s="50"/>
      <c r="M2163" s="50"/>
      <c r="N2163" s="50"/>
    </row>
    <row r="2164" spans="1:14" s="22" customFormat="1" x14ac:dyDescent="0.45">
      <c r="A2164" s="113"/>
      <c r="C2164" s="113"/>
      <c r="D2164" s="71"/>
      <c r="E2164" s="91"/>
      <c r="F2164" s="91"/>
      <c r="G2164" s="91"/>
      <c r="H2164" s="50"/>
      <c r="I2164" s="51"/>
      <c r="J2164" s="107"/>
      <c r="L2164" s="50"/>
      <c r="M2164" s="50"/>
      <c r="N2164" s="50"/>
    </row>
    <row r="2165" spans="1:14" s="22" customFormat="1" x14ac:dyDescent="0.45">
      <c r="A2165" s="113"/>
      <c r="C2165" s="113"/>
      <c r="D2165" s="71"/>
      <c r="E2165" s="91"/>
      <c r="F2165" s="91"/>
      <c r="G2165" s="91"/>
      <c r="H2165" s="50"/>
      <c r="I2165" s="51"/>
      <c r="J2165" s="107"/>
      <c r="L2165" s="50"/>
      <c r="M2165" s="50"/>
      <c r="N2165" s="50"/>
    </row>
    <row r="2166" spans="1:14" s="22" customFormat="1" x14ac:dyDescent="0.45">
      <c r="A2166" s="113"/>
      <c r="C2166" s="113"/>
      <c r="D2166" s="71"/>
      <c r="E2166" s="91"/>
      <c r="F2166" s="91"/>
      <c r="G2166" s="91"/>
      <c r="H2166" s="50"/>
      <c r="I2166" s="51"/>
      <c r="J2166" s="107"/>
      <c r="L2166" s="50"/>
      <c r="M2166" s="50"/>
      <c r="N2166" s="50"/>
    </row>
    <row r="2167" spans="1:14" s="22" customFormat="1" x14ac:dyDescent="0.45">
      <c r="A2167" s="113"/>
      <c r="C2167" s="113"/>
      <c r="D2167" s="71"/>
      <c r="E2167" s="91"/>
      <c r="F2167" s="91"/>
      <c r="G2167" s="91"/>
      <c r="H2167" s="50"/>
      <c r="I2167" s="51"/>
      <c r="J2167" s="107"/>
      <c r="L2167" s="50"/>
      <c r="M2167" s="50"/>
      <c r="N2167" s="50"/>
    </row>
    <row r="2168" spans="1:14" s="22" customFormat="1" x14ac:dyDescent="0.45">
      <c r="A2168" s="113"/>
      <c r="C2168" s="113"/>
      <c r="D2168" s="71"/>
      <c r="E2168" s="91"/>
      <c r="F2168" s="91"/>
      <c r="G2168" s="91"/>
      <c r="H2168" s="50"/>
      <c r="I2168" s="51"/>
      <c r="J2168" s="107"/>
      <c r="L2168" s="50"/>
      <c r="M2168" s="50"/>
      <c r="N2168" s="50"/>
    </row>
    <row r="2169" spans="1:14" s="22" customFormat="1" x14ac:dyDescent="0.45">
      <c r="A2169" s="113"/>
      <c r="C2169" s="113"/>
      <c r="D2169" s="71"/>
      <c r="E2169" s="91"/>
      <c r="F2169" s="91"/>
      <c r="G2169" s="91"/>
      <c r="H2169" s="50"/>
      <c r="I2169" s="51"/>
      <c r="J2169" s="107"/>
      <c r="L2169" s="50"/>
      <c r="M2169" s="50"/>
      <c r="N2169" s="50"/>
    </row>
    <row r="2170" spans="1:14" s="22" customFormat="1" x14ac:dyDescent="0.45">
      <c r="A2170" s="113"/>
      <c r="C2170" s="113"/>
      <c r="D2170" s="71"/>
      <c r="E2170" s="91"/>
      <c r="F2170" s="91"/>
      <c r="G2170" s="91"/>
      <c r="H2170" s="50"/>
      <c r="I2170" s="51"/>
      <c r="J2170" s="107"/>
      <c r="L2170" s="50"/>
      <c r="M2170" s="50"/>
      <c r="N2170" s="50"/>
    </row>
    <row r="2171" spans="1:14" s="22" customFormat="1" x14ac:dyDescent="0.45">
      <c r="A2171" s="113"/>
      <c r="C2171" s="113"/>
      <c r="D2171" s="71"/>
      <c r="E2171" s="91"/>
      <c r="F2171" s="91"/>
      <c r="G2171" s="91"/>
      <c r="H2171" s="50"/>
      <c r="I2171" s="51"/>
      <c r="J2171" s="107"/>
      <c r="L2171" s="50"/>
      <c r="M2171" s="50"/>
      <c r="N2171" s="50"/>
    </row>
    <row r="2172" spans="1:14" s="22" customFormat="1" x14ac:dyDescent="0.45">
      <c r="A2172" s="113"/>
      <c r="C2172" s="113"/>
      <c r="D2172" s="71"/>
      <c r="E2172" s="91"/>
      <c r="F2172" s="91"/>
      <c r="G2172" s="91"/>
      <c r="H2172" s="50"/>
      <c r="I2172" s="51"/>
      <c r="J2172" s="107"/>
      <c r="L2172" s="50"/>
      <c r="M2172" s="50"/>
      <c r="N2172" s="50"/>
    </row>
    <row r="2173" spans="1:14" s="22" customFormat="1" x14ac:dyDescent="0.45">
      <c r="A2173" s="113"/>
      <c r="C2173" s="113"/>
      <c r="D2173" s="71"/>
      <c r="E2173" s="91"/>
      <c r="F2173" s="91"/>
      <c r="G2173" s="91"/>
      <c r="H2173" s="50"/>
      <c r="I2173" s="51"/>
      <c r="J2173" s="107"/>
      <c r="L2173" s="50"/>
      <c r="M2173" s="50"/>
      <c r="N2173" s="50"/>
    </row>
    <row r="2174" spans="1:14" s="22" customFormat="1" x14ac:dyDescent="0.45">
      <c r="A2174" s="113"/>
      <c r="C2174" s="113"/>
      <c r="D2174" s="71"/>
      <c r="E2174" s="91"/>
      <c r="F2174" s="91"/>
      <c r="G2174" s="91"/>
      <c r="H2174" s="50"/>
      <c r="I2174" s="51"/>
      <c r="J2174" s="107"/>
      <c r="L2174" s="50"/>
      <c r="M2174" s="50"/>
      <c r="N2174" s="50"/>
    </row>
    <row r="2175" spans="1:14" s="22" customFormat="1" x14ac:dyDescent="0.45">
      <c r="A2175" s="113"/>
      <c r="C2175" s="113"/>
      <c r="D2175" s="71"/>
      <c r="E2175" s="91"/>
      <c r="F2175" s="91"/>
      <c r="G2175" s="91"/>
      <c r="H2175" s="50"/>
      <c r="I2175" s="51"/>
      <c r="J2175" s="107"/>
      <c r="L2175" s="50"/>
      <c r="M2175" s="50"/>
      <c r="N2175" s="50"/>
    </row>
    <row r="2176" spans="1:14" s="22" customFormat="1" x14ac:dyDescent="0.45">
      <c r="A2176" s="113"/>
      <c r="C2176" s="113"/>
      <c r="D2176" s="71"/>
      <c r="E2176" s="91"/>
      <c r="F2176" s="91"/>
      <c r="G2176" s="91"/>
      <c r="H2176" s="50"/>
      <c r="I2176" s="51"/>
      <c r="J2176" s="107"/>
      <c r="L2176" s="50"/>
      <c r="M2176" s="50"/>
      <c r="N2176" s="50"/>
    </row>
    <row r="2177" spans="1:14" s="22" customFormat="1" x14ac:dyDescent="0.45">
      <c r="A2177" s="113"/>
      <c r="C2177" s="113"/>
      <c r="D2177" s="71"/>
      <c r="E2177" s="91"/>
      <c r="F2177" s="91"/>
      <c r="G2177" s="91"/>
      <c r="H2177" s="50"/>
      <c r="I2177" s="51"/>
      <c r="J2177" s="107"/>
      <c r="L2177" s="50"/>
      <c r="M2177" s="50"/>
      <c r="N2177" s="50"/>
    </row>
    <row r="2178" spans="1:14" s="22" customFormat="1" x14ac:dyDescent="0.45">
      <c r="A2178" s="113"/>
      <c r="C2178" s="113"/>
      <c r="D2178" s="71"/>
      <c r="E2178" s="91"/>
      <c r="F2178" s="91"/>
      <c r="G2178" s="91"/>
      <c r="H2178" s="50"/>
      <c r="I2178" s="51"/>
      <c r="J2178" s="107"/>
      <c r="L2178" s="50"/>
      <c r="M2178" s="50"/>
      <c r="N2178" s="50"/>
    </row>
    <row r="2179" spans="1:14" s="22" customFormat="1" x14ac:dyDescent="0.45">
      <c r="A2179" s="113"/>
      <c r="C2179" s="113"/>
      <c r="D2179" s="71"/>
      <c r="E2179" s="91"/>
      <c r="F2179" s="91"/>
      <c r="G2179" s="91"/>
      <c r="H2179" s="50"/>
      <c r="I2179" s="51"/>
      <c r="J2179" s="107"/>
      <c r="L2179" s="50"/>
      <c r="M2179" s="50"/>
      <c r="N2179" s="50"/>
    </row>
    <row r="2180" spans="1:14" s="22" customFormat="1" x14ac:dyDescent="0.45">
      <c r="A2180" s="113"/>
      <c r="C2180" s="113"/>
      <c r="D2180" s="71"/>
      <c r="E2180" s="91"/>
      <c r="F2180" s="91"/>
      <c r="G2180" s="91"/>
      <c r="H2180" s="50"/>
      <c r="I2180" s="51"/>
      <c r="J2180" s="107"/>
      <c r="L2180" s="50"/>
      <c r="M2180" s="50"/>
      <c r="N2180" s="50"/>
    </row>
    <row r="2181" spans="1:14" s="22" customFormat="1" x14ac:dyDescent="0.45">
      <c r="A2181" s="113"/>
      <c r="C2181" s="113"/>
      <c r="D2181" s="71"/>
      <c r="E2181" s="91"/>
      <c r="F2181" s="91"/>
      <c r="G2181" s="91"/>
      <c r="H2181" s="50"/>
      <c r="I2181" s="51"/>
      <c r="J2181" s="107"/>
      <c r="L2181" s="50"/>
      <c r="M2181" s="50"/>
      <c r="N2181" s="50"/>
    </row>
    <row r="2182" spans="1:14" s="22" customFormat="1" x14ac:dyDescent="0.45">
      <c r="A2182" s="113"/>
      <c r="C2182" s="113"/>
      <c r="D2182" s="71"/>
      <c r="E2182" s="91"/>
      <c r="F2182" s="91"/>
      <c r="G2182" s="91"/>
      <c r="H2182" s="50"/>
      <c r="I2182" s="51"/>
      <c r="J2182" s="107"/>
      <c r="L2182" s="50"/>
      <c r="M2182" s="50"/>
      <c r="N2182" s="50"/>
    </row>
    <row r="2183" spans="1:14" s="22" customFormat="1" x14ac:dyDescent="0.45">
      <c r="A2183" s="113"/>
      <c r="C2183" s="113"/>
      <c r="D2183" s="71"/>
      <c r="E2183" s="91"/>
      <c r="F2183" s="91"/>
      <c r="G2183" s="91"/>
      <c r="H2183" s="50"/>
      <c r="I2183" s="51"/>
      <c r="J2183" s="107"/>
      <c r="L2183" s="50"/>
      <c r="M2183" s="50"/>
      <c r="N2183" s="50"/>
    </row>
    <row r="2184" spans="1:14" s="22" customFormat="1" x14ac:dyDescent="0.45">
      <c r="A2184" s="113"/>
      <c r="C2184" s="113"/>
      <c r="D2184" s="71"/>
      <c r="E2184" s="91"/>
      <c r="F2184" s="91"/>
      <c r="G2184" s="91"/>
      <c r="H2184" s="50"/>
      <c r="I2184" s="51"/>
      <c r="J2184" s="107"/>
      <c r="L2184" s="50"/>
      <c r="M2184" s="50"/>
      <c r="N2184" s="50"/>
    </row>
    <row r="2185" spans="1:14" s="22" customFormat="1" x14ac:dyDescent="0.45">
      <c r="A2185" s="113"/>
      <c r="C2185" s="113"/>
      <c r="D2185" s="71"/>
      <c r="E2185" s="91"/>
      <c r="F2185" s="91"/>
      <c r="G2185" s="91"/>
      <c r="H2185" s="50"/>
      <c r="I2185" s="51"/>
      <c r="J2185" s="107"/>
      <c r="L2185" s="50"/>
      <c r="M2185" s="50"/>
      <c r="N2185" s="50"/>
    </row>
    <row r="2186" spans="1:14" s="22" customFormat="1" x14ac:dyDescent="0.45">
      <c r="A2186" s="113"/>
      <c r="C2186" s="113"/>
      <c r="D2186" s="71"/>
      <c r="E2186" s="91"/>
      <c r="F2186" s="91"/>
      <c r="G2186" s="91"/>
      <c r="H2186" s="50"/>
      <c r="I2186" s="51"/>
      <c r="J2186" s="107"/>
      <c r="L2186" s="50"/>
      <c r="M2186" s="50"/>
      <c r="N2186" s="50"/>
    </row>
    <row r="2187" spans="1:14" s="22" customFormat="1" x14ac:dyDescent="0.45">
      <c r="A2187" s="113"/>
      <c r="C2187" s="113"/>
      <c r="D2187" s="71"/>
      <c r="E2187" s="91"/>
      <c r="F2187" s="91"/>
      <c r="G2187" s="91"/>
      <c r="H2187" s="50"/>
      <c r="I2187" s="51"/>
      <c r="J2187" s="107"/>
      <c r="L2187" s="50"/>
      <c r="M2187" s="50"/>
      <c r="N2187" s="50"/>
    </row>
    <row r="2188" spans="1:14" s="22" customFormat="1" x14ac:dyDescent="0.45">
      <c r="A2188" s="113"/>
      <c r="C2188" s="113"/>
      <c r="D2188" s="71"/>
      <c r="E2188" s="91"/>
      <c r="F2188" s="91"/>
      <c r="G2188" s="91"/>
      <c r="H2188" s="50"/>
      <c r="I2188" s="51"/>
      <c r="J2188" s="107"/>
      <c r="L2188" s="50"/>
      <c r="M2188" s="50"/>
      <c r="N2188" s="50"/>
    </row>
    <row r="2189" spans="1:14" s="22" customFormat="1" x14ac:dyDescent="0.45">
      <c r="A2189" s="113"/>
      <c r="C2189" s="113"/>
      <c r="D2189" s="71"/>
      <c r="E2189" s="91"/>
      <c r="F2189" s="91"/>
      <c r="G2189" s="91"/>
      <c r="H2189" s="50"/>
      <c r="I2189" s="51"/>
      <c r="J2189" s="107"/>
      <c r="L2189" s="50"/>
      <c r="M2189" s="50"/>
      <c r="N2189" s="50"/>
    </row>
    <row r="2190" spans="1:14" s="22" customFormat="1" x14ac:dyDescent="0.45">
      <c r="A2190" s="113"/>
      <c r="C2190" s="113"/>
      <c r="D2190" s="71"/>
      <c r="E2190" s="91"/>
      <c r="F2190" s="91"/>
      <c r="G2190" s="91"/>
      <c r="H2190" s="50"/>
      <c r="I2190" s="51"/>
      <c r="J2190" s="107"/>
      <c r="L2190" s="50"/>
      <c r="M2190" s="50"/>
      <c r="N2190" s="50"/>
    </row>
    <row r="2191" spans="1:14" s="22" customFormat="1" x14ac:dyDescent="0.45">
      <c r="A2191" s="113"/>
      <c r="C2191" s="113"/>
      <c r="D2191" s="71"/>
      <c r="E2191" s="91"/>
      <c r="F2191" s="91"/>
      <c r="G2191" s="91"/>
      <c r="H2191" s="50"/>
      <c r="I2191" s="51"/>
      <c r="J2191" s="107"/>
      <c r="L2191" s="50"/>
      <c r="M2191" s="50"/>
      <c r="N2191" s="50"/>
    </row>
    <row r="2192" spans="1:14" s="22" customFormat="1" x14ac:dyDescent="0.45">
      <c r="A2192" s="113"/>
      <c r="C2192" s="113"/>
      <c r="D2192" s="71"/>
      <c r="E2192" s="91"/>
      <c r="F2192" s="91"/>
      <c r="G2192" s="91"/>
      <c r="H2192" s="50"/>
      <c r="I2192" s="51"/>
      <c r="J2192" s="107"/>
      <c r="L2192" s="50"/>
      <c r="M2192" s="50"/>
      <c r="N2192" s="50"/>
    </row>
    <row r="2193" spans="1:14" s="22" customFormat="1" x14ac:dyDescent="0.45">
      <c r="A2193" s="113"/>
      <c r="C2193" s="113"/>
      <c r="D2193" s="71"/>
      <c r="E2193" s="91"/>
      <c r="F2193" s="91"/>
      <c r="G2193" s="91"/>
      <c r="H2193" s="50"/>
      <c r="I2193" s="51"/>
      <c r="J2193" s="107"/>
      <c r="L2193" s="50"/>
      <c r="M2193" s="50"/>
      <c r="N2193" s="50"/>
    </row>
    <row r="2194" spans="1:14" s="22" customFormat="1" x14ac:dyDescent="0.45">
      <c r="A2194" s="113"/>
      <c r="C2194" s="113"/>
      <c r="D2194" s="71"/>
      <c r="E2194" s="91"/>
      <c r="F2194" s="91"/>
      <c r="G2194" s="91"/>
      <c r="H2194" s="50"/>
      <c r="I2194" s="51"/>
      <c r="J2194" s="107"/>
      <c r="L2194" s="50"/>
      <c r="M2194" s="50"/>
      <c r="N2194" s="50"/>
    </row>
    <row r="2195" spans="1:14" s="22" customFormat="1" x14ac:dyDescent="0.45">
      <c r="A2195" s="113"/>
      <c r="C2195" s="113"/>
      <c r="D2195" s="71"/>
      <c r="E2195" s="91"/>
      <c r="F2195" s="91"/>
      <c r="G2195" s="91"/>
      <c r="H2195" s="50"/>
      <c r="I2195" s="51"/>
      <c r="J2195" s="107"/>
      <c r="L2195" s="50"/>
      <c r="M2195" s="50"/>
      <c r="N2195" s="50"/>
    </row>
    <row r="2196" spans="1:14" s="22" customFormat="1" x14ac:dyDescent="0.45">
      <c r="A2196" s="113"/>
      <c r="C2196" s="113"/>
      <c r="D2196" s="71"/>
      <c r="E2196" s="91"/>
      <c r="F2196" s="91"/>
      <c r="G2196" s="91"/>
      <c r="H2196" s="50"/>
      <c r="I2196" s="51"/>
      <c r="J2196" s="107"/>
      <c r="L2196" s="50"/>
      <c r="M2196" s="50"/>
      <c r="N2196" s="50"/>
    </row>
    <row r="2197" spans="1:14" s="22" customFormat="1" x14ac:dyDescent="0.45">
      <c r="A2197" s="113"/>
      <c r="C2197" s="113"/>
      <c r="D2197" s="71"/>
      <c r="E2197" s="91"/>
      <c r="F2197" s="91"/>
      <c r="G2197" s="91"/>
      <c r="H2197" s="50"/>
      <c r="I2197" s="51"/>
      <c r="J2197" s="107"/>
      <c r="L2197" s="50"/>
      <c r="M2197" s="50"/>
      <c r="N2197" s="50"/>
    </row>
    <row r="2198" spans="1:14" s="22" customFormat="1" x14ac:dyDescent="0.45">
      <c r="A2198" s="113"/>
      <c r="C2198" s="113"/>
      <c r="D2198" s="71"/>
      <c r="E2198" s="91"/>
      <c r="F2198" s="91"/>
      <c r="G2198" s="91"/>
      <c r="H2198" s="50"/>
      <c r="I2198" s="51"/>
      <c r="J2198" s="107"/>
      <c r="L2198" s="50"/>
      <c r="M2198" s="50"/>
      <c r="N2198" s="50"/>
    </row>
    <row r="2199" spans="1:14" s="22" customFormat="1" x14ac:dyDescent="0.45">
      <c r="A2199" s="113"/>
      <c r="C2199" s="113"/>
      <c r="D2199" s="71"/>
      <c r="E2199" s="91"/>
      <c r="F2199" s="91"/>
      <c r="G2199" s="91"/>
      <c r="H2199" s="50"/>
      <c r="I2199" s="51"/>
      <c r="J2199" s="107"/>
      <c r="L2199" s="50"/>
      <c r="M2199" s="50"/>
      <c r="N2199" s="50"/>
    </row>
    <row r="2200" spans="1:14" s="22" customFormat="1" x14ac:dyDescent="0.45">
      <c r="A2200" s="113"/>
      <c r="C2200" s="113"/>
      <c r="D2200" s="71"/>
      <c r="E2200" s="91"/>
      <c r="F2200" s="91"/>
      <c r="G2200" s="91"/>
      <c r="H2200" s="50"/>
      <c r="I2200" s="51"/>
      <c r="J2200" s="107"/>
      <c r="L2200" s="50"/>
      <c r="M2200" s="50"/>
      <c r="N2200" s="50"/>
    </row>
    <row r="2201" spans="1:14" s="22" customFormat="1" x14ac:dyDescent="0.45">
      <c r="A2201" s="113"/>
      <c r="C2201" s="113"/>
      <c r="D2201" s="71"/>
      <c r="E2201" s="91"/>
      <c r="F2201" s="91"/>
      <c r="G2201" s="91"/>
      <c r="H2201" s="50"/>
      <c r="I2201" s="51"/>
      <c r="J2201" s="107"/>
      <c r="L2201" s="50"/>
      <c r="M2201" s="50"/>
      <c r="N2201" s="50"/>
    </row>
    <row r="2202" spans="1:14" s="22" customFormat="1" x14ac:dyDescent="0.45">
      <c r="A2202" s="113"/>
      <c r="C2202" s="113"/>
      <c r="D2202" s="71"/>
      <c r="E2202" s="91"/>
      <c r="F2202" s="91"/>
      <c r="G2202" s="91"/>
      <c r="H2202" s="50"/>
      <c r="I2202" s="51"/>
      <c r="J2202" s="107"/>
      <c r="L2202" s="50"/>
      <c r="M2202" s="50"/>
      <c r="N2202" s="50"/>
    </row>
    <row r="2203" spans="1:14" s="22" customFormat="1" x14ac:dyDescent="0.45">
      <c r="A2203" s="113"/>
      <c r="C2203" s="113"/>
      <c r="D2203" s="71"/>
      <c r="E2203" s="91"/>
      <c r="F2203" s="91"/>
      <c r="G2203" s="91"/>
      <c r="H2203" s="50"/>
      <c r="I2203" s="51"/>
      <c r="J2203" s="107"/>
      <c r="L2203" s="50"/>
      <c r="M2203" s="50"/>
      <c r="N2203" s="50"/>
    </row>
    <row r="2204" spans="1:14" s="22" customFormat="1" x14ac:dyDescent="0.45">
      <c r="A2204" s="113"/>
      <c r="C2204" s="113"/>
      <c r="D2204" s="71"/>
      <c r="E2204" s="91"/>
      <c r="F2204" s="91"/>
      <c r="G2204" s="91"/>
      <c r="H2204" s="50"/>
      <c r="I2204" s="51"/>
      <c r="J2204" s="107"/>
      <c r="L2204" s="50"/>
      <c r="M2204" s="50"/>
      <c r="N2204" s="50"/>
    </row>
    <row r="2205" spans="1:14" s="22" customFormat="1" x14ac:dyDescent="0.45">
      <c r="A2205" s="113"/>
      <c r="C2205" s="113"/>
      <c r="D2205" s="71"/>
      <c r="E2205" s="91"/>
      <c r="F2205" s="91"/>
      <c r="G2205" s="91"/>
      <c r="H2205" s="50"/>
      <c r="I2205" s="51"/>
      <c r="J2205" s="107"/>
      <c r="L2205" s="50"/>
      <c r="M2205" s="50"/>
      <c r="N2205" s="50"/>
    </row>
    <row r="2206" spans="1:14" s="22" customFormat="1" x14ac:dyDescent="0.45">
      <c r="A2206" s="113"/>
      <c r="C2206" s="113"/>
      <c r="D2206" s="71"/>
      <c r="E2206" s="91"/>
      <c r="F2206" s="91"/>
      <c r="G2206" s="91"/>
      <c r="H2206" s="50"/>
      <c r="I2206" s="51"/>
      <c r="J2206" s="107"/>
      <c r="L2206" s="50"/>
      <c r="M2206" s="50"/>
      <c r="N2206" s="50"/>
    </row>
    <row r="2207" spans="1:14" s="22" customFormat="1" x14ac:dyDescent="0.45">
      <c r="A2207" s="113"/>
      <c r="C2207" s="113"/>
      <c r="D2207" s="71"/>
      <c r="E2207" s="91"/>
      <c r="F2207" s="91"/>
      <c r="G2207" s="91"/>
      <c r="H2207" s="50"/>
      <c r="I2207" s="51"/>
      <c r="J2207" s="107"/>
      <c r="L2207" s="50"/>
      <c r="M2207" s="50"/>
      <c r="N2207" s="50"/>
    </row>
    <row r="2208" spans="1:14" s="22" customFormat="1" x14ac:dyDescent="0.45">
      <c r="A2208" s="113"/>
      <c r="C2208" s="113"/>
      <c r="D2208" s="71"/>
      <c r="E2208" s="91"/>
      <c r="F2208" s="91"/>
      <c r="G2208" s="91"/>
      <c r="H2208" s="50"/>
      <c r="I2208" s="51"/>
      <c r="J2208" s="107"/>
      <c r="L2208" s="50"/>
      <c r="M2208" s="50"/>
      <c r="N2208" s="50"/>
    </row>
    <row r="2209" spans="1:14" s="22" customFormat="1" x14ac:dyDescent="0.45">
      <c r="A2209" s="113"/>
      <c r="C2209" s="113"/>
      <c r="D2209" s="71"/>
      <c r="E2209" s="91"/>
      <c r="F2209" s="91"/>
      <c r="G2209" s="91"/>
      <c r="H2209" s="50"/>
      <c r="I2209" s="51"/>
      <c r="J2209" s="107"/>
      <c r="L2209" s="50"/>
      <c r="M2209" s="50"/>
      <c r="N2209" s="50"/>
    </row>
    <row r="2210" spans="1:14" s="22" customFormat="1" x14ac:dyDescent="0.45">
      <c r="A2210" s="113"/>
      <c r="C2210" s="113"/>
      <c r="D2210" s="71"/>
      <c r="E2210" s="91"/>
      <c r="F2210" s="91"/>
      <c r="G2210" s="91"/>
      <c r="H2210" s="50"/>
      <c r="I2210" s="51"/>
      <c r="J2210" s="107"/>
      <c r="L2210" s="50"/>
      <c r="M2210" s="50"/>
      <c r="N2210" s="50"/>
    </row>
    <row r="2211" spans="1:14" s="22" customFormat="1" x14ac:dyDescent="0.45">
      <c r="A2211" s="113"/>
      <c r="C2211" s="113"/>
      <c r="D2211" s="71"/>
      <c r="E2211" s="91"/>
      <c r="F2211" s="91"/>
      <c r="G2211" s="91"/>
      <c r="H2211" s="50"/>
      <c r="I2211" s="51"/>
      <c r="J2211" s="107"/>
      <c r="L2211" s="50"/>
      <c r="M2211" s="50"/>
      <c r="N2211" s="50"/>
    </row>
    <row r="2212" spans="1:14" s="22" customFormat="1" x14ac:dyDescent="0.45">
      <c r="A2212" s="113"/>
      <c r="C2212" s="113"/>
      <c r="D2212" s="71"/>
      <c r="E2212" s="91"/>
      <c r="F2212" s="91"/>
      <c r="G2212" s="91"/>
      <c r="H2212" s="50"/>
      <c r="I2212" s="51"/>
      <c r="J2212" s="107"/>
      <c r="L2212" s="50"/>
      <c r="M2212" s="50"/>
      <c r="N2212" s="50"/>
    </row>
    <row r="2213" spans="1:14" s="22" customFormat="1" x14ac:dyDescent="0.45">
      <c r="A2213" s="113"/>
      <c r="C2213" s="113"/>
      <c r="D2213" s="71"/>
      <c r="E2213" s="91"/>
      <c r="F2213" s="91"/>
      <c r="G2213" s="91"/>
      <c r="H2213" s="50"/>
      <c r="I2213" s="51"/>
      <c r="J2213" s="107"/>
      <c r="L2213" s="50"/>
      <c r="M2213" s="50"/>
      <c r="N2213" s="50"/>
    </row>
    <row r="2214" spans="1:14" s="22" customFormat="1" x14ac:dyDescent="0.45">
      <c r="A2214" s="113"/>
      <c r="C2214" s="113"/>
      <c r="D2214" s="71"/>
      <c r="E2214" s="91"/>
      <c r="F2214" s="91"/>
      <c r="G2214" s="91"/>
      <c r="H2214" s="50"/>
      <c r="I2214" s="51"/>
      <c r="J2214" s="107"/>
      <c r="L2214" s="50"/>
      <c r="M2214" s="50"/>
      <c r="N2214" s="50"/>
    </row>
    <row r="2215" spans="1:14" s="22" customFormat="1" x14ac:dyDescent="0.45">
      <c r="A2215" s="113"/>
      <c r="C2215" s="113"/>
      <c r="D2215" s="71"/>
      <c r="E2215" s="91"/>
      <c r="F2215" s="91"/>
      <c r="G2215" s="91"/>
      <c r="H2215" s="50"/>
      <c r="I2215" s="51"/>
      <c r="J2215" s="107"/>
      <c r="L2215" s="50"/>
      <c r="M2215" s="50"/>
      <c r="N2215" s="50"/>
    </row>
    <row r="2216" spans="1:14" s="22" customFormat="1" x14ac:dyDescent="0.45">
      <c r="A2216" s="113"/>
      <c r="C2216" s="113"/>
      <c r="D2216" s="71"/>
      <c r="E2216" s="91"/>
      <c r="F2216" s="91"/>
      <c r="G2216" s="91"/>
      <c r="H2216" s="50"/>
      <c r="I2216" s="51"/>
      <c r="J2216" s="107"/>
      <c r="L2216" s="50"/>
      <c r="M2216" s="50"/>
      <c r="N2216" s="50"/>
    </row>
    <row r="2217" spans="1:14" s="22" customFormat="1" x14ac:dyDescent="0.45">
      <c r="A2217" s="113"/>
      <c r="C2217" s="113"/>
      <c r="D2217" s="71"/>
      <c r="E2217" s="91"/>
      <c r="F2217" s="91"/>
      <c r="G2217" s="91"/>
      <c r="H2217" s="50"/>
      <c r="I2217" s="51"/>
      <c r="J2217" s="107"/>
      <c r="L2217" s="50"/>
      <c r="M2217" s="50"/>
      <c r="N2217" s="50"/>
    </row>
    <row r="2218" spans="1:14" s="22" customFormat="1" x14ac:dyDescent="0.45">
      <c r="A2218" s="113"/>
      <c r="C2218" s="113"/>
      <c r="D2218" s="71"/>
      <c r="E2218" s="91"/>
      <c r="F2218" s="91"/>
      <c r="G2218" s="91"/>
      <c r="H2218" s="50"/>
      <c r="I2218" s="51"/>
      <c r="J2218" s="107"/>
      <c r="L2218" s="50"/>
      <c r="M2218" s="50"/>
      <c r="N2218" s="50"/>
    </row>
    <row r="2219" spans="1:14" s="22" customFormat="1" x14ac:dyDescent="0.45">
      <c r="A2219" s="113"/>
      <c r="C2219" s="113"/>
      <c r="D2219" s="71"/>
      <c r="E2219" s="91"/>
      <c r="F2219" s="91"/>
      <c r="G2219" s="91"/>
      <c r="H2219" s="50"/>
      <c r="I2219" s="51"/>
      <c r="J2219" s="107"/>
      <c r="L2219" s="50"/>
      <c r="M2219" s="50"/>
      <c r="N2219" s="50"/>
    </row>
    <row r="2220" spans="1:14" s="22" customFormat="1" x14ac:dyDescent="0.45">
      <c r="A2220" s="113"/>
      <c r="C2220" s="113"/>
      <c r="D2220" s="71"/>
      <c r="E2220" s="91"/>
      <c r="F2220" s="91"/>
      <c r="G2220" s="91"/>
      <c r="H2220" s="50"/>
      <c r="I2220" s="51"/>
      <c r="J2220" s="107"/>
      <c r="L2220" s="50"/>
      <c r="M2220" s="50"/>
      <c r="N2220" s="50"/>
    </row>
    <row r="2221" spans="1:14" s="22" customFormat="1" x14ac:dyDescent="0.45">
      <c r="A2221" s="113"/>
      <c r="C2221" s="113"/>
      <c r="D2221" s="71"/>
      <c r="E2221" s="91"/>
      <c r="F2221" s="91"/>
      <c r="G2221" s="91"/>
      <c r="H2221" s="50"/>
      <c r="I2221" s="51"/>
      <c r="J2221" s="107"/>
      <c r="L2221" s="50"/>
      <c r="M2221" s="50"/>
      <c r="N2221" s="50"/>
    </row>
    <row r="2222" spans="1:14" s="22" customFormat="1" x14ac:dyDescent="0.45">
      <c r="A2222" s="113"/>
      <c r="C2222" s="113"/>
      <c r="D2222" s="71"/>
      <c r="E2222" s="91"/>
      <c r="F2222" s="91"/>
      <c r="G2222" s="91"/>
      <c r="H2222" s="50"/>
      <c r="I2222" s="51"/>
      <c r="J2222" s="107"/>
      <c r="L2222" s="50"/>
      <c r="M2222" s="50"/>
      <c r="N2222" s="50"/>
    </row>
    <row r="2223" spans="1:14" s="22" customFormat="1" x14ac:dyDescent="0.45">
      <c r="A2223" s="113"/>
      <c r="C2223" s="113"/>
      <c r="D2223" s="71"/>
      <c r="E2223" s="91"/>
      <c r="F2223" s="91"/>
      <c r="G2223" s="91"/>
      <c r="H2223" s="50"/>
      <c r="I2223" s="51"/>
      <c r="J2223" s="107"/>
      <c r="L2223" s="50"/>
      <c r="M2223" s="50"/>
      <c r="N2223" s="50"/>
    </row>
    <row r="2224" spans="1:14" s="22" customFormat="1" x14ac:dyDescent="0.45">
      <c r="A2224" s="113"/>
      <c r="C2224" s="113"/>
      <c r="D2224" s="71"/>
      <c r="E2224" s="91"/>
      <c r="F2224" s="91"/>
      <c r="G2224" s="91"/>
      <c r="H2224" s="50"/>
      <c r="I2224" s="51"/>
      <c r="J2224" s="107"/>
      <c r="L2224" s="50"/>
      <c r="M2224" s="50"/>
      <c r="N2224" s="50"/>
    </row>
    <row r="2225" spans="1:14" s="22" customFormat="1" x14ac:dyDescent="0.45">
      <c r="A2225" s="113"/>
      <c r="C2225" s="113"/>
      <c r="D2225" s="71"/>
      <c r="E2225" s="91"/>
      <c r="F2225" s="91"/>
      <c r="G2225" s="91"/>
      <c r="H2225" s="50"/>
      <c r="I2225" s="51"/>
      <c r="J2225" s="107"/>
      <c r="L2225" s="50"/>
      <c r="M2225" s="50"/>
      <c r="N2225" s="50"/>
    </row>
    <row r="2226" spans="1:14" s="22" customFormat="1" x14ac:dyDescent="0.45">
      <c r="A2226" s="113"/>
      <c r="C2226" s="113"/>
      <c r="D2226" s="71"/>
      <c r="E2226" s="91"/>
      <c r="F2226" s="91"/>
      <c r="G2226" s="91"/>
      <c r="H2226" s="50"/>
      <c r="I2226" s="51"/>
      <c r="J2226" s="107"/>
      <c r="L2226" s="50"/>
      <c r="M2226" s="50"/>
      <c r="N2226" s="50"/>
    </row>
    <row r="2227" spans="1:14" s="22" customFormat="1" x14ac:dyDescent="0.45">
      <c r="A2227" s="113"/>
      <c r="C2227" s="113"/>
      <c r="D2227" s="71"/>
      <c r="E2227" s="91"/>
      <c r="F2227" s="91"/>
      <c r="G2227" s="91"/>
      <c r="H2227" s="50"/>
      <c r="I2227" s="51"/>
      <c r="J2227" s="107"/>
      <c r="L2227" s="50"/>
      <c r="M2227" s="50"/>
      <c r="N2227" s="50"/>
    </row>
    <row r="2228" spans="1:14" s="22" customFormat="1" x14ac:dyDescent="0.45">
      <c r="A2228" s="113"/>
      <c r="C2228" s="113"/>
      <c r="D2228" s="71"/>
      <c r="E2228" s="91"/>
      <c r="F2228" s="91"/>
      <c r="G2228" s="91"/>
      <c r="H2228" s="50"/>
      <c r="I2228" s="51"/>
      <c r="J2228" s="107"/>
      <c r="L2228" s="50"/>
      <c r="M2228" s="50"/>
      <c r="N2228" s="50"/>
    </row>
    <row r="2229" spans="1:14" s="22" customFormat="1" x14ac:dyDescent="0.45">
      <c r="A2229" s="113"/>
      <c r="C2229" s="113"/>
      <c r="D2229" s="71"/>
      <c r="E2229" s="91"/>
      <c r="F2229" s="91"/>
      <c r="G2229" s="91"/>
      <c r="H2229" s="50"/>
      <c r="I2229" s="51"/>
      <c r="J2229" s="107"/>
      <c r="L2229" s="50"/>
      <c r="M2229" s="50"/>
      <c r="N2229" s="50"/>
    </row>
    <row r="2230" spans="1:14" s="22" customFormat="1" x14ac:dyDescent="0.45">
      <c r="A2230" s="113"/>
      <c r="C2230" s="113"/>
      <c r="D2230" s="71"/>
      <c r="E2230" s="91"/>
      <c r="F2230" s="91"/>
      <c r="G2230" s="91"/>
      <c r="H2230" s="50"/>
      <c r="I2230" s="51"/>
      <c r="J2230" s="107"/>
      <c r="L2230" s="50"/>
      <c r="M2230" s="50"/>
      <c r="N2230" s="50"/>
    </row>
    <row r="2231" spans="1:14" s="22" customFormat="1" x14ac:dyDescent="0.45">
      <c r="A2231" s="113"/>
      <c r="C2231" s="113"/>
      <c r="D2231" s="71"/>
      <c r="E2231" s="91"/>
      <c r="F2231" s="91"/>
      <c r="G2231" s="91"/>
      <c r="H2231" s="50"/>
      <c r="I2231" s="51"/>
      <c r="J2231" s="107"/>
      <c r="L2231" s="50"/>
      <c r="M2231" s="50"/>
      <c r="N2231" s="50"/>
    </row>
    <row r="2232" spans="1:14" s="22" customFormat="1" x14ac:dyDescent="0.45">
      <c r="A2232" s="113"/>
      <c r="C2232" s="113"/>
      <c r="D2232" s="71"/>
      <c r="E2232" s="91"/>
      <c r="F2232" s="91"/>
      <c r="G2232" s="91"/>
      <c r="H2232" s="50"/>
      <c r="I2232" s="51"/>
      <c r="J2232" s="107"/>
      <c r="L2232" s="50"/>
      <c r="M2232" s="50"/>
      <c r="N2232" s="50"/>
    </row>
    <row r="2233" spans="1:14" s="22" customFormat="1" x14ac:dyDescent="0.45">
      <c r="A2233" s="113"/>
      <c r="C2233" s="113"/>
      <c r="D2233" s="71"/>
      <c r="E2233" s="91"/>
      <c r="F2233" s="91"/>
      <c r="G2233" s="91"/>
      <c r="H2233" s="50"/>
      <c r="I2233" s="51"/>
      <c r="J2233" s="107"/>
      <c r="L2233" s="50"/>
      <c r="M2233" s="50"/>
      <c r="N2233" s="50"/>
    </row>
    <row r="2234" spans="1:14" s="22" customFormat="1" x14ac:dyDescent="0.45">
      <c r="A2234" s="113"/>
      <c r="C2234" s="113"/>
      <c r="D2234" s="71"/>
      <c r="E2234" s="91"/>
      <c r="F2234" s="91"/>
      <c r="G2234" s="91"/>
      <c r="H2234" s="50"/>
      <c r="I2234" s="51"/>
      <c r="J2234" s="107"/>
      <c r="L2234" s="50"/>
      <c r="M2234" s="50"/>
      <c r="N2234" s="50"/>
    </row>
    <row r="2235" spans="1:14" s="22" customFormat="1" x14ac:dyDescent="0.45">
      <c r="A2235" s="113"/>
      <c r="C2235" s="113"/>
      <c r="D2235" s="71"/>
      <c r="E2235" s="91"/>
      <c r="F2235" s="91"/>
      <c r="G2235" s="91"/>
      <c r="H2235" s="50"/>
      <c r="I2235" s="51"/>
      <c r="J2235" s="107"/>
      <c r="L2235" s="50"/>
      <c r="M2235" s="50"/>
      <c r="N2235" s="50"/>
    </row>
    <row r="2236" spans="1:14" s="22" customFormat="1" x14ac:dyDescent="0.45">
      <c r="A2236" s="113"/>
      <c r="C2236" s="113"/>
      <c r="D2236" s="71"/>
      <c r="E2236" s="91"/>
      <c r="F2236" s="91"/>
      <c r="G2236" s="91"/>
      <c r="H2236" s="50"/>
      <c r="I2236" s="51"/>
      <c r="J2236" s="107"/>
      <c r="L2236" s="50"/>
      <c r="M2236" s="50"/>
      <c r="N2236" s="50"/>
    </row>
    <row r="2237" spans="1:14" s="22" customFormat="1" x14ac:dyDescent="0.45">
      <c r="A2237" s="113"/>
      <c r="C2237" s="113"/>
      <c r="D2237" s="71"/>
      <c r="E2237" s="91"/>
      <c r="F2237" s="91"/>
      <c r="G2237" s="91"/>
      <c r="H2237" s="50"/>
      <c r="I2237" s="51"/>
      <c r="J2237" s="107"/>
      <c r="L2237" s="50"/>
      <c r="M2237" s="50"/>
      <c r="N2237" s="50"/>
    </row>
    <row r="2238" spans="1:14" s="22" customFormat="1" x14ac:dyDescent="0.45">
      <c r="A2238" s="113"/>
      <c r="C2238" s="113"/>
      <c r="D2238" s="71"/>
      <c r="E2238" s="91"/>
      <c r="F2238" s="91"/>
      <c r="G2238" s="91"/>
      <c r="H2238" s="50"/>
      <c r="I2238" s="51"/>
      <c r="J2238" s="107"/>
      <c r="L2238" s="50"/>
      <c r="M2238" s="50"/>
      <c r="N2238" s="50"/>
    </row>
    <row r="2239" spans="1:14" s="22" customFormat="1" x14ac:dyDescent="0.45">
      <c r="A2239" s="113"/>
      <c r="C2239" s="113"/>
      <c r="D2239" s="71"/>
      <c r="E2239" s="91"/>
      <c r="F2239" s="91"/>
      <c r="G2239" s="91"/>
      <c r="H2239" s="50"/>
      <c r="I2239" s="51"/>
      <c r="J2239" s="107"/>
      <c r="L2239" s="50"/>
      <c r="M2239" s="50"/>
      <c r="N2239" s="50"/>
    </row>
    <row r="2240" spans="1:14" s="22" customFormat="1" x14ac:dyDescent="0.45">
      <c r="A2240" s="113"/>
      <c r="C2240" s="113"/>
      <c r="D2240" s="71"/>
      <c r="E2240" s="91"/>
      <c r="F2240" s="91"/>
      <c r="G2240" s="91"/>
      <c r="H2240" s="50"/>
      <c r="I2240" s="51"/>
      <c r="J2240" s="107"/>
      <c r="L2240" s="50"/>
      <c r="M2240" s="50"/>
      <c r="N2240" s="50"/>
    </row>
    <row r="2241" spans="1:14" s="22" customFormat="1" x14ac:dyDescent="0.45">
      <c r="A2241" s="113"/>
      <c r="C2241" s="113"/>
      <c r="D2241" s="71"/>
      <c r="E2241" s="91"/>
      <c r="F2241" s="91"/>
      <c r="G2241" s="91"/>
      <c r="H2241" s="50"/>
      <c r="I2241" s="51"/>
      <c r="J2241" s="107"/>
      <c r="L2241" s="50"/>
      <c r="M2241" s="50"/>
      <c r="N2241" s="50"/>
    </row>
    <row r="2242" spans="1:14" s="22" customFormat="1" x14ac:dyDescent="0.45">
      <c r="A2242" s="113"/>
      <c r="C2242" s="113"/>
      <c r="D2242" s="71"/>
      <c r="E2242" s="91"/>
      <c r="F2242" s="91"/>
      <c r="G2242" s="91"/>
      <c r="H2242" s="50"/>
      <c r="I2242" s="51"/>
      <c r="J2242" s="107"/>
      <c r="L2242" s="50"/>
      <c r="M2242" s="50"/>
      <c r="N2242" s="50"/>
    </row>
    <row r="2243" spans="1:14" s="22" customFormat="1" x14ac:dyDescent="0.45">
      <c r="A2243" s="113"/>
      <c r="C2243" s="113"/>
      <c r="D2243" s="71"/>
      <c r="E2243" s="91"/>
      <c r="F2243" s="91"/>
      <c r="G2243" s="91"/>
      <c r="H2243" s="50"/>
      <c r="I2243" s="51"/>
      <c r="J2243" s="107"/>
      <c r="L2243" s="50"/>
      <c r="M2243" s="50"/>
      <c r="N2243" s="50"/>
    </row>
    <row r="2244" spans="1:14" s="22" customFormat="1" x14ac:dyDescent="0.45">
      <c r="A2244" s="113"/>
      <c r="C2244" s="113"/>
      <c r="D2244" s="71"/>
      <c r="E2244" s="91"/>
      <c r="F2244" s="91"/>
      <c r="G2244" s="91"/>
      <c r="H2244" s="50"/>
      <c r="I2244" s="51"/>
      <c r="J2244" s="107"/>
      <c r="L2244" s="50"/>
      <c r="M2244" s="50"/>
      <c r="N2244" s="50"/>
    </row>
    <row r="2245" spans="1:14" s="22" customFormat="1" x14ac:dyDescent="0.45">
      <c r="A2245" s="113"/>
      <c r="C2245" s="113"/>
      <c r="D2245" s="71"/>
      <c r="E2245" s="91"/>
      <c r="F2245" s="91"/>
      <c r="G2245" s="91"/>
      <c r="H2245" s="50"/>
      <c r="I2245" s="51"/>
      <c r="J2245" s="107"/>
      <c r="L2245" s="50"/>
      <c r="M2245" s="50"/>
      <c r="N2245" s="50"/>
    </row>
    <row r="2246" spans="1:14" s="22" customFormat="1" x14ac:dyDescent="0.45">
      <c r="A2246" s="113"/>
      <c r="C2246" s="113"/>
      <c r="D2246" s="71"/>
      <c r="E2246" s="91"/>
      <c r="F2246" s="91"/>
      <c r="G2246" s="91"/>
      <c r="H2246" s="50"/>
      <c r="I2246" s="51"/>
      <c r="J2246" s="107"/>
      <c r="L2246" s="50"/>
      <c r="M2246" s="50"/>
      <c r="N2246" s="50"/>
    </row>
    <row r="2247" spans="1:14" s="22" customFormat="1" x14ac:dyDescent="0.45">
      <c r="A2247" s="113"/>
      <c r="C2247" s="113"/>
      <c r="D2247" s="71"/>
      <c r="E2247" s="91"/>
      <c r="F2247" s="91"/>
      <c r="G2247" s="91"/>
      <c r="H2247" s="50"/>
      <c r="I2247" s="51"/>
      <c r="J2247" s="107"/>
      <c r="L2247" s="50"/>
      <c r="M2247" s="50"/>
      <c r="N2247" s="50"/>
    </row>
    <row r="2248" spans="1:14" s="22" customFormat="1" x14ac:dyDescent="0.45">
      <c r="A2248" s="113"/>
      <c r="C2248" s="113"/>
      <c r="D2248" s="71"/>
      <c r="E2248" s="91"/>
      <c r="F2248" s="91"/>
      <c r="G2248" s="91"/>
      <c r="H2248" s="50"/>
      <c r="I2248" s="51"/>
      <c r="J2248" s="107"/>
      <c r="L2248" s="50"/>
      <c r="M2248" s="50"/>
      <c r="N2248" s="50"/>
    </row>
    <row r="2249" spans="1:14" s="22" customFormat="1" x14ac:dyDescent="0.45">
      <c r="A2249" s="113"/>
      <c r="C2249" s="113"/>
      <c r="D2249" s="71"/>
      <c r="E2249" s="91"/>
      <c r="F2249" s="91"/>
      <c r="G2249" s="91"/>
      <c r="H2249" s="50"/>
      <c r="I2249" s="51"/>
      <c r="J2249" s="107"/>
      <c r="L2249" s="50"/>
      <c r="M2249" s="50"/>
      <c r="N2249" s="50"/>
    </row>
    <row r="2250" spans="1:14" s="22" customFormat="1" x14ac:dyDescent="0.45">
      <c r="A2250" s="113"/>
      <c r="C2250" s="113"/>
      <c r="D2250" s="71"/>
      <c r="E2250" s="91"/>
      <c r="F2250" s="91"/>
      <c r="G2250" s="91"/>
      <c r="H2250" s="50"/>
      <c r="I2250" s="51"/>
      <c r="J2250" s="107"/>
      <c r="L2250" s="50"/>
      <c r="M2250" s="50"/>
      <c r="N2250" s="50"/>
    </row>
    <row r="2251" spans="1:14" s="22" customFormat="1" x14ac:dyDescent="0.45">
      <c r="A2251" s="113"/>
      <c r="C2251" s="113"/>
      <c r="D2251" s="71"/>
      <c r="E2251" s="91"/>
      <c r="F2251" s="91"/>
      <c r="G2251" s="91"/>
      <c r="H2251" s="50"/>
      <c r="I2251" s="51"/>
      <c r="J2251" s="107"/>
      <c r="L2251" s="50"/>
      <c r="M2251" s="50"/>
      <c r="N2251" s="50"/>
    </row>
    <row r="2252" spans="1:14" s="22" customFormat="1" x14ac:dyDescent="0.45">
      <c r="A2252" s="113"/>
      <c r="C2252" s="113"/>
      <c r="D2252" s="71"/>
      <c r="E2252" s="91"/>
      <c r="F2252" s="91"/>
      <c r="G2252" s="91"/>
      <c r="H2252" s="50"/>
      <c r="I2252" s="51"/>
      <c r="J2252" s="107"/>
      <c r="L2252" s="50"/>
      <c r="M2252" s="50"/>
      <c r="N2252" s="50"/>
    </row>
    <row r="2253" spans="1:14" s="22" customFormat="1" x14ac:dyDescent="0.45">
      <c r="A2253" s="113"/>
      <c r="C2253" s="113"/>
      <c r="D2253" s="71"/>
      <c r="E2253" s="91"/>
      <c r="F2253" s="91"/>
      <c r="G2253" s="91"/>
      <c r="H2253" s="50"/>
      <c r="I2253" s="51"/>
      <c r="J2253" s="107"/>
      <c r="L2253" s="50"/>
      <c r="M2253" s="50"/>
      <c r="N2253" s="50"/>
    </row>
    <row r="2254" spans="1:14" s="22" customFormat="1" x14ac:dyDescent="0.45">
      <c r="A2254" s="113"/>
      <c r="C2254" s="113"/>
      <c r="D2254" s="71"/>
      <c r="E2254" s="91"/>
      <c r="F2254" s="91"/>
      <c r="G2254" s="91"/>
      <c r="H2254" s="50"/>
      <c r="I2254" s="51"/>
      <c r="J2254" s="107"/>
      <c r="L2254" s="50"/>
      <c r="M2254" s="50"/>
      <c r="N2254" s="50"/>
    </row>
    <row r="2255" spans="1:14" s="22" customFormat="1" x14ac:dyDescent="0.45">
      <c r="A2255" s="113"/>
      <c r="C2255" s="113"/>
      <c r="D2255" s="71"/>
      <c r="E2255" s="91"/>
      <c r="F2255" s="91"/>
      <c r="G2255" s="91"/>
      <c r="H2255" s="50"/>
      <c r="I2255" s="51"/>
      <c r="J2255" s="107"/>
      <c r="L2255" s="50"/>
      <c r="M2255" s="50"/>
      <c r="N2255" s="50"/>
    </row>
    <row r="2256" spans="1:14" s="22" customFormat="1" x14ac:dyDescent="0.45">
      <c r="A2256" s="113"/>
      <c r="C2256" s="113"/>
      <c r="D2256" s="71"/>
      <c r="E2256" s="91"/>
      <c r="F2256" s="91"/>
      <c r="G2256" s="91"/>
      <c r="H2256" s="50"/>
      <c r="I2256" s="51"/>
      <c r="J2256" s="107"/>
      <c r="L2256" s="50"/>
      <c r="M2256" s="50"/>
      <c r="N2256" s="50"/>
    </row>
    <row r="2257" spans="1:14" s="22" customFormat="1" x14ac:dyDescent="0.45">
      <c r="A2257" s="113"/>
      <c r="C2257" s="113"/>
      <c r="D2257" s="71"/>
      <c r="E2257" s="91"/>
      <c r="F2257" s="91"/>
      <c r="G2257" s="91"/>
      <c r="H2257" s="50"/>
      <c r="I2257" s="51"/>
      <c r="J2257" s="107"/>
      <c r="L2257" s="50"/>
      <c r="M2257" s="50"/>
      <c r="N2257" s="50"/>
    </row>
    <row r="2258" spans="1:14" s="22" customFormat="1" x14ac:dyDescent="0.45">
      <c r="A2258" s="113"/>
      <c r="C2258" s="113"/>
      <c r="D2258" s="71"/>
      <c r="E2258" s="91"/>
      <c r="F2258" s="91"/>
      <c r="G2258" s="91"/>
      <c r="H2258" s="50"/>
      <c r="I2258" s="51"/>
      <c r="J2258" s="107"/>
      <c r="L2258" s="50"/>
      <c r="M2258" s="50"/>
      <c r="N2258" s="50"/>
    </row>
    <row r="2259" spans="1:14" s="22" customFormat="1" x14ac:dyDescent="0.45">
      <c r="A2259" s="113"/>
      <c r="C2259" s="113"/>
      <c r="D2259" s="71"/>
      <c r="E2259" s="91"/>
      <c r="F2259" s="91"/>
      <c r="G2259" s="91"/>
      <c r="H2259" s="50"/>
      <c r="I2259" s="51"/>
      <c r="J2259" s="107"/>
      <c r="L2259" s="50"/>
      <c r="M2259" s="50"/>
      <c r="N2259" s="50"/>
    </row>
    <row r="2260" spans="1:14" s="22" customFormat="1" x14ac:dyDescent="0.45">
      <c r="A2260" s="113"/>
      <c r="C2260" s="113"/>
      <c r="D2260" s="71"/>
      <c r="E2260" s="91"/>
      <c r="F2260" s="91"/>
      <c r="G2260" s="91"/>
      <c r="H2260" s="50"/>
      <c r="I2260" s="51"/>
      <c r="J2260" s="107"/>
      <c r="L2260" s="50"/>
      <c r="M2260" s="50"/>
      <c r="N2260" s="50"/>
    </row>
    <row r="2261" spans="1:14" s="22" customFormat="1" x14ac:dyDescent="0.45">
      <c r="A2261" s="113"/>
      <c r="C2261" s="113"/>
      <c r="D2261" s="71"/>
      <c r="E2261" s="91"/>
      <c r="F2261" s="91"/>
      <c r="G2261" s="91"/>
      <c r="H2261" s="50"/>
      <c r="I2261" s="51"/>
      <c r="J2261" s="107"/>
      <c r="L2261" s="50"/>
      <c r="M2261" s="50"/>
      <c r="N2261" s="50"/>
    </row>
    <row r="2262" spans="1:14" s="22" customFormat="1" x14ac:dyDescent="0.45">
      <c r="A2262" s="113"/>
      <c r="C2262" s="113"/>
      <c r="D2262" s="71"/>
      <c r="E2262" s="91"/>
      <c r="F2262" s="91"/>
      <c r="G2262" s="91"/>
      <c r="H2262" s="50"/>
      <c r="I2262" s="51"/>
      <c r="J2262" s="107"/>
      <c r="L2262" s="50"/>
      <c r="M2262" s="50"/>
      <c r="N2262" s="50"/>
    </row>
    <row r="2263" spans="1:14" s="22" customFormat="1" x14ac:dyDescent="0.45">
      <c r="A2263" s="113"/>
      <c r="C2263" s="113"/>
      <c r="D2263" s="71"/>
      <c r="E2263" s="91"/>
      <c r="F2263" s="91"/>
      <c r="G2263" s="91"/>
      <c r="H2263" s="50"/>
      <c r="I2263" s="51"/>
      <c r="J2263" s="107"/>
      <c r="L2263" s="50"/>
      <c r="M2263" s="50"/>
      <c r="N2263" s="50"/>
    </row>
    <row r="2264" spans="1:14" s="22" customFormat="1" x14ac:dyDescent="0.45">
      <c r="A2264" s="113"/>
      <c r="C2264" s="113"/>
      <c r="D2264" s="71"/>
      <c r="E2264" s="91"/>
      <c r="F2264" s="91"/>
      <c r="G2264" s="91"/>
      <c r="H2264" s="50"/>
      <c r="I2264" s="51"/>
      <c r="J2264" s="107"/>
      <c r="L2264" s="50"/>
      <c r="M2264" s="50"/>
      <c r="N2264" s="50"/>
    </row>
    <row r="2265" spans="1:14" s="22" customFormat="1" x14ac:dyDescent="0.45">
      <c r="A2265" s="113"/>
      <c r="C2265" s="113"/>
      <c r="D2265" s="71"/>
      <c r="E2265" s="91"/>
      <c r="F2265" s="91"/>
      <c r="G2265" s="91"/>
      <c r="H2265" s="50"/>
      <c r="I2265" s="51"/>
      <c r="J2265" s="107"/>
      <c r="L2265" s="50"/>
      <c r="M2265" s="50"/>
      <c r="N2265" s="50"/>
    </row>
    <row r="2266" spans="1:14" s="22" customFormat="1" x14ac:dyDescent="0.45">
      <c r="A2266" s="113"/>
      <c r="C2266" s="113"/>
      <c r="D2266" s="71"/>
      <c r="E2266" s="91"/>
      <c r="F2266" s="91"/>
      <c r="G2266" s="91"/>
      <c r="H2266" s="50"/>
      <c r="I2266" s="51"/>
      <c r="J2266" s="107"/>
      <c r="L2266" s="50"/>
      <c r="M2266" s="50"/>
      <c r="N2266" s="50"/>
    </row>
    <row r="2267" spans="1:14" s="22" customFormat="1" x14ac:dyDescent="0.45">
      <c r="A2267" s="113"/>
      <c r="C2267" s="113"/>
      <c r="D2267" s="71"/>
      <c r="E2267" s="91"/>
      <c r="F2267" s="91"/>
      <c r="G2267" s="91"/>
      <c r="H2267" s="50"/>
      <c r="I2267" s="51"/>
      <c r="J2267" s="107"/>
      <c r="L2267" s="50"/>
      <c r="M2267" s="50"/>
      <c r="N2267" s="50"/>
    </row>
    <row r="2268" spans="1:14" s="22" customFormat="1" x14ac:dyDescent="0.45">
      <c r="A2268" s="113"/>
      <c r="C2268" s="113"/>
      <c r="D2268" s="71"/>
      <c r="E2268" s="91"/>
      <c r="F2268" s="91"/>
      <c r="G2268" s="91"/>
      <c r="H2268" s="50"/>
      <c r="I2268" s="51"/>
      <c r="J2268" s="107"/>
      <c r="L2268" s="50"/>
      <c r="M2268" s="50"/>
      <c r="N2268" s="50"/>
    </row>
    <row r="2269" spans="1:14" s="22" customFormat="1" x14ac:dyDescent="0.45">
      <c r="A2269" s="113"/>
      <c r="C2269" s="113"/>
      <c r="D2269" s="71"/>
      <c r="E2269" s="91"/>
      <c r="F2269" s="91"/>
      <c r="G2269" s="91"/>
      <c r="H2269" s="50"/>
      <c r="I2269" s="51"/>
      <c r="J2269" s="107"/>
      <c r="L2269" s="50"/>
      <c r="M2269" s="50"/>
      <c r="N2269" s="50"/>
    </row>
    <row r="2270" spans="1:14" s="22" customFormat="1" x14ac:dyDescent="0.45">
      <c r="A2270" s="113"/>
      <c r="C2270" s="113"/>
      <c r="D2270" s="71"/>
      <c r="E2270" s="91"/>
      <c r="F2270" s="91"/>
      <c r="G2270" s="91"/>
      <c r="H2270" s="50"/>
      <c r="I2270" s="51"/>
      <c r="J2270" s="107"/>
      <c r="L2270" s="50"/>
      <c r="M2270" s="50"/>
      <c r="N2270" s="50"/>
    </row>
    <row r="2271" spans="1:14" s="22" customFormat="1" x14ac:dyDescent="0.45">
      <c r="A2271" s="113"/>
      <c r="C2271" s="113"/>
      <c r="D2271" s="71"/>
      <c r="E2271" s="91"/>
      <c r="F2271" s="91"/>
      <c r="G2271" s="91"/>
      <c r="H2271" s="50"/>
      <c r="I2271" s="51"/>
      <c r="J2271" s="107"/>
      <c r="L2271" s="50"/>
      <c r="M2271" s="50"/>
      <c r="N2271" s="50"/>
    </row>
    <row r="2272" spans="1:14" s="22" customFormat="1" x14ac:dyDescent="0.45">
      <c r="A2272" s="113"/>
      <c r="C2272" s="113"/>
      <c r="D2272" s="71"/>
      <c r="E2272" s="91"/>
      <c r="F2272" s="91"/>
      <c r="G2272" s="91"/>
      <c r="H2272" s="50"/>
      <c r="I2272" s="51"/>
      <c r="J2272" s="107"/>
      <c r="L2272" s="50"/>
      <c r="M2272" s="50"/>
      <c r="N2272" s="50"/>
    </row>
    <row r="2273" spans="1:14" s="22" customFormat="1" x14ac:dyDescent="0.45">
      <c r="A2273" s="113"/>
      <c r="C2273" s="113"/>
      <c r="D2273" s="71"/>
      <c r="E2273" s="91"/>
      <c r="F2273" s="91"/>
      <c r="G2273" s="91"/>
      <c r="H2273" s="50"/>
      <c r="I2273" s="51"/>
      <c r="J2273" s="107"/>
      <c r="L2273" s="50"/>
      <c r="M2273" s="50"/>
      <c r="N2273" s="50"/>
    </row>
    <row r="2274" spans="1:14" s="22" customFormat="1" x14ac:dyDescent="0.45">
      <c r="A2274" s="113"/>
      <c r="C2274" s="113"/>
      <c r="D2274" s="71"/>
      <c r="E2274" s="91"/>
      <c r="F2274" s="91"/>
      <c r="G2274" s="91"/>
      <c r="H2274" s="50"/>
      <c r="I2274" s="51"/>
      <c r="J2274" s="107"/>
      <c r="L2274" s="50"/>
      <c r="M2274" s="50"/>
      <c r="N2274" s="50"/>
    </row>
    <row r="2275" spans="1:14" s="22" customFormat="1" x14ac:dyDescent="0.45">
      <c r="A2275" s="113"/>
      <c r="C2275" s="113"/>
      <c r="D2275" s="71"/>
      <c r="E2275" s="91"/>
      <c r="F2275" s="91"/>
      <c r="G2275" s="91"/>
      <c r="H2275" s="50"/>
      <c r="I2275" s="51"/>
      <c r="J2275" s="107"/>
      <c r="L2275" s="50"/>
      <c r="M2275" s="50"/>
      <c r="N2275" s="50"/>
    </row>
    <row r="2276" spans="1:14" s="22" customFormat="1" x14ac:dyDescent="0.45">
      <c r="A2276" s="113"/>
      <c r="C2276" s="113"/>
      <c r="D2276" s="71"/>
      <c r="E2276" s="91"/>
      <c r="F2276" s="91"/>
      <c r="G2276" s="91"/>
      <c r="H2276" s="50"/>
      <c r="I2276" s="51"/>
      <c r="J2276" s="107"/>
      <c r="L2276" s="50"/>
      <c r="M2276" s="50"/>
      <c r="N2276" s="50"/>
    </row>
    <row r="2277" spans="1:14" s="22" customFormat="1" x14ac:dyDescent="0.45">
      <c r="A2277" s="113"/>
      <c r="C2277" s="113"/>
      <c r="D2277" s="71"/>
      <c r="E2277" s="91"/>
      <c r="F2277" s="91"/>
      <c r="G2277" s="91"/>
      <c r="H2277" s="50"/>
      <c r="I2277" s="51"/>
      <c r="J2277" s="107"/>
      <c r="L2277" s="50"/>
      <c r="M2277" s="50"/>
      <c r="N2277" s="50"/>
    </row>
    <row r="2278" spans="1:14" s="22" customFormat="1" x14ac:dyDescent="0.45">
      <c r="A2278" s="113"/>
      <c r="C2278" s="113"/>
      <c r="D2278" s="71"/>
      <c r="E2278" s="91"/>
      <c r="F2278" s="91"/>
      <c r="G2278" s="91"/>
      <c r="H2278" s="50"/>
      <c r="I2278" s="51"/>
      <c r="J2278" s="107"/>
      <c r="L2278" s="50"/>
      <c r="M2278" s="50"/>
      <c r="N2278" s="50"/>
    </row>
    <row r="2279" spans="1:14" s="22" customFormat="1" x14ac:dyDescent="0.45">
      <c r="A2279" s="113"/>
      <c r="C2279" s="113"/>
      <c r="D2279" s="71"/>
      <c r="E2279" s="91"/>
      <c r="F2279" s="91"/>
      <c r="G2279" s="91"/>
      <c r="H2279" s="50"/>
      <c r="I2279" s="51"/>
      <c r="J2279" s="107"/>
      <c r="L2279" s="50"/>
      <c r="M2279" s="50"/>
      <c r="N2279" s="50"/>
    </row>
    <row r="2280" spans="1:14" s="22" customFormat="1" x14ac:dyDescent="0.45">
      <c r="A2280" s="113"/>
      <c r="C2280" s="113"/>
      <c r="D2280" s="71"/>
      <c r="E2280" s="91"/>
      <c r="F2280" s="91"/>
      <c r="G2280" s="91"/>
      <c r="H2280" s="50"/>
      <c r="I2280" s="51"/>
      <c r="J2280" s="107"/>
      <c r="L2280" s="50"/>
      <c r="M2280" s="50"/>
      <c r="N2280" s="50"/>
    </row>
    <row r="2281" spans="1:14" s="22" customFormat="1" x14ac:dyDescent="0.45">
      <c r="A2281" s="113"/>
      <c r="C2281" s="113"/>
      <c r="D2281" s="71"/>
      <c r="E2281" s="91"/>
      <c r="F2281" s="91"/>
      <c r="G2281" s="91"/>
      <c r="H2281" s="50"/>
      <c r="I2281" s="51"/>
      <c r="J2281" s="107"/>
      <c r="L2281" s="50"/>
      <c r="M2281" s="50"/>
      <c r="N2281" s="50"/>
    </row>
    <row r="2282" spans="1:14" s="22" customFormat="1" x14ac:dyDescent="0.45">
      <c r="A2282" s="113"/>
      <c r="C2282" s="113"/>
      <c r="D2282" s="71"/>
      <c r="E2282" s="91"/>
      <c r="F2282" s="91"/>
      <c r="G2282" s="91"/>
      <c r="H2282" s="50"/>
      <c r="I2282" s="51"/>
      <c r="J2282" s="107"/>
      <c r="L2282" s="50"/>
      <c r="M2282" s="50"/>
      <c r="N2282" s="50"/>
    </row>
    <row r="2283" spans="1:14" s="22" customFormat="1" x14ac:dyDescent="0.45">
      <c r="A2283" s="113"/>
      <c r="C2283" s="113"/>
      <c r="D2283" s="71"/>
      <c r="E2283" s="91"/>
      <c r="F2283" s="91"/>
      <c r="G2283" s="91"/>
      <c r="H2283" s="50"/>
      <c r="I2283" s="51"/>
      <c r="J2283" s="107"/>
      <c r="L2283" s="50"/>
      <c r="M2283" s="50"/>
      <c r="N2283" s="50"/>
    </row>
    <row r="2284" spans="1:14" s="22" customFormat="1" x14ac:dyDescent="0.45">
      <c r="A2284" s="113"/>
      <c r="C2284" s="113"/>
      <c r="D2284" s="71"/>
      <c r="E2284" s="91"/>
      <c r="F2284" s="91"/>
      <c r="G2284" s="91"/>
      <c r="H2284" s="50"/>
      <c r="I2284" s="51"/>
      <c r="J2284" s="107"/>
      <c r="L2284" s="50"/>
      <c r="M2284" s="50"/>
      <c r="N2284" s="50"/>
    </row>
    <row r="2285" spans="1:14" s="22" customFormat="1" x14ac:dyDescent="0.45">
      <c r="A2285" s="113"/>
      <c r="C2285" s="113"/>
      <c r="D2285" s="71"/>
      <c r="E2285" s="91"/>
      <c r="F2285" s="91"/>
      <c r="G2285" s="91"/>
      <c r="H2285" s="50"/>
      <c r="I2285" s="51"/>
      <c r="J2285" s="107"/>
      <c r="L2285" s="50"/>
      <c r="M2285" s="50"/>
      <c r="N2285" s="50"/>
    </row>
    <row r="2286" spans="1:14" s="22" customFormat="1" x14ac:dyDescent="0.45">
      <c r="A2286" s="113"/>
      <c r="C2286" s="113"/>
      <c r="D2286" s="71"/>
      <c r="E2286" s="91"/>
      <c r="F2286" s="91"/>
      <c r="G2286" s="91"/>
      <c r="H2286" s="50"/>
      <c r="I2286" s="51"/>
      <c r="J2286" s="107"/>
      <c r="L2286" s="50"/>
      <c r="M2286" s="50"/>
      <c r="N2286" s="50"/>
    </row>
    <row r="2287" spans="1:14" s="22" customFormat="1" x14ac:dyDescent="0.45">
      <c r="A2287" s="113"/>
      <c r="C2287" s="113"/>
      <c r="D2287" s="71"/>
      <c r="E2287" s="91"/>
      <c r="F2287" s="91"/>
      <c r="G2287" s="91"/>
      <c r="H2287" s="50"/>
      <c r="I2287" s="51"/>
      <c r="J2287" s="107"/>
      <c r="L2287" s="50"/>
      <c r="M2287" s="50"/>
      <c r="N2287" s="50"/>
    </row>
    <row r="2288" spans="1:14" s="22" customFormat="1" x14ac:dyDescent="0.45">
      <c r="A2288" s="113"/>
      <c r="C2288" s="113"/>
      <c r="D2288" s="71"/>
      <c r="E2288" s="91"/>
      <c r="F2288" s="91"/>
      <c r="G2288" s="91"/>
      <c r="H2288" s="50"/>
      <c r="I2288" s="51"/>
      <c r="J2288" s="107"/>
      <c r="L2288" s="50"/>
      <c r="M2288" s="50"/>
      <c r="N2288" s="50"/>
    </row>
    <row r="2289" spans="1:14" s="22" customFormat="1" x14ac:dyDescent="0.45">
      <c r="A2289" s="113"/>
      <c r="C2289" s="113"/>
      <c r="D2289" s="71"/>
      <c r="E2289" s="91"/>
      <c r="F2289" s="91"/>
      <c r="G2289" s="91"/>
      <c r="H2289" s="50"/>
      <c r="I2289" s="51"/>
      <c r="J2289" s="107"/>
      <c r="L2289" s="50"/>
      <c r="M2289" s="50"/>
      <c r="N2289" s="50"/>
    </row>
    <row r="2290" spans="1:14" s="22" customFormat="1" x14ac:dyDescent="0.45">
      <c r="A2290" s="113"/>
      <c r="C2290" s="113"/>
      <c r="D2290" s="71"/>
      <c r="E2290" s="91"/>
      <c r="F2290" s="91"/>
      <c r="G2290" s="91"/>
      <c r="H2290" s="50"/>
      <c r="I2290" s="51"/>
      <c r="J2290" s="107"/>
      <c r="L2290" s="50"/>
      <c r="M2290" s="50"/>
      <c r="N2290" s="50"/>
    </row>
    <row r="2291" spans="1:14" s="22" customFormat="1" x14ac:dyDescent="0.45">
      <c r="A2291" s="113"/>
      <c r="C2291" s="113"/>
      <c r="D2291" s="71"/>
      <c r="E2291" s="91"/>
      <c r="F2291" s="91"/>
      <c r="G2291" s="91"/>
      <c r="H2291" s="50"/>
      <c r="I2291" s="51"/>
      <c r="J2291" s="107"/>
      <c r="L2291" s="50"/>
      <c r="M2291" s="50"/>
      <c r="N2291" s="50"/>
    </row>
    <row r="2292" spans="1:14" s="22" customFormat="1" x14ac:dyDescent="0.45">
      <c r="A2292" s="113"/>
      <c r="C2292" s="113"/>
      <c r="D2292" s="71"/>
      <c r="E2292" s="91"/>
      <c r="F2292" s="91"/>
      <c r="G2292" s="91"/>
      <c r="H2292" s="50"/>
      <c r="I2292" s="51"/>
      <c r="J2292" s="107"/>
      <c r="L2292" s="50"/>
      <c r="M2292" s="50"/>
      <c r="N2292" s="50"/>
    </row>
    <row r="2293" spans="1:14" s="22" customFormat="1" x14ac:dyDescent="0.45">
      <c r="A2293" s="113"/>
      <c r="C2293" s="113"/>
      <c r="D2293" s="71"/>
      <c r="E2293" s="91"/>
      <c r="F2293" s="91"/>
      <c r="G2293" s="91"/>
      <c r="H2293" s="50"/>
      <c r="I2293" s="51"/>
      <c r="J2293" s="107"/>
      <c r="L2293" s="50"/>
      <c r="M2293" s="50"/>
      <c r="N2293" s="50"/>
    </row>
    <row r="2294" spans="1:14" s="22" customFormat="1" x14ac:dyDescent="0.45">
      <c r="A2294" s="113"/>
      <c r="C2294" s="113"/>
      <c r="D2294" s="71"/>
      <c r="E2294" s="91"/>
      <c r="F2294" s="91"/>
      <c r="G2294" s="91"/>
      <c r="H2294" s="50"/>
      <c r="I2294" s="51"/>
      <c r="J2294" s="107"/>
      <c r="L2294" s="50"/>
      <c r="M2294" s="50"/>
      <c r="N2294" s="50"/>
    </row>
    <row r="2295" spans="1:14" s="22" customFormat="1" x14ac:dyDescent="0.45">
      <c r="A2295" s="113"/>
      <c r="C2295" s="113"/>
      <c r="D2295" s="71"/>
      <c r="E2295" s="91"/>
      <c r="F2295" s="91"/>
      <c r="G2295" s="91"/>
      <c r="H2295" s="50"/>
      <c r="I2295" s="51"/>
      <c r="J2295" s="107"/>
      <c r="L2295" s="50"/>
      <c r="M2295" s="50"/>
      <c r="N2295" s="50"/>
    </row>
    <row r="2296" spans="1:14" s="22" customFormat="1" x14ac:dyDescent="0.45">
      <c r="A2296" s="113"/>
      <c r="C2296" s="113"/>
      <c r="D2296" s="71"/>
      <c r="E2296" s="91"/>
      <c r="F2296" s="91"/>
      <c r="G2296" s="91"/>
      <c r="H2296" s="50"/>
      <c r="I2296" s="51"/>
      <c r="J2296" s="107"/>
      <c r="L2296" s="50"/>
      <c r="M2296" s="50"/>
      <c r="N2296" s="50"/>
    </row>
    <row r="2297" spans="1:14" s="22" customFormat="1" x14ac:dyDescent="0.45">
      <c r="A2297" s="113"/>
      <c r="C2297" s="113"/>
      <c r="D2297" s="71"/>
      <c r="E2297" s="91"/>
      <c r="F2297" s="91"/>
      <c r="G2297" s="91"/>
      <c r="H2297" s="50"/>
      <c r="I2297" s="51"/>
      <c r="J2297" s="107"/>
      <c r="L2297" s="50"/>
      <c r="M2297" s="50"/>
      <c r="N2297" s="50"/>
    </row>
    <row r="2298" spans="1:14" s="22" customFormat="1" x14ac:dyDescent="0.45">
      <c r="A2298" s="113"/>
      <c r="C2298" s="113"/>
      <c r="D2298" s="71"/>
      <c r="E2298" s="91"/>
      <c r="F2298" s="91"/>
      <c r="G2298" s="91"/>
      <c r="H2298" s="50"/>
      <c r="I2298" s="51"/>
      <c r="J2298" s="107"/>
      <c r="L2298" s="50"/>
      <c r="M2298" s="50"/>
      <c r="N2298" s="50"/>
    </row>
    <row r="2299" spans="1:14" s="22" customFormat="1" x14ac:dyDescent="0.45">
      <c r="A2299" s="113"/>
      <c r="C2299" s="113"/>
      <c r="D2299" s="71"/>
      <c r="E2299" s="91"/>
      <c r="F2299" s="91"/>
      <c r="G2299" s="91"/>
      <c r="H2299" s="50"/>
      <c r="I2299" s="51"/>
      <c r="J2299" s="107"/>
      <c r="L2299" s="50"/>
      <c r="M2299" s="50"/>
      <c r="N2299" s="50"/>
    </row>
    <row r="2300" spans="1:14" s="22" customFormat="1" x14ac:dyDescent="0.45">
      <c r="A2300" s="113"/>
      <c r="C2300" s="113"/>
      <c r="D2300" s="71"/>
      <c r="E2300" s="91"/>
      <c r="F2300" s="91"/>
      <c r="G2300" s="91"/>
      <c r="H2300" s="50"/>
      <c r="I2300" s="51"/>
      <c r="J2300" s="107"/>
      <c r="L2300" s="50"/>
      <c r="M2300" s="50"/>
      <c r="N2300" s="50"/>
    </row>
    <row r="2301" spans="1:14" s="22" customFormat="1" x14ac:dyDescent="0.45">
      <c r="A2301" s="113"/>
      <c r="C2301" s="113"/>
      <c r="D2301" s="71"/>
      <c r="E2301" s="91"/>
      <c r="F2301" s="91"/>
      <c r="G2301" s="91"/>
      <c r="H2301" s="50"/>
      <c r="I2301" s="51"/>
      <c r="J2301" s="107"/>
      <c r="L2301" s="50"/>
      <c r="M2301" s="50"/>
      <c r="N2301" s="50"/>
    </row>
    <row r="2302" spans="1:14" s="22" customFormat="1" x14ac:dyDescent="0.45">
      <c r="A2302" s="113"/>
      <c r="C2302" s="113"/>
      <c r="D2302" s="71"/>
      <c r="E2302" s="91"/>
      <c r="F2302" s="91"/>
      <c r="G2302" s="91"/>
      <c r="H2302" s="50"/>
      <c r="I2302" s="51"/>
      <c r="J2302" s="107"/>
      <c r="L2302" s="50"/>
      <c r="M2302" s="50"/>
      <c r="N2302" s="50"/>
    </row>
    <row r="2303" spans="1:14" s="22" customFormat="1" x14ac:dyDescent="0.45">
      <c r="A2303" s="113"/>
      <c r="C2303" s="113"/>
      <c r="D2303" s="71"/>
      <c r="E2303" s="91"/>
      <c r="F2303" s="91"/>
      <c r="G2303" s="91"/>
      <c r="H2303" s="50"/>
      <c r="I2303" s="51"/>
      <c r="J2303" s="107"/>
      <c r="L2303" s="50"/>
      <c r="M2303" s="50"/>
      <c r="N2303" s="50"/>
    </row>
    <row r="2304" spans="1:14" s="22" customFormat="1" x14ac:dyDescent="0.45">
      <c r="A2304" s="113"/>
      <c r="C2304" s="113"/>
      <c r="D2304" s="71"/>
      <c r="E2304" s="91"/>
      <c r="F2304" s="91"/>
      <c r="G2304" s="91"/>
      <c r="H2304" s="50"/>
      <c r="I2304" s="51"/>
      <c r="J2304" s="107"/>
      <c r="L2304" s="50"/>
      <c r="M2304" s="50"/>
      <c r="N2304" s="50"/>
    </row>
    <row r="2305" spans="1:14" s="22" customFormat="1" x14ac:dyDescent="0.45">
      <c r="A2305" s="113"/>
      <c r="C2305" s="113"/>
      <c r="D2305" s="71"/>
      <c r="E2305" s="91"/>
      <c r="F2305" s="91"/>
      <c r="G2305" s="91"/>
      <c r="H2305" s="50"/>
      <c r="I2305" s="51"/>
      <c r="J2305" s="107"/>
      <c r="L2305" s="50"/>
      <c r="M2305" s="50"/>
      <c r="N2305" s="50"/>
    </row>
    <row r="2306" spans="1:14" s="22" customFormat="1" x14ac:dyDescent="0.45">
      <c r="A2306" s="113"/>
      <c r="C2306" s="113"/>
      <c r="D2306" s="71"/>
      <c r="E2306" s="91"/>
      <c r="F2306" s="91"/>
      <c r="G2306" s="91"/>
      <c r="H2306" s="50"/>
      <c r="I2306" s="51"/>
      <c r="J2306" s="107"/>
      <c r="L2306" s="50"/>
      <c r="M2306" s="50"/>
      <c r="N2306" s="50"/>
    </row>
    <row r="2307" spans="1:14" s="22" customFormat="1" x14ac:dyDescent="0.45">
      <c r="A2307" s="113"/>
      <c r="C2307" s="113"/>
      <c r="D2307" s="71"/>
      <c r="E2307" s="91"/>
      <c r="F2307" s="91"/>
      <c r="G2307" s="91"/>
      <c r="H2307" s="50"/>
      <c r="I2307" s="51"/>
      <c r="J2307" s="107"/>
      <c r="L2307" s="50"/>
      <c r="M2307" s="50"/>
      <c r="N2307" s="50"/>
    </row>
    <row r="2308" spans="1:14" s="22" customFormat="1" x14ac:dyDescent="0.45">
      <c r="A2308" s="113"/>
      <c r="C2308" s="113"/>
      <c r="D2308" s="71"/>
      <c r="E2308" s="91"/>
      <c r="F2308" s="91"/>
      <c r="G2308" s="91"/>
      <c r="H2308" s="50"/>
      <c r="I2308" s="51"/>
      <c r="J2308" s="107"/>
      <c r="L2308" s="50"/>
      <c r="M2308" s="50"/>
      <c r="N2308" s="50"/>
    </row>
    <row r="2309" spans="1:14" s="22" customFormat="1" x14ac:dyDescent="0.45">
      <c r="A2309" s="113"/>
      <c r="C2309" s="113"/>
      <c r="D2309" s="71"/>
      <c r="E2309" s="91"/>
      <c r="F2309" s="91"/>
      <c r="G2309" s="91"/>
      <c r="H2309" s="50"/>
      <c r="I2309" s="51"/>
      <c r="J2309" s="107"/>
      <c r="L2309" s="50"/>
      <c r="M2309" s="50"/>
      <c r="N2309" s="50"/>
    </row>
    <row r="2310" spans="1:14" s="22" customFormat="1" x14ac:dyDescent="0.45">
      <c r="A2310" s="113"/>
      <c r="C2310" s="113"/>
      <c r="D2310" s="71"/>
      <c r="E2310" s="91"/>
      <c r="F2310" s="91"/>
      <c r="G2310" s="91"/>
      <c r="H2310" s="50"/>
      <c r="I2310" s="51"/>
      <c r="J2310" s="107"/>
      <c r="L2310" s="50"/>
      <c r="M2310" s="50"/>
      <c r="N2310" s="50"/>
    </row>
    <row r="2311" spans="1:14" s="22" customFormat="1" x14ac:dyDescent="0.45">
      <c r="A2311" s="113"/>
      <c r="C2311" s="113"/>
      <c r="D2311" s="71"/>
      <c r="E2311" s="91"/>
      <c r="F2311" s="91"/>
      <c r="G2311" s="91"/>
      <c r="H2311" s="50"/>
      <c r="I2311" s="51"/>
      <c r="J2311" s="107"/>
      <c r="L2311" s="50"/>
      <c r="M2311" s="50"/>
      <c r="N2311" s="50"/>
    </row>
    <row r="2312" spans="1:14" s="22" customFormat="1" x14ac:dyDescent="0.45">
      <c r="A2312" s="113"/>
      <c r="C2312" s="113"/>
      <c r="D2312" s="71"/>
      <c r="E2312" s="91"/>
      <c r="F2312" s="91"/>
      <c r="G2312" s="91"/>
      <c r="H2312" s="50"/>
      <c r="I2312" s="51"/>
      <c r="J2312" s="107"/>
      <c r="L2312" s="50"/>
      <c r="M2312" s="50"/>
      <c r="N2312" s="50"/>
    </row>
    <row r="2313" spans="1:14" s="22" customFormat="1" x14ac:dyDescent="0.45">
      <c r="A2313" s="113"/>
      <c r="C2313" s="113"/>
      <c r="D2313" s="71"/>
      <c r="E2313" s="91"/>
      <c r="F2313" s="91"/>
      <c r="G2313" s="91"/>
      <c r="H2313" s="50"/>
      <c r="I2313" s="51"/>
      <c r="J2313" s="107"/>
      <c r="L2313" s="50"/>
      <c r="M2313" s="50"/>
      <c r="N2313" s="50"/>
    </row>
    <row r="2314" spans="1:14" s="22" customFormat="1" x14ac:dyDescent="0.45">
      <c r="A2314" s="113"/>
      <c r="C2314" s="113"/>
      <c r="D2314" s="71"/>
      <c r="E2314" s="91"/>
      <c r="F2314" s="91"/>
      <c r="G2314" s="91"/>
      <c r="H2314" s="50"/>
      <c r="I2314" s="51"/>
      <c r="J2314" s="107"/>
      <c r="L2314" s="50"/>
      <c r="M2314" s="50"/>
      <c r="N2314" s="50"/>
    </row>
    <row r="2315" spans="1:14" s="22" customFormat="1" x14ac:dyDescent="0.45">
      <c r="A2315" s="113"/>
      <c r="C2315" s="113"/>
      <c r="D2315" s="71"/>
      <c r="E2315" s="91"/>
      <c r="F2315" s="91"/>
      <c r="G2315" s="91"/>
      <c r="H2315" s="50"/>
      <c r="I2315" s="51"/>
      <c r="J2315" s="107"/>
      <c r="L2315" s="50"/>
      <c r="M2315" s="50"/>
      <c r="N2315" s="50"/>
    </row>
    <row r="2316" spans="1:14" s="22" customFormat="1" x14ac:dyDescent="0.45">
      <c r="A2316" s="113"/>
      <c r="C2316" s="113"/>
      <c r="D2316" s="71"/>
      <c r="E2316" s="91"/>
      <c r="F2316" s="91"/>
      <c r="G2316" s="91"/>
      <c r="H2316" s="50"/>
      <c r="I2316" s="51"/>
      <c r="J2316" s="107"/>
      <c r="L2316" s="50"/>
      <c r="M2316" s="50"/>
      <c r="N2316" s="50"/>
    </row>
    <row r="2317" spans="1:14" s="22" customFormat="1" x14ac:dyDescent="0.45">
      <c r="A2317" s="113"/>
      <c r="C2317" s="113"/>
      <c r="D2317" s="71"/>
      <c r="E2317" s="91"/>
      <c r="F2317" s="91"/>
      <c r="G2317" s="91"/>
      <c r="H2317" s="50"/>
      <c r="I2317" s="51"/>
      <c r="J2317" s="107"/>
      <c r="L2317" s="50"/>
      <c r="M2317" s="50"/>
      <c r="N2317" s="50"/>
    </row>
    <row r="2318" spans="1:14" s="22" customFormat="1" x14ac:dyDescent="0.45">
      <c r="A2318" s="113"/>
      <c r="C2318" s="113"/>
      <c r="D2318" s="71"/>
      <c r="E2318" s="91"/>
      <c r="F2318" s="91"/>
      <c r="G2318" s="91"/>
      <c r="H2318" s="50"/>
      <c r="I2318" s="51"/>
      <c r="J2318" s="107"/>
      <c r="L2318" s="50"/>
      <c r="M2318" s="50"/>
      <c r="N2318" s="50"/>
    </row>
    <row r="2319" spans="1:14" s="22" customFormat="1" x14ac:dyDescent="0.45">
      <c r="A2319" s="113"/>
      <c r="C2319" s="113"/>
      <c r="D2319" s="71"/>
      <c r="E2319" s="91"/>
      <c r="F2319" s="91"/>
      <c r="G2319" s="91"/>
      <c r="H2319" s="50"/>
      <c r="I2319" s="51"/>
      <c r="J2319" s="107"/>
      <c r="L2319" s="50"/>
      <c r="M2319" s="50"/>
      <c r="N2319" s="50"/>
    </row>
    <row r="2320" spans="1:14" s="22" customFormat="1" x14ac:dyDescent="0.45">
      <c r="A2320" s="113"/>
      <c r="C2320" s="113"/>
      <c r="D2320" s="71"/>
      <c r="E2320" s="91"/>
      <c r="F2320" s="91"/>
      <c r="G2320" s="91"/>
      <c r="H2320" s="50"/>
      <c r="I2320" s="51"/>
      <c r="J2320" s="107"/>
      <c r="L2320" s="50"/>
      <c r="M2320" s="50"/>
      <c r="N2320" s="50"/>
    </row>
    <row r="2321" spans="1:14" s="22" customFormat="1" x14ac:dyDescent="0.45">
      <c r="A2321" s="113"/>
      <c r="C2321" s="113"/>
      <c r="D2321" s="71"/>
      <c r="E2321" s="91"/>
      <c r="F2321" s="91"/>
      <c r="G2321" s="91"/>
      <c r="H2321" s="50"/>
      <c r="I2321" s="51"/>
      <c r="J2321" s="107"/>
      <c r="L2321" s="50"/>
      <c r="M2321" s="50"/>
      <c r="N2321" s="50"/>
    </row>
    <row r="2322" spans="1:14" s="22" customFormat="1" x14ac:dyDescent="0.45">
      <c r="A2322" s="113"/>
      <c r="C2322" s="113"/>
      <c r="D2322" s="71"/>
      <c r="E2322" s="91"/>
      <c r="F2322" s="91"/>
      <c r="G2322" s="91"/>
      <c r="H2322" s="50"/>
      <c r="I2322" s="51"/>
      <c r="J2322" s="107"/>
      <c r="L2322" s="50"/>
      <c r="M2322" s="50"/>
      <c r="N2322" s="50"/>
    </row>
    <row r="2323" spans="1:14" s="22" customFormat="1" x14ac:dyDescent="0.45">
      <c r="A2323" s="113"/>
      <c r="C2323" s="113"/>
      <c r="D2323" s="71"/>
      <c r="E2323" s="91"/>
      <c r="F2323" s="91"/>
      <c r="G2323" s="91"/>
      <c r="H2323" s="50"/>
      <c r="I2323" s="51"/>
      <c r="J2323" s="107"/>
      <c r="L2323" s="50"/>
      <c r="M2323" s="50"/>
      <c r="N2323" s="50"/>
    </row>
    <row r="2324" spans="1:14" s="22" customFormat="1" x14ac:dyDescent="0.45">
      <c r="A2324" s="113"/>
      <c r="C2324" s="113"/>
      <c r="D2324" s="71"/>
      <c r="E2324" s="91"/>
      <c r="F2324" s="91"/>
      <c r="G2324" s="91"/>
      <c r="H2324" s="50"/>
      <c r="I2324" s="51"/>
      <c r="J2324" s="107"/>
      <c r="L2324" s="50"/>
      <c r="M2324" s="50"/>
      <c r="N2324" s="50"/>
    </row>
    <row r="2325" spans="1:14" s="22" customFormat="1" x14ac:dyDescent="0.45">
      <c r="A2325" s="113"/>
      <c r="C2325" s="113"/>
      <c r="D2325" s="71"/>
      <c r="E2325" s="91"/>
      <c r="F2325" s="91"/>
      <c r="G2325" s="91"/>
      <c r="H2325" s="50"/>
      <c r="I2325" s="51"/>
      <c r="J2325" s="107"/>
      <c r="L2325" s="50"/>
      <c r="M2325" s="50"/>
      <c r="N2325" s="50"/>
    </row>
    <row r="2326" spans="1:14" s="22" customFormat="1" x14ac:dyDescent="0.45">
      <c r="A2326" s="113"/>
      <c r="C2326" s="113"/>
      <c r="D2326" s="71"/>
      <c r="E2326" s="91"/>
      <c r="F2326" s="91"/>
      <c r="G2326" s="91"/>
      <c r="H2326" s="50"/>
      <c r="I2326" s="51"/>
      <c r="J2326" s="107"/>
      <c r="L2326" s="50"/>
      <c r="M2326" s="50"/>
      <c r="N2326" s="50"/>
    </row>
    <row r="2327" spans="1:14" s="22" customFormat="1" x14ac:dyDescent="0.45">
      <c r="A2327" s="113"/>
      <c r="C2327" s="113"/>
      <c r="D2327" s="71"/>
      <c r="E2327" s="91"/>
      <c r="F2327" s="91"/>
      <c r="G2327" s="91"/>
      <c r="H2327" s="50"/>
      <c r="I2327" s="51"/>
      <c r="J2327" s="107"/>
      <c r="L2327" s="50"/>
      <c r="M2327" s="50"/>
      <c r="N2327" s="50"/>
    </row>
    <row r="2328" spans="1:14" s="22" customFormat="1" x14ac:dyDescent="0.45">
      <c r="A2328" s="113"/>
      <c r="C2328" s="113"/>
      <c r="D2328" s="71"/>
      <c r="E2328" s="91"/>
      <c r="F2328" s="91"/>
      <c r="G2328" s="91"/>
      <c r="H2328" s="50"/>
      <c r="I2328" s="51"/>
      <c r="J2328" s="107"/>
      <c r="L2328" s="50"/>
      <c r="M2328" s="50"/>
      <c r="N2328" s="50"/>
    </row>
    <row r="2329" spans="1:14" s="22" customFormat="1" x14ac:dyDescent="0.45">
      <c r="A2329" s="113"/>
      <c r="C2329" s="113"/>
      <c r="D2329" s="71"/>
      <c r="E2329" s="91"/>
      <c r="F2329" s="91"/>
      <c r="G2329" s="91"/>
      <c r="H2329" s="50"/>
      <c r="I2329" s="51"/>
      <c r="J2329" s="107"/>
      <c r="L2329" s="50"/>
      <c r="M2329" s="50"/>
      <c r="N2329" s="50"/>
    </row>
    <row r="2330" spans="1:14" s="22" customFormat="1" x14ac:dyDescent="0.45">
      <c r="A2330" s="113"/>
      <c r="C2330" s="113"/>
      <c r="D2330" s="71"/>
      <c r="E2330" s="91"/>
      <c r="F2330" s="91"/>
      <c r="G2330" s="91"/>
      <c r="H2330" s="50"/>
      <c r="I2330" s="51"/>
      <c r="J2330" s="107"/>
      <c r="L2330" s="50"/>
      <c r="M2330" s="50"/>
      <c r="N2330" s="50"/>
    </row>
    <row r="2331" spans="1:14" s="22" customFormat="1" x14ac:dyDescent="0.45">
      <c r="A2331" s="113"/>
      <c r="C2331" s="113"/>
      <c r="D2331" s="71"/>
      <c r="E2331" s="91"/>
      <c r="F2331" s="91"/>
      <c r="G2331" s="91"/>
      <c r="H2331" s="50"/>
      <c r="I2331" s="51"/>
      <c r="J2331" s="107"/>
      <c r="L2331" s="50"/>
      <c r="M2331" s="50"/>
      <c r="N2331" s="50"/>
    </row>
    <row r="2332" spans="1:14" s="22" customFormat="1" x14ac:dyDescent="0.45">
      <c r="A2332" s="113"/>
      <c r="C2332" s="113"/>
      <c r="D2332" s="71"/>
      <c r="E2332" s="91"/>
      <c r="F2332" s="91"/>
      <c r="G2332" s="91"/>
      <c r="H2332" s="50"/>
      <c r="I2332" s="51"/>
      <c r="J2332" s="107"/>
      <c r="L2332" s="50"/>
      <c r="M2332" s="50"/>
      <c r="N2332" s="50"/>
    </row>
    <row r="2333" spans="1:14" s="22" customFormat="1" x14ac:dyDescent="0.45">
      <c r="A2333" s="113"/>
      <c r="C2333" s="113"/>
      <c r="D2333" s="71"/>
      <c r="E2333" s="91"/>
      <c r="F2333" s="91"/>
      <c r="G2333" s="91"/>
      <c r="H2333" s="50"/>
      <c r="I2333" s="51"/>
      <c r="J2333" s="107"/>
      <c r="L2333" s="50"/>
      <c r="M2333" s="50"/>
      <c r="N2333" s="50"/>
    </row>
    <row r="2334" spans="1:14" s="22" customFormat="1" x14ac:dyDescent="0.45">
      <c r="A2334" s="113"/>
      <c r="C2334" s="113"/>
      <c r="D2334" s="71"/>
      <c r="E2334" s="91"/>
      <c r="F2334" s="91"/>
      <c r="G2334" s="91"/>
      <c r="H2334" s="50"/>
      <c r="I2334" s="51"/>
      <c r="J2334" s="107"/>
      <c r="L2334" s="50"/>
      <c r="M2334" s="50"/>
      <c r="N2334" s="50"/>
    </row>
    <row r="2335" spans="1:14" s="22" customFormat="1" x14ac:dyDescent="0.45">
      <c r="A2335" s="113"/>
      <c r="C2335" s="113"/>
      <c r="D2335" s="71"/>
      <c r="E2335" s="91"/>
      <c r="F2335" s="91"/>
      <c r="G2335" s="91"/>
      <c r="H2335" s="50"/>
      <c r="I2335" s="51"/>
      <c r="J2335" s="107"/>
      <c r="L2335" s="50"/>
      <c r="M2335" s="50"/>
      <c r="N2335" s="50"/>
    </row>
    <row r="2336" spans="1:14" s="22" customFormat="1" x14ac:dyDescent="0.45">
      <c r="A2336" s="113"/>
      <c r="C2336" s="113"/>
      <c r="D2336" s="71"/>
      <c r="E2336" s="91"/>
      <c r="F2336" s="91"/>
      <c r="G2336" s="91"/>
      <c r="H2336" s="50"/>
      <c r="I2336" s="51"/>
      <c r="J2336" s="107"/>
      <c r="L2336" s="50"/>
      <c r="M2336" s="50"/>
      <c r="N2336" s="50"/>
    </row>
    <row r="2337" spans="1:14" s="22" customFormat="1" x14ac:dyDescent="0.45">
      <c r="A2337" s="113"/>
      <c r="C2337" s="113"/>
      <c r="D2337" s="71"/>
      <c r="E2337" s="91"/>
      <c r="F2337" s="91"/>
      <c r="G2337" s="91"/>
      <c r="H2337" s="50"/>
      <c r="I2337" s="51"/>
      <c r="J2337" s="107"/>
      <c r="L2337" s="50"/>
      <c r="M2337" s="50"/>
      <c r="N2337" s="50"/>
    </row>
    <row r="2338" spans="1:14" s="22" customFormat="1" x14ac:dyDescent="0.45">
      <c r="A2338" s="113"/>
      <c r="C2338" s="113"/>
      <c r="D2338" s="71"/>
      <c r="E2338" s="91"/>
      <c r="F2338" s="91"/>
      <c r="G2338" s="91"/>
      <c r="H2338" s="50"/>
      <c r="I2338" s="51"/>
      <c r="J2338" s="107"/>
      <c r="L2338" s="50"/>
      <c r="M2338" s="50"/>
      <c r="N2338" s="50"/>
    </row>
    <row r="2339" spans="1:14" s="22" customFormat="1" x14ac:dyDescent="0.45">
      <c r="A2339" s="113"/>
      <c r="C2339" s="113"/>
      <c r="D2339" s="71"/>
      <c r="E2339" s="91"/>
      <c r="F2339" s="91"/>
      <c r="G2339" s="91"/>
      <c r="H2339" s="50"/>
      <c r="I2339" s="51"/>
      <c r="J2339" s="107"/>
      <c r="L2339" s="50"/>
      <c r="M2339" s="50"/>
      <c r="N2339" s="50"/>
    </row>
    <row r="2340" spans="1:14" s="22" customFormat="1" x14ac:dyDescent="0.45">
      <c r="A2340" s="113"/>
      <c r="C2340" s="113"/>
      <c r="D2340" s="71"/>
      <c r="E2340" s="91"/>
      <c r="F2340" s="91"/>
      <c r="G2340" s="91"/>
      <c r="H2340" s="50"/>
      <c r="I2340" s="51"/>
      <c r="J2340" s="107"/>
      <c r="L2340" s="50"/>
      <c r="M2340" s="50"/>
      <c r="N2340" s="50"/>
    </row>
    <row r="2341" spans="1:14" s="22" customFormat="1" x14ac:dyDescent="0.45">
      <c r="A2341" s="113"/>
      <c r="C2341" s="113"/>
      <c r="D2341" s="71"/>
      <c r="E2341" s="91"/>
      <c r="F2341" s="91"/>
      <c r="G2341" s="91"/>
      <c r="H2341" s="50"/>
      <c r="I2341" s="51"/>
      <c r="J2341" s="107"/>
      <c r="L2341" s="50"/>
      <c r="M2341" s="50"/>
      <c r="N2341" s="50"/>
    </row>
    <row r="2342" spans="1:14" s="22" customFormat="1" x14ac:dyDescent="0.45">
      <c r="A2342" s="113"/>
      <c r="C2342" s="113"/>
      <c r="D2342" s="71"/>
      <c r="E2342" s="91"/>
      <c r="F2342" s="91"/>
      <c r="G2342" s="91"/>
      <c r="H2342" s="50"/>
      <c r="I2342" s="51"/>
      <c r="J2342" s="107"/>
      <c r="L2342" s="50"/>
      <c r="M2342" s="50"/>
      <c r="N2342" s="50"/>
    </row>
    <row r="2343" spans="1:14" s="22" customFormat="1" x14ac:dyDescent="0.45">
      <c r="A2343" s="113"/>
      <c r="C2343" s="113"/>
      <c r="D2343" s="71"/>
      <c r="E2343" s="91"/>
      <c r="F2343" s="91"/>
      <c r="G2343" s="91"/>
      <c r="H2343" s="50"/>
      <c r="I2343" s="51"/>
      <c r="J2343" s="107"/>
      <c r="L2343" s="50"/>
      <c r="M2343" s="50"/>
      <c r="N2343" s="50"/>
    </row>
    <row r="2344" spans="1:14" s="22" customFormat="1" x14ac:dyDescent="0.45">
      <c r="A2344" s="113"/>
      <c r="C2344" s="113"/>
      <c r="D2344" s="71"/>
      <c r="E2344" s="91"/>
      <c r="F2344" s="91"/>
      <c r="G2344" s="91"/>
      <c r="H2344" s="50"/>
      <c r="I2344" s="51"/>
      <c r="J2344" s="107"/>
      <c r="L2344" s="50"/>
      <c r="M2344" s="50"/>
      <c r="N2344" s="50"/>
    </row>
    <row r="2345" spans="1:14" s="22" customFormat="1" x14ac:dyDescent="0.45">
      <c r="A2345" s="113"/>
      <c r="C2345" s="113"/>
      <c r="D2345" s="71"/>
      <c r="E2345" s="91"/>
      <c r="F2345" s="91"/>
      <c r="G2345" s="91"/>
      <c r="H2345" s="50"/>
      <c r="I2345" s="51"/>
      <c r="J2345" s="107"/>
      <c r="L2345" s="50"/>
      <c r="M2345" s="50"/>
      <c r="N2345" s="50"/>
    </row>
    <row r="2346" spans="1:14" s="22" customFormat="1" x14ac:dyDescent="0.45">
      <c r="A2346" s="113"/>
      <c r="C2346" s="113"/>
      <c r="D2346" s="71"/>
      <c r="E2346" s="91"/>
      <c r="F2346" s="91"/>
      <c r="G2346" s="91"/>
      <c r="H2346" s="50"/>
      <c r="I2346" s="51"/>
      <c r="J2346" s="107"/>
      <c r="L2346" s="50"/>
      <c r="M2346" s="50"/>
      <c r="N2346" s="50"/>
    </row>
    <row r="2347" spans="1:14" s="22" customFormat="1" x14ac:dyDescent="0.45">
      <c r="A2347" s="113"/>
      <c r="C2347" s="113"/>
      <c r="D2347" s="71"/>
      <c r="E2347" s="91"/>
      <c r="F2347" s="91"/>
      <c r="G2347" s="91"/>
      <c r="H2347" s="50"/>
      <c r="I2347" s="51"/>
      <c r="J2347" s="107"/>
      <c r="L2347" s="50"/>
      <c r="M2347" s="50"/>
      <c r="N2347" s="50"/>
    </row>
    <row r="2348" spans="1:14" s="22" customFormat="1" x14ac:dyDescent="0.45">
      <c r="A2348" s="113"/>
      <c r="C2348" s="113"/>
      <c r="D2348" s="71"/>
      <c r="E2348" s="91"/>
      <c r="F2348" s="91"/>
      <c r="G2348" s="91"/>
      <c r="H2348" s="50"/>
      <c r="I2348" s="51"/>
      <c r="J2348" s="107"/>
      <c r="L2348" s="50"/>
      <c r="M2348" s="50"/>
      <c r="N2348" s="50"/>
    </row>
    <row r="2349" spans="1:14" s="22" customFormat="1" x14ac:dyDescent="0.45">
      <c r="A2349" s="113"/>
      <c r="C2349" s="113"/>
      <c r="D2349" s="71"/>
      <c r="E2349" s="91"/>
      <c r="F2349" s="91"/>
      <c r="G2349" s="91"/>
      <c r="H2349" s="50"/>
      <c r="I2349" s="51"/>
      <c r="J2349" s="107"/>
      <c r="L2349" s="50"/>
      <c r="M2349" s="50"/>
      <c r="N2349" s="50"/>
    </row>
    <row r="2350" spans="1:14" s="22" customFormat="1" x14ac:dyDescent="0.45">
      <c r="A2350" s="113"/>
      <c r="C2350" s="113"/>
      <c r="D2350" s="71"/>
      <c r="E2350" s="91"/>
      <c r="F2350" s="91"/>
      <c r="G2350" s="91"/>
      <c r="H2350" s="50"/>
      <c r="I2350" s="51"/>
      <c r="J2350" s="107"/>
      <c r="L2350" s="50"/>
      <c r="M2350" s="50"/>
      <c r="N2350" s="50"/>
    </row>
    <row r="2351" spans="1:14" s="22" customFormat="1" x14ac:dyDescent="0.45">
      <c r="A2351" s="113"/>
      <c r="C2351" s="113"/>
      <c r="D2351" s="71"/>
      <c r="E2351" s="91"/>
      <c r="F2351" s="91"/>
      <c r="G2351" s="91"/>
      <c r="H2351" s="50"/>
      <c r="I2351" s="51"/>
      <c r="J2351" s="107"/>
      <c r="L2351" s="50"/>
      <c r="M2351" s="50"/>
      <c r="N2351" s="50"/>
    </row>
    <row r="2352" spans="1:14" s="22" customFormat="1" x14ac:dyDescent="0.45">
      <c r="A2352" s="113"/>
      <c r="C2352" s="113"/>
      <c r="D2352" s="71"/>
      <c r="E2352" s="91"/>
      <c r="F2352" s="91"/>
      <c r="G2352" s="91"/>
      <c r="H2352" s="50"/>
      <c r="I2352" s="51"/>
      <c r="J2352" s="107"/>
      <c r="L2352" s="50"/>
      <c r="M2352" s="50"/>
      <c r="N2352" s="50"/>
    </row>
    <row r="2353" spans="1:14" s="22" customFormat="1" x14ac:dyDescent="0.45">
      <c r="A2353" s="113"/>
      <c r="C2353" s="113"/>
      <c r="D2353" s="71"/>
      <c r="E2353" s="91"/>
      <c r="F2353" s="91"/>
      <c r="G2353" s="91"/>
      <c r="H2353" s="50"/>
      <c r="I2353" s="51"/>
      <c r="J2353" s="107"/>
      <c r="L2353" s="50"/>
      <c r="M2353" s="50"/>
      <c r="N2353" s="50"/>
    </row>
    <row r="2354" spans="1:14" s="22" customFormat="1" x14ac:dyDescent="0.45">
      <c r="A2354" s="113"/>
      <c r="C2354" s="113"/>
      <c r="D2354" s="71"/>
      <c r="E2354" s="91"/>
      <c r="F2354" s="91"/>
      <c r="G2354" s="91"/>
      <c r="H2354" s="50"/>
      <c r="I2354" s="51"/>
      <c r="J2354" s="107"/>
      <c r="L2354" s="50"/>
      <c r="M2354" s="50"/>
      <c r="N2354" s="50"/>
    </row>
    <row r="2355" spans="1:14" s="22" customFormat="1" x14ac:dyDescent="0.45">
      <c r="A2355" s="113"/>
      <c r="C2355" s="113"/>
      <c r="D2355" s="71"/>
      <c r="E2355" s="91"/>
      <c r="F2355" s="91"/>
      <c r="G2355" s="91"/>
      <c r="H2355" s="50"/>
      <c r="I2355" s="51"/>
      <c r="J2355" s="107"/>
      <c r="L2355" s="50"/>
      <c r="M2355" s="50"/>
      <c r="N2355" s="50"/>
    </row>
    <row r="2356" spans="1:14" s="22" customFormat="1" x14ac:dyDescent="0.45">
      <c r="A2356" s="113"/>
      <c r="C2356" s="113"/>
      <c r="D2356" s="71"/>
      <c r="E2356" s="91"/>
      <c r="F2356" s="91"/>
      <c r="G2356" s="91"/>
      <c r="H2356" s="50"/>
      <c r="I2356" s="51"/>
      <c r="J2356" s="107"/>
      <c r="L2356" s="50"/>
      <c r="M2356" s="50"/>
      <c r="N2356" s="50"/>
    </row>
    <row r="2357" spans="1:14" s="22" customFormat="1" x14ac:dyDescent="0.45">
      <c r="A2357" s="113"/>
      <c r="C2357" s="113"/>
      <c r="D2357" s="71"/>
      <c r="E2357" s="91"/>
      <c r="F2357" s="91"/>
      <c r="G2357" s="91"/>
      <c r="H2357" s="50"/>
      <c r="I2357" s="51"/>
      <c r="J2357" s="107"/>
      <c r="L2357" s="50"/>
      <c r="M2357" s="50"/>
      <c r="N2357" s="50"/>
    </row>
    <row r="2358" spans="1:14" s="22" customFormat="1" x14ac:dyDescent="0.45">
      <c r="A2358" s="113"/>
      <c r="C2358" s="113"/>
      <c r="D2358" s="71"/>
      <c r="E2358" s="91"/>
      <c r="F2358" s="91"/>
      <c r="G2358" s="91"/>
      <c r="H2358" s="50"/>
      <c r="I2358" s="51"/>
      <c r="J2358" s="107"/>
      <c r="L2358" s="50"/>
      <c r="M2358" s="50"/>
      <c r="N2358" s="50"/>
    </row>
    <row r="2359" spans="1:14" s="22" customFormat="1" x14ac:dyDescent="0.45">
      <c r="A2359" s="113"/>
      <c r="C2359" s="113"/>
      <c r="D2359" s="71"/>
      <c r="E2359" s="91"/>
      <c r="F2359" s="91"/>
      <c r="G2359" s="91"/>
      <c r="H2359" s="50"/>
      <c r="I2359" s="51"/>
      <c r="J2359" s="107"/>
      <c r="L2359" s="50"/>
      <c r="M2359" s="50"/>
      <c r="N2359" s="50"/>
    </row>
    <row r="2360" spans="1:14" s="22" customFormat="1" x14ac:dyDescent="0.45">
      <c r="A2360" s="113"/>
      <c r="C2360" s="113"/>
      <c r="D2360" s="71"/>
      <c r="E2360" s="91"/>
      <c r="F2360" s="91"/>
      <c r="G2360" s="91"/>
      <c r="H2360" s="50"/>
      <c r="I2360" s="51"/>
      <c r="J2360" s="107"/>
      <c r="L2360" s="50"/>
      <c r="M2360" s="50"/>
      <c r="N2360" s="50"/>
    </row>
    <row r="2361" spans="1:14" s="22" customFormat="1" x14ac:dyDescent="0.45">
      <c r="A2361" s="113"/>
      <c r="C2361" s="113"/>
      <c r="D2361" s="71"/>
      <c r="E2361" s="91"/>
      <c r="F2361" s="91"/>
      <c r="G2361" s="91"/>
      <c r="H2361" s="50"/>
      <c r="I2361" s="51"/>
      <c r="J2361" s="107"/>
      <c r="L2361" s="50"/>
      <c r="M2361" s="50"/>
      <c r="N2361" s="50"/>
    </row>
    <row r="2362" spans="1:14" s="22" customFormat="1" x14ac:dyDescent="0.45">
      <c r="A2362" s="113"/>
      <c r="C2362" s="113"/>
      <c r="D2362" s="71"/>
      <c r="E2362" s="91"/>
      <c r="F2362" s="91"/>
      <c r="G2362" s="91"/>
      <c r="H2362" s="50"/>
      <c r="I2362" s="51"/>
      <c r="J2362" s="107"/>
      <c r="L2362" s="50"/>
      <c r="M2362" s="50"/>
      <c r="N2362" s="50"/>
    </row>
    <row r="2363" spans="1:14" s="22" customFormat="1" x14ac:dyDescent="0.45">
      <c r="A2363" s="113"/>
      <c r="C2363" s="113"/>
      <c r="D2363" s="71"/>
      <c r="E2363" s="91"/>
      <c r="F2363" s="91"/>
      <c r="G2363" s="91"/>
      <c r="H2363" s="50"/>
      <c r="I2363" s="51"/>
      <c r="J2363" s="107"/>
      <c r="L2363" s="50"/>
      <c r="M2363" s="50"/>
      <c r="N2363" s="50"/>
    </row>
    <row r="2364" spans="1:14" s="22" customFormat="1" x14ac:dyDescent="0.45">
      <c r="A2364" s="113"/>
      <c r="C2364" s="113"/>
      <c r="D2364" s="71"/>
      <c r="E2364" s="91"/>
      <c r="F2364" s="91"/>
      <c r="G2364" s="91"/>
      <c r="H2364" s="50"/>
      <c r="I2364" s="51"/>
      <c r="J2364" s="107"/>
      <c r="L2364" s="50"/>
      <c r="M2364" s="50"/>
      <c r="N2364" s="50"/>
    </row>
    <row r="2365" spans="1:14" s="22" customFormat="1" x14ac:dyDescent="0.45">
      <c r="A2365" s="113"/>
      <c r="C2365" s="113"/>
      <c r="D2365" s="71"/>
      <c r="E2365" s="91"/>
      <c r="F2365" s="91"/>
      <c r="G2365" s="91"/>
      <c r="H2365" s="50"/>
      <c r="I2365" s="51"/>
      <c r="J2365" s="107"/>
      <c r="L2365" s="50"/>
      <c r="M2365" s="50"/>
      <c r="N2365" s="50"/>
    </row>
    <row r="2366" spans="1:14" s="22" customFormat="1" x14ac:dyDescent="0.45">
      <c r="A2366" s="113"/>
      <c r="C2366" s="113"/>
      <c r="D2366" s="71"/>
      <c r="E2366" s="91"/>
      <c r="F2366" s="91"/>
      <c r="G2366" s="91"/>
      <c r="H2366" s="50"/>
      <c r="I2366" s="51"/>
      <c r="J2366" s="107"/>
      <c r="L2366" s="50"/>
      <c r="M2366" s="50"/>
      <c r="N2366" s="50"/>
    </row>
    <row r="2367" spans="1:14" s="22" customFormat="1" x14ac:dyDescent="0.45">
      <c r="A2367" s="113"/>
      <c r="C2367" s="113"/>
      <c r="D2367" s="71"/>
      <c r="E2367" s="91"/>
      <c r="F2367" s="91"/>
      <c r="G2367" s="91"/>
      <c r="H2367" s="50"/>
      <c r="I2367" s="51"/>
      <c r="J2367" s="107"/>
      <c r="L2367" s="50"/>
      <c r="M2367" s="50"/>
      <c r="N2367" s="50"/>
    </row>
    <row r="2368" spans="1:14" s="22" customFormat="1" x14ac:dyDescent="0.45">
      <c r="A2368" s="113"/>
      <c r="C2368" s="113"/>
      <c r="D2368" s="71"/>
      <c r="E2368" s="91"/>
      <c r="F2368" s="91"/>
      <c r="G2368" s="91"/>
      <c r="H2368" s="50"/>
      <c r="I2368" s="51"/>
      <c r="J2368" s="107"/>
      <c r="L2368" s="50"/>
      <c r="M2368" s="50"/>
      <c r="N2368" s="50"/>
    </row>
    <row r="2369" spans="1:14" s="22" customFormat="1" x14ac:dyDescent="0.45">
      <c r="A2369" s="113"/>
      <c r="C2369" s="113"/>
      <c r="D2369" s="71"/>
      <c r="E2369" s="91"/>
      <c r="F2369" s="91"/>
      <c r="G2369" s="91"/>
      <c r="H2369" s="50"/>
      <c r="I2369" s="51"/>
      <c r="J2369" s="107"/>
      <c r="L2369" s="50"/>
      <c r="M2369" s="50"/>
      <c r="N2369" s="50"/>
    </row>
    <row r="2370" spans="1:14" s="22" customFormat="1" x14ac:dyDescent="0.45">
      <c r="A2370" s="113"/>
      <c r="C2370" s="113"/>
      <c r="D2370" s="71"/>
      <c r="E2370" s="91"/>
      <c r="F2370" s="91"/>
      <c r="G2370" s="91"/>
      <c r="H2370" s="50"/>
      <c r="I2370" s="51"/>
      <c r="J2370" s="107"/>
      <c r="L2370" s="50"/>
      <c r="M2370" s="50"/>
      <c r="N2370" s="50"/>
    </row>
    <row r="2371" spans="1:14" s="22" customFormat="1" x14ac:dyDescent="0.45">
      <c r="A2371" s="113"/>
      <c r="C2371" s="113"/>
      <c r="D2371" s="71"/>
      <c r="E2371" s="91"/>
      <c r="F2371" s="91"/>
      <c r="G2371" s="91"/>
      <c r="H2371" s="50"/>
      <c r="I2371" s="51"/>
      <c r="J2371" s="107"/>
      <c r="L2371" s="50"/>
      <c r="M2371" s="50"/>
      <c r="N2371" s="50"/>
    </row>
    <row r="2372" spans="1:14" s="22" customFormat="1" x14ac:dyDescent="0.45">
      <c r="A2372" s="113"/>
      <c r="C2372" s="113"/>
      <c r="D2372" s="71"/>
      <c r="E2372" s="91"/>
      <c r="F2372" s="91"/>
      <c r="G2372" s="91"/>
      <c r="H2372" s="50"/>
      <c r="I2372" s="51"/>
      <c r="J2372" s="107"/>
      <c r="L2372" s="50"/>
      <c r="M2372" s="50"/>
      <c r="N2372" s="50"/>
    </row>
    <row r="2373" spans="1:14" s="22" customFormat="1" x14ac:dyDescent="0.45">
      <c r="A2373" s="113"/>
      <c r="C2373" s="113"/>
      <c r="D2373" s="71"/>
      <c r="E2373" s="91"/>
      <c r="F2373" s="91"/>
      <c r="G2373" s="91"/>
      <c r="H2373" s="50"/>
      <c r="I2373" s="51"/>
      <c r="J2373" s="107"/>
      <c r="L2373" s="50"/>
      <c r="M2373" s="50"/>
      <c r="N2373" s="50"/>
    </row>
    <row r="2374" spans="1:14" s="22" customFormat="1" x14ac:dyDescent="0.45">
      <c r="A2374" s="113"/>
      <c r="C2374" s="113"/>
      <c r="D2374" s="71"/>
      <c r="E2374" s="91"/>
      <c r="F2374" s="91"/>
      <c r="G2374" s="91"/>
      <c r="H2374" s="50"/>
      <c r="I2374" s="51"/>
      <c r="J2374" s="107"/>
      <c r="L2374" s="50"/>
      <c r="M2374" s="50"/>
      <c r="N2374" s="50"/>
    </row>
    <row r="2375" spans="1:14" s="22" customFormat="1" x14ac:dyDescent="0.45">
      <c r="A2375" s="113"/>
      <c r="C2375" s="113"/>
      <c r="D2375" s="71"/>
      <c r="E2375" s="91"/>
      <c r="F2375" s="91"/>
      <c r="G2375" s="91"/>
      <c r="H2375" s="50"/>
      <c r="I2375" s="51"/>
      <c r="J2375" s="107"/>
      <c r="L2375" s="50"/>
      <c r="M2375" s="50"/>
      <c r="N2375" s="50"/>
    </row>
    <row r="2376" spans="1:14" s="22" customFormat="1" x14ac:dyDescent="0.45">
      <c r="A2376" s="113"/>
      <c r="C2376" s="113"/>
      <c r="D2376" s="71"/>
      <c r="E2376" s="91"/>
      <c r="F2376" s="91"/>
      <c r="G2376" s="91"/>
      <c r="H2376" s="50"/>
      <c r="I2376" s="51"/>
      <c r="J2376" s="107"/>
      <c r="L2376" s="50"/>
      <c r="M2376" s="50"/>
      <c r="N2376" s="50"/>
    </row>
    <row r="2377" spans="1:14" s="22" customFormat="1" x14ac:dyDescent="0.45">
      <c r="A2377" s="113"/>
      <c r="C2377" s="113"/>
      <c r="D2377" s="71"/>
      <c r="E2377" s="91"/>
      <c r="F2377" s="91"/>
      <c r="G2377" s="91"/>
      <c r="H2377" s="50"/>
      <c r="I2377" s="51"/>
      <c r="J2377" s="107"/>
      <c r="L2377" s="50"/>
      <c r="M2377" s="50"/>
      <c r="N2377" s="50"/>
    </row>
    <row r="2378" spans="1:14" s="22" customFormat="1" x14ac:dyDescent="0.45">
      <c r="A2378" s="113"/>
      <c r="C2378" s="113"/>
      <c r="D2378" s="71"/>
      <c r="E2378" s="91"/>
      <c r="F2378" s="91"/>
      <c r="G2378" s="91"/>
      <c r="H2378" s="50"/>
      <c r="I2378" s="51"/>
      <c r="J2378" s="107"/>
      <c r="L2378" s="50"/>
      <c r="M2378" s="50"/>
      <c r="N2378" s="50"/>
    </row>
    <row r="2379" spans="1:14" s="22" customFormat="1" x14ac:dyDescent="0.45">
      <c r="A2379" s="113"/>
      <c r="C2379" s="113"/>
      <c r="D2379" s="71"/>
      <c r="E2379" s="91"/>
      <c r="F2379" s="91"/>
      <c r="G2379" s="91"/>
      <c r="H2379" s="50"/>
      <c r="I2379" s="51"/>
      <c r="J2379" s="107"/>
      <c r="L2379" s="50"/>
      <c r="M2379" s="50"/>
      <c r="N2379" s="50"/>
    </row>
    <row r="2380" spans="1:14" s="22" customFormat="1" x14ac:dyDescent="0.45">
      <c r="A2380" s="113"/>
      <c r="C2380" s="113"/>
      <c r="D2380" s="71"/>
      <c r="E2380" s="91"/>
      <c r="F2380" s="91"/>
      <c r="G2380" s="91"/>
      <c r="H2380" s="50"/>
      <c r="I2380" s="51"/>
      <c r="J2380" s="107"/>
      <c r="L2380" s="50"/>
      <c r="M2380" s="50"/>
      <c r="N2380" s="50"/>
    </row>
    <row r="2381" spans="1:14" s="22" customFormat="1" x14ac:dyDescent="0.45">
      <c r="A2381" s="113"/>
      <c r="C2381" s="113"/>
      <c r="D2381" s="71"/>
      <c r="E2381" s="91"/>
      <c r="F2381" s="91"/>
      <c r="G2381" s="91"/>
      <c r="H2381" s="50"/>
      <c r="I2381" s="51"/>
      <c r="J2381" s="107"/>
      <c r="L2381" s="50"/>
      <c r="M2381" s="50"/>
      <c r="N2381" s="50"/>
    </row>
    <row r="2382" spans="1:14" s="22" customFormat="1" x14ac:dyDescent="0.45">
      <c r="A2382" s="113"/>
      <c r="C2382" s="113"/>
      <c r="D2382" s="71"/>
      <c r="E2382" s="91"/>
      <c r="F2382" s="91"/>
      <c r="G2382" s="91"/>
      <c r="H2382" s="50"/>
      <c r="I2382" s="51"/>
      <c r="J2382" s="107"/>
      <c r="L2382" s="50"/>
      <c r="M2382" s="50"/>
      <c r="N2382" s="50"/>
    </row>
    <row r="2383" spans="1:14" s="22" customFormat="1" x14ac:dyDescent="0.45">
      <c r="A2383" s="113"/>
      <c r="C2383" s="113"/>
      <c r="D2383" s="71"/>
      <c r="E2383" s="91"/>
      <c r="F2383" s="91"/>
      <c r="G2383" s="91"/>
      <c r="H2383" s="50"/>
      <c r="I2383" s="51"/>
      <c r="J2383" s="107"/>
      <c r="L2383" s="50"/>
      <c r="M2383" s="50"/>
      <c r="N2383" s="50"/>
    </row>
    <row r="2384" spans="1:14" s="22" customFormat="1" x14ac:dyDescent="0.45">
      <c r="A2384" s="113"/>
      <c r="C2384" s="113"/>
      <c r="D2384" s="71"/>
      <c r="E2384" s="91"/>
      <c r="F2384" s="91"/>
      <c r="G2384" s="91"/>
      <c r="H2384" s="50"/>
      <c r="I2384" s="51"/>
      <c r="J2384" s="107"/>
      <c r="L2384" s="50"/>
      <c r="M2384" s="50"/>
      <c r="N2384" s="50"/>
    </row>
    <row r="2385" spans="1:14" s="22" customFormat="1" x14ac:dyDescent="0.45">
      <c r="A2385" s="113"/>
      <c r="C2385" s="113"/>
      <c r="D2385" s="71"/>
      <c r="E2385" s="91"/>
      <c r="F2385" s="91"/>
      <c r="G2385" s="91"/>
      <c r="H2385" s="50"/>
      <c r="I2385" s="51"/>
      <c r="J2385" s="107"/>
      <c r="L2385" s="50"/>
      <c r="M2385" s="50"/>
      <c r="N2385" s="50"/>
    </row>
    <row r="2386" spans="1:14" s="22" customFormat="1" x14ac:dyDescent="0.45">
      <c r="A2386" s="113"/>
      <c r="C2386" s="113"/>
      <c r="D2386" s="71"/>
      <c r="E2386" s="91"/>
      <c r="F2386" s="91"/>
      <c r="G2386" s="91"/>
      <c r="H2386" s="50"/>
      <c r="I2386" s="51"/>
      <c r="J2386" s="107"/>
      <c r="L2386" s="50"/>
      <c r="M2386" s="50"/>
      <c r="N2386" s="50"/>
    </row>
    <row r="2387" spans="1:14" s="22" customFormat="1" x14ac:dyDescent="0.45">
      <c r="A2387" s="113"/>
      <c r="C2387" s="113"/>
      <c r="D2387" s="71"/>
      <c r="E2387" s="91"/>
      <c r="F2387" s="91"/>
      <c r="G2387" s="91"/>
      <c r="H2387" s="50"/>
      <c r="I2387" s="51"/>
      <c r="J2387" s="107"/>
      <c r="L2387" s="50"/>
      <c r="M2387" s="50"/>
      <c r="N2387" s="50"/>
    </row>
    <row r="2388" spans="1:14" s="22" customFormat="1" x14ac:dyDescent="0.45">
      <c r="A2388" s="113"/>
      <c r="C2388" s="113"/>
      <c r="D2388" s="71"/>
      <c r="E2388" s="91"/>
      <c r="F2388" s="91"/>
      <c r="G2388" s="91"/>
      <c r="H2388" s="50"/>
      <c r="I2388" s="51"/>
      <c r="J2388" s="107"/>
      <c r="L2388" s="50"/>
      <c r="M2388" s="50"/>
      <c r="N2388" s="50"/>
    </row>
    <row r="2389" spans="1:14" s="22" customFormat="1" x14ac:dyDescent="0.45">
      <c r="A2389" s="113"/>
      <c r="C2389" s="113"/>
      <c r="D2389" s="71"/>
      <c r="E2389" s="91"/>
      <c r="F2389" s="91"/>
      <c r="G2389" s="91"/>
      <c r="H2389" s="50"/>
      <c r="I2389" s="51"/>
      <c r="J2389" s="107"/>
      <c r="L2389" s="50"/>
      <c r="M2389" s="50"/>
      <c r="N2389" s="50"/>
    </row>
    <row r="2390" spans="1:14" s="22" customFormat="1" x14ac:dyDescent="0.45">
      <c r="A2390" s="113"/>
      <c r="C2390" s="113"/>
      <c r="D2390" s="71"/>
      <c r="E2390" s="91"/>
      <c r="F2390" s="91"/>
      <c r="G2390" s="91"/>
      <c r="H2390" s="50"/>
      <c r="I2390" s="51"/>
      <c r="J2390" s="107"/>
      <c r="L2390" s="50"/>
      <c r="M2390" s="50"/>
      <c r="N2390" s="50"/>
    </row>
    <row r="2391" spans="1:14" s="22" customFormat="1" x14ac:dyDescent="0.45">
      <c r="A2391" s="113"/>
      <c r="C2391" s="113"/>
      <c r="D2391" s="71"/>
      <c r="E2391" s="91"/>
      <c r="F2391" s="91"/>
      <c r="G2391" s="91"/>
      <c r="H2391" s="50"/>
      <c r="I2391" s="51"/>
      <c r="J2391" s="107"/>
      <c r="L2391" s="50"/>
      <c r="M2391" s="50"/>
      <c r="N2391" s="50"/>
    </row>
    <row r="2392" spans="1:14" s="22" customFormat="1" x14ac:dyDescent="0.45">
      <c r="A2392" s="113"/>
      <c r="C2392" s="113"/>
      <c r="D2392" s="71"/>
      <c r="E2392" s="91"/>
      <c r="F2392" s="91"/>
      <c r="G2392" s="91"/>
      <c r="H2392" s="50"/>
      <c r="I2392" s="51"/>
      <c r="J2392" s="107"/>
      <c r="L2392" s="50"/>
      <c r="M2392" s="50"/>
      <c r="N2392" s="50"/>
    </row>
    <row r="2393" spans="1:14" s="22" customFormat="1" x14ac:dyDescent="0.45">
      <c r="A2393" s="113"/>
      <c r="C2393" s="113"/>
      <c r="D2393" s="71"/>
      <c r="E2393" s="91"/>
      <c r="F2393" s="91"/>
      <c r="G2393" s="91"/>
      <c r="H2393" s="50"/>
      <c r="I2393" s="51"/>
      <c r="J2393" s="107"/>
      <c r="L2393" s="50"/>
      <c r="M2393" s="50"/>
      <c r="N2393" s="50"/>
    </row>
    <row r="2394" spans="1:14" s="22" customFormat="1" x14ac:dyDescent="0.45">
      <c r="A2394" s="113"/>
      <c r="C2394" s="113"/>
      <c r="D2394" s="71"/>
      <c r="E2394" s="91"/>
      <c r="F2394" s="91"/>
      <c r="G2394" s="91"/>
      <c r="H2394" s="50"/>
      <c r="I2394" s="51"/>
      <c r="J2394" s="107"/>
      <c r="L2394" s="50"/>
      <c r="M2394" s="50"/>
      <c r="N2394" s="50"/>
    </row>
    <row r="2395" spans="1:14" s="22" customFormat="1" x14ac:dyDescent="0.45">
      <c r="A2395" s="113"/>
      <c r="C2395" s="113"/>
      <c r="D2395" s="71"/>
      <c r="E2395" s="91"/>
      <c r="F2395" s="91"/>
      <c r="G2395" s="91"/>
      <c r="H2395" s="50"/>
      <c r="I2395" s="51"/>
      <c r="J2395" s="107"/>
      <c r="L2395" s="50"/>
      <c r="M2395" s="50"/>
      <c r="N2395" s="50"/>
    </row>
    <row r="2396" spans="1:14" s="22" customFormat="1" x14ac:dyDescent="0.45">
      <c r="A2396" s="113"/>
      <c r="C2396" s="113"/>
      <c r="D2396" s="71"/>
      <c r="E2396" s="91"/>
      <c r="F2396" s="91"/>
      <c r="G2396" s="91"/>
      <c r="H2396" s="50"/>
      <c r="I2396" s="51"/>
      <c r="J2396" s="107"/>
      <c r="L2396" s="50"/>
      <c r="M2396" s="50"/>
      <c r="N2396" s="50"/>
    </row>
    <row r="2397" spans="1:14" s="22" customFormat="1" x14ac:dyDescent="0.45">
      <c r="A2397" s="113"/>
      <c r="C2397" s="113"/>
      <c r="D2397" s="71"/>
      <c r="E2397" s="91"/>
      <c r="F2397" s="91"/>
      <c r="G2397" s="91"/>
      <c r="H2397" s="50"/>
      <c r="I2397" s="51"/>
      <c r="J2397" s="107"/>
      <c r="L2397" s="50"/>
      <c r="M2397" s="50"/>
      <c r="N2397" s="50"/>
    </row>
    <row r="2398" spans="1:14" s="22" customFormat="1" x14ac:dyDescent="0.45">
      <c r="A2398" s="113"/>
      <c r="C2398" s="113"/>
      <c r="D2398" s="71"/>
      <c r="E2398" s="91"/>
      <c r="F2398" s="91"/>
      <c r="G2398" s="91"/>
      <c r="H2398" s="50"/>
      <c r="I2398" s="51"/>
      <c r="J2398" s="107"/>
      <c r="L2398" s="50"/>
      <c r="M2398" s="50"/>
      <c r="N2398" s="50"/>
    </row>
    <row r="2399" spans="1:14" s="22" customFormat="1" x14ac:dyDescent="0.45">
      <c r="A2399" s="113"/>
      <c r="C2399" s="113"/>
      <c r="D2399" s="71"/>
      <c r="E2399" s="91"/>
      <c r="F2399" s="91"/>
      <c r="G2399" s="91"/>
      <c r="H2399" s="50"/>
      <c r="I2399" s="51"/>
      <c r="J2399" s="107"/>
      <c r="L2399" s="50"/>
      <c r="M2399" s="50"/>
      <c r="N2399" s="50"/>
    </row>
    <row r="2400" spans="1:14" s="22" customFormat="1" x14ac:dyDescent="0.45">
      <c r="A2400" s="113"/>
      <c r="C2400" s="113"/>
      <c r="D2400" s="71"/>
      <c r="E2400" s="91"/>
      <c r="F2400" s="91"/>
      <c r="G2400" s="91"/>
      <c r="H2400" s="50"/>
      <c r="I2400" s="51"/>
      <c r="J2400" s="107"/>
      <c r="L2400" s="50"/>
      <c r="M2400" s="50"/>
      <c r="N2400" s="50"/>
    </row>
    <row r="2401" spans="1:14" s="22" customFormat="1" x14ac:dyDescent="0.45">
      <c r="A2401" s="113"/>
      <c r="C2401" s="113"/>
      <c r="D2401" s="71"/>
      <c r="E2401" s="91"/>
      <c r="F2401" s="91"/>
      <c r="G2401" s="91"/>
      <c r="H2401" s="50"/>
      <c r="I2401" s="51"/>
      <c r="J2401" s="107"/>
      <c r="L2401" s="50"/>
      <c r="M2401" s="50"/>
      <c r="N2401" s="50"/>
    </row>
    <row r="2402" spans="1:14" s="22" customFormat="1" x14ac:dyDescent="0.45">
      <c r="A2402" s="113"/>
      <c r="C2402" s="113"/>
      <c r="D2402" s="71"/>
      <c r="E2402" s="91"/>
      <c r="F2402" s="91"/>
      <c r="G2402" s="91"/>
      <c r="H2402" s="50"/>
      <c r="I2402" s="51"/>
      <c r="J2402" s="107"/>
      <c r="L2402" s="50"/>
      <c r="M2402" s="50"/>
      <c r="N2402" s="50"/>
    </row>
    <row r="2403" spans="1:14" s="22" customFormat="1" x14ac:dyDescent="0.45">
      <c r="A2403" s="113"/>
      <c r="C2403" s="113"/>
      <c r="D2403" s="71"/>
      <c r="E2403" s="91"/>
      <c r="F2403" s="91"/>
      <c r="G2403" s="91"/>
      <c r="H2403" s="50"/>
      <c r="I2403" s="51"/>
      <c r="J2403" s="107"/>
      <c r="L2403" s="50"/>
      <c r="M2403" s="50"/>
      <c r="N2403" s="50"/>
    </row>
    <row r="2404" spans="1:14" s="22" customFormat="1" x14ac:dyDescent="0.45">
      <c r="A2404" s="113"/>
      <c r="C2404" s="113"/>
      <c r="D2404" s="71"/>
      <c r="E2404" s="91"/>
      <c r="F2404" s="91"/>
      <c r="G2404" s="91"/>
      <c r="H2404" s="50"/>
      <c r="I2404" s="51"/>
      <c r="J2404" s="107"/>
      <c r="L2404" s="50"/>
      <c r="M2404" s="50"/>
      <c r="N2404" s="50"/>
    </row>
    <row r="2405" spans="1:14" s="22" customFormat="1" x14ac:dyDescent="0.45">
      <c r="A2405" s="113"/>
      <c r="C2405" s="113"/>
      <c r="D2405" s="71"/>
      <c r="E2405" s="91"/>
      <c r="F2405" s="91"/>
      <c r="G2405" s="91"/>
      <c r="H2405" s="50"/>
      <c r="I2405" s="51"/>
      <c r="J2405" s="107"/>
      <c r="L2405" s="50"/>
      <c r="M2405" s="50"/>
      <c r="N2405" s="50"/>
    </row>
    <row r="2406" spans="1:14" s="22" customFormat="1" x14ac:dyDescent="0.45">
      <c r="A2406" s="113"/>
      <c r="C2406" s="113"/>
      <c r="D2406" s="71"/>
      <c r="E2406" s="91"/>
      <c r="F2406" s="91"/>
      <c r="G2406" s="91"/>
      <c r="H2406" s="50"/>
      <c r="I2406" s="51"/>
      <c r="J2406" s="107"/>
      <c r="L2406" s="50"/>
      <c r="M2406" s="50"/>
      <c r="N2406" s="50"/>
    </row>
    <row r="2407" spans="1:14" s="22" customFormat="1" x14ac:dyDescent="0.45">
      <c r="A2407" s="113"/>
      <c r="C2407" s="113"/>
      <c r="D2407" s="71"/>
      <c r="E2407" s="91"/>
      <c r="F2407" s="91"/>
      <c r="G2407" s="91"/>
      <c r="H2407" s="50"/>
      <c r="I2407" s="51"/>
      <c r="J2407" s="107"/>
      <c r="L2407" s="50"/>
      <c r="M2407" s="50"/>
      <c r="N2407" s="50"/>
    </row>
    <row r="2408" spans="1:14" s="22" customFormat="1" x14ac:dyDescent="0.45">
      <c r="A2408" s="113"/>
      <c r="C2408" s="113"/>
      <c r="D2408" s="71"/>
      <c r="E2408" s="91"/>
      <c r="F2408" s="91"/>
      <c r="G2408" s="91"/>
      <c r="H2408" s="50"/>
      <c r="I2408" s="51"/>
      <c r="J2408" s="107"/>
      <c r="L2408" s="50"/>
      <c r="M2408" s="50"/>
      <c r="N2408" s="50"/>
    </row>
    <row r="2409" spans="1:14" s="22" customFormat="1" x14ac:dyDescent="0.45">
      <c r="A2409" s="113"/>
      <c r="C2409" s="113"/>
      <c r="D2409" s="71"/>
      <c r="E2409" s="91"/>
      <c r="F2409" s="91"/>
      <c r="G2409" s="91"/>
      <c r="H2409" s="50"/>
      <c r="I2409" s="51"/>
      <c r="J2409" s="107"/>
      <c r="L2409" s="50"/>
      <c r="M2409" s="50"/>
      <c r="N2409" s="50"/>
    </row>
    <row r="2410" spans="1:14" s="22" customFormat="1" x14ac:dyDescent="0.45">
      <c r="A2410" s="113"/>
      <c r="C2410" s="113"/>
      <c r="D2410" s="71"/>
      <c r="E2410" s="91"/>
      <c r="F2410" s="91"/>
      <c r="G2410" s="91"/>
      <c r="H2410" s="50"/>
      <c r="I2410" s="51"/>
      <c r="J2410" s="107"/>
      <c r="L2410" s="50"/>
      <c r="M2410" s="50"/>
      <c r="N2410" s="50"/>
    </row>
    <row r="2411" spans="1:14" s="22" customFormat="1" x14ac:dyDescent="0.45">
      <c r="A2411" s="113"/>
      <c r="C2411" s="113"/>
      <c r="D2411" s="71"/>
      <c r="E2411" s="91"/>
      <c r="F2411" s="91"/>
      <c r="G2411" s="91"/>
      <c r="H2411" s="50"/>
      <c r="I2411" s="51"/>
      <c r="J2411" s="107"/>
      <c r="L2411" s="50"/>
      <c r="M2411" s="50"/>
      <c r="N2411" s="50"/>
    </row>
    <row r="2412" spans="1:14" s="22" customFormat="1" x14ac:dyDescent="0.45">
      <c r="A2412" s="113"/>
      <c r="C2412" s="113"/>
      <c r="D2412" s="71"/>
      <c r="E2412" s="91"/>
      <c r="F2412" s="91"/>
      <c r="G2412" s="91"/>
      <c r="H2412" s="50"/>
      <c r="I2412" s="51"/>
      <c r="J2412" s="107"/>
      <c r="L2412" s="50"/>
      <c r="M2412" s="50"/>
      <c r="N2412" s="50"/>
    </row>
    <row r="2413" spans="1:14" s="22" customFormat="1" x14ac:dyDescent="0.45">
      <c r="A2413" s="113"/>
      <c r="C2413" s="113"/>
      <c r="D2413" s="71"/>
      <c r="E2413" s="91"/>
      <c r="F2413" s="91"/>
      <c r="G2413" s="91"/>
      <c r="H2413" s="50"/>
      <c r="I2413" s="51"/>
      <c r="J2413" s="107"/>
      <c r="L2413" s="50"/>
      <c r="M2413" s="50"/>
      <c r="N2413" s="50"/>
    </row>
    <row r="2414" spans="1:14" s="22" customFormat="1" x14ac:dyDescent="0.45">
      <c r="A2414" s="113"/>
      <c r="C2414" s="113"/>
      <c r="D2414" s="71"/>
      <c r="E2414" s="91"/>
      <c r="F2414" s="91"/>
      <c r="G2414" s="91"/>
      <c r="H2414" s="50"/>
      <c r="I2414" s="51"/>
      <c r="J2414" s="107"/>
      <c r="L2414" s="50"/>
      <c r="M2414" s="50"/>
      <c r="N2414" s="50"/>
    </row>
    <row r="2415" spans="1:14" s="22" customFormat="1" x14ac:dyDescent="0.45">
      <c r="A2415" s="113"/>
      <c r="C2415" s="113"/>
      <c r="D2415" s="71"/>
      <c r="E2415" s="91"/>
      <c r="F2415" s="91"/>
      <c r="G2415" s="91"/>
      <c r="H2415" s="50"/>
      <c r="I2415" s="51"/>
      <c r="J2415" s="107"/>
      <c r="L2415" s="50"/>
      <c r="M2415" s="50"/>
      <c r="N2415" s="50"/>
    </row>
    <row r="2416" spans="1:14" s="22" customFormat="1" x14ac:dyDescent="0.45">
      <c r="A2416" s="113"/>
      <c r="C2416" s="113"/>
      <c r="D2416" s="71"/>
      <c r="E2416" s="91"/>
      <c r="F2416" s="91"/>
      <c r="G2416" s="91"/>
      <c r="H2416" s="50"/>
      <c r="I2416" s="51"/>
      <c r="J2416" s="107"/>
      <c r="L2416" s="50"/>
      <c r="M2416" s="50"/>
      <c r="N2416" s="50"/>
    </row>
    <row r="2417" spans="1:14" s="22" customFormat="1" x14ac:dyDescent="0.45">
      <c r="A2417" s="113"/>
      <c r="C2417" s="113"/>
      <c r="D2417" s="71"/>
      <c r="E2417" s="91"/>
      <c r="F2417" s="91"/>
      <c r="G2417" s="91"/>
      <c r="H2417" s="50"/>
      <c r="I2417" s="51"/>
      <c r="J2417" s="107"/>
      <c r="L2417" s="50"/>
      <c r="M2417" s="50"/>
      <c r="N2417" s="50"/>
    </row>
    <row r="2418" spans="1:14" s="22" customFormat="1" x14ac:dyDescent="0.45">
      <c r="A2418" s="113"/>
      <c r="C2418" s="113"/>
      <c r="D2418" s="71"/>
      <c r="E2418" s="91"/>
      <c r="F2418" s="91"/>
      <c r="G2418" s="91"/>
      <c r="H2418" s="50"/>
      <c r="I2418" s="51"/>
      <c r="J2418" s="107"/>
      <c r="L2418" s="50"/>
      <c r="M2418" s="50"/>
      <c r="N2418" s="50"/>
    </row>
    <row r="2419" spans="1:14" s="22" customFormat="1" x14ac:dyDescent="0.45">
      <c r="A2419" s="113"/>
      <c r="C2419" s="113"/>
      <c r="D2419" s="71"/>
      <c r="E2419" s="91"/>
      <c r="F2419" s="91"/>
      <c r="G2419" s="91"/>
      <c r="H2419" s="50"/>
      <c r="I2419" s="51"/>
      <c r="J2419" s="107"/>
      <c r="L2419" s="50"/>
      <c r="M2419" s="50"/>
      <c r="N2419" s="50"/>
    </row>
    <row r="2420" spans="1:14" s="22" customFormat="1" x14ac:dyDescent="0.45">
      <c r="A2420" s="113"/>
      <c r="C2420" s="113"/>
      <c r="D2420" s="71"/>
      <c r="E2420" s="91"/>
      <c r="F2420" s="91"/>
      <c r="G2420" s="91"/>
      <c r="H2420" s="50"/>
      <c r="I2420" s="51"/>
      <c r="J2420" s="107"/>
      <c r="L2420" s="50"/>
      <c r="M2420" s="50"/>
      <c r="N2420" s="50"/>
    </row>
    <row r="2421" spans="1:14" s="22" customFormat="1" x14ac:dyDescent="0.45">
      <c r="A2421" s="113"/>
      <c r="C2421" s="113"/>
      <c r="D2421" s="71"/>
      <c r="E2421" s="91"/>
      <c r="F2421" s="91"/>
      <c r="G2421" s="91"/>
      <c r="H2421" s="50"/>
      <c r="I2421" s="51"/>
      <c r="J2421" s="107"/>
      <c r="L2421" s="50"/>
      <c r="M2421" s="50"/>
      <c r="N2421" s="50"/>
    </row>
    <row r="2422" spans="1:14" s="22" customFormat="1" x14ac:dyDescent="0.45">
      <c r="A2422" s="113"/>
      <c r="C2422" s="113"/>
      <c r="D2422" s="71"/>
      <c r="E2422" s="91"/>
      <c r="F2422" s="91"/>
      <c r="G2422" s="91"/>
      <c r="H2422" s="50"/>
      <c r="I2422" s="51"/>
      <c r="J2422" s="107"/>
      <c r="L2422" s="50"/>
      <c r="M2422" s="50"/>
      <c r="N2422" s="50"/>
    </row>
    <row r="2423" spans="1:14" s="22" customFormat="1" x14ac:dyDescent="0.45">
      <c r="A2423" s="113"/>
      <c r="C2423" s="113"/>
      <c r="D2423" s="71"/>
      <c r="E2423" s="91"/>
      <c r="F2423" s="91"/>
      <c r="G2423" s="91"/>
      <c r="H2423" s="50"/>
      <c r="I2423" s="51"/>
      <c r="J2423" s="107"/>
      <c r="L2423" s="50"/>
      <c r="M2423" s="50"/>
      <c r="N2423" s="50"/>
    </row>
    <row r="2424" spans="1:14" s="22" customFormat="1" x14ac:dyDescent="0.45">
      <c r="A2424" s="113"/>
      <c r="C2424" s="113"/>
      <c r="D2424" s="71"/>
      <c r="E2424" s="91"/>
      <c r="F2424" s="91"/>
      <c r="G2424" s="91"/>
      <c r="H2424" s="50"/>
      <c r="I2424" s="51"/>
      <c r="J2424" s="107"/>
      <c r="L2424" s="50"/>
      <c r="M2424" s="50"/>
      <c r="N2424" s="50"/>
    </row>
    <row r="2425" spans="1:14" s="22" customFormat="1" x14ac:dyDescent="0.45">
      <c r="A2425" s="113"/>
      <c r="C2425" s="113"/>
      <c r="D2425" s="71"/>
      <c r="E2425" s="91"/>
      <c r="F2425" s="91"/>
      <c r="G2425" s="91"/>
      <c r="H2425" s="50"/>
      <c r="I2425" s="51"/>
      <c r="J2425" s="107"/>
      <c r="L2425" s="50"/>
      <c r="M2425" s="50"/>
      <c r="N2425" s="50"/>
    </row>
    <row r="2426" spans="1:14" s="22" customFormat="1" x14ac:dyDescent="0.45">
      <c r="A2426" s="113"/>
      <c r="C2426" s="113"/>
      <c r="D2426" s="71"/>
      <c r="E2426" s="91"/>
      <c r="F2426" s="91"/>
      <c r="G2426" s="91"/>
      <c r="H2426" s="50"/>
      <c r="I2426" s="51"/>
      <c r="J2426" s="107"/>
      <c r="L2426" s="50"/>
      <c r="M2426" s="50"/>
      <c r="N2426" s="50"/>
    </row>
    <row r="2427" spans="1:14" s="22" customFormat="1" x14ac:dyDescent="0.45">
      <c r="A2427" s="113"/>
      <c r="C2427" s="113"/>
      <c r="D2427" s="71"/>
      <c r="E2427" s="91"/>
      <c r="F2427" s="91"/>
      <c r="G2427" s="91"/>
      <c r="H2427" s="50"/>
      <c r="I2427" s="51"/>
      <c r="J2427" s="107"/>
      <c r="L2427" s="50"/>
      <c r="M2427" s="50"/>
      <c r="N2427" s="50"/>
    </row>
    <row r="2428" spans="1:14" s="22" customFormat="1" x14ac:dyDescent="0.45">
      <c r="A2428" s="113"/>
      <c r="C2428" s="113"/>
      <c r="D2428" s="71"/>
      <c r="E2428" s="91"/>
      <c r="F2428" s="91"/>
      <c r="G2428" s="91"/>
      <c r="H2428" s="50"/>
      <c r="I2428" s="51"/>
      <c r="J2428" s="107"/>
      <c r="L2428" s="50"/>
      <c r="M2428" s="50"/>
      <c r="N2428" s="50"/>
    </row>
    <row r="2429" spans="1:14" s="22" customFormat="1" x14ac:dyDescent="0.45">
      <c r="A2429" s="113"/>
      <c r="C2429" s="113"/>
      <c r="D2429" s="71"/>
      <c r="E2429" s="91"/>
      <c r="F2429" s="91"/>
      <c r="G2429" s="91"/>
      <c r="H2429" s="50"/>
      <c r="I2429" s="51"/>
      <c r="J2429" s="107"/>
      <c r="L2429" s="50"/>
      <c r="M2429" s="50"/>
      <c r="N2429" s="50"/>
    </row>
    <row r="2430" spans="1:14" s="22" customFormat="1" x14ac:dyDescent="0.45">
      <c r="A2430" s="113"/>
      <c r="C2430" s="113"/>
      <c r="D2430" s="71"/>
      <c r="E2430" s="91"/>
      <c r="F2430" s="91"/>
      <c r="G2430" s="91"/>
      <c r="H2430" s="50"/>
      <c r="I2430" s="51"/>
      <c r="J2430" s="107"/>
      <c r="L2430" s="50"/>
      <c r="M2430" s="50"/>
      <c r="N2430" s="50"/>
    </row>
    <row r="2431" spans="1:14" s="22" customFormat="1" x14ac:dyDescent="0.45">
      <c r="A2431" s="113"/>
      <c r="C2431" s="113"/>
      <c r="D2431" s="71"/>
      <c r="E2431" s="91"/>
      <c r="F2431" s="91"/>
      <c r="G2431" s="91"/>
      <c r="H2431" s="50"/>
      <c r="I2431" s="51"/>
      <c r="J2431" s="107"/>
      <c r="L2431" s="50"/>
      <c r="M2431" s="50"/>
      <c r="N2431" s="50"/>
    </row>
    <row r="2432" spans="1:14" s="22" customFormat="1" x14ac:dyDescent="0.45">
      <c r="A2432" s="113"/>
      <c r="C2432" s="113"/>
      <c r="D2432" s="71"/>
      <c r="E2432" s="91"/>
      <c r="F2432" s="91"/>
      <c r="G2432" s="91"/>
      <c r="H2432" s="50"/>
      <c r="I2432" s="51"/>
      <c r="J2432" s="107"/>
      <c r="L2432" s="50"/>
      <c r="M2432" s="50"/>
      <c r="N2432" s="50"/>
    </row>
    <row r="2433" spans="1:14" s="22" customFormat="1" x14ac:dyDescent="0.45">
      <c r="A2433" s="113"/>
      <c r="C2433" s="113"/>
      <c r="D2433" s="71"/>
      <c r="E2433" s="91"/>
      <c r="F2433" s="91"/>
      <c r="G2433" s="91"/>
      <c r="H2433" s="50"/>
      <c r="I2433" s="51"/>
      <c r="J2433" s="107"/>
      <c r="L2433" s="50"/>
      <c r="M2433" s="50"/>
      <c r="N2433" s="50"/>
    </row>
    <row r="2434" spans="1:14" s="22" customFormat="1" x14ac:dyDescent="0.45">
      <c r="A2434" s="113"/>
      <c r="C2434" s="113"/>
      <c r="D2434" s="71"/>
      <c r="E2434" s="91"/>
      <c r="F2434" s="91"/>
      <c r="G2434" s="91"/>
      <c r="H2434" s="50"/>
      <c r="I2434" s="51"/>
      <c r="J2434" s="107"/>
      <c r="L2434" s="50"/>
      <c r="M2434" s="50"/>
      <c r="N2434" s="50"/>
    </row>
    <row r="2435" spans="1:14" s="22" customFormat="1" x14ac:dyDescent="0.45">
      <c r="A2435" s="113"/>
      <c r="C2435" s="113"/>
      <c r="D2435" s="71"/>
      <c r="E2435" s="91"/>
      <c r="F2435" s="91"/>
      <c r="G2435" s="91"/>
      <c r="H2435" s="50"/>
      <c r="I2435" s="51"/>
      <c r="J2435" s="107"/>
      <c r="L2435" s="50"/>
      <c r="M2435" s="50"/>
      <c r="N2435" s="50"/>
    </row>
    <row r="2436" spans="1:14" s="22" customFormat="1" x14ac:dyDescent="0.45">
      <c r="A2436" s="113"/>
      <c r="C2436" s="113"/>
      <c r="D2436" s="71"/>
      <c r="E2436" s="91"/>
      <c r="F2436" s="91"/>
      <c r="G2436" s="91"/>
      <c r="H2436" s="50"/>
      <c r="I2436" s="51"/>
      <c r="J2436" s="107"/>
      <c r="L2436" s="50"/>
      <c r="M2436" s="50"/>
      <c r="N2436" s="50"/>
    </row>
    <row r="2437" spans="1:14" s="22" customFormat="1" x14ac:dyDescent="0.45">
      <c r="A2437" s="113"/>
      <c r="C2437" s="113"/>
      <c r="D2437" s="71"/>
      <c r="E2437" s="91"/>
      <c r="F2437" s="91"/>
      <c r="G2437" s="91"/>
      <c r="H2437" s="50"/>
      <c r="I2437" s="51"/>
      <c r="J2437" s="107"/>
      <c r="L2437" s="50"/>
      <c r="M2437" s="50"/>
      <c r="N2437" s="50"/>
    </row>
    <row r="2438" spans="1:14" s="22" customFormat="1" x14ac:dyDescent="0.45">
      <c r="A2438" s="113"/>
      <c r="C2438" s="113"/>
      <c r="D2438" s="71"/>
      <c r="E2438" s="91"/>
      <c r="F2438" s="91"/>
      <c r="G2438" s="91"/>
      <c r="H2438" s="50"/>
      <c r="I2438" s="51"/>
      <c r="J2438" s="107"/>
      <c r="L2438" s="50"/>
      <c r="M2438" s="50"/>
      <c r="N2438" s="50"/>
    </row>
    <row r="2439" spans="1:14" s="22" customFormat="1" x14ac:dyDescent="0.45">
      <c r="A2439" s="113"/>
      <c r="C2439" s="113"/>
      <c r="D2439" s="71"/>
      <c r="E2439" s="91"/>
      <c r="F2439" s="91"/>
      <c r="G2439" s="91"/>
      <c r="H2439" s="50"/>
      <c r="I2439" s="51"/>
      <c r="J2439" s="107"/>
      <c r="L2439" s="50"/>
      <c r="M2439" s="50"/>
      <c r="N2439" s="50"/>
    </row>
    <row r="2440" spans="1:14" s="22" customFormat="1" x14ac:dyDescent="0.45">
      <c r="A2440" s="113"/>
      <c r="C2440" s="113"/>
      <c r="D2440" s="71"/>
      <c r="E2440" s="91"/>
      <c r="F2440" s="91"/>
      <c r="G2440" s="91"/>
      <c r="H2440" s="50"/>
      <c r="I2440" s="51"/>
      <c r="J2440" s="107"/>
      <c r="L2440" s="50"/>
      <c r="M2440" s="50"/>
      <c r="N2440" s="50"/>
    </row>
    <row r="2441" spans="1:14" s="22" customFormat="1" x14ac:dyDescent="0.45">
      <c r="A2441" s="113"/>
      <c r="C2441" s="113"/>
      <c r="D2441" s="71"/>
      <c r="E2441" s="91"/>
      <c r="F2441" s="91"/>
      <c r="G2441" s="91"/>
      <c r="H2441" s="50"/>
      <c r="I2441" s="51"/>
      <c r="J2441" s="107"/>
      <c r="L2441" s="50"/>
      <c r="M2441" s="50"/>
      <c r="N2441" s="50"/>
    </row>
    <row r="2442" spans="1:14" s="22" customFormat="1" x14ac:dyDescent="0.45">
      <c r="A2442" s="113"/>
      <c r="C2442" s="113"/>
      <c r="D2442" s="71"/>
      <c r="E2442" s="91"/>
      <c r="F2442" s="91"/>
      <c r="G2442" s="91"/>
      <c r="H2442" s="50"/>
      <c r="I2442" s="51"/>
      <c r="J2442" s="107"/>
      <c r="L2442" s="50"/>
      <c r="M2442" s="50"/>
      <c r="N2442" s="50"/>
    </row>
    <row r="2443" spans="1:14" s="22" customFormat="1" x14ac:dyDescent="0.45">
      <c r="A2443" s="113"/>
      <c r="C2443" s="113"/>
      <c r="D2443" s="71"/>
      <c r="E2443" s="91"/>
      <c r="F2443" s="91"/>
      <c r="G2443" s="91"/>
      <c r="H2443" s="50"/>
      <c r="I2443" s="51"/>
      <c r="J2443" s="107"/>
      <c r="L2443" s="50"/>
      <c r="M2443" s="50"/>
      <c r="N2443" s="50"/>
    </row>
    <row r="2444" spans="1:14" s="22" customFormat="1" x14ac:dyDescent="0.45">
      <c r="A2444" s="113"/>
      <c r="C2444" s="113"/>
      <c r="D2444" s="71"/>
      <c r="E2444" s="91"/>
      <c r="F2444" s="91"/>
      <c r="G2444" s="91"/>
      <c r="H2444" s="50"/>
      <c r="I2444" s="51"/>
      <c r="J2444" s="107"/>
      <c r="L2444" s="50"/>
      <c r="M2444" s="50"/>
      <c r="N2444" s="50"/>
    </row>
    <row r="2445" spans="1:14" s="22" customFormat="1" x14ac:dyDescent="0.45">
      <c r="A2445" s="113"/>
      <c r="C2445" s="113"/>
      <c r="D2445" s="71"/>
      <c r="E2445" s="91"/>
      <c r="F2445" s="91"/>
      <c r="G2445" s="91"/>
      <c r="H2445" s="50"/>
      <c r="I2445" s="51"/>
      <c r="J2445" s="107"/>
      <c r="L2445" s="50"/>
      <c r="M2445" s="50"/>
      <c r="N2445" s="50"/>
    </row>
    <row r="2446" spans="1:14" s="22" customFormat="1" x14ac:dyDescent="0.45">
      <c r="A2446" s="113"/>
      <c r="C2446" s="113"/>
      <c r="D2446" s="71"/>
      <c r="E2446" s="91"/>
      <c r="F2446" s="91"/>
      <c r="G2446" s="91"/>
      <c r="H2446" s="50"/>
      <c r="I2446" s="51"/>
      <c r="J2446" s="107"/>
      <c r="L2446" s="50"/>
      <c r="M2446" s="50"/>
      <c r="N2446" s="50"/>
    </row>
    <row r="2447" spans="1:14" s="22" customFormat="1" x14ac:dyDescent="0.45">
      <c r="A2447" s="113"/>
      <c r="C2447" s="113"/>
      <c r="D2447" s="71"/>
      <c r="E2447" s="91"/>
      <c r="F2447" s="91"/>
      <c r="G2447" s="91"/>
      <c r="H2447" s="50"/>
      <c r="I2447" s="51"/>
      <c r="J2447" s="107"/>
      <c r="L2447" s="50"/>
      <c r="M2447" s="50"/>
      <c r="N2447" s="50"/>
    </row>
    <row r="2448" spans="1:14" s="22" customFormat="1" x14ac:dyDescent="0.45">
      <c r="A2448" s="113"/>
      <c r="C2448" s="113"/>
      <c r="D2448" s="71"/>
      <c r="E2448" s="91"/>
      <c r="F2448" s="91"/>
      <c r="G2448" s="91"/>
      <c r="H2448" s="50"/>
      <c r="I2448" s="51"/>
      <c r="J2448" s="107"/>
      <c r="L2448" s="50"/>
      <c r="M2448" s="50"/>
      <c r="N2448" s="50"/>
    </row>
    <row r="2449" spans="1:14" s="22" customFormat="1" x14ac:dyDescent="0.45">
      <c r="A2449" s="113"/>
      <c r="C2449" s="113"/>
      <c r="D2449" s="71"/>
      <c r="E2449" s="91"/>
      <c r="F2449" s="91"/>
      <c r="G2449" s="91"/>
      <c r="H2449" s="50"/>
      <c r="I2449" s="51"/>
      <c r="J2449" s="107"/>
      <c r="L2449" s="50"/>
      <c r="M2449" s="50"/>
      <c r="N2449" s="50"/>
    </row>
    <row r="2450" spans="1:14" s="22" customFormat="1" x14ac:dyDescent="0.45">
      <c r="A2450" s="113"/>
      <c r="C2450" s="113"/>
      <c r="D2450" s="71"/>
      <c r="E2450" s="91"/>
      <c r="F2450" s="91"/>
      <c r="G2450" s="91"/>
      <c r="H2450" s="50"/>
      <c r="I2450" s="51"/>
      <c r="J2450" s="107"/>
      <c r="L2450" s="50"/>
      <c r="M2450" s="50"/>
      <c r="N2450" s="50"/>
    </row>
    <row r="2451" spans="1:14" s="22" customFormat="1" x14ac:dyDescent="0.45">
      <c r="A2451" s="113"/>
      <c r="C2451" s="113"/>
      <c r="D2451" s="71"/>
      <c r="E2451" s="91"/>
      <c r="F2451" s="91"/>
      <c r="G2451" s="91"/>
      <c r="H2451" s="50"/>
      <c r="I2451" s="51"/>
      <c r="J2451" s="107"/>
      <c r="L2451" s="50"/>
      <c r="M2451" s="50"/>
      <c r="N2451" s="50"/>
    </row>
    <row r="2452" spans="1:14" s="22" customFormat="1" x14ac:dyDescent="0.45">
      <c r="A2452" s="113"/>
      <c r="C2452" s="113"/>
      <c r="D2452" s="71"/>
      <c r="E2452" s="91"/>
      <c r="F2452" s="91"/>
      <c r="G2452" s="91"/>
      <c r="H2452" s="50"/>
      <c r="I2452" s="51"/>
      <c r="J2452" s="107"/>
      <c r="L2452" s="50"/>
      <c r="M2452" s="50"/>
      <c r="N2452" s="50"/>
    </row>
    <row r="2453" spans="1:14" s="22" customFormat="1" x14ac:dyDescent="0.45">
      <c r="A2453" s="113"/>
      <c r="C2453" s="113"/>
      <c r="D2453" s="71"/>
      <c r="E2453" s="91"/>
      <c r="F2453" s="91"/>
      <c r="G2453" s="91"/>
      <c r="H2453" s="50"/>
      <c r="I2453" s="51"/>
      <c r="J2453" s="107"/>
      <c r="L2453" s="50"/>
      <c r="M2453" s="50"/>
      <c r="N2453" s="50"/>
    </row>
    <row r="2454" spans="1:14" s="22" customFormat="1" x14ac:dyDescent="0.45">
      <c r="A2454" s="113"/>
      <c r="C2454" s="113"/>
      <c r="D2454" s="71"/>
      <c r="E2454" s="91"/>
      <c r="F2454" s="91"/>
      <c r="G2454" s="91"/>
      <c r="H2454" s="50"/>
      <c r="I2454" s="51"/>
      <c r="J2454" s="107"/>
      <c r="L2454" s="50"/>
      <c r="M2454" s="50"/>
      <c r="N2454" s="50"/>
    </row>
    <row r="2455" spans="1:14" s="22" customFormat="1" x14ac:dyDescent="0.45">
      <c r="A2455" s="113"/>
      <c r="C2455" s="113"/>
      <c r="D2455" s="71"/>
      <c r="E2455" s="91"/>
      <c r="F2455" s="91"/>
      <c r="G2455" s="91"/>
      <c r="H2455" s="50"/>
      <c r="I2455" s="51"/>
      <c r="J2455" s="107"/>
      <c r="L2455" s="50"/>
      <c r="M2455" s="50"/>
      <c r="N2455" s="50"/>
    </row>
    <row r="2456" spans="1:14" s="22" customFormat="1" x14ac:dyDescent="0.45">
      <c r="A2456" s="113"/>
      <c r="C2456" s="113"/>
      <c r="D2456" s="71"/>
      <c r="E2456" s="91"/>
      <c r="F2456" s="91"/>
      <c r="G2456" s="91"/>
      <c r="H2456" s="50"/>
      <c r="I2456" s="51"/>
      <c r="J2456" s="107"/>
      <c r="L2456" s="50"/>
      <c r="M2456" s="50"/>
      <c r="N2456" s="50"/>
    </row>
    <row r="2457" spans="1:14" s="22" customFormat="1" x14ac:dyDescent="0.45">
      <c r="A2457" s="113"/>
      <c r="C2457" s="113"/>
      <c r="D2457" s="71"/>
      <c r="E2457" s="91"/>
      <c r="F2457" s="91"/>
      <c r="G2457" s="91"/>
      <c r="H2457" s="50"/>
      <c r="I2457" s="51"/>
      <c r="J2457" s="107"/>
      <c r="L2457" s="50"/>
      <c r="M2457" s="50"/>
      <c r="N2457" s="50"/>
    </row>
    <row r="2458" spans="1:14" s="22" customFormat="1" x14ac:dyDescent="0.45">
      <c r="A2458" s="113"/>
      <c r="C2458" s="113"/>
      <c r="D2458" s="71"/>
      <c r="E2458" s="91"/>
      <c r="F2458" s="91"/>
      <c r="G2458" s="91"/>
      <c r="H2458" s="50"/>
      <c r="I2458" s="51"/>
      <c r="J2458" s="107"/>
      <c r="L2458" s="50"/>
      <c r="M2458" s="50"/>
      <c r="N2458" s="50"/>
    </row>
    <row r="2459" spans="1:14" s="22" customFormat="1" x14ac:dyDescent="0.45">
      <c r="A2459" s="113"/>
      <c r="C2459" s="113"/>
      <c r="D2459" s="71"/>
      <c r="E2459" s="91"/>
      <c r="F2459" s="91"/>
      <c r="G2459" s="91"/>
      <c r="H2459" s="50"/>
      <c r="I2459" s="51"/>
      <c r="J2459" s="107"/>
      <c r="L2459" s="50"/>
      <c r="M2459" s="50"/>
      <c r="N2459" s="50"/>
    </row>
    <row r="2460" spans="1:14" s="22" customFormat="1" x14ac:dyDescent="0.45">
      <c r="A2460" s="113"/>
      <c r="C2460" s="113"/>
      <c r="D2460" s="71"/>
      <c r="E2460" s="91"/>
      <c r="F2460" s="91"/>
      <c r="G2460" s="91"/>
      <c r="H2460" s="50"/>
      <c r="I2460" s="51"/>
      <c r="J2460" s="107"/>
      <c r="L2460" s="50"/>
      <c r="M2460" s="50"/>
      <c r="N2460" s="50"/>
    </row>
    <row r="2461" spans="1:14" s="22" customFormat="1" x14ac:dyDescent="0.45">
      <c r="A2461" s="113"/>
      <c r="C2461" s="113"/>
      <c r="D2461" s="71"/>
      <c r="E2461" s="91"/>
      <c r="F2461" s="91"/>
      <c r="G2461" s="91"/>
      <c r="H2461" s="50"/>
      <c r="I2461" s="51"/>
      <c r="J2461" s="107"/>
      <c r="L2461" s="50"/>
      <c r="M2461" s="50"/>
      <c r="N2461" s="50"/>
    </row>
    <row r="2462" spans="1:14" s="22" customFormat="1" x14ac:dyDescent="0.45">
      <c r="A2462" s="113"/>
      <c r="C2462" s="113"/>
      <c r="D2462" s="71"/>
      <c r="E2462" s="91"/>
      <c r="F2462" s="91"/>
      <c r="G2462" s="91"/>
      <c r="H2462" s="50"/>
      <c r="I2462" s="51"/>
      <c r="J2462" s="107"/>
      <c r="L2462" s="50"/>
      <c r="M2462" s="50"/>
      <c r="N2462" s="50"/>
    </row>
    <row r="2463" spans="1:14" s="22" customFormat="1" x14ac:dyDescent="0.45">
      <c r="A2463" s="113"/>
      <c r="C2463" s="113"/>
      <c r="D2463" s="71"/>
      <c r="E2463" s="91"/>
      <c r="F2463" s="91"/>
      <c r="G2463" s="91"/>
      <c r="H2463" s="50"/>
      <c r="I2463" s="51"/>
      <c r="J2463" s="107"/>
      <c r="L2463" s="50"/>
      <c r="M2463" s="50"/>
      <c r="N2463" s="50"/>
    </row>
    <row r="2464" spans="1:14" s="22" customFormat="1" x14ac:dyDescent="0.45">
      <c r="A2464" s="113"/>
      <c r="C2464" s="113"/>
      <c r="D2464" s="71"/>
      <c r="E2464" s="91"/>
      <c r="F2464" s="91"/>
      <c r="G2464" s="91"/>
      <c r="H2464" s="50"/>
      <c r="I2464" s="51"/>
      <c r="J2464" s="107"/>
      <c r="L2464" s="50"/>
      <c r="M2464" s="50"/>
      <c r="N2464" s="50"/>
    </row>
    <row r="2465" spans="1:14" s="22" customFormat="1" x14ac:dyDescent="0.45">
      <c r="A2465" s="113"/>
      <c r="C2465" s="113"/>
      <c r="D2465" s="71"/>
      <c r="E2465" s="91"/>
      <c r="F2465" s="91"/>
      <c r="G2465" s="91"/>
      <c r="H2465" s="50"/>
      <c r="I2465" s="51"/>
      <c r="J2465" s="107"/>
      <c r="L2465" s="50"/>
      <c r="M2465" s="50"/>
      <c r="N2465" s="50"/>
    </row>
    <row r="2466" spans="1:14" s="22" customFormat="1" x14ac:dyDescent="0.45">
      <c r="A2466" s="113"/>
      <c r="C2466" s="113"/>
      <c r="D2466" s="71"/>
      <c r="E2466" s="91"/>
      <c r="F2466" s="91"/>
      <c r="G2466" s="91"/>
      <c r="H2466" s="50"/>
      <c r="I2466" s="51"/>
      <c r="J2466" s="107"/>
      <c r="L2466" s="50"/>
      <c r="M2466" s="50"/>
      <c r="N2466" s="50"/>
    </row>
    <row r="2467" spans="1:14" s="22" customFormat="1" x14ac:dyDescent="0.45">
      <c r="A2467" s="113"/>
      <c r="C2467" s="113"/>
      <c r="D2467" s="71"/>
      <c r="E2467" s="91"/>
      <c r="F2467" s="91"/>
      <c r="G2467" s="91"/>
      <c r="H2467" s="50"/>
      <c r="I2467" s="51"/>
      <c r="J2467" s="107"/>
      <c r="L2467" s="50"/>
      <c r="M2467" s="50"/>
      <c r="N2467" s="50"/>
    </row>
    <row r="2468" spans="1:14" s="22" customFormat="1" x14ac:dyDescent="0.45">
      <c r="A2468" s="113"/>
      <c r="C2468" s="113"/>
      <c r="D2468" s="71"/>
      <c r="E2468" s="91"/>
      <c r="F2468" s="91"/>
      <c r="G2468" s="91"/>
      <c r="H2468" s="50"/>
      <c r="I2468" s="51"/>
      <c r="J2468" s="107"/>
      <c r="L2468" s="50"/>
      <c r="M2468" s="50"/>
      <c r="N2468" s="50"/>
    </row>
    <row r="2469" spans="1:14" s="22" customFormat="1" x14ac:dyDescent="0.45">
      <c r="A2469" s="113"/>
      <c r="C2469" s="113"/>
      <c r="D2469" s="71"/>
      <c r="E2469" s="91"/>
      <c r="F2469" s="91"/>
      <c r="G2469" s="91"/>
      <c r="H2469" s="50"/>
      <c r="I2469" s="51"/>
      <c r="J2469" s="107"/>
      <c r="L2469" s="50"/>
      <c r="M2469" s="50"/>
      <c r="N2469" s="50"/>
    </row>
    <row r="2470" spans="1:14" s="22" customFormat="1" x14ac:dyDescent="0.45">
      <c r="A2470" s="113"/>
      <c r="C2470" s="113"/>
      <c r="D2470" s="71"/>
      <c r="E2470" s="91"/>
      <c r="F2470" s="91"/>
      <c r="G2470" s="91"/>
      <c r="H2470" s="50"/>
      <c r="I2470" s="51"/>
      <c r="J2470" s="107"/>
      <c r="L2470" s="50"/>
      <c r="M2470" s="50"/>
      <c r="N2470" s="50"/>
    </row>
    <row r="2471" spans="1:14" s="22" customFormat="1" x14ac:dyDescent="0.45">
      <c r="A2471" s="113"/>
      <c r="C2471" s="113"/>
      <c r="D2471" s="71"/>
      <c r="E2471" s="91"/>
      <c r="F2471" s="91"/>
      <c r="G2471" s="91"/>
      <c r="H2471" s="50"/>
      <c r="I2471" s="51"/>
      <c r="J2471" s="107"/>
      <c r="L2471" s="50"/>
      <c r="M2471" s="50"/>
      <c r="N2471" s="50"/>
    </row>
    <row r="2472" spans="1:14" s="22" customFormat="1" x14ac:dyDescent="0.45">
      <c r="A2472" s="113"/>
      <c r="C2472" s="113"/>
      <c r="D2472" s="71"/>
      <c r="E2472" s="91"/>
      <c r="F2472" s="91"/>
      <c r="G2472" s="91"/>
      <c r="H2472" s="50"/>
      <c r="I2472" s="51"/>
      <c r="J2472" s="107"/>
      <c r="L2472" s="50"/>
      <c r="M2472" s="50"/>
      <c r="N2472" s="50"/>
    </row>
    <row r="2473" spans="1:14" s="22" customFormat="1" x14ac:dyDescent="0.45">
      <c r="A2473" s="113"/>
      <c r="C2473" s="113"/>
      <c r="D2473" s="71"/>
      <c r="E2473" s="91"/>
      <c r="F2473" s="91"/>
      <c r="G2473" s="91"/>
      <c r="H2473" s="50"/>
      <c r="I2473" s="51"/>
      <c r="J2473" s="107"/>
      <c r="L2473" s="50"/>
      <c r="M2473" s="50"/>
      <c r="N2473" s="50"/>
    </row>
    <row r="2474" spans="1:14" s="22" customFormat="1" x14ac:dyDescent="0.45">
      <c r="A2474" s="113"/>
      <c r="C2474" s="113"/>
      <c r="D2474" s="71"/>
      <c r="E2474" s="91"/>
      <c r="F2474" s="91"/>
      <c r="G2474" s="91"/>
      <c r="H2474" s="50"/>
      <c r="I2474" s="51"/>
      <c r="J2474" s="107"/>
      <c r="L2474" s="50"/>
      <c r="M2474" s="50"/>
      <c r="N2474" s="50"/>
    </row>
    <row r="2475" spans="1:14" s="22" customFormat="1" x14ac:dyDescent="0.45">
      <c r="A2475" s="113"/>
      <c r="C2475" s="113"/>
      <c r="D2475" s="71"/>
      <c r="E2475" s="91"/>
      <c r="F2475" s="91"/>
      <c r="G2475" s="91"/>
      <c r="H2475" s="50"/>
      <c r="I2475" s="51"/>
      <c r="J2475" s="107"/>
      <c r="L2475" s="50"/>
      <c r="M2475" s="50"/>
      <c r="N2475" s="50"/>
    </row>
    <row r="2476" spans="1:14" s="22" customFormat="1" x14ac:dyDescent="0.45">
      <c r="A2476" s="113"/>
      <c r="C2476" s="113"/>
      <c r="D2476" s="71"/>
      <c r="E2476" s="91"/>
      <c r="F2476" s="91"/>
      <c r="G2476" s="91"/>
      <c r="H2476" s="50"/>
      <c r="I2476" s="51"/>
      <c r="J2476" s="107"/>
      <c r="L2476" s="50"/>
      <c r="M2476" s="50"/>
      <c r="N2476" s="50"/>
    </row>
    <row r="2477" spans="1:14" s="22" customFormat="1" x14ac:dyDescent="0.45">
      <c r="A2477" s="113"/>
      <c r="C2477" s="113"/>
      <c r="D2477" s="71"/>
      <c r="E2477" s="91"/>
      <c r="F2477" s="91"/>
      <c r="G2477" s="91"/>
      <c r="H2477" s="50"/>
      <c r="I2477" s="51"/>
      <c r="J2477" s="107"/>
      <c r="L2477" s="50"/>
      <c r="M2477" s="50"/>
      <c r="N2477" s="50"/>
    </row>
    <row r="2478" spans="1:14" s="22" customFormat="1" x14ac:dyDescent="0.45">
      <c r="A2478" s="113"/>
      <c r="C2478" s="113"/>
      <c r="D2478" s="71"/>
      <c r="E2478" s="91"/>
      <c r="F2478" s="91"/>
      <c r="G2478" s="91"/>
      <c r="H2478" s="50"/>
      <c r="I2478" s="51"/>
      <c r="J2478" s="107"/>
      <c r="L2478" s="50"/>
      <c r="M2478" s="50"/>
      <c r="N2478" s="50"/>
    </row>
    <row r="2479" spans="1:14" s="22" customFormat="1" x14ac:dyDescent="0.45">
      <c r="A2479" s="113"/>
      <c r="C2479" s="113"/>
      <c r="D2479" s="71"/>
      <c r="E2479" s="91"/>
      <c r="F2479" s="91"/>
      <c r="G2479" s="91"/>
      <c r="H2479" s="50"/>
      <c r="I2479" s="51"/>
      <c r="J2479" s="107"/>
      <c r="L2479" s="50"/>
      <c r="M2479" s="50"/>
      <c r="N2479" s="50"/>
    </row>
    <row r="2480" spans="1:14" s="22" customFormat="1" x14ac:dyDescent="0.45">
      <c r="A2480" s="113"/>
      <c r="C2480" s="113"/>
      <c r="D2480" s="71"/>
      <c r="E2480" s="91"/>
      <c r="F2480" s="91"/>
      <c r="G2480" s="91"/>
      <c r="H2480" s="50"/>
      <c r="I2480" s="51"/>
      <c r="J2480" s="107"/>
      <c r="L2480" s="50"/>
      <c r="M2480" s="50"/>
      <c r="N2480" s="50"/>
    </row>
    <row r="2481" spans="1:14" s="22" customFormat="1" x14ac:dyDescent="0.45">
      <c r="A2481" s="113"/>
      <c r="C2481" s="113"/>
      <c r="D2481" s="71"/>
      <c r="E2481" s="91"/>
      <c r="F2481" s="91"/>
      <c r="G2481" s="91"/>
      <c r="H2481" s="50"/>
      <c r="I2481" s="51"/>
      <c r="J2481" s="107"/>
      <c r="L2481" s="50"/>
      <c r="M2481" s="50"/>
      <c r="N2481" s="50"/>
    </row>
    <row r="2482" spans="1:14" s="22" customFormat="1" x14ac:dyDescent="0.45">
      <c r="A2482" s="113"/>
      <c r="C2482" s="113"/>
      <c r="D2482" s="71"/>
      <c r="E2482" s="91"/>
      <c r="F2482" s="91"/>
      <c r="G2482" s="91"/>
      <c r="H2482" s="50"/>
      <c r="I2482" s="51"/>
      <c r="J2482" s="107"/>
      <c r="L2482" s="50"/>
      <c r="M2482" s="50"/>
      <c r="N2482" s="50"/>
    </row>
    <row r="2483" spans="1:14" s="22" customFormat="1" x14ac:dyDescent="0.45">
      <c r="A2483" s="113"/>
      <c r="C2483" s="113"/>
      <c r="D2483" s="71"/>
      <c r="E2483" s="91"/>
      <c r="F2483" s="91"/>
      <c r="G2483" s="91"/>
      <c r="H2483" s="50"/>
      <c r="I2483" s="51"/>
      <c r="J2483" s="107"/>
      <c r="L2483" s="50"/>
      <c r="M2483" s="50"/>
      <c r="N2483" s="50"/>
    </row>
    <row r="2484" spans="1:14" s="22" customFormat="1" x14ac:dyDescent="0.45">
      <c r="A2484" s="113"/>
      <c r="C2484" s="113"/>
      <c r="D2484" s="71"/>
      <c r="E2484" s="91"/>
      <c r="F2484" s="91"/>
      <c r="G2484" s="91"/>
      <c r="H2484" s="50"/>
      <c r="I2484" s="51"/>
      <c r="J2484" s="107"/>
      <c r="L2484" s="50"/>
      <c r="M2484" s="50"/>
      <c r="N2484" s="50"/>
    </row>
    <row r="2485" spans="1:14" s="22" customFormat="1" x14ac:dyDescent="0.45">
      <c r="A2485" s="113"/>
      <c r="C2485" s="113"/>
      <c r="D2485" s="71"/>
      <c r="E2485" s="91"/>
      <c r="F2485" s="91"/>
      <c r="G2485" s="91"/>
      <c r="H2485" s="50"/>
      <c r="I2485" s="51"/>
      <c r="J2485" s="107"/>
      <c r="L2485" s="50"/>
      <c r="M2485" s="50"/>
      <c r="N2485" s="50"/>
    </row>
    <row r="2486" spans="1:14" s="22" customFormat="1" x14ac:dyDescent="0.45">
      <c r="A2486" s="113"/>
      <c r="C2486" s="113"/>
      <c r="D2486" s="71"/>
      <c r="E2486" s="91"/>
      <c r="F2486" s="91"/>
      <c r="G2486" s="91"/>
      <c r="H2486" s="50"/>
      <c r="I2486" s="51"/>
      <c r="J2486" s="107"/>
      <c r="L2486" s="50"/>
      <c r="M2486" s="50"/>
      <c r="N2486" s="50"/>
    </row>
    <row r="2487" spans="1:14" s="22" customFormat="1" x14ac:dyDescent="0.45">
      <c r="A2487" s="113"/>
      <c r="C2487" s="113"/>
      <c r="D2487" s="71"/>
      <c r="E2487" s="91"/>
      <c r="F2487" s="91"/>
      <c r="G2487" s="91"/>
      <c r="H2487" s="50"/>
      <c r="I2487" s="51"/>
      <c r="J2487" s="107"/>
      <c r="L2487" s="50"/>
      <c r="M2487" s="50"/>
      <c r="N2487" s="50"/>
    </row>
    <row r="2488" spans="1:14" s="22" customFormat="1" x14ac:dyDescent="0.45">
      <c r="A2488" s="113"/>
      <c r="C2488" s="113"/>
      <c r="D2488" s="71"/>
      <c r="E2488" s="91"/>
      <c r="F2488" s="91"/>
      <c r="G2488" s="91"/>
      <c r="H2488" s="50"/>
      <c r="I2488" s="51"/>
      <c r="J2488" s="107"/>
      <c r="L2488" s="50"/>
      <c r="M2488" s="50"/>
      <c r="N2488" s="50"/>
    </row>
    <row r="2489" spans="1:14" s="22" customFormat="1" x14ac:dyDescent="0.45">
      <c r="A2489" s="113"/>
      <c r="C2489" s="113"/>
      <c r="D2489" s="71"/>
      <c r="E2489" s="91"/>
      <c r="F2489" s="91"/>
      <c r="G2489" s="91"/>
      <c r="H2489" s="50"/>
      <c r="I2489" s="51"/>
      <c r="J2489" s="107"/>
      <c r="L2489" s="50"/>
      <c r="M2489" s="50"/>
      <c r="N2489" s="50"/>
    </row>
    <row r="2490" spans="1:14" s="22" customFormat="1" x14ac:dyDescent="0.45">
      <c r="A2490" s="113"/>
      <c r="C2490" s="113"/>
      <c r="D2490" s="71"/>
      <c r="E2490" s="91"/>
      <c r="F2490" s="91"/>
      <c r="G2490" s="91"/>
      <c r="H2490" s="50"/>
      <c r="I2490" s="51"/>
      <c r="J2490" s="107"/>
      <c r="L2490" s="50"/>
      <c r="M2490" s="50"/>
      <c r="N2490" s="50"/>
    </row>
    <row r="2491" spans="1:14" s="22" customFormat="1" x14ac:dyDescent="0.45">
      <c r="A2491" s="113"/>
      <c r="C2491" s="113"/>
      <c r="D2491" s="71"/>
      <c r="E2491" s="91"/>
      <c r="F2491" s="91"/>
      <c r="G2491" s="91"/>
      <c r="H2491" s="50"/>
      <c r="I2491" s="51"/>
      <c r="J2491" s="107"/>
      <c r="L2491" s="50"/>
      <c r="M2491" s="50"/>
      <c r="N2491" s="50"/>
    </row>
    <row r="2492" spans="1:14" s="22" customFormat="1" x14ac:dyDescent="0.45">
      <c r="A2492" s="113"/>
      <c r="C2492" s="113"/>
      <c r="D2492" s="71"/>
      <c r="E2492" s="91"/>
      <c r="F2492" s="91"/>
      <c r="G2492" s="91"/>
      <c r="H2492" s="50"/>
      <c r="I2492" s="51"/>
      <c r="J2492" s="107"/>
      <c r="L2492" s="50"/>
      <c r="M2492" s="50"/>
      <c r="N2492" s="50"/>
    </row>
    <row r="2493" spans="1:14" s="22" customFormat="1" x14ac:dyDescent="0.45">
      <c r="A2493" s="113"/>
      <c r="C2493" s="113"/>
      <c r="D2493" s="71"/>
      <c r="E2493" s="91"/>
      <c r="F2493" s="91"/>
      <c r="G2493" s="91"/>
      <c r="H2493" s="50"/>
      <c r="I2493" s="51"/>
      <c r="J2493" s="107"/>
      <c r="L2493" s="50"/>
      <c r="M2493" s="50"/>
      <c r="N2493" s="50"/>
    </row>
    <row r="2494" spans="1:14" s="22" customFormat="1" x14ac:dyDescent="0.45">
      <c r="A2494" s="113"/>
      <c r="C2494" s="113"/>
      <c r="D2494" s="71"/>
      <c r="E2494" s="91"/>
      <c r="F2494" s="91"/>
      <c r="G2494" s="91"/>
      <c r="H2494" s="50"/>
      <c r="I2494" s="51"/>
      <c r="J2494" s="107"/>
      <c r="L2494" s="50"/>
      <c r="M2494" s="50"/>
      <c r="N2494" s="50"/>
    </row>
    <row r="2495" spans="1:14" s="22" customFormat="1" x14ac:dyDescent="0.45">
      <c r="A2495" s="113"/>
      <c r="C2495" s="113"/>
      <c r="D2495" s="71"/>
      <c r="E2495" s="91"/>
      <c r="F2495" s="91"/>
      <c r="G2495" s="91"/>
      <c r="H2495" s="50"/>
      <c r="I2495" s="51"/>
      <c r="J2495" s="107"/>
      <c r="L2495" s="50"/>
      <c r="M2495" s="50"/>
      <c r="N2495" s="50"/>
    </row>
    <row r="2496" spans="1:14" s="22" customFormat="1" x14ac:dyDescent="0.45">
      <c r="A2496" s="113"/>
      <c r="C2496" s="113"/>
      <c r="D2496" s="71"/>
      <c r="E2496" s="91"/>
      <c r="F2496" s="91"/>
      <c r="G2496" s="91"/>
      <c r="H2496" s="50"/>
      <c r="I2496" s="51"/>
      <c r="J2496" s="107"/>
      <c r="L2496" s="50"/>
      <c r="M2496" s="50"/>
      <c r="N2496" s="50"/>
    </row>
    <row r="2497" spans="1:14" s="22" customFormat="1" x14ac:dyDescent="0.45">
      <c r="A2497" s="113"/>
      <c r="C2497" s="113"/>
      <c r="D2497" s="71"/>
      <c r="E2497" s="91"/>
      <c r="F2497" s="91"/>
      <c r="G2497" s="91"/>
      <c r="H2497" s="50"/>
      <c r="I2497" s="51"/>
      <c r="J2497" s="107"/>
      <c r="L2497" s="50"/>
      <c r="M2497" s="50"/>
      <c r="N2497" s="50"/>
    </row>
    <row r="2498" spans="1:14" s="22" customFormat="1" x14ac:dyDescent="0.45">
      <c r="A2498" s="113"/>
      <c r="C2498" s="113"/>
      <c r="D2498" s="71"/>
      <c r="E2498" s="91"/>
      <c r="F2498" s="91"/>
      <c r="G2498" s="91"/>
      <c r="H2498" s="50"/>
      <c r="I2498" s="51"/>
      <c r="J2498" s="107"/>
      <c r="L2498" s="50"/>
      <c r="M2498" s="50"/>
      <c r="N2498" s="50"/>
    </row>
    <row r="2499" spans="1:14" s="22" customFormat="1" x14ac:dyDescent="0.45">
      <c r="A2499" s="113"/>
      <c r="C2499" s="113"/>
      <c r="D2499" s="71"/>
      <c r="E2499" s="91"/>
      <c r="F2499" s="91"/>
      <c r="G2499" s="91"/>
      <c r="H2499" s="50"/>
      <c r="I2499" s="51"/>
      <c r="J2499" s="107"/>
      <c r="L2499" s="50"/>
      <c r="M2499" s="50"/>
      <c r="N2499" s="50"/>
    </row>
    <row r="2500" spans="1:14" s="22" customFormat="1" x14ac:dyDescent="0.45">
      <c r="A2500" s="113"/>
      <c r="C2500" s="113"/>
      <c r="D2500" s="71"/>
      <c r="E2500" s="91"/>
      <c r="F2500" s="91"/>
      <c r="G2500" s="91"/>
      <c r="H2500" s="50"/>
      <c r="I2500" s="51"/>
      <c r="J2500" s="107"/>
      <c r="L2500" s="50"/>
      <c r="M2500" s="50"/>
      <c r="N2500" s="50"/>
    </row>
    <row r="2501" spans="1:14" s="22" customFormat="1" x14ac:dyDescent="0.45">
      <c r="A2501" s="113"/>
      <c r="C2501" s="113"/>
      <c r="D2501" s="71"/>
      <c r="E2501" s="91"/>
      <c r="F2501" s="91"/>
      <c r="G2501" s="91"/>
      <c r="H2501" s="50"/>
      <c r="I2501" s="51"/>
      <c r="J2501" s="107"/>
      <c r="L2501" s="50"/>
      <c r="M2501" s="50"/>
      <c r="N2501" s="50"/>
    </row>
    <row r="2502" spans="1:14" s="22" customFormat="1" x14ac:dyDescent="0.45">
      <c r="A2502" s="113"/>
      <c r="C2502" s="113"/>
      <c r="D2502" s="71"/>
      <c r="E2502" s="91"/>
      <c r="F2502" s="91"/>
      <c r="G2502" s="91"/>
      <c r="H2502" s="50"/>
      <c r="I2502" s="51"/>
      <c r="J2502" s="107"/>
      <c r="L2502" s="50"/>
      <c r="M2502" s="50"/>
      <c r="N2502" s="50"/>
    </row>
    <row r="2503" spans="1:14" s="22" customFormat="1" x14ac:dyDescent="0.45">
      <c r="A2503" s="113"/>
      <c r="C2503" s="113"/>
      <c r="D2503" s="71"/>
      <c r="E2503" s="91"/>
      <c r="F2503" s="91"/>
      <c r="G2503" s="91"/>
      <c r="H2503" s="50"/>
      <c r="I2503" s="51"/>
      <c r="J2503" s="107"/>
      <c r="L2503" s="50"/>
      <c r="M2503" s="50"/>
      <c r="N2503" s="50"/>
    </row>
    <row r="2504" spans="1:14" s="22" customFormat="1" x14ac:dyDescent="0.45">
      <c r="A2504" s="113"/>
      <c r="C2504" s="113"/>
      <c r="D2504" s="71"/>
      <c r="E2504" s="91"/>
      <c r="F2504" s="91"/>
      <c r="G2504" s="91"/>
      <c r="H2504" s="50"/>
      <c r="I2504" s="51"/>
      <c r="J2504" s="107"/>
      <c r="L2504" s="50"/>
      <c r="M2504" s="50"/>
      <c r="N2504" s="50"/>
    </row>
    <row r="2505" spans="1:14" s="22" customFormat="1" x14ac:dyDescent="0.45">
      <c r="A2505" s="113"/>
      <c r="C2505" s="113"/>
      <c r="D2505" s="71"/>
      <c r="E2505" s="91"/>
      <c r="F2505" s="91"/>
      <c r="G2505" s="91"/>
      <c r="H2505" s="50"/>
      <c r="I2505" s="51"/>
      <c r="J2505" s="107"/>
      <c r="L2505" s="50"/>
      <c r="M2505" s="50"/>
      <c r="N2505" s="50"/>
    </row>
    <row r="2506" spans="1:14" s="22" customFormat="1" x14ac:dyDescent="0.45">
      <c r="A2506" s="113"/>
      <c r="C2506" s="113"/>
      <c r="D2506" s="71"/>
      <c r="E2506" s="91"/>
      <c r="F2506" s="91"/>
      <c r="G2506" s="91"/>
      <c r="H2506" s="50"/>
      <c r="I2506" s="51"/>
      <c r="J2506" s="107"/>
      <c r="L2506" s="50"/>
      <c r="M2506" s="50"/>
      <c r="N2506" s="50"/>
    </row>
    <row r="2507" spans="1:14" s="22" customFormat="1" x14ac:dyDescent="0.45">
      <c r="A2507" s="113"/>
      <c r="C2507" s="113"/>
      <c r="D2507" s="71"/>
      <c r="E2507" s="91"/>
      <c r="F2507" s="91"/>
      <c r="G2507" s="91"/>
      <c r="H2507" s="50"/>
      <c r="I2507" s="51"/>
      <c r="J2507" s="107"/>
      <c r="L2507" s="50"/>
      <c r="M2507" s="50"/>
      <c r="N2507" s="50"/>
    </row>
    <row r="2508" spans="1:14" s="22" customFormat="1" x14ac:dyDescent="0.45">
      <c r="A2508" s="113"/>
      <c r="C2508" s="113"/>
      <c r="D2508" s="71"/>
      <c r="E2508" s="91"/>
      <c r="F2508" s="91"/>
      <c r="G2508" s="91"/>
      <c r="H2508" s="50"/>
      <c r="I2508" s="51"/>
      <c r="J2508" s="107"/>
      <c r="L2508" s="50"/>
      <c r="M2508" s="50"/>
      <c r="N2508" s="50"/>
    </row>
    <row r="2509" spans="1:14" s="22" customFormat="1" x14ac:dyDescent="0.45">
      <c r="A2509" s="113"/>
      <c r="C2509" s="113"/>
      <c r="D2509" s="71"/>
      <c r="E2509" s="91"/>
      <c r="F2509" s="91"/>
      <c r="G2509" s="91"/>
      <c r="H2509" s="50"/>
      <c r="I2509" s="51"/>
      <c r="J2509" s="107"/>
      <c r="L2509" s="50"/>
      <c r="M2509" s="50"/>
      <c r="N2509" s="50"/>
    </row>
    <row r="2510" spans="1:14" s="22" customFormat="1" x14ac:dyDescent="0.45">
      <c r="A2510" s="113"/>
      <c r="C2510" s="113"/>
      <c r="D2510" s="71"/>
      <c r="E2510" s="91"/>
      <c r="F2510" s="91"/>
      <c r="G2510" s="91"/>
      <c r="H2510" s="50"/>
      <c r="I2510" s="51"/>
      <c r="J2510" s="107"/>
      <c r="L2510" s="50"/>
      <c r="M2510" s="50"/>
      <c r="N2510" s="50"/>
    </row>
    <row r="2511" spans="1:14" s="22" customFormat="1" x14ac:dyDescent="0.45">
      <c r="A2511" s="113"/>
      <c r="C2511" s="113"/>
      <c r="D2511" s="71"/>
      <c r="E2511" s="91"/>
      <c r="F2511" s="91"/>
      <c r="G2511" s="91"/>
      <c r="H2511" s="50"/>
      <c r="I2511" s="51"/>
      <c r="J2511" s="107"/>
      <c r="L2511" s="50"/>
      <c r="M2511" s="50"/>
      <c r="N2511" s="50"/>
    </row>
    <row r="2512" spans="1:14" s="22" customFormat="1" x14ac:dyDescent="0.45">
      <c r="A2512" s="113"/>
      <c r="C2512" s="113"/>
      <c r="D2512" s="71"/>
      <c r="E2512" s="91"/>
      <c r="F2512" s="91"/>
      <c r="G2512" s="91"/>
      <c r="H2512" s="50"/>
      <c r="I2512" s="51"/>
      <c r="J2512" s="107"/>
      <c r="L2512" s="50"/>
      <c r="M2512" s="50"/>
      <c r="N2512" s="50"/>
    </row>
    <row r="2513" spans="1:14" s="22" customFormat="1" x14ac:dyDescent="0.45">
      <c r="A2513" s="113"/>
      <c r="C2513" s="113"/>
      <c r="D2513" s="71"/>
      <c r="E2513" s="91"/>
      <c r="F2513" s="91"/>
      <c r="G2513" s="91"/>
      <c r="H2513" s="50"/>
      <c r="I2513" s="51"/>
      <c r="J2513" s="107"/>
      <c r="L2513" s="50"/>
      <c r="M2513" s="50"/>
      <c r="N2513" s="50"/>
    </row>
    <row r="2514" spans="1:14" s="22" customFormat="1" x14ac:dyDescent="0.45">
      <c r="A2514" s="113"/>
      <c r="C2514" s="113"/>
      <c r="D2514" s="71"/>
      <c r="E2514" s="91"/>
      <c r="F2514" s="91"/>
      <c r="G2514" s="91"/>
      <c r="H2514" s="50"/>
      <c r="I2514" s="51"/>
      <c r="J2514" s="107"/>
      <c r="L2514" s="50"/>
      <c r="M2514" s="50"/>
      <c r="N2514" s="50"/>
    </row>
    <row r="2515" spans="1:14" s="22" customFormat="1" x14ac:dyDescent="0.45">
      <c r="A2515" s="113"/>
      <c r="C2515" s="113"/>
      <c r="D2515" s="71"/>
      <c r="E2515" s="91"/>
      <c r="F2515" s="91"/>
      <c r="G2515" s="91"/>
      <c r="H2515" s="50"/>
      <c r="I2515" s="51"/>
      <c r="J2515" s="107"/>
      <c r="L2515" s="50"/>
      <c r="M2515" s="50"/>
      <c r="N2515" s="50"/>
    </row>
    <row r="2516" spans="1:14" s="22" customFormat="1" x14ac:dyDescent="0.45">
      <c r="A2516" s="113"/>
      <c r="C2516" s="113"/>
      <c r="D2516" s="71"/>
      <c r="E2516" s="91"/>
      <c r="F2516" s="91"/>
      <c r="G2516" s="91"/>
      <c r="H2516" s="50"/>
      <c r="I2516" s="51"/>
      <c r="J2516" s="107"/>
      <c r="L2516" s="50"/>
      <c r="M2516" s="50"/>
      <c r="N2516" s="50"/>
    </row>
    <row r="2517" spans="1:14" s="22" customFormat="1" x14ac:dyDescent="0.45">
      <c r="A2517" s="113"/>
      <c r="C2517" s="113"/>
      <c r="D2517" s="71"/>
      <c r="E2517" s="91"/>
      <c r="F2517" s="91"/>
      <c r="G2517" s="91"/>
      <c r="H2517" s="50"/>
      <c r="I2517" s="51"/>
      <c r="J2517" s="107"/>
      <c r="L2517" s="50"/>
      <c r="M2517" s="50"/>
      <c r="N2517" s="50"/>
    </row>
    <row r="2518" spans="1:14" s="22" customFormat="1" x14ac:dyDescent="0.45">
      <c r="A2518" s="113"/>
      <c r="C2518" s="113"/>
      <c r="D2518" s="71"/>
      <c r="E2518" s="91"/>
      <c r="F2518" s="91"/>
      <c r="G2518" s="91"/>
      <c r="H2518" s="50"/>
      <c r="I2518" s="51"/>
      <c r="J2518" s="107"/>
      <c r="L2518" s="50"/>
      <c r="M2518" s="50"/>
      <c r="N2518" s="50"/>
    </row>
    <row r="2519" spans="1:14" s="22" customFormat="1" x14ac:dyDescent="0.45">
      <c r="A2519" s="113"/>
      <c r="C2519" s="113"/>
      <c r="D2519" s="71"/>
      <c r="E2519" s="91"/>
      <c r="F2519" s="91"/>
      <c r="G2519" s="91"/>
      <c r="H2519" s="50"/>
      <c r="I2519" s="51"/>
      <c r="J2519" s="107"/>
      <c r="L2519" s="50"/>
      <c r="M2519" s="50"/>
      <c r="N2519" s="50"/>
    </row>
    <row r="2520" spans="1:14" s="22" customFormat="1" x14ac:dyDescent="0.45">
      <c r="A2520" s="113"/>
      <c r="C2520" s="113"/>
      <c r="D2520" s="71"/>
      <c r="E2520" s="91"/>
      <c r="F2520" s="91"/>
      <c r="G2520" s="91"/>
      <c r="H2520" s="50"/>
      <c r="I2520" s="51"/>
      <c r="J2520" s="107"/>
      <c r="L2520" s="50"/>
      <c r="M2520" s="50"/>
      <c r="N2520" s="50"/>
    </row>
    <row r="2521" spans="1:14" s="22" customFormat="1" x14ac:dyDescent="0.45">
      <c r="A2521" s="113"/>
      <c r="C2521" s="113"/>
      <c r="D2521" s="71"/>
      <c r="E2521" s="91"/>
      <c r="F2521" s="91"/>
      <c r="G2521" s="91"/>
      <c r="H2521" s="50"/>
      <c r="I2521" s="51"/>
      <c r="J2521" s="107"/>
      <c r="L2521" s="50"/>
      <c r="M2521" s="50"/>
      <c r="N2521" s="50"/>
    </row>
    <row r="2522" spans="1:14" s="22" customFormat="1" x14ac:dyDescent="0.45">
      <c r="A2522" s="113"/>
      <c r="C2522" s="113"/>
      <c r="D2522" s="71"/>
      <c r="E2522" s="91"/>
      <c r="F2522" s="91"/>
      <c r="G2522" s="91"/>
      <c r="H2522" s="50"/>
      <c r="I2522" s="51"/>
      <c r="J2522" s="107"/>
      <c r="L2522" s="50"/>
      <c r="M2522" s="50"/>
      <c r="N2522" s="50"/>
    </row>
    <row r="2523" spans="1:14" s="22" customFormat="1" x14ac:dyDescent="0.45">
      <c r="A2523" s="113"/>
      <c r="C2523" s="113"/>
      <c r="D2523" s="71"/>
      <c r="E2523" s="91"/>
      <c r="F2523" s="91"/>
      <c r="G2523" s="91"/>
      <c r="H2523" s="50"/>
      <c r="I2523" s="51"/>
      <c r="J2523" s="107"/>
      <c r="L2523" s="50"/>
      <c r="M2523" s="50"/>
      <c r="N2523" s="50"/>
    </row>
    <row r="2524" spans="1:14" s="22" customFormat="1" x14ac:dyDescent="0.45">
      <c r="A2524" s="113"/>
      <c r="C2524" s="113"/>
      <c r="D2524" s="71"/>
      <c r="E2524" s="91"/>
      <c r="F2524" s="91"/>
      <c r="G2524" s="91"/>
      <c r="H2524" s="50"/>
      <c r="I2524" s="51"/>
      <c r="J2524" s="107"/>
      <c r="L2524" s="50"/>
      <c r="M2524" s="50"/>
      <c r="N2524" s="50"/>
    </row>
    <row r="2525" spans="1:14" s="22" customFormat="1" x14ac:dyDescent="0.45">
      <c r="A2525" s="113"/>
      <c r="C2525" s="113"/>
      <c r="D2525" s="71"/>
      <c r="E2525" s="91"/>
      <c r="F2525" s="91"/>
      <c r="G2525" s="91"/>
      <c r="H2525" s="50"/>
      <c r="I2525" s="51"/>
      <c r="J2525" s="107"/>
      <c r="L2525" s="50"/>
      <c r="M2525" s="50"/>
      <c r="N2525" s="50"/>
    </row>
    <row r="2526" spans="1:14" s="22" customFormat="1" x14ac:dyDescent="0.45">
      <c r="A2526" s="113"/>
      <c r="C2526" s="113"/>
      <c r="D2526" s="71"/>
      <c r="E2526" s="91"/>
      <c r="F2526" s="91"/>
      <c r="G2526" s="91"/>
      <c r="H2526" s="50"/>
      <c r="I2526" s="51"/>
      <c r="J2526" s="107"/>
      <c r="L2526" s="50"/>
      <c r="M2526" s="50"/>
      <c r="N2526" s="50"/>
    </row>
    <row r="2527" spans="1:14" s="22" customFormat="1" x14ac:dyDescent="0.45">
      <c r="A2527" s="113"/>
      <c r="C2527" s="113"/>
      <c r="D2527" s="71"/>
      <c r="E2527" s="91"/>
      <c r="F2527" s="91"/>
      <c r="G2527" s="91"/>
      <c r="H2527" s="50"/>
      <c r="I2527" s="51"/>
      <c r="J2527" s="107"/>
      <c r="L2527" s="50"/>
      <c r="M2527" s="50"/>
      <c r="N2527" s="50"/>
    </row>
    <row r="2528" spans="1:14" s="22" customFormat="1" x14ac:dyDescent="0.45">
      <c r="A2528" s="113"/>
      <c r="C2528" s="113"/>
      <c r="D2528" s="71"/>
      <c r="E2528" s="91"/>
      <c r="F2528" s="91"/>
      <c r="G2528" s="91"/>
      <c r="H2528" s="50"/>
      <c r="I2528" s="51"/>
      <c r="J2528" s="107"/>
      <c r="L2528" s="50"/>
      <c r="M2528" s="50"/>
      <c r="N2528" s="50"/>
    </row>
    <row r="2529" spans="1:14" s="22" customFormat="1" x14ac:dyDescent="0.45">
      <c r="A2529" s="113"/>
      <c r="C2529" s="113"/>
      <c r="D2529" s="71"/>
      <c r="E2529" s="91"/>
      <c r="F2529" s="91"/>
      <c r="G2529" s="91"/>
      <c r="H2529" s="50"/>
      <c r="I2529" s="51"/>
      <c r="J2529" s="107"/>
      <c r="L2529" s="50"/>
      <c r="M2529" s="50"/>
      <c r="N2529" s="50"/>
    </row>
    <row r="2530" spans="1:14" s="22" customFormat="1" x14ac:dyDescent="0.45">
      <c r="A2530" s="113"/>
      <c r="C2530" s="113"/>
      <c r="D2530" s="71"/>
      <c r="E2530" s="91"/>
      <c r="F2530" s="91"/>
      <c r="G2530" s="91"/>
      <c r="H2530" s="50"/>
      <c r="I2530" s="51"/>
      <c r="J2530" s="107"/>
      <c r="L2530" s="50"/>
      <c r="M2530" s="50"/>
      <c r="N2530" s="50"/>
    </row>
    <row r="2531" spans="1:14" s="22" customFormat="1" x14ac:dyDescent="0.45">
      <c r="A2531" s="113"/>
      <c r="C2531" s="113"/>
      <c r="D2531" s="71"/>
      <c r="E2531" s="91"/>
      <c r="F2531" s="91"/>
      <c r="G2531" s="91"/>
      <c r="H2531" s="50"/>
      <c r="I2531" s="51"/>
      <c r="J2531" s="107"/>
      <c r="L2531" s="50"/>
      <c r="M2531" s="50"/>
      <c r="N2531" s="50"/>
    </row>
    <row r="2532" spans="1:14" s="22" customFormat="1" x14ac:dyDescent="0.45">
      <c r="A2532" s="113"/>
      <c r="C2532" s="113"/>
      <c r="D2532" s="71"/>
      <c r="E2532" s="91"/>
      <c r="F2532" s="91"/>
      <c r="G2532" s="91"/>
      <c r="H2532" s="50"/>
      <c r="I2532" s="51"/>
      <c r="J2532" s="107"/>
      <c r="L2532" s="50"/>
      <c r="M2532" s="50"/>
      <c r="N2532" s="50"/>
    </row>
    <row r="2533" spans="1:14" s="22" customFormat="1" x14ac:dyDescent="0.45">
      <c r="A2533" s="113"/>
      <c r="C2533" s="113"/>
      <c r="D2533" s="71"/>
      <c r="E2533" s="91"/>
      <c r="F2533" s="91"/>
      <c r="G2533" s="91"/>
      <c r="H2533" s="50"/>
      <c r="I2533" s="51"/>
      <c r="J2533" s="107"/>
      <c r="L2533" s="50"/>
      <c r="M2533" s="50"/>
      <c r="N2533" s="50"/>
    </row>
    <row r="2534" spans="1:14" s="22" customFormat="1" x14ac:dyDescent="0.45">
      <c r="A2534" s="113"/>
      <c r="C2534" s="113"/>
      <c r="D2534" s="71"/>
      <c r="E2534" s="91"/>
      <c r="F2534" s="91"/>
      <c r="G2534" s="91"/>
      <c r="H2534" s="50"/>
      <c r="I2534" s="51"/>
      <c r="J2534" s="107"/>
      <c r="L2534" s="50"/>
      <c r="M2534" s="50"/>
      <c r="N2534" s="50"/>
    </row>
    <row r="2535" spans="1:14" s="22" customFormat="1" x14ac:dyDescent="0.45">
      <c r="A2535" s="113"/>
      <c r="C2535" s="113"/>
      <c r="D2535" s="71"/>
      <c r="E2535" s="91"/>
      <c r="F2535" s="91"/>
      <c r="G2535" s="91"/>
      <c r="H2535" s="50"/>
      <c r="I2535" s="51"/>
      <c r="J2535" s="107"/>
      <c r="L2535" s="50"/>
      <c r="M2535" s="50"/>
      <c r="N2535" s="50"/>
    </row>
    <row r="2536" spans="1:14" s="22" customFormat="1" x14ac:dyDescent="0.45">
      <c r="A2536" s="113"/>
      <c r="C2536" s="113"/>
      <c r="D2536" s="71"/>
      <c r="E2536" s="91"/>
      <c r="F2536" s="91"/>
      <c r="G2536" s="91"/>
      <c r="H2536" s="50"/>
      <c r="I2536" s="51"/>
      <c r="J2536" s="107"/>
      <c r="L2536" s="50"/>
      <c r="M2536" s="50"/>
      <c r="N2536" s="50"/>
    </row>
    <row r="2537" spans="1:14" s="22" customFormat="1" x14ac:dyDescent="0.45">
      <c r="A2537" s="113"/>
      <c r="C2537" s="113"/>
      <c r="D2537" s="71"/>
      <c r="E2537" s="91"/>
      <c r="F2537" s="91"/>
      <c r="G2537" s="91"/>
      <c r="H2537" s="50"/>
      <c r="I2537" s="51"/>
      <c r="J2537" s="107"/>
      <c r="L2537" s="50"/>
      <c r="M2537" s="50"/>
      <c r="N2537" s="50"/>
    </row>
    <row r="2538" spans="1:14" s="22" customFormat="1" x14ac:dyDescent="0.45">
      <c r="A2538" s="113"/>
      <c r="C2538" s="113"/>
      <c r="D2538" s="71"/>
      <c r="E2538" s="91"/>
      <c r="F2538" s="91"/>
      <c r="G2538" s="91"/>
      <c r="H2538" s="50"/>
      <c r="I2538" s="51"/>
      <c r="J2538" s="107"/>
      <c r="L2538" s="50"/>
      <c r="M2538" s="50"/>
      <c r="N2538" s="50"/>
    </row>
    <row r="2539" spans="1:14" s="22" customFormat="1" x14ac:dyDescent="0.45">
      <c r="A2539" s="113"/>
      <c r="C2539" s="113"/>
      <c r="D2539" s="71"/>
      <c r="E2539" s="91"/>
      <c r="F2539" s="91"/>
      <c r="G2539" s="91"/>
      <c r="H2539" s="50"/>
      <c r="I2539" s="51"/>
      <c r="J2539" s="107"/>
      <c r="L2539" s="50"/>
      <c r="M2539" s="50"/>
      <c r="N2539" s="50"/>
    </row>
    <row r="2540" spans="1:14" s="22" customFormat="1" x14ac:dyDescent="0.45">
      <c r="A2540" s="113"/>
      <c r="C2540" s="113"/>
      <c r="D2540" s="71"/>
      <c r="E2540" s="91"/>
      <c r="F2540" s="91"/>
      <c r="G2540" s="91"/>
      <c r="H2540" s="50"/>
      <c r="I2540" s="51"/>
      <c r="J2540" s="107"/>
      <c r="L2540" s="50"/>
      <c r="M2540" s="50"/>
      <c r="N2540" s="50"/>
    </row>
    <row r="2541" spans="1:14" s="22" customFormat="1" x14ac:dyDescent="0.45">
      <c r="A2541" s="113"/>
      <c r="C2541" s="113"/>
      <c r="D2541" s="71"/>
      <c r="E2541" s="91"/>
      <c r="F2541" s="91"/>
      <c r="G2541" s="91"/>
      <c r="H2541" s="50"/>
      <c r="I2541" s="51"/>
      <c r="J2541" s="107"/>
      <c r="L2541" s="50"/>
      <c r="M2541" s="50"/>
      <c r="N2541" s="50"/>
    </row>
    <row r="2542" spans="1:14" s="22" customFormat="1" x14ac:dyDescent="0.45">
      <c r="A2542" s="113"/>
      <c r="C2542" s="113"/>
      <c r="D2542" s="71"/>
      <c r="E2542" s="91"/>
      <c r="F2542" s="91"/>
      <c r="G2542" s="91"/>
      <c r="H2542" s="50"/>
      <c r="I2542" s="51"/>
      <c r="J2542" s="107"/>
      <c r="L2542" s="50"/>
      <c r="M2542" s="50"/>
      <c r="N2542" s="50"/>
    </row>
    <row r="2543" spans="1:14" s="22" customFormat="1" x14ac:dyDescent="0.45">
      <c r="A2543" s="113"/>
      <c r="C2543" s="113"/>
      <c r="D2543" s="71"/>
      <c r="E2543" s="91"/>
      <c r="F2543" s="91"/>
      <c r="G2543" s="91"/>
      <c r="H2543" s="50"/>
      <c r="I2543" s="51"/>
      <c r="J2543" s="107"/>
      <c r="L2543" s="50"/>
      <c r="M2543" s="50"/>
      <c r="N2543" s="50"/>
    </row>
    <row r="2544" spans="1:14" s="22" customFormat="1" x14ac:dyDescent="0.45">
      <c r="A2544" s="113"/>
      <c r="C2544" s="113"/>
      <c r="D2544" s="71"/>
      <c r="E2544" s="91"/>
      <c r="F2544" s="91"/>
      <c r="G2544" s="91"/>
      <c r="H2544" s="50"/>
      <c r="I2544" s="51"/>
      <c r="J2544" s="107"/>
      <c r="L2544" s="50"/>
      <c r="M2544" s="50"/>
      <c r="N2544" s="50"/>
    </row>
    <row r="2545" spans="1:14" s="22" customFormat="1" x14ac:dyDescent="0.45">
      <c r="A2545" s="113"/>
      <c r="C2545" s="113"/>
      <c r="D2545" s="71"/>
      <c r="E2545" s="91"/>
      <c r="F2545" s="91"/>
      <c r="G2545" s="91"/>
      <c r="H2545" s="50"/>
      <c r="I2545" s="51"/>
      <c r="J2545" s="107"/>
      <c r="L2545" s="50"/>
      <c r="M2545" s="50"/>
      <c r="N2545" s="50"/>
    </row>
    <row r="2546" spans="1:14" s="22" customFormat="1" x14ac:dyDescent="0.45">
      <c r="A2546" s="113"/>
      <c r="C2546" s="113"/>
      <c r="D2546" s="71"/>
      <c r="E2546" s="91"/>
      <c r="F2546" s="91"/>
      <c r="G2546" s="91"/>
      <c r="H2546" s="50"/>
      <c r="I2546" s="51"/>
      <c r="J2546" s="107"/>
      <c r="L2546" s="50"/>
      <c r="M2546" s="50"/>
      <c r="N2546" s="50"/>
    </row>
    <row r="2547" spans="1:14" s="22" customFormat="1" x14ac:dyDescent="0.45">
      <c r="A2547" s="113"/>
      <c r="C2547" s="113"/>
      <c r="D2547" s="71"/>
      <c r="E2547" s="91"/>
      <c r="F2547" s="91"/>
      <c r="G2547" s="91"/>
      <c r="H2547" s="50"/>
      <c r="I2547" s="51"/>
      <c r="J2547" s="107"/>
      <c r="L2547" s="50"/>
      <c r="M2547" s="50"/>
      <c r="N2547" s="50"/>
    </row>
    <row r="2548" spans="1:14" s="22" customFormat="1" x14ac:dyDescent="0.45">
      <c r="A2548" s="113"/>
      <c r="C2548" s="113"/>
      <c r="D2548" s="71"/>
      <c r="E2548" s="91"/>
      <c r="F2548" s="91"/>
      <c r="G2548" s="91"/>
      <c r="H2548" s="50"/>
      <c r="I2548" s="51"/>
      <c r="J2548" s="107"/>
      <c r="L2548" s="50"/>
      <c r="M2548" s="50"/>
      <c r="N2548" s="50"/>
    </row>
    <row r="2549" spans="1:14" s="22" customFormat="1" x14ac:dyDescent="0.45">
      <c r="A2549" s="113"/>
      <c r="C2549" s="113"/>
      <c r="D2549" s="71"/>
      <c r="E2549" s="91"/>
      <c r="F2549" s="91"/>
      <c r="G2549" s="91"/>
      <c r="H2549" s="50"/>
      <c r="I2549" s="51"/>
      <c r="J2549" s="107"/>
      <c r="L2549" s="50"/>
      <c r="M2549" s="50"/>
      <c r="N2549" s="50"/>
    </row>
    <row r="2550" spans="1:14" s="22" customFormat="1" x14ac:dyDescent="0.45">
      <c r="A2550" s="113"/>
      <c r="C2550" s="113"/>
      <c r="D2550" s="71"/>
      <c r="E2550" s="91"/>
      <c r="F2550" s="91"/>
      <c r="G2550" s="91"/>
      <c r="H2550" s="50"/>
      <c r="I2550" s="51"/>
      <c r="J2550" s="107"/>
      <c r="L2550" s="50"/>
      <c r="M2550" s="50"/>
      <c r="N2550" s="50"/>
    </row>
    <row r="2551" spans="1:14" s="22" customFormat="1" x14ac:dyDescent="0.45">
      <c r="A2551" s="113"/>
      <c r="C2551" s="113"/>
      <c r="D2551" s="71"/>
      <c r="E2551" s="91"/>
      <c r="F2551" s="91"/>
      <c r="G2551" s="91"/>
      <c r="H2551" s="50"/>
      <c r="I2551" s="51"/>
      <c r="J2551" s="107"/>
      <c r="L2551" s="50"/>
      <c r="M2551" s="50"/>
      <c r="N2551" s="50"/>
    </row>
    <row r="2552" spans="1:14" s="22" customFormat="1" x14ac:dyDescent="0.45">
      <c r="A2552" s="113"/>
      <c r="C2552" s="113"/>
      <c r="D2552" s="71"/>
      <c r="E2552" s="91"/>
      <c r="F2552" s="91"/>
      <c r="G2552" s="91"/>
      <c r="H2552" s="50"/>
      <c r="I2552" s="51"/>
      <c r="J2552" s="107"/>
      <c r="L2552" s="50"/>
      <c r="M2552" s="50"/>
      <c r="N2552" s="50"/>
    </row>
    <row r="2553" spans="1:14" s="22" customFormat="1" x14ac:dyDescent="0.45">
      <c r="A2553" s="113"/>
      <c r="C2553" s="113"/>
      <c r="D2553" s="71"/>
      <c r="E2553" s="91"/>
      <c r="F2553" s="91"/>
      <c r="G2553" s="91"/>
      <c r="H2553" s="50"/>
      <c r="I2553" s="51"/>
      <c r="J2553" s="107"/>
      <c r="L2553" s="50"/>
      <c r="M2553" s="50"/>
      <c r="N2553" s="50"/>
    </row>
    <row r="2554" spans="1:14" s="22" customFormat="1" x14ac:dyDescent="0.45">
      <c r="A2554" s="113"/>
      <c r="C2554" s="113"/>
      <c r="D2554" s="71"/>
      <c r="E2554" s="91"/>
      <c r="F2554" s="91"/>
      <c r="G2554" s="91"/>
      <c r="H2554" s="50"/>
      <c r="I2554" s="51"/>
      <c r="J2554" s="107"/>
      <c r="L2554" s="50"/>
      <c r="M2554" s="50"/>
      <c r="N2554" s="50"/>
    </row>
    <row r="2555" spans="1:14" s="22" customFormat="1" x14ac:dyDescent="0.45">
      <c r="A2555" s="113"/>
      <c r="C2555" s="113"/>
      <c r="D2555" s="71"/>
      <c r="E2555" s="91"/>
      <c r="F2555" s="91"/>
      <c r="G2555" s="91"/>
      <c r="H2555" s="50"/>
      <c r="I2555" s="51"/>
      <c r="J2555" s="107"/>
      <c r="L2555" s="50"/>
      <c r="M2555" s="50"/>
      <c r="N2555" s="50"/>
    </row>
    <row r="2556" spans="1:14" s="22" customFormat="1" x14ac:dyDescent="0.45">
      <c r="A2556" s="113"/>
      <c r="C2556" s="113"/>
      <c r="D2556" s="71"/>
      <c r="E2556" s="91"/>
      <c r="F2556" s="91"/>
      <c r="G2556" s="91"/>
      <c r="H2556" s="50"/>
      <c r="I2556" s="51"/>
      <c r="J2556" s="107"/>
      <c r="L2556" s="50"/>
      <c r="M2556" s="50"/>
      <c r="N2556" s="50"/>
    </row>
    <row r="2557" spans="1:14" s="22" customFormat="1" x14ac:dyDescent="0.45">
      <c r="A2557" s="113"/>
      <c r="C2557" s="113"/>
      <c r="D2557" s="71"/>
      <c r="E2557" s="91"/>
      <c r="F2557" s="91"/>
      <c r="G2557" s="91"/>
      <c r="H2557" s="50"/>
      <c r="I2557" s="51"/>
      <c r="J2557" s="107"/>
      <c r="L2557" s="50"/>
      <c r="M2557" s="50"/>
      <c r="N2557" s="50"/>
    </row>
    <row r="2558" spans="1:14" s="22" customFormat="1" x14ac:dyDescent="0.45">
      <c r="A2558" s="113"/>
      <c r="C2558" s="113"/>
      <c r="D2558" s="71"/>
      <c r="E2558" s="91"/>
      <c r="F2558" s="91"/>
      <c r="G2558" s="91"/>
      <c r="H2558" s="50"/>
      <c r="I2558" s="51"/>
      <c r="J2558" s="107"/>
      <c r="L2558" s="50"/>
      <c r="M2558" s="50"/>
      <c r="N2558" s="50"/>
    </row>
    <row r="2559" spans="1:14" s="22" customFormat="1" x14ac:dyDescent="0.45">
      <c r="A2559" s="113"/>
      <c r="C2559" s="113"/>
      <c r="D2559" s="71"/>
      <c r="E2559" s="91"/>
      <c r="F2559" s="91"/>
      <c r="G2559" s="91"/>
      <c r="H2559" s="50"/>
      <c r="I2559" s="51"/>
      <c r="J2559" s="107"/>
      <c r="L2559" s="50"/>
      <c r="M2559" s="50"/>
      <c r="N2559" s="50"/>
    </row>
    <row r="2560" spans="1:14" s="22" customFormat="1" x14ac:dyDescent="0.45">
      <c r="A2560" s="113"/>
      <c r="C2560" s="113"/>
      <c r="D2560" s="71"/>
      <c r="E2560" s="91"/>
      <c r="F2560" s="91"/>
      <c r="G2560" s="91"/>
      <c r="H2560" s="50"/>
      <c r="I2560" s="51"/>
      <c r="J2560" s="107"/>
      <c r="L2560" s="50"/>
      <c r="M2560" s="50"/>
      <c r="N2560" s="50"/>
    </row>
    <row r="2561" spans="1:14" s="22" customFormat="1" x14ac:dyDescent="0.45">
      <c r="A2561" s="113"/>
      <c r="C2561" s="113"/>
      <c r="D2561" s="71"/>
      <c r="E2561" s="91"/>
      <c r="F2561" s="91"/>
      <c r="G2561" s="91"/>
      <c r="H2561" s="50"/>
      <c r="I2561" s="51"/>
      <c r="J2561" s="107"/>
      <c r="L2561" s="50"/>
      <c r="M2561" s="50"/>
      <c r="N2561" s="50"/>
    </row>
    <row r="2562" spans="1:14" s="22" customFormat="1" x14ac:dyDescent="0.45">
      <c r="A2562" s="113"/>
      <c r="C2562" s="113"/>
      <c r="D2562" s="71"/>
      <c r="E2562" s="91"/>
      <c r="F2562" s="91"/>
      <c r="G2562" s="91"/>
      <c r="H2562" s="50"/>
      <c r="I2562" s="51"/>
      <c r="J2562" s="107"/>
      <c r="L2562" s="50"/>
      <c r="M2562" s="50"/>
      <c r="N2562" s="50"/>
    </row>
    <row r="2563" spans="1:14" s="22" customFormat="1" x14ac:dyDescent="0.45">
      <c r="A2563" s="113"/>
      <c r="C2563" s="113"/>
      <c r="D2563" s="71"/>
      <c r="E2563" s="91"/>
      <c r="F2563" s="91"/>
      <c r="G2563" s="91"/>
      <c r="H2563" s="50"/>
      <c r="I2563" s="51"/>
      <c r="J2563" s="107"/>
      <c r="L2563" s="50"/>
      <c r="M2563" s="50"/>
      <c r="N2563" s="50"/>
    </row>
    <row r="2564" spans="1:14" s="22" customFormat="1" x14ac:dyDescent="0.45">
      <c r="A2564" s="113"/>
      <c r="C2564" s="113"/>
      <c r="D2564" s="71"/>
      <c r="E2564" s="91"/>
      <c r="F2564" s="91"/>
      <c r="G2564" s="91"/>
      <c r="H2564" s="50"/>
      <c r="I2564" s="51"/>
      <c r="J2564" s="107"/>
      <c r="L2564" s="50"/>
      <c r="M2564" s="50"/>
      <c r="N2564" s="50"/>
    </row>
    <row r="2565" spans="1:14" s="22" customFormat="1" x14ac:dyDescent="0.45">
      <c r="A2565" s="113"/>
      <c r="C2565" s="113"/>
      <c r="D2565" s="71"/>
      <c r="E2565" s="91"/>
      <c r="F2565" s="91"/>
      <c r="G2565" s="91"/>
      <c r="H2565" s="50"/>
      <c r="I2565" s="51"/>
      <c r="J2565" s="107"/>
      <c r="L2565" s="50"/>
      <c r="M2565" s="50"/>
      <c r="N2565" s="50"/>
    </row>
    <row r="2566" spans="1:14" s="22" customFormat="1" x14ac:dyDescent="0.45">
      <c r="A2566" s="113"/>
      <c r="C2566" s="113"/>
      <c r="D2566" s="71"/>
      <c r="E2566" s="91"/>
      <c r="F2566" s="91"/>
      <c r="G2566" s="91"/>
      <c r="H2566" s="50"/>
      <c r="I2566" s="51"/>
      <c r="J2566" s="107"/>
      <c r="L2566" s="50"/>
      <c r="M2566" s="50"/>
      <c r="N2566" s="50"/>
    </row>
    <row r="2567" spans="1:14" s="22" customFormat="1" x14ac:dyDescent="0.45">
      <c r="A2567" s="113"/>
      <c r="C2567" s="113"/>
      <c r="D2567" s="71"/>
      <c r="E2567" s="91"/>
      <c r="F2567" s="91"/>
      <c r="G2567" s="91"/>
      <c r="H2567" s="50"/>
      <c r="I2567" s="51"/>
      <c r="J2567" s="107"/>
      <c r="L2567" s="50"/>
      <c r="M2567" s="50"/>
      <c r="N2567" s="50"/>
    </row>
    <row r="2568" spans="1:14" s="22" customFormat="1" x14ac:dyDescent="0.45">
      <c r="A2568" s="113"/>
      <c r="C2568" s="113"/>
      <c r="D2568" s="71"/>
      <c r="E2568" s="91"/>
      <c r="F2568" s="91"/>
      <c r="G2568" s="91"/>
      <c r="H2568" s="50"/>
      <c r="I2568" s="51"/>
      <c r="J2568" s="107"/>
      <c r="L2568" s="50"/>
      <c r="M2568" s="50"/>
      <c r="N2568" s="50"/>
    </row>
    <row r="2569" spans="1:14" s="22" customFormat="1" x14ac:dyDescent="0.45">
      <c r="A2569" s="113"/>
      <c r="C2569" s="113"/>
      <c r="D2569" s="71"/>
      <c r="E2569" s="91"/>
      <c r="F2569" s="91"/>
      <c r="G2569" s="91"/>
      <c r="H2569" s="50"/>
      <c r="I2569" s="51"/>
      <c r="J2569" s="107"/>
      <c r="L2569" s="50"/>
      <c r="M2569" s="50"/>
      <c r="N2569" s="50"/>
    </row>
    <row r="2570" spans="1:14" s="22" customFormat="1" x14ac:dyDescent="0.45">
      <c r="A2570" s="113"/>
      <c r="C2570" s="113"/>
      <c r="D2570" s="71"/>
      <c r="E2570" s="91"/>
      <c r="F2570" s="91"/>
      <c r="G2570" s="91"/>
      <c r="H2570" s="50"/>
      <c r="I2570" s="51"/>
      <c r="J2570" s="107"/>
      <c r="L2570" s="50"/>
      <c r="M2570" s="50"/>
      <c r="N2570" s="50"/>
    </row>
    <row r="2571" spans="1:14" s="22" customFormat="1" x14ac:dyDescent="0.45">
      <c r="A2571" s="113"/>
      <c r="C2571" s="113"/>
      <c r="D2571" s="71"/>
      <c r="E2571" s="91"/>
      <c r="F2571" s="91"/>
      <c r="G2571" s="91"/>
      <c r="H2571" s="50"/>
      <c r="I2571" s="51"/>
      <c r="J2571" s="107"/>
      <c r="L2571" s="50"/>
      <c r="M2571" s="50"/>
      <c r="N2571" s="50"/>
    </row>
    <row r="2572" spans="1:14" s="22" customFormat="1" x14ac:dyDescent="0.45">
      <c r="A2572" s="113"/>
      <c r="C2572" s="113"/>
      <c r="D2572" s="71"/>
      <c r="E2572" s="91"/>
      <c r="F2572" s="91"/>
      <c r="G2572" s="91"/>
      <c r="H2572" s="50"/>
      <c r="I2572" s="51"/>
      <c r="J2572" s="107"/>
      <c r="L2572" s="50"/>
      <c r="M2572" s="50"/>
      <c r="N2572" s="50"/>
    </row>
    <row r="2573" spans="1:14" s="22" customFormat="1" x14ac:dyDescent="0.45">
      <c r="A2573" s="113"/>
      <c r="C2573" s="113"/>
      <c r="D2573" s="71"/>
      <c r="E2573" s="91"/>
      <c r="F2573" s="91"/>
      <c r="G2573" s="91"/>
      <c r="H2573" s="50"/>
      <c r="I2573" s="51"/>
      <c r="J2573" s="107"/>
      <c r="L2573" s="50"/>
      <c r="M2573" s="50"/>
      <c r="N2573" s="50"/>
    </row>
    <row r="2574" spans="1:14" s="22" customFormat="1" x14ac:dyDescent="0.45">
      <c r="A2574" s="113"/>
      <c r="C2574" s="113"/>
      <c r="D2574" s="71"/>
      <c r="E2574" s="91"/>
      <c r="F2574" s="91"/>
      <c r="G2574" s="91"/>
      <c r="H2574" s="50"/>
      <c r="I2574" s="51"/>
      <c r="J2574" s="107"/>
      <c r="L2574" s="50"/>
      <c r="M2574" s="50"/>
      <c r="N2574" s="50"/>
    </row>
    <row r="2575" spans="1:14" s="22" customFormat="1" x14ac:dyDescent="0.45">
      <c r="A2575" s="113"/>
      <c r="C2575" s="113"/>
      <c r="D2575" s="71"/>
      <c r="E2575" s="91"/>
      <c r="F2575" s="91"/>
      <c r="G2575" s="91"/>
      <c r="H2575" s="50"/>
      <c r="I2575" s="51"/>
      <c r="J2575" s="107"/>
      <c r="L2575" s="50"/>
      <c r="M2575" s="50"/>
      <c r="N2575" s="50"/>
    </row>
    <row r="2576" spans="1:14" s="22" customFormat="1" x14ac:dyDescent="0.45">
      <c r="A2576" s="113"/>
      <c r="C2576" s="113"/>
      <c r="D2576" s="71"/>
      <c r="E2576" s="91"/>
      <c r="F2576" s="91"/>
      <c r="G2576" s="91"/>
      <c r="H2576" s="50"/>
      <c r="I2576" s="51"/>
      <c r="J2576" s="107"/>
      <c r="L2576" s="50"/>
      <c r="M2576" s="50"/>
      <c r="N2576" s="50"/>
    </row>
    <row r="2577" spans="1:14" s="22" customFormat="1" x14ac:dyDescent="0.45">
      <c r="A2577" s="113"/>
      <c r="C2577" s="113"/>
      <c r="D2577" s="71"/>
      <c r="E2577" s="91"/>
      <c r="F2577" s="91"/>
      <c r="G2577" s="91"/>
      <c r="H2577" s="50"/>
      <c r="I2577" s="51"/>
      <c r="J2577" s="107"/>
      <c r="L2577" s="50"/>
      <c r="M2577" s="50"/>
      <c r="N2577" s="50"/>
    </row>
    <row r="2578" spans="1:14" s="22" customFormat="1" x14ac:dyDescent="0.45">
      <c r="A2578" s="113"/>
      <c r="C2578" s="113"/>
      <c r="D2578" s="71"/>
      <c r="E2578" s="91"/>
      <c r="F2578" s="91"/>
      <c r="G2578" s="91"/>
      <c r="H2578" s="50"/>
      <c r="I2578" s="51"/>
      <c r="J2578" s="107"/>
      <c r="L2578" s="50"/>
      <c r="M2578" s="50"/>
      <c r="N2578" s="50"/>
    </row>
    <row r="2579" spans="1:14" s="22" customFormat="1" x14ac:dyDescent="0.45">
      <c r="A2579" s="113"/>
      <c r="C2579" s="113"/>
      <c r="D2579" s="71"/>
      <c r="E2579" s="91"/>
      <c r="F2579" s="91"/>
      <c r="G2579" s="91"/>
      <c r="H2579" s="50"/>
      <c r="I2579" s="51"/>
      <c r="J2579" s="107"/>
      <c r="L2579" s="50"/>
      <c r="M2579" s="50"/>
      <c r="N2579" s="50"/>
    </row>
    <row r="2580" spans="1:14" s="22" customFormat="1" x14ac:dyDescent="0.45">
      <c r="A2580" s="113"/>
      <c r="C2580" s="113"/>
      <c r="D2580" s="71"/>
      <c r="E2580" s="91"/>
      <c r="F2580" s="91"/>
      <c r="G2580" s="91"/>
      <c r="H2580" s="50"/>
      <c r="I2580" s="51"/>
      <c r="J2580" s="107"/>
      <c r="L2580" s="50"/>
      <c r="M2580" s="50"/>
      <c r="N2580" s="50"/>
    </row>
    <row r="2581" spans="1:14" s="22" customFormat="1" x14ac:dyDescent="0.45">
      <c r="A2581" s="113"/>
      <c r="C2581" s="113"/>
      <c r="D2581" s="71"/>
      <c r="E2581" s="91"/>
      <c r="F2581" s="91"/>
      <c r="G2581" s="91"/>
      <c r="H2581" s="50"/>
      <c r="I2581" s="51"/>
      <c r="J2581" s="107"/>
      <c r="L2581" s="50"/>
      <c r="M2581" s="50"/>
      <c r="N2581" s="50"/>
    </row>
    <row r="2582" spans="1:14" s="22" customFormat="1" x14ac:dyDescent="0.45">
      <c r="A2582" s="113"/>
      <c r="C2582" s="113"/>
      <c r="D2582" s="71"/>
      <c r="E2582" s="91"/>
      <c r="F2582" s="91"/>
      <c r="G2582" s="91"/>
      <c r="H2582" s="50"/>
      <c r="I2582" s="51"/>
      <c r="J2582" s="107"/>
      <c r="L2582" s="50"/>
      <c r="M2582" s="50"/>
      <c r="N2582" s="50"/>
    </row>
    <row r="2583" spans="1:14" s="22" customFormat="1" x14ac:dyDescent="0.45">
      <c r="A2583" s="113"/>
      <c r="C2583" s="113"/>
      <c r="D2583" s="71"/>
      <c r="E2583" s="91"/>
      <c r="F2583" s="91"/>
      <c r="G2583" s="91"/>
      <c r="H2583" s="50"/>
      <c r="I2583" s="51"/>
      <c r="J2583" s="107"/>
      <c r="L2583" s="50"/>
      <c r="M2583" s="50"/>
      <c r="N2583" s="50"/>
    </row>
    <row r="2584" spans="1:14" s="22" customFormat="1" x14ac:dyDescent="0.45">
      <c r="A2584" s="113"/>
      <c r="C2584" s="113"/>
      <c r="D2584" s="71"/>
      <c r="E2584" s="91"/>
      <c r="F2584" s="91"/>
      <c r="G2584" s="91"/>
      <c r="H2584" s="50"/>
      <c r="I2584" s="51"/>
      <c r="J2584" s="107"/>
      <c r="L2584" s="50"/>
      <c r="M2584" s="50"/>
      <c r="N2584" s="50"/>
    </row>
    <row r="2585" spans="1:14" s="22" customFormat="1" x14ac:dyDescent="0.45">
      <c r="A2585" s="113"/>
      <c r="C2585" s="113"/>
      <c r="D2585" s="71"/>
      <c r="E2585" s="91"/>
      <c r="F2585" s="91"/>
      <c r="G2585" s="91"/>
      <c r="H2585" s="50"/>
      <c r="I2585" s="51"/>
      <c r="J2585" s="107"/>
      <c r="L2585" s="50"/>
      <c r="M2585" s="50"/>
      <c r="N2585" s="50"/>
    </row>
    <row r="2586" spans="1:14" s="22" customFormat="1" x14ac:dyDescent="0.45">
      <c r="A2586" s="113"/>
      <c r="C2586" s="113"/>
      <c r="D2586" s="71"/>
      <c r="E2586" s="91"/>
      <c r="F2586" s="91"/>
      <c r="G2586" s="91"/>
      <c r="H2586" s="50"/>
      <c r="I2586" s="51"/>
      <c r="J2586" s="107"/>
      <c r="L2586" s="50"/>
      <c r="M2586" s="50"/>
      <c r="N2586" s="50"/>
    </row>
    <row r="2587" spans="1:14" s="22" customFormat="1" x14ac:dyDescent="0.45">
      <c r="A2587" s="113"/>
      <c r="C2587" s="113"/>
      <c r="D2587" s="71"/>
      <c r="E2587" s="91"/>
      <c r="F2587" s="91"/>
      <c r="G2587" s="91"/>
      <c r="H2587" s="50"/>
      <c r="I2587" s="51"/>
      <c r="J2587" s="107"/>
      <c r="L2587" s="50"/>
      <c r="M2587" s="50"/>
      <c r="N2587" s="50"/>
    </row>
    <row r="2588" spans="1:14" s="22" customFormat="1" x14ac:dyDescent="0.45">
      <c r="A2588" s="113"/>
      <c r="C2588" s="113"/>
      <c r="D2588" s="71"/>
      <c r="E2588" s="91"/>
      <c r="F2588" s="91"/>
      <c r="G2588" s="91"/>
      <c r="H2588" s="50"/>
      <c r="I2588" s="51"/>
      <c r="J2588" s="107"/>
      <c r="L2588" s="50"/>
      <c r="M2588" s="50"/>
      <c r="N2588" s="50"/>
    </row>
    <row r="2589" spans="1:14" s="22" customFormat="1" x14ac:dyDescent="0.45">
      <c r="A2589" s="113"/>
      <c r="C2589" s="113"/>
      <c r="D2589" s="71"/>
      <c r="E2589" s="91"/>
      <c r="F2589" s="91"/>
      <c r="G2589" s="91"/>
      <c r="H2589" s="50"/>
      <c r="I2589" s="51"/>
      <c r="J2589" s="107"/>
      <c r="L2589" s="50"/>
      <c r="M2589" s="50"/>
      <c r="N2589" s="50"/>
    </row>
    <row r="2590" spans="1:14" s="22" customFormat="1" x14ac:dyDescent="0.45">
      <c r="A2590" s="113"/>
      <c r="C2590" s="113"/>
      <c r="D2590" s="71"/>
      <c r="E2590" s="91"/>
      <c r="F2590" s="91"/>
      <c r="G2590" s="91"/>
      <c r="H2590" s="50"/>
      <c r="I2590" s="51"/>
      <c r="J2590" s="107"/>
      <c r="L2590" s="50"/>
      <c r="M2590" s="50"/>
      <c r="N2590" s="50"/>
    </row>
    <row r="2591" spans="1:14" s="22" customFormat="1" x14ac:dyDescent="0.45">
      <c r="A2591" s="113"/>
      <c r="C2591" s="113"/>
      <c r="D2591" s="71"/>
      <c r="E2591" s="91"/>
      <c r="F2591" s="91"/>
      <c r="G2591" s="91"/>
      <c r="H2591" s="50"/>
      <c r="I2591" s="51"/>
      <c r="J2591" s="107"/>
      <c r="L2591" s="50"/>
      <c r="M2591" s="50"/>
      <c r="N2591" s="50"/>
    </row>
    <row r="2592" spans="1:14" s="22" customFormat="1" x14ac:dyDescent="0.45">
      <c r="A2592" s="113"/>
      <c r="C2592" s="113"/>
      <c r="D2592" s="71"/>
      <c r="E2592" s="91"/>
      <c r="F2592" s="91"/>
      <c r="G2592" s="91"/>
      <c r="H2592" s="50"/>
      <c r="I2592" s="51"/>
      <c r="J2592" s="107"/>
      <c r="L2592" s="50"/>
      <c r="M2592" s="50"/>
      <c r="N2592" s="50"/>
    </row>
    <row r="2593" spans="1:14" s="22" customFormat="1" x14ac:dyDescent="0.45">
      <c r="A2593" s="113"/>
      <c r="C2593" s="113"/>
      <c r="D2593" s="71"/>
      <c r="E2593" s="91"/>
      <c r="F2593" s="91"/>
      <c r="G2593" s="91"/>
      <c r="H2593" s="50"/>
      <c r="I2593" s="51"/>
      <c r="J2593" s="107"/>
      <c r="L2593" s="50"/>
      <c r="M2593" s="50"/>
      <c r="N2593" s="50"/>
    </row>
    <row r="2594" spans="1:14" s="22" customFormat="1" x14ac:dyDescent="0.45">
      <c r="A2594" s="113"/>
      <c r="C2594" s="113"/>
      <c r="D2594" s="71"/>
      <c r="E2594" s="91"/>
      <c r="F2594" s="91"/>
      <c r="G2594" s="91"/>
      <c r="H2594" s="50"/>
      <c r="I2594" s="51"/>
      <c r="J2594" s="107"/>
      <c r="L2594" s="50"/>
      <c r="M2594" s="50"/>
      <c r="N2594" s="50"/>
    </row>
    <row r="2595" spans="1:14" s="22" customFormat="1" x14ac:dyDescent="0.45">
      <c r="A2595" s="113"/>
      <c r="C2595" s="113"/>
      <c r="D2595" s="71"/>
      <c r="E2595" s="91"/>
      <c r="F2595" s="91"/>
      <c r="G2595" s="91"/>
      <c r="H2595" s="50"/>
      <c r="I2595" s="51"/>
      <c r="J2595" s="107"/>
      <c r="L2595" s="50"/>
      <c r="M2595" s="50"/>
      <c r="N2595" s="50"/>
    </row>
    <row r="2596" spans="1:14" s="22" customFormat="1" x14ac:dyDescent="0.45">
      <c r="A2596" s="113"/>
      <c r="C2596" s="113"/>
      <c r="D2596" s="71"/>
      <c r="E2596" s="91"/>
      <c r="F2596" s="91"/>
      <c r="G2596" s="91"/>
      <c r="H2596" s="50"/>
      <c r="I2596" s="51"/>
      <c r="J2596" s="107"/>
      <c r="L2596" s="50"/>
      <c r="M2596" s="50"/>
      <c r="N2596" s="50"/>
    </row>
    <row r="2597" spans="1:14" s="22" customFormat="1" x14ac:dyDescent="0.45">
      <c r="A2597" s="113"/>
      <c r="C2597" s="113"/>
      <c r="D2597" s="71"/>
      <c r="E2597" s="91"/>
      <c r="F2597" s="91"/>
      <c r="G2597" s="91"/>
      <c r="H2597" s="50"/>
      <c r="I2597" s="51"/>
      <c r="J2597" s="107"/>
      <c r="L2597" s="50"/>
      <c r="M2597" s="50"/>
      <c r="N2597" s="50"/>
    </row>
    <row r="2598" spans="1:14" s="22" customFormat="1" x14ac:dyDescent="0.45">
      <c r="A2598" s="113"/>
      <c r="C2598" s="113"/>
      <c r="D2598" s="71"/>
      <c r="E2598" s="91"/>
      <c r="F2598" s="91"/>
      <c r="G2598" s="91"/>
      <c r="H2598" s="50"/>
      <c r="I2598" s="51"/>
      <c r="J2598" s="107"/>
      <c r="L2598" s="50"/>
      <c r="M2598" s="50"/>
      <c r="N2598" s="50"/>
    </row>
    <row r="2599" spans="1:14" s="22" customFormat="1" x14ac:dyDescent="0.45">
      <c r="A2599" s="113"/>
      <c r="C2599" s="113"/>
      <c r="D2599" s="71"/>
      <c r="E2599" s="91"/>
      <c r="F2599" s="91"/>
      <c r="G2599" s="91"/>
      <c r="H2599" s="50"/>
      <c r="I2599" s="51"/>
      <c r="J2599" s="107"/>
      <c r="L2599" s="50"/>
      <c r="M2599" s="50"/>
      <c r="N2599" s="50"/>
    </row>
    <row r="2600" spans="1:14" s="22" customFormat="1" x14ac:dyDescent="0.45">
      <c r="A2600" s="113"/>
      <c r="C2600" s="113"/>
      <c r="D2600" s="71"/>
      <c r="E2600" s="91"/>
      <c r="F2600" s="91"/>
      <c r="G2600" s="91"/>
      <c r="H2600" s="50"/>
      <c r="I2600" s="51"/>
      <c r="J2600" s="107"/>
      <c r="L2600" s="50"/>
      <c r="M2600" s="50"/>
      <c r="N2600" s="50"/>
    </row>
    <row r="2601" spans="1:14" s="22" customFormat="1" x14ac:dyDescent="0.45">
      <c r="A2601" s="113"/>
      <c r="C2601" s="113"/>
      <c r="D2601" s="71"/>
      <c r="E2601" s="91"/>
      <c r="F2601" s="91"/>
      <c r="G2601" s="91"/>
      <c r="H2601" s="50"/>
      <c r="I2601" s="51"/>
      <c r="J2601" s="107"/>
      <c r="L2601" s="50"/>
      <c r="M2601" s="50"/>
      <c r="N2601" s="50"/>
    </row>
    <row r="2602" spans="1:14" s="22" customFormat="1" x14ac:dyDescent="0.45">
      <c r="A2602" s="113"/>
      <c r="C2602" s="113"/>
      <c r="D2602" s="71"/>
      <c r="E2602" s="91"/>
      <c r="F2602" s="91"/>
      <c r="G2602" s="91"/>
      <c r="H2602" s="50"/>
      <c r="I2602" s="51"/>
      <c r="J2602" s="107"/>
      <c r="L2602" s="50"/>
      <c r="M2602" s="50"/>
      <c r="N2602" s="50"/>
    </row>
    <row r="2603" spans="1:14" s="22" customFormat="1" x14ac:dyDescent="0.45">
      <c r="A2603" s="113"/>
      <c r="C2603" s="113"/>
      <c r="D2603" s="71"/>
      <c r="E2603" s="91"/>
      <c r="F2603" s="91"/>
      <c r="G2603" s="91"/>
      <c r="H2603" s="50"/>
      <c r="I2603" s="51"/>
      <c r="J2603" s="107"/>
      <c r="L2603" s="50"/>
      <c r="M2603" s="50"/>
      <c r="N2603" s="50"/>
    </row>
    <row r="2604" spans="1:14" s="22" customFormat="1" x14ac:dyDescent="0.45">
      <c r="A2604" s="113"/>
      <c r="C2604" s="113"/>
      <c r="D2604" s="71"/>
      <c r="E2604" s="91"/>
      <c r="F2604" s="91"/>
      <c r="G2604" s="91"/>
      <c r="H2604" s="50"/>
      <c r="I2604" s="51"/>
      <c r="J2604" s="107"/>
      <c r="L2604" s="50"/>
      <c r="M2604" s="50"/>
      <c r="N2604" s="50"/>
    </row>
    <row r="2605" spans="1:14" s="22" customFormat="1" x14ac:dyDescent="0.45">
      <c r="A2605" s="113"/>
      <c r="C2605" s="113"/>
      <c r="D2605" s="71"/>
      <c r="E2605" s="91"/>
      <c r="F2605" s="91"/>
      <c r="G2605" s="91"/>
      <c r="H2605" s="50"/>
      <c r="I2605" s="51"/>
      <c r="J2605" s="107"/>
      <c r="L2605" s="50"/>
      <c r="M2605" s="50"/>
      <c r="N2605" s="50"/>
    </row>
    <row r="2606" spans="1:14" s="22" customFormat="1" x14ac:dyDescent="0.45">
      <c r="A2606" s="113"/>
      <c r="C2606" s="113"/>
      <c r="D2606" s="71"/>
      <c r="E2606" s="91"/>
      <c r="F2606" s="91"/>
      <c r="G2606" s="91"/>
      <c r="H2606" s="50"/>
      <c r="I2606" s="51"/>
      <c r="J2606" s="107"/>
      <c r="L2606" s="50"/>
      <c r="M2606" s="50"/>
      <c r="N2606" s="50"/>
    </row>
    <row r="2607" spans="1:14" s="22" customFormat="1" x14ac:dyDescent="0.45">
      <c r="A2607" s="113"/>
      <c r="C2607" s="113"/>
      <c r="D2607" s="71"/>
      <c r="E2607" s="91"/>
      <c r="F2607" s="91"/>
      <c r="G2607" s="91"/>
      <c r="H2607" s="50"/>
      <c r="I2607" s="51"/>
      <c r="J2607" s="107"/>
      <c r="L2607" s="50"/>
      <c r="M2607" s="50"/>
      <c r="N2607" s="50"/>
    </row>
    <row r="2608" spans="1:14" s="22" customFormat="1" x14ac:dyDescent="0.45">
      <c r="A2608" s="113"/>
      <c r="C2608" s="113"/>
      <c r="D2608" s="71"/>
      <c r="E2608" s="91"/>
      <c r="F2608" s="91"/>
      <c r="G2608" s="91"/>
      <c r="H2608" s="50"/>
      <c r="I2608" s="51"/>
      <c r="J2608" s="107"/>
      <c r="L2608" s="50"/>
      <c r="M2608" s="50"/>
      <c r="N2608" s="50"/>
    </row>
    <row r="2609" spans="1:14" s="22" customFormat="1" x14ac:dyDescent="0.45">
      <c r="A2609" s="113"/>
      <c r="C2609" s="113"/>
      <c r="D2609" s="71"/>
      <c r="E2609" s="91"/>
      <c r="F2609" s="91"/>
      <c r="G2609" s="91"/>
      <c r="H2609" s="50"/>
      <c r="I2609" s="51"/>
      <c r="J2609" s="107"/>
      <c r="L2609" s="50"/>
      <c r="M2609" s="50"/>
      <c r="N2609" s="50"/>
    </row>
    <row r="2610" spans="1:14" s="22" customFormat="1" x14ac:dyDescent="0.45">
      <c r="A2610" s="113"/>
      <c r="C2610" s="113"/>
      <c r="D2610" s="71"/>
      <c r="E2610" s="91"/>
      <c r="F2610" s="91"/>
      <c r="G2610" s="91"/>
      <c r="H2610" s="50"/>
      <c r="I2610" s="51"/>
      <c r="J2610" s="107"/>
      <c r="L2610" s="50"/>
      <c r="M2610" s="50"/>
      <c r="N2610" s="50"/>
    </row>
    <row r="2611" spans="1:14" s="22" customFormat="1" x14ac:dyDescent="0.45">
      <c r="A2611" s="113"/>
      <c r="C2611" s="113"/>
      <c r="D2611" s="71"/>
      <c r="E2611" s="91"/>
      <c r="F2611" s="91"/>
      <c r="G2611" s="91"/>
      <c r="H2611" s="50"/>
      <c r="I2611" s="51"/>
      <c r="J2611" s="107"/>
      <c r="L2611" s="50"/>
      <c r="M2611" s="50"/>
      <c r="N2611" s="50"/>
    </row>
    <row r="2612" spans="1:14" s="22" customFormat="1" x14ac:dyDescent="0.45">
      <c r="A2612" s="113"/>
      <c r="C2612" s="113"/>
      <c r="D2612" s="71"/>
      <c r="E2612" s="91"/>
      <c r="F2612" s="91"/>
      <c r="G2612" s="91"/>
      <c r="H2612" s="50"/>
      <c r="I2612" s="51"/>
      <c r="J2612" s="107"/>
      <c r="L2612" s="50"/>
      <c r="M2612" s="50"/>
      <c r="N2612" s="50"/>
    </row>
    <row r="2613" spans="1:14" s="22" customFormat="1" x14ac:dyDescent="0.45">
      <c r="A2613" s="113"/>
      <c r="C2613" s="113"/>
      <c r="D2613" s="71"/>
      <c r="E2613" s="91"/>
      <c r="F2613" s="91"/>
      <c r="G2613" s="91"/>
      <c r="H2613" s="50"/>
      <c r="I2613" s="51"/>
      <c r="J2613" s="107"/>
      <c r="L2613" s="50"/>
      <c r="M2613" s="50"/>
      <c r="N2613" s="50"/>
    </row>
    <row r="2614" spans="1:14" s="22" customFormat="1" x14ac:dyDescent="0.45">
      <c r="A2614" s="113"/>
      <c r="C2614" s="113"/>
      <c r="D2614" s="71"/>
      <c r="E2614" s="91"/>
      <c r="F2614" s="91"/>
      <c r="G2614" s="91"/>
      <c r="H2614" s="50"/>
      <c r="I2614" s="51"/>
      <c r="J2614" s="107"/>
      <c r="L2614" s="50"/>
      <c r="M2614" s="50"/>
      <c r="N2614" s="50"/>
    </row>
    <row r="2615" spans="1:14" s="22" customFormat="1" x14ac:dyDescent="0.45">
      <c r="A2615" s="113"/>
      <c r="C2615" s="113"/>
      <c r="D2615" s="71"/>
      <c r="E2615" s="91"/>
      <c r="F2615" s="91"/>
      <c r="G2615" s="91"/>
      <c r="H2615" s="50"/>
      <c r="I2615" s="51"/>
      <c r="J2615" s="107"/>
      <c r="L2615" s="50"/>
      <c r="M2615" s="50"/>
      <c r="N2615" s="50"/>
    </row>
    <row r="2616" spans="1:14" s="22" customFormat="1" x14ac:dyDescent="0.45">
      <c r="A2616" s="113"/>
      <c r="C2616" s="113"/>
      <c r="D2616" s="71"/>
      <c r="E2616" s="91"/>
      <c r="F2616" s="91"/>
      <c r="G2616" s="91"/>
      <c r="H2616" s="50"/>
      <c r="I2616" s="51"/>
      <c r="J2616" s="107"/>
      <c r="L2616" s="50"/>
      <c r="M2616" s="50"/>
      <c r="N2616" s="50"/>
    </row>
    <row r="2617" spans="1:14" s="22" customFormat="1" x14ac:dyDescent="0.45">
      <c r="A2617" s="113"/>
      <c r="C2617" s="113"/>
      <c r="D2617" s="71"/>
      <c r="E2617" s="91"/>
      <c r="F2617" s="91"/>
      <c r="G2617" s="91"/>
      <c r="H2617" s="50"/>
      <c r="I2617" s="51"/>
      <c r="J2617" s="107"/>
      <c r="L2617" s="50"/>
      <c r="M2617" s="50"/>
      <c r="N2617" s="50"/>
    </row>
    <row r="2618" spans="1:14" s="22" customFormat="1" x14ac:dyDescent="0.45">
      <c r="A2618" s="113"/>
      <c r="C2618" s="113"/>
      <c r="D2618" s="71"/>
      <c r="E2618" s="91"/>
      <c r="F2618" s="91"/>
      <c r="G2618" s="91"/>
      <c r="H2618" s="50"/>
      <c r="I2618" s="51"/>
      <c r="J2618" s="107"/>
      <c r="L2618" s="50"/>
      <c r="M2618" s="50"/>
      <c r="N2618" s="50"/>
    </row>
    <row r="2619" spans="1:14" s="22" customFormat="1" x14ac:dyDescent="0.45">
      <c r="A2619" s="113"/>
      <c r="C2619" s="113"/>
      <c r="D2619" s="71"/>
      <c r="E2619" s="91"/>
      <c r="F2619" s="91"/>
      <c r="G2619" s="91"/>
      <c r="H2619" s="50"/>
      <c r="I2619" s="51"/>
      <c r="J2619" s="107"/>
      <c r="L2619" s="50"/>
      <c r="M2619" s="50"/>
      <c r="N2619" s="50"/>
    </row>
    <row r="2620" spans="1:14" s="22" customFormat="1" x14ac:dyDescent="0.45">
      <c r="A2620" s="113"/>
      <c r="C2620" s="113"/>
      <c r="D2620" s="71"/>
      <c r="E2620" s="91"/>
      <c r="F2620" s="91"/>
      <c r="G2620" s="91"/>
      <c r="H2620" s="50"/>
      <c r="I2620" s="51"/>
      <c r="J2620" s="107"/>
      <c r="L2620" s="50"/>
      <c r="M2620" s="50"/>
      <c r="N2620" s="50"/>
    </row>
    <row r="2621" spans="1:14" s="22" customFormat="1" x14ac:dyDescent="0.45">
      <c r="A2621" s="113"/>
      <c r="C2621" s="113"/>
      <c r="D2621" s="71"/>
      <c r="E2621" s="91"/>
      <c r="F2621" s="91"/>
      <c r="G2621" s="91"/>
      <c r="H2621" s="50"/>
      <c r="I2621" s="51"/>
      <c r="J2621" s="107"/>
      <c r="L2621" s="50"/>
      <c r="M2621" s="50"/>
      <c r="N2621" s="50"/>
    </row>
    <row r="2622" spans="1:14" s="22" customFormat="1" x14ac:dyDescent="0.45">
      <c r="A2622" s="113"/>
      <c r="C2622" s="113"/>
      <c r="D2622" s="71"/>
      <c r="E2622" s="91"/>
      <c r="F2622" s="91"/>
      <c r="G2622" s="91"/>
      <c r="H2622" s="50"/>
      <c r="I2622" s="51"/>
      <c r="J2622" s="107"/>
      <c r="L2622" s="50"/>
      <c r="M2622" s="50"/>
      <c r="N2622" s="50"/>
    </row>
    <row r="2623" spans="1:14" s="22" customFormat="1" x14ac:dyDescent="0.45">
      <c r="A2623" s="113"/>
      <c r="C2623" s="113"/>
      <c r="D2623" s="71"/>
      <c r="E2623" s="91"/>
      <c r="F2623" s="91"/>
      <c r="G2623" s="91"/>
      <c r="H2623" s="50"/>
      <c r="I2623" s="51"/>
      <c r="J2623" s="107"/>
      <c r="L2623" s="50"/>
      <c r="M2623" s="50"/>
      <c r="N2623" s="50"/>
    </row>
    <row r="2624" spans="1:14" s="22" customFormat="1" x14ac:dyDescent="0.45">
      <c r="A2624" s="113"/>
      <c r="C2624" s="113"/>
      <c r="D2624" s="71"/>
      <c r="E2624" s="91"/>
      <c r="F2624" s="91"/>
      <c r="G2624" s="91"/>
      <c r="H2624" s="50"/>
      <c r="I2624" s="51"/>
      <c r="J2624" s="107"/>
      <c r="L2624" s="50"/>
      <c r="M2624" s="50"/>
      <c r="N2624" s="50"/>
    </row>
    <row r="2625" spans="1:14" s="22" customFormat="1" x14ac:dyDescent="0.45">
      <c r="A2625" s="113"/>
      <c r="C2625" s="113"/>
      <c r="D2625" s="71"/>
      <c r="E2625" s="91"/>
      <c r="F2625" s="91"/>
      <c r="G2625" s="91"/>
      <c r="H2625" s="50"/>
      <c r="I2625" s="51"/>
      <c r="J2625" s="107"/>
      <c r="L2625" s="50"/>
      <c r="M2625" s="50"/>
      <c r="N2625" s="50"/>
    </row>
    <row r="2626" spans="1:14" s="22" customFormat="1" x14ac:dyDescent="0.45">
      <c r="A2626" s="113"/>
      <c r="C2626" s="113"/>
      <c r="D2626" s="71"/>
      <c r="E2626" s="91"/>
      <c r="F2626" s="91"/>
      <c r="G2626" s="91"/>
      <c r="H2626" s="50"/>
      <c r="I2626" s="51"/>
      <c r="J2626" s="107"/>
      <c r="L2626" s="50"/>
      <c r="M2626" s="50"/>
      <c r="N2626" s="50"/>
    </row>
    <row r="2627" spans="1:14" s="22" customFormat="1" x14ac:dyDescent="0.45">
      <c r="A2627" s="113"/>
      <c r="C2627" s="113"/>
      <c r="D2627" s="71"/>
      <c r="E2627" s="91"/>
      <c r="F2627" s="91"/>
      <c r="G2627" s="91"/>
      <c r="H2627" s="50"/>
      <c r="I2627" s="51"/>
      <c r="J2627" s="107"/>
      <c r="L2627" s="50"/>
      <c r="M2627" s="50"/>
      <c r="N2627" s="50"/>
    </row>
    <row r="2628" spans="1:14" s="22" customFormat="1" x14ac:dyDescent="0.45">
      <c r="A2628" s="113"/>
      <c r="C2628" s="113"/>
      <c r="D2628" s="71"/>
      <c r="E2628" s="91"/>
      <c r="F2628" s="91"/>
      <c r="G2628" s="91"/>
      <c r="H2628" s="50"/>
      <c r="I2628" s="51"/>
      <c r="J2628" s="107"/>
      <c r="L2628" s="50"/>
      <c r="M2628" s="50"/>
      <c r="N2628" s="50"/>
    </row>
    <row r="2629" spans="1:14" s="22" customFormat="1" x14ac:dyDescent="0.45">
      <c r="A2629" s="113"/>
      <c r="C2629" s="113"/>
      <c r="D2629" s="71"/>
      <c r="E2629" s="91"/>
      <c r="F2629" s="91"/>
      <c r="G2629" s="91"/>
      <c r="H2629" s="50"/>
      <c r="I2629" s="51"/>
      <c r="J2629" s="107"/>
      <c r="L2629" s="50"/>
      <c r="M2629" s="50"/>
      <c r="N2629" s="50"/>
    </row>
    <row r="2630" spans="1:14" s="22" customFormat="1" x14ac:dyDescent="0.45">
      <c r="A2630" s="113"/>
      <c r="C2630" s="113"/>
      <c r="D2630" s="71"/>
      <c r="E2630" s="91"/>
      <c r="F2630" s="91"/>
      <c r="G2630" s="91"/>
      <c r="H2630" s="50"/>
      <c r="I2630" s="51"/>
      <c r="J2630" s="107"/>
      <c r="L2630" s="50"/>
      <c r="M2630" s="50"/>
      <c r="N2630" s="50"/>
    </row>
    <row r="2631" spans="1:14" s="22" customFormat="1" x14ac:dyDescent="0.45">
      <c r="A2631" s="113"/>
      <c r="C2631" s="113"/>
      <c r="D2631" s="71"/>
      <c r="E2631" s="91"/>
      <c r="F2631" s="91"/>
      <c r="G2631" s="91"/>
      <c r="H2631" s="50"/>
      <c r="I2631" s="51"/>
      <c r="J2631" s="107"/>
      <c r="L2631" s="50"/>
      <c r="M2631" s="50"/>
      <c r="N2631" s="50"/>
    </row>
    <row r="2632" spans="1:14" s="22" customFormat="1" x14ac:dyDescent="0.45">
      <c r="A2632" s="113"/>
      <c r="C2632" s="113"/>
      <c r="D2632" s="71"/>
      <c r="E2632" s="91"/>
      <c r="F2632" s="91"/>
      <c r="G2632" s="91"/>
      <c r="H2632" s="50"/>
      <c r="I2632" s="51"/>
      <c r="J2632" s="107"/>
      <c r="L2632" s="50"/>
      <c r="M2632" s="50"/>
      <c r="N2632" s="50"/>
    </row>
    <row r="2633" spans="1:14" s="22" customFormat="1" x14ac:dyDescent="0.45">
      <c r="A2633" s="113"/>
      <c r="C2633" s="113"/>
      <c r="D2633" s="71"/>
      <c r="E2633" s="91"/>
      <c r="F2633" s="91"/>
      <c r="G2633" s="91"/>
      <c r="H2633" s="50"/>
      <c r="I2633" s="51"/>
      <c r="J2633" s="107"/>
      <c r="L2633" s="50"/>
      <c r="M2633" s="50"/>
      <c r="N2633" s="50"/>
    </row>
    <row r="2634" spans="1:14" s="22" customFormat="1" x14ac:dyDescent="0.45">
      <c r="A2634" s="113"/>
      <c r="C2634" s="113"/>
      <c r="D2634" s="71"/>
      <c r="E2634" s="91"/>
      <c r="F2634" s="91"/>
      <c r="G2634" s="91"/>
      <c r="H2634" s="50"/>
      <c r="I2634" s="51"/>
      <c r="J2634" s="107"/>
      <c r="L2634" s="50"/>
      <c r="M2634" s="50"/>
      <c r="N2634" s="50"/>
    </row>
    <row r="2635" spans="1:14" s="22" customFormat="1" x14ac:dyDescent="0.45">
      <c r="A2635" s="113"/>
      <c r="C2635" s="113"/>
      <c r="D2635" s="71"/>
      <c r="E2635" s="91"/>
      <c r="F2635" s="91"/>
      <c r="G2635" s="91"/>
      <c r="H2635" s="50"/>
      <c r="I2635" s="51"/>
      <c r="J2635" s="107"/>
      <c r="L2635" s="50"/>
      <c r="M2635" s="50"/>
      <c r="N2635" s="50"/>
    </row>
    <row r="2636" spans="1:14" s="22" customFormat="1" x14ac:dyDescent="0.45">
      <c r="A2636" s="113"/>
      <c r="C2636" s="113"/>
      <c r="D2636" s="71"/>
      <c r="E2636" s="91"/>
      <c r="F2636" s="91"/>
      <c r="G2636" s="91"/>
      <c r="H2636" s="50"/>
      <c r="I2636" s="51"/>
      <c r="J2636" s="107"/>
      <c r="L2636" s="50"/>
      <c r="M2636" s="50"/>
      <c r="N2636" s="50"/>
    </row>
    <row r="2637" spans="1:14" s="22" customFormat="1" x14ac:dyDescent="0.45">
      <c r="A2637" s="113"/>
      <c r="C2637" s="113"/>
      <c r="D2637" s="71"/>
      <c r="E2637" s="91"/>
      <c r="F2637" s="91"/>
      <c r="G2637" s="91"/>
      <c r="H2637" s="50"/>
      <c r="I2637" s="51"/>
      <c r="J2637" s="107"/>
      <c r="L2637" s="50"/>
      <c r="M2637" s="50"/>
      <c r="N2637" s="50"/>
    </row>
    <row r="2638" spans="1:14" s="22" customFormat="1" x14ac:dyDescent="0.45">
      <c r="A2638" s="113"/>
      <c r="C2638" s="113"/>
      <c r="D2638" s="71"/>
      <c r="E2638" s="91"/>
      <c r="F2638" s="91"/>
      <c r="G2638" s="91"/>
      <c r="H2638" s="50"/>
      <c r="I2638" s="51"/>
      <c r="J2638" s="107"/>
      <c r="L2638" s="50"/>
      <c r="M2638" s="50"/>
      <c r="N2638" s="50"/>
    </row>
    <row r="2639" spans="1:14" s="22" customFormat="1" x14ac:dyDescent="0.45">
      <c r="A2639" s="113"/>
      <c r="C2639" s="113"/>
      <c r="D2639" s="71"/>
      <c r="E2639" s="91"/>
      <c r="F2639" s="91"/>
      <c r="G2639" s="91"/>
      <c r="H2639" s="50"/>
      <c r="I2639" s="51"/>
      <c r="J2639" s="107"/>
      <c r="L2639" s="50"/>
      <c r="M2639" s="50"/>
      <c r="N2639" s="50"/>
    </row>
    <row r="2640" spans="1:14" s="22" customFormat="1" x14ac:dyDescent="0.45">
      <c r="A2640" s="113"/>
      <c r="C2640" s="113"/>
      <c r="D2640" s="71"/>
      <c r="E2640" s="91"/>
      <c r="F2640" s="91"/>
      <c r="G2640" s="91"/>
      <c r="H2640" s="50"/>
      <c r="I2640" s="51"/>
      <c r="J2640" s="107"/>
      <c r="L2640" s="50"/>
      <c r="M2640" s="50"/>
      <c r="N2640" s="50"/>
    </row>
    <row r="2641" spans="1:14" s="22" customFormat="1" x14ac:dyDescent="0.45">
      <c r="A2641" s="113"/>
      <c r="C2641" s="113"/>
      <c r="D2641" s="71"/>
      <c r="E2641" s="91"/>
      <c r="F2641" s="91"/>
      <c r="G2641" s="91"/>
      <c r="H2641" s="50"/>
      <c r="I2641" s="51"/>
      <c r="J2641" s="107"/>
      <c r="L2641" s="50"/>
      <c r="M2641" s="50"/>
      <c r="N2641" s="50"/>
    </row>
    <row r="2642" spans="1:14" s="22" customFormat="1" x14ac:dyDescent="0.45">
      <c r="A2642" s="113"/>
      <c r="C2642" s="113"/>
      <c r="D2642" s="71"/>
      <c r="E2642" s="91"/>
      <c r="F2642" s="91"/>
      <c r="G2642" s="91"/>
      <c r="H2642" s="50"/>
      <c r="I2642" s="51"/>
      <c r="J2642" s="107"/>
      <c r="L2642" s="50"/>
      <c r="M2642" s="50"/>
      <c r="N2642" s="50"/>
    </row>
    <row r="2643" spans="1:14" s="22" customFormat="1" x14ac:dyDescent="0.45">
      <c r="A2643" s="113"/>
      <c r="C2643" s="113"/>
      <c r="D2643" s="71"/>
      <c r="E2643" s="91"/>
      <c r="F2643" s="91"/>
      <c r="G2643" s="91"/>
      <c r="H2643" s="50"/>
      <c r="I2643" s="51"/>
      <c r="J2643" s="107"/>
      <c r="L2643" s="50"/>
      <c r="M2643" s="50"/>
      <c r="N2643" s="50"/>
    </row>
    <row r="2644" spans="1:14" s="22" customFormat="1" x14ac:dyDescent="0.45">
      <c r="A2644" s="113"/>
      <c r="C2644" s="113"/>
      <c r="D2644" s="71"/>
      <c r="E2644" s="91"/>
      <c r="F2644" s="91"/>
      <c r="G2644" s="91"/>
      <c r="H2644" s="50"/>
      <c r="I2644" s="51"/>
      <c r="J2644" s="107"/>
      <c r="L2644" s="50"/>
      <c r="M2644" s="50"/>
      <c r="N2644" s="50"/>
    </row>
    <row r="2645" spans="1:14" s="22" customFormat="1" x14ac:dyDescent="0.45">
      <c r="A2645" s="113"/>
      <c r="C2645" s="113"/>
      <c r="D2645" s="71"/>
      <c r="E2645" s="91"/>
      <c r="F2645" s="91"/>
      <c r="G2645" s="91"/>
      <c r="H2645" s="50"/>
      <c r="I2645" s="51"/>
      <c r="J2645" s="107"/>
      <c r="L2645" s="50"/>
      <c r="M2645" s="50"/>
      <c r="N2645" s="50"/>
    </row>
    <row r="2646" spans="1:14" s="22" customFormat="1" x14ac:dyDescent="0.45">
      <c r="A2646" s="113"/>
      <c r="C2646" s="113"/>
      <c r="D2646" s="71"/>
      <c r="E2646" s="91"/>
      <c r="F2646" s="91"/>
      <c r="G2646" s="91"/>
      <c r="H2646" s="50"/>
      <c r="I2646" s="51"/>
      <c r="J2646" s="107"/>
      <c r="L2646" s="50"/>
      <c r="M2646" s="50"/>
      <c r="N2646" s="50"/>
    </row>
    <row r="2647" spans="1:14" s="22" customFormat="1" x14ac:dyDescent="0.45">
      <c r="A2647" s="113"/>
      <c r="C2647" s="113"/>
      <c r="D2647" s="71"/>
      <c r="E2647" s="91"/>
      <c r="F2647" s="91"/>
      <c r="G2647" s="91"/>
      <c r="H2647" s="50"/>
      <c r="I2647" s="51"/>
      <c r="J2647" s="107"/>
      <c r="L2647" s="50"/>
      <c r="M2647" s="50"/>
      <c r="N2647" s="50"/>
    </row>
    <row r="2648" spans="1:14" s="22" customFormat="1" x14ac:dyDescent="0.45">
      <c r="A2648" s="113"/>
      <c r="C2648" s="113"/>
      <c r="D2648" s="71"/>
      <c r="E2648" s="91"/>
      <c r="F2648" s="91"/>
      <c r="G2648" s="91"/>
      <c r="H2648" s="50"/>
      <c r="I2648" s="51"/>
      <c r="J2648" s="107"/>
      <c r="L2648" s="50"/>
      <c r="M2648" s="50"/>
      <c r="N2648" s="50"/>
    </row>
    <row r="2649" spans="1:14" s="22" customFormat="1" x14ac:dyDescent="0.45">
      <c r="A2649" s="113"/>
      <c r="C2649" s="113"/>
      <c r="D2649" s="71"/>
      <c r="E2649" s="91"/>
      <c r="F2649" s="91"/>
      <c r="G2649" s="91"/>
      <c r="H2649" s="50"/>
      <c r="I2649" s="51"/>
      <c r="J2649" s="107"/>
      <c r="L2649" s="50"/>
      <c r="M2649" s="50"/>
      <c r="N2649" s="50"/>
    </row>
    <row r="2650" spans="1:14" s="22" customFormat="1" x14ac:dyDescent="0.45">
      <c r="A2650" s="113"/>
      <c r="C2650" s="113"/>
      <c r="D2650" s="71"/>
      <c r="E2650" s="91"/>
      <c r="F2650" s="91"/>
      <c r="G2650" s="91"/>
      <c r="H2650" s="50"/>
      <c r="I2650" s="51"/>
      <c r="J2650" s="107"/>
      <c r="L2650" s="50"/>
      <c r="M2650" s="50"/>
      <c r="N2650" s="50"/>
    </row>
    <row r="2651" spans="1:14" s="22" customFormat="1" x14ac:dyDescent="0.45">
      <c r="A2651" s="113"/>
      <c r="C2651" s="113"/>
      <c r="D2651" s="71"/>
      <c r="E2651" s="91"/>
      <c r="F2651" s="91"/>
      <c r="G2651" s="91"/>
      <c r="H2651" s="50"/>
      <c r="I2651" s="51"/>
      <c r="J2651" s="107"/>
      <c r="L2651" s="50"/>
      <c r="M2651" s="50"/>
      <c r="N2651" s="50"/>
    </row>
    <row r="2652" spans="1:14" s="22" customFormat="1" x14ac:dyDescent="0.45">
      <c r="A2652" s="113"/>
      <c r="C2652" s="113"/>
      <c r="D2652" s="71"/>
      <c r="E2652" s="91"/>
      <c r="F2652" s="91"/>
      <c r="G2652" s="91"/>
      <c r="H2652" s="50"/>
      <c r="I2652" s="51"/>
      <c r="J2652" s="107"/>
      <c r="L2652" s="50"/>
      <c r="M2652" s="50"/>
      <c r="N2652" s="50"/>
    </row>
    <row r="2653" spans="1:14" s="22" customFormat="1" x14ac:dyDescent="0.45">
      <c r="A2653" s="113"/>
      <c r="C2653" s="113"/>
      <c r="D2653" s="71"/>
      <c r="E2653" s="91"/>
      <c r="F2653" s="91"/>
      <c r="G2653" s="91"/>
      <c r="H2653" s="50"/>
      <c r="I2653" s="51"/>
      <c r="J2653" s="107"/>
      <c r="L2653" s="50"/>
      <c r="M2653" s="50"/>
      <c r="N2653" s="50"/>
    </row>
    <row r="2654" spans="1:14" s="22" customFormat="1" x14ac:dyDescent="0.45">
      <c r="A2654" s="113"/>
      <c r="C2654" s="113"/>
      <c r="D2654" s="71"/>
      <c r="E2654" s="91"/>
      <c r="F2654" s="91"/>
      <c r="G2654" s="91"/>
      <c r="H2654" s="50"/>
      <c r="I2654" s="51"/>
      <c r="J2654" s="107"/>
      <c r="L2654" s="50"/>
      <c r="M2654" s="50"/>
      <c r="N2654" s="50"/>
    </row>
    <row r="2655" spans="1:14" s="22" customFormat="1" x14ac:dyDescent="0.45">
      <c r="A2655" s="113"/>
      <c r="C2655" s="113"/>
      <c r="D2655" s="71"/>
      <c r="E2655" s="91"/>
      <c r="F2655" s="91"/>
      <c r="G2655" s="91"/>
      <c r="H2655" s="50"/>
      <c r="I2655" s="51"/>
      <c r="J2655" s="107"/>
      <c r="L2655" s="50"/>
      <c r="M2655" s="50"/>
      <c r="N2655" s="50"/>
    </row>
    <row r="2656" spans="1:14" s="22" customFormat="1" x14ac:dyDescent="0.45">
      <c r="A2656" s="113"/>
      <c r="C2656" s="113"/>
      <c r="D2656" s="71"/>
      <c r="E2656" s="91"/>
      <c r="F2656" s="91"/>
      <c r="G2656" s="91"/>
      <c r="H2656" s="50"/>
      <c r="I2656" s="51"/>
      <c r="J2656" s="107"/>
      <c r="L2656" s="50"/>
      <c r="M2656" s="50"/>
      <c r="N2656" s="50"/>
    </row>
    <row r="2657" spans="1:14" s="22" customFormat="1" x14ac:dyDescent="0.45">
      <c r="A2657" s="113"/>
      <c r="C2657" s="113"/>
      <c r="D2657" s="71"/>
      <c r="E2657" s="91"/>
      <c r="F2657" s="91"/>
      <c r="G2657" s="91"/>
      <c r="H2657" s="50"/>
      <c r="I2657" s="51"/>
      <c r="J2657" s="107"/>
      <c r="L2657" s="50"/>
      <c r="M2657" s="50"/>
      <c r="N2657" s="50"/>
    </row>
    <row r="2658" spans="1:14" s="22" customFormat="1" x14ac:dyDescent="0.45">
      <c r="A2658" s="113"/>
      <c r="C2658" s="113"/>
      <c r="D2658" s="71"/>
      <c r="E2658" s="91"/>
      <c r="F2658" s="91"/>
      <c r="G2658" s="91"/>
      <c r="H2658" s="50"/>
      <c r="I2658" s="51"/>
      <c r="J2658" s="107"/>
      <c r="L2658" s="50"/>
      <c r="M2658" s="50"/>
      <c r="N2658" s="50"/>
    </row>
    <row r="2659" spans="1:14" s="22" customFormat="1" x14ac:dyDescent="0.45">
      <c r="A2659" s="113"/>
      <c r="C2659" s="113"/>
      <c r="D2659" s="71"/>
      <c r="E2659" s="91"/>
      <c r="F2659" s="91"/>
      <c r="G2659" s="91"/>
      <c r="H2659" s="50"/>
      <c r="I2659" s="51"/>
      <c r="J2659" s="107"/>
      <c r="L2659" s="50"/>
      <c r="M2659" s="50"/>
      <c r="N2659" s="50"/>
    </row>
    <row r="2660" spans="1:14" s="22" customFormat="1" x14ac:dyDescent="0.45">
      <c r="A2660" s="113"/>
      <c r="C2660" s="113"/>
      <c r="D2660" s="71"/>
      <c r="E2660" s="91"/>
      <c r="F2660" s="91"/>
      <c r="G2660" s="91"/>
      <c r="H2660" s="50"/>
      <c r="I2660" s="51"/>
      <c r="J2660" s="107"/>
      <c r="L2660" s="50"/>
      <c r="M2660" s="50"/>
      <c r="N2660" s="50"/>
    </row>
    <row r="2661" spans="1:14" s="22" customFormat="1" x14ac:dyDescent="0.45">
      <c r="A2661" s="113"/>
      <c r="C2661" s="113"/>
      <c r="D2661" s="71"/>
      <c r="E2661" s="91"/>
      <c r="F2661" s="91"/>
      <c r="G2661" s="91"/>
      <c r="H2661" s="50"/>
      <c r="I2661" s="51"/>
      <c r="J2661" s="107"/>
      <c r="L2661" s="50"/>
      <c r="M2661" s="50"/>
      <c r="N2661" s="50"/>
    </row>
    <row r="2662" spans="1:14" s="22" customFormat="1" x14ac:dyDescent="0.45">
      <c r="A2662" s="113"/>
      <c r="C2662" s="113"/>
      <c r="D2662" s="71"/>
      <c r="E2662" s="91"/>
      <c r="F2662" s="91"/>
      <c r="G2662" s="91"/>
      <c r="H2662" s="50"/>
      <c r="I2662" s="51"/>
      <c r="J2662" s="107"/>
      <c r="L2662" s="50"/>
      <c r="M2662" s="50"/>
      <c r="N2662" s="50"/>
    </row>
    <row r="2663" spans="1:14" s="22" customFormat="1" x14ac:dyDescent="0.45">
      <c r="A2663" s="113"/>
      <c r="C2663" s="113"/>
      <c r="D2663" s="71"/>
      <c r="E2663" s="91"/>
      <c r="F2663" s="91"/>
      <c r="G2663" s="91"/>
      <c r="H2663" s="50"/>
      <c r="I2663" s="51"/>
      <c r="J2663" s="107"/>
      <c r="L2663" s="50"/>
      <c r="M2663" s="50"/>
      <c r="N2663" s="50"/>
    </row>
    <row r="2664" spans="1:14" s="22" customFormat="1" x14ac:dyDescent="0.45">
      <c r="A2664" s="113"/>
      <c r="C2664" s="113"/>
      <c r="D2664" s="71"/>
      <c r="E2664" s="91"/>
      <c r="F2664" s="91"/>
      <c r="G2664" s="91"/>
      <c r="H2664" s="50"/>
      <c r="I2664" s="51"/>
      <c r="J2664" s="107"/>
      <c r="L2664" s="50"/>
      <c r="M2664" s="50"/>
      <c r="N2664" s="50"/>
    </row>
    <row r="2665" spans="1:14" s="22" customFormat="1" x14ac:dyDescent="0.45">
      <c r="A2665" s="113"/>
      <c r="C2665" s="113"/>
      <c r="D2665" s="71"/>
      <c r="E2665" s="91"/>
      <c r="F2665" s="91"/>
      <c r="G2665" s="91"/>
      <c r="H2665" s="50"/>
      <c r="I2665" s="51"/>
      <c r="J2665" s="107"/>
      <c r="L2665" s="50"/>
      <c r="M2665" s="50"/>
      <c r="N2665" s="50"/>
    </row>
    <row r="2666" spans="1:14" s="22" customFormat="1" x14ac:dyDescent="0.45">
      <c r="A2666" s="113"/>
      <c r="C2666" s="113"/>
      <c r="D2666" s="71"/>
      <c r="E2666" s="91"/>
      <c r="F2666" s="91"/>
      <c r="G2666" s="91"/>
      <c r="H2666" s="50"/>
      <c r="I2666" s="51"/>
      <c r="J2666" s="107"/>
      <c r="L2666" s="50"/>
      <c r="M2666" s="50"/>
      <c r="N2666" s="50"/>
    </row>
    <row r="2667" spans="1:14" s="22" customFormat="1" x14ac:dyDescent="0.45">
      <c r="A2667" s="113"/>
      <c r="C2667" s="113"/>
      <c r="D2667" s="71"/>
      <c r="E2667" s="91"/>
      <c r="F2667" s="91"/>
      <c r="G2667" s="91"/>
      <c r="H2667" s="50"/>
      <c r="I2667" s="51"/>
      <c r="J2667" s="107"/>
      <c r="L2667" s="50"/>
      <c r="M2667" s="50"/>
      <c r="N2667" s="50"/>
    </row>
    <row r="2668" spans="1:14" s="22" customFormat="1" x14ac:dyDescent="0.45">
      <c r="A2668" s="113"/>
      <c r="C2668" s="113"/>
      <c r="D2668" s="71"/>
      <c r="E2668" s="91"/>
      <c r="F2668" s="91"/>
      <c r="G2668" s="91"/>
      <c r="H2668" s="50"/>
      <c r="I2668" s="51"/>
      <c r="J2668" s="107"/>
      <c r="L2668" s="50"/>
      <c r="M2668" s="50"/>
      <c r="N2668" s="50"/>
    </row>
    <row r="2669" spans="1:14" s="22" customFormat="1" x14ac:dyDescent="0.45">
      <c r="A2669" s="113"/>
      <c r="C2669" s="113"/>
      <c r="D2669" s="71"/>
      <c r="E2669" s="91"/>
      <c r="F2669" s="91"/>
      <c r="G2669" s="91"/>
      <c r="H2669" s="50"/>
      <c r="I2669" s="51"/>
      <c r="J2669" s="107"/>
      <c r="L2669" s="50"/>
      <c r="M2669" s="50"/>
      <c r="N2669" s="50"/>
    </row>
    <row r="2670" spans="1:14" s="22" customFormat="1" x14ac:dyDescent="0.45">
      <c r="A2670" s="113"/>
      <c r="C2670" s="113"/>
      <c r="D2670" s="71"/>
      <c r="E2670" s="91"/>
      <c r="F2670" s="91"/>
      <c r="G2670" s="91"/>
      <c r="H2670" s="50"/>
      <c r="I2670" s="51"/>
      <c r="J2670" s="107"/>
      <c r="L2670" s="50"/>
      <c r="M2670" s="50"/>
      <c r="N2670" s="50"/>
    </row>
    <row r="2671" spans="1:14" s="22" customFormat="1" x14ac:dyDescent="0.45">
      <c r="A2671" s="113"/>
      <c r="C2671" s="113"/>
      <c r="D2671" s="71"/>
      <c r="E2671" s="91"/>
      <c r="F2671" s="91"/>
      <c r="G2671" s="91"/>
      <c r="H2671" s="50"/>
      <c r="I2671" s="51"/>
      <c r="J2671" s="107"/>
      <c r="L2671" s="50"/>
      <c r="M2671" s="50"/>
      <c r="N2671" s="50"/>
    </row>
    <row r="2672" spans="1:14" s="22" customFormat="1" x14ac:dyDescent="0.45">
      <c r="A2672" s="113"/>
      <c r="C2672" s="113"/>
      <c r="D2672" s="71"/>
      <c r="E2672" s="91"/>
      <c r="F2672" s="91"/>
      <c r="G2672" s="91"/>
      <c r="H2672" s="50"/>
      <c r="I2672" s="51"/>
      <c r="J2672" s="107"/>
      <c r="L2672" s="50"/>
      <c r="M2672" s="50"/>
      <c r="N2672" s="50"/>
    </row>
    <row r="2673" spans="1:14" s="22" customFormat="1" x14ac:dyDescent="0.45">
      <c r="A2673" s="113"/>
      <c r="C2673" s="113"/>
      <c r="D2673" s="71"/>
      <c r="E2673" s="91"/>
      <c r="F2673" s="91"/>
      <c r="G2673" s="91"/>
      <c r="H2673" s="50"/>
      <c r="I2673" s="51"/>
      <c r="J2673" s="107"/>
      <c r="L2673" s="50"/>
      <c r="M2673" s="50"/>
      <c r="N2673" s="50"/>
    </row>
    <row r="2674" spans="1:14" s="22" customFormat="1" x14ac:dyDescent="0.45">
      <c r="A2674" s="113"/>
      <c r="C2674" s="113"/>
      <c r="D2674" s="71"/>
      <c r="E2674" s="91"/>
      <c r="F2674" s="91"/>
      <c r="G2674" s="91"/>
      <c r="H2674" s="50"/>
      <c r="I2674" s="51"/>
      <c r="J2674" s="107"/>
      <c r="L2674" s="50"/>
      <c r="M2674" s="50"/>
      <c r="N2674" s="50"/>
    </row>
    <row r="2675" spans="1:14" s="22" customFormat="1" x14ac:dyDescent="0.45">
      <c r="A2675" s="113"/>
      <c r="C2675" s="113"/>
      <c r="D2675" s="71"/>
      <c r="E2675" s="91"/>
      <c r="F2675" s="91"/>
      <c r="G2675" s="91"/>
      <c r="H2675" s="50"/>
      <c r="I2675" s="51"/>
      <c r="J2675" s="107"/>
      <c r="L2675" s="50"/>
      <c r="M2675" s="50"/>
      <c r="N2675" s="50"/>
    </row>
    <row r="2676" spans="1:14" s="22" customFormat="1" x14ac:dyDescent="0.45">
      <c r="A2676" s="113"/>
      <c r="C2676" s="113"/>
      <c r="D2676" s="71"/>
      <c r="E2676" s="91"/>
      <c r="F2676" s="91"/>
      <c r="G2676" s="91"/>
      <c r="H2676" s="50"/>
      <c r="I2676" s="51"/>
      <c r="J2676" s="107"/>
      <c r="L2676" s="50"/>
      <c r="M2676" s="50"/>
      <c r="N2676" s="50"/>
    </row>
    <row r="2677" spans="1:14" s="22" customFormat="1" x14ac:dyDescent="0.45">
      <c r="A2677" s="113"/>
      <c r="C2677" s="113"/>
      <c r="D2677" s="71"/>
      <c r="E2677" s="91"/>
      <c r="F2677" s="91"/>
      <c r="G2677" s="91"/>
      <c r="H2677" s="50"/>
      <c r="I2677" s="51"/>
      <c r="J2677" s="107"/>
      <c r="L2677" s="50"/>
      <c r="M2677" s="50"/>
      <c r="N2677" s="50"/>
    </row>
    <row r="2678" spans="1:14" s="22" customFormat="1" x14ac:dyDescent="0.45">
      <c r="A2678" s="113"/>
      <c r="C2678" s="113"/>
      <c r="D2678" s="71"/>
      <c r="E2678" s="91"/>
      <c r="F2678" s="91"/>
      <c r="G2678" s="91"/>
      <c r="H2678" s="50"/>
      <c r="I2678" s="51"/>
      <c r="J2678" s="107"/>
      <c r="L2678" s="50"/>
      <c r="M2678" s="50"/>
      <c r="N2678" s="50"/>
    </row>
    <row r="2679" spans="1:14" s="22" customFormat="1" x14ac:dyDescent="0.45">
      <c r="A2679" s="113"/>
      <c r="C2679" s="113"/>
      <c r="D2679" s="71"/>
      <c r="E2679" s="91"/>
      <c r="F2679" s="91"/>
      <c r="G2679" s="91"/>
      <c r="H2679" s="50"/>
      <c r="I2679" s="51"/>
      <c r="J2679" s="107"/>
      <c r="L2679" s="50"/>
      <c r="M2679" s="50"/>
      <c r="N2679" s="50"/>
    </row>
    <row r="2680" spans="1:14" s="22" customFormat="1" x14ac:dyDescent="0.45">
      <c r="A2680" s="113"/>
      <c r="C2680" s="113"/>
      <c r="D2680" s="71"/>
      <c r="E2680" s="91"/>
      <c r="F2680" s="91"/>
      <c r="G2680" s="91"/>
      <c r="H2680" s="50"/>
      <c r="I2680" s="51"/>
      <c r="J2680" s="107"/>
      <c r="L2680" s="50"/>
      <c r="M2680" s="50"/>
      <c r="N2680" s="50"/>
    </row>
    <row r="2681" spans="1:14" s="22" customFormat="1" x14ac:dyDescent="0.45">
      <c r="A2681" s="113"/>
      <c r="C2681" s="113"/>
      <c r="D2681" s="71"/>
      <c r="E2681" s="91"/>
      <c r="F2681" s="91"/>
      <c r="G2681" s="91"/>
      <c r="H2681" s="50"/>
      <c r="I2681" s="51"/>
      <c r="J2681" s="107"/>
      <c r="L2681" s="50"/>
      <c r="M2681" s="50"/>
      <c r="N2681" s="50"/>
    </row>
    <row r="2682" spans="1:14" s="22" customFormat="1" x14ac:dyDescent="0.45">
      <c r="A2682" s="113"/>
      <c r="C2682" s="113"/>
      <c r="D2682" s="71"/>
      <c r="E2682" s="91"/>
      <c r="F2682" s="91"/>
      <c r="G2682" s="91"/>
      <c r="H2682" s="50"/>
      <c r="I2682" s="51"/>
      <c r="J2682" s="107"/>
      <c r="L2682" s="50"/>
      <c r="M2682" s="50"/>
      <c r="N2682" s="50"/>
    </row>
    <row r="2683" spans="1:14" s="22" customFormat="1" x14ac:dyDescent="0.45">
      <c r="A2683" s="113"/>
      <c r="C2683" s="113"/>
      <c r="D2683" s="71"/>
      <c r="E2683" s="91"/>
      <c r="F2683" s="91"/>
      <c r="G2683" s="91"/>
      <c r="H2683" s="50"/>
      <c r="I2683" s="51"/>
      <c r="J2683" s="107"/>
      <c r="L2683" s="50"/>
      <c r="M2683" s="50"/>
      <c r="N2683" s="50"/>
    </row>
    <row r="2684" spans="1:14" s="22" customFormat="1" x14ac:dyDescent="0.45">
      <c r="A2684" s="113"/>
      <c r="C2684" s="113"/>
      <c r="D2684" s="71"/>
      <c r="E2684" s="91"/>
      <c r="F2684" s="91"/>
      <c r="G2684" s="91"/>
      <c r="H2684" s="50"/>
      <c r="I2684" s="51"/>
      <c r="J2684" s="107"/>
      <c r="L2684" s="50"/>
      <c r="M2684" s="50"/>
      <c r="N2684" s="50"/>
    </row>
    <row r="2685" spans="1:14" s="22" customFormat="1" x14ac:dyDescent="0.45">
      <c r="A2685" s="113"/>
      <c r="C2685" s="113"/>
      <c r="D2685" s="71"/>
      <c r="E2685" s="91"/>
      <c r="F2685" s="91"/>
      <c r="G2685" s="91"/>
      <c r="H2685" s="50"/>
      <c r="I2685" s="51"/>
      <c r="J2685" s="107"/>
      <c r="L2685" s="50"/>
      <c r="M2685" s="50"/>
      <c r="N2685" s="50"/>
    </row>
    <row r="2686" spans="1:14" s="22" customFormat="1" x14ac:dyDescent="0.45">
      <c r="A2686" s="113"/>
      <c r="C2686" s="113"/>
      <c r="D2686" s="71"/>
      <c r="E2686" s="91"/>
      <c r="F2686" s="91"/>
      <c r="G2686" s="91"/>
      <c r="H2686" s="50"/>
      <c r="I2686" s="51"/>
      <c r="J2686" s="107"/>
      <c r="L2686" s="50"/>
      <c r="M2686" s="50"/>
      <c r="N2686" s="50"/>
    </row>
    <row r="2687" spans="1:14" s="22" customFormat="1" x14ac:dyDescent="0.45">
      <c r="A2687" s="113"/>
      <c r="C2687" s="113"/>
      <c r="D2687" s="71"/>
      <c r="E2687" s="91"/>
      <c r="F2687" s="91"/>
      <c r="G2687" s="91"/>
      <c r="H2687" s="50"/>
      <c r="I2687" s="51"/>
      <c r="J2687" s="107"/>
      <c r="L2687" s="50"/>
      <c r="M2687" s="50"/>
      <c r="N2687" s="50"/>
    </row>
    <row r="2688" spans="1:14" s="22" customFormat="1" x14ac:dyDescent="0.45">
      <c r="A2688" s="113"/>
      <c r="C2688" s="113"/>
      <c r="D2688" s="71"/>
      <c r="E2688" s="91"/>
      <c r="F2688" s="91"/>
      <c r="G2688" s="91"/>
      <c r="H2688" s="50"/>
      <c r="I2688" s="51"/>
      <c r="J2688" s="107"/>
      <c r="L2688" s="50"/>
      <c r="M2688" s="50"/>
      <c r="N2688" s="50"/>
    </row>
    <row r="2689" spans="1:14" s="22" customFormat="1" x14ac:dyDescent="0.45">
      <c r="A2689" s="113"/>
      <c r="C2689" s="113"/>
      <c r="D2689" s="71"/>
      <c r="E2689" s="91"/>
      <c r="F2689" s="91"/>
      <c r="G2689" s="91"/>
      <c r="H2689" s="50"/>
      <c r="I2689" s="51"/>
      <c r="J2689" s="107"/>
      <c r="L2689" s="50"/>
      <c r="M2689" s="50"/>
      <c r="N2689" s="50"/>
    </row>
    <row r="2690" spans="1:14" s="22" customFormat="1" x14ac:dyDescent="0.45">
      <c r="A2690" s="113"/>
      <c r="C2690" s="113"/>
      <c r="D2690" s="71"/>
      <c r="E2690" s="91"/>
      <c r="F2690" s="91"/>
      <c r="G2690" s="91"/>
      <c r="H2690" s="50"/>
      <c r="I2690" s="51"/>
      <c r="J2690" s="107"/>
      <c r="L2690" s="50"/>
      <c r="M2690" s="50"/>
      <c r="N2690" s="50"/>
    </row>
    <row r="2691" spans="1:14" s="22" customFormat="1" x14ac:dyDescent="0.45">
      <c r="A2691" s="113"/>
      <c r="C2691" s="113"/>
      <c r="D2691" s="71"/>
      <c r="E2691" s="91"/>
      <c r="F2691" s="91"/>
      <c r="G2691" s="91"/>
      <c r="H2691" s="50"/>
      <c r="I2691" s="51"/>
      <c r="J2691" s="107"/>
      <c r="L2691" s="50"/>
      <c r="M2691" s="50"/>
      <c r="N2691" s="50"/>
    </row>
    <row r="2692" spans="1:14" s="22" customFormat="1" x14ac:dyDescent="0.45">
      <c r="A2692" s="113"/>
      <c r="C2692" s="113"/>
      <c r="D2692" s="71"/>
      <c r="E2692" s="91"/>
      <c r="F2692" s="91"/>
      <c r="G2692" s="91"/>
      <c r="H2692" s="50"/>
      <c r="I2692" s="51"/>
      <c r="J2692" s="107"/>
      <c r="L2692" s="50"/>
      <c r="M2692" s="50"/>
      <c r="N2692" s="50"/>
    </row>
    <row r="2693" spans="1:14" s="22" customFormat="1" x14ac:dyDescent="0.45">
      <c r="A2693" s="113"/>
      <c r="C2693" s="113"/>
      <c r="D2693" s="71"/>
      <c r="E2693" s="91"/>
      <c r="F2693" s="91"/>
      <c r="G2693" s="91"/>
      <c r="H2693" s="50"/>
      <c r="I2693" s="51"/>
      <c r="J2693" s="107"/>
      <c r="L2693" s="50"/>
      <c r="M2693" s="50"/>
      <c r="N2693" s="50"/>
    </row>
    <row r="2694" spans="1:14" s="22" customFormat="1" x14ac:dyDescent="0.45">
      <c r="A2694" s="113"/>
      <c r="C2694" s="113"/>
      <c r="D2694" s="71"/>
      <c r="E2694" s="91"/>
      <c r="F2694" s="91"/>
      <c r="G2694" s="91"/>
      <c r="H2694" s="50"/>
      <c r="I2694" s="51"/>
      <c r="J2694" s="107"/>
      <c r="L2694" s="50"/>
      <c r="M2694" s="50"/>
      <c r="N2694" s="50"/>
    </row>
    <row r="2695" spans="1:14" s="22" customFormat="1" x14ac:dyDescent="0.45">
      <c r="A2695" s="113"/>
      <c r="C2695" s="113"/>
      <c r="D2695" s="71"/>
      <c r="E2695" s="91"/>
      <c r="F2695" s="91"/>
      <c r="G2695" s="91"/>
      <c r="H2695" s="50"/>
      <c r="I2695" s="51"/>
      <c r="J2695" s="107"/>
      <c r="L2695" s="50"/>
      <c r="M2695" s="50"/>
      <c r="N2695" s="50"/>
    </row>
    <row r="2696" spans="1:14" s="22" customFormat="1" x14ac:dyDescent="0.45">
      <c r="A2696" s="113"/>
      <c r="C2696" s="113"/>
      <c r="D2696" s="71"/>
      <c r="E2696" s="91"/>
      <c r="F2696" s="91"/>
      <c r="G2696" s="91"/>
      <c r="H2696" s="50"/>
      <c r="I2696" s="51"/>
      <c r="J2696" s="107"/>
      <c r="L2696" s="50"/>
      <c r="M2696" s="50"/>
      <c r="N2696" s="50"/>
    </row>
    <row r="2697" spans="1:14" s="22" customFormat="1" x14ac:dyDescent="0.45">
      <c r="A2697" s="113"/>
      <c r="C2697" s="113"/>
      <c r="D2697" s="71"/>
      <c r="E2697" s="91"/>
      <c r="F2697" s="91"/>
      <c r="G2697" s="91"/>
      <c r="H2697" s="50"/>
      <c r="I2697" s="51"/>
      <c r="J2697" s="107"/>
      <c r="L2697" s="50"/>
      <c r="M2697" s="50"/>
      <c r="N2697" s="50"/>
    </row>
    <row r="2698" spans="1:14" s="22" customFormat="1" x14ac:dyDescent="0.45">
      <c r="A2698" s="113"/>
      <c r="C2698" s="113"/>
      <c r="D2698" s="71"/>
      <c r="E2698" s="91"/>
      <c r="F2698" s="91"/>
      <c r="G2698" s="91"/>
      <c r="H2698" s="50"/>
      <c r="I2698" s="51"/>
      <c r="J2698" s="107"/>
      <c r="L2698" s="50"/>
      <c r="M2698" s="50"/>
      <c r="N2698" s="50"/>
    </row>
    <row r="2699" spans="1:14" s="22" customFormat="1" x14ac:dyDescent="0.45">
      <c r="A2699" s="113"/>
      <c r="C2699" s="113"/>
      <c r="D2699" s="71"/>
      <c r="E2699" s="91"/>
      <c r="F2699" s="91"/>
      <c r="G2699" s="91"/>
      <c r="H2699" s="50"/>
      <c r="I2699" s="51"/>
      <c r="J2699" s="107"/>
      <c r="L2699" s="50"/>
      <c r="M2699" s="50"/>
      <c r="N2699" s="50"/>
    </row>
    <row r="2700" spans="1:14" s="22" customFormat="1" x14ac:dyDescent="0.45">
      <c r="A2700" s="113"/>
      <c r="C2700" s="113"/>
      <c r="D2700" s="71"/>
      <c r="E2700" s="91"/>
      <c r="F2700" s="91"/>
      <c r="G2700" s="91"/>
      <c r="H2700" s="50"/>
      <c r="I2700" s="51"/>
      <c r="J2700" s="107"/>
      <c r="L2700" s="50"/>
      <c r="M2700" s="50"/>
      <c r="N2700" s="50"/>
    </row>
    <row r="2701" spans="1:14" s="22" customFormat="1" x14ac:dyDescent="0.45">
      <c r="A2701" s="113"/>
      <c r="C2701" s="113"/>
      <c r="D2701" s="71"/>
      <c r="E2701" s="91"/>
      <c r="F2701" s="91"/>
      <c r="G2701" s="91"/>
      <c r="H2701" s="50"/>
      <c r="I2701" s="51"/>
      <c r="J2701" s="107"/>
      <c r="L2701" s="50"/>
      <c r="M2701" s="50"/>
      <c r="N2701" s="50"/>
    </row>
    <row r="2702" spans="1:14" s="22" customFormat="1" x14ac:dyDescent="0.45">
      <c r="A2702" s="113"/>
      <c r="C2702" s="113"/>
      <c r="D2702" s="71"/>
      <c r="E2702" s="91"/>
      <c r="F2702" s="91"/>
      <c r="G2702" s="91"/>
      <c r="H2702" s="50"/>
      <c r="I2702" s="51"/>
      <c r="J2702" s="107"/>
      <c r="L2702" s="50"/>
      <c r="M2702" s="50"/>
      <c r="N2702" s="50"/>
    </row>
    <row r="2703" spans="1:14" s="22" customFormat="1" x14ac:dyDescent="0.45">
      <c r="A2703" s="113"/>
      <c r="C2703" s="113"/>
      <c r="D2703" s="71"/>
      <c r="E2703" s="91"/>
      <c r="F2703" s="91"/>
      <c r="G2703" s="91"/>
      <c r="H2703" s="50"/>
      <c r="I2703" s="51"/>
      <c r="J2703" s="107"/>
      <c r="L2703" s="50"/>
      <c r="M2703" s="50"/>
      <c r="N2703" s="50"/>
    </row>
    <row r="2704" spans="1:14" s="22" customFormat="1" x14ac:dyDescent="0.45">
      <c r="A2704" s="113"/>
      <c r="C2704" s="113"/>
      <c r="D2704" s="71"/>
      <c r="E2704" s="91"/>
      <c r="F2704" s="91"/>
      <c r="G2704" s="91"/>
      <c r="H2704" s="50"/>
      <c r="I2704" s="51"/>
      <c r="J2704" s="107"/>
      <c r="L2704" s="50"/>
      <c r="M2704" s="50"/>
      <c r="N2704" s="50"/>
    </row>
    <row r="2705" spans="1:14" s="22" customFormat="1" x14ac:dyDescent="0.45">
      <c r="A2705" s="113"/>
      <c r="C2705" s="113"/>
      <c r="D2705" s="71"/>
      <c r="E2705" s="91"/>
      <c r="F2705" s="91"/>
      <c r="G2705" s="91"/>
      <c r="H2705" s="50"/>
      <c r="I2705" s="51"/>
      <c r="J2705" s="107"/>
      <c r="L2705" s="50"/>
      <c r="M2705" s="50"/>
      <c r="N2705" s="50"/>
    </row>
    <row r="2706" spans="1:14" s="22" customFormat="1" x14ac:dyDescent="0.45">
      <c r="A2706" s="113"/>
      <c r="C2706" s="113"/>
      <c r="D2706" s="71"/>
      <c r="E2706" s="91"/>
      <c r="F2706" s="91"/>
      <c r="G2706" s="91"/>
      <c r="H2706" s="50"/>
      <c r="I2706" s="51"/>
      <c r="J2706" s="107"/>
      <c r="L2706" s="50"/>
      <c r="M2706" s="50"/>
      <c r="N2706" s="50"/>
    </row>
    <row r="2707" spans="1:14" s="22" customFormat="1" x14ac:dyDescent="0.45">
      <c r="A2707" s="113"/>
      <c r="C2707" s="113"/>
      <c r="D2707" s="71"/>
      <c r="E2707" s="91"/>
      <c r="F2707" s="91"/>
      <c r="G2707" s="91"/>
      <c r="H2707" s="50"/>
      <c r="I2707" s="51"/>
      <c r="J2707" s="107"/>
      <c r="L2707" s="50"/>
      <c r="M2707" s="50"/>
      <c r="N2707" s="50"/>
    </row>
    <row r="2708" spans="1:14" s="22" customFormat="1" x14ac:dyDescent="0.45">
      <c r="A2708" s="113"/>
      <c r="C2708" s="113"/>
      <c r="D2708" s="71"/>
      <c r="E2708" s="91"/>
      <c r="F2708" s="91"/>
      <c r="G2708" s="91"/>
      <c r="H2708" s="50"/>
      <c r="I2708" s="51"/>
      <c r="J2708" s="107"/>
      <c r="L2708" s="50"/>
      <c r="M2708" s="50"/>
      <c r="N2708" s="50"/>
    </row>
    <row r="2709" spans="1:14" s="22" customFormat="1" x14ac:dyDescent="0.45">
      <c r="A2709" s="113"/>
      <c r="C2709" s="113"/>
      <c r="D2709" s="71"/>
      <c r="E2709" s="91"/>
      <c r="F2709" s="91"/>
      <c r="G2709" s="91"/>
      <c r="H2709" s="50"/>
      <c r="I2709" s="51"/>
      <c r="J2709" s="107"/>
      <c r="L2709" s="50"/>
      <c r="M2709" s="50"/>
      <c r="N2709" s="50"/>
    </row>
    <row r="2710" spans="1:14" s="22" customFormat="1" x14ac:dyDescent="0.45">
      <c r="A2710" s="113"/>
      <c r="C2710" s="113"/>
      <c r="D2710" s="71"/>
      <c r="E2710" s="91"/>
      <c r="F2710" s="91"/>
      <c r="G2710" s="91"/>
      <c r="H2710" s="50"/>
      <c r="I2710" s="51"/>
      <c r="J2710" s="107"/>
      <c r="L2710" s="50"/>
      <c r="M2710" s="50"/>
      <c r="N2710" s="50"/>
    </row>
    <row r="2711" spans="1:14" s="22" customFormat="1" x14ac:dyDescent="0.45">
      <c r="A2711" s="113"/>
      <c r="C2711" s="113"/>
      <c r="D2711" s="71"/>
      <c r="E2711" s="91"/>
      <c r="F2711" s="91"/>
      <c r="G2711" s="91"/>
      <c r="H2711" s="50"/>
      <c r="I2711" s="51"/>
      <c r="J2711" s="107"/>
      <c r="L2711" s="50"/>
      <c r="M2711" s="50"/>
      <c r="N2711" s="50"/>
    </row>
    <row r="2712" spans="1:14" s="22" customFormat="1" x14ac:dyDescent="0.45">
      <c r="A2712" s="113"/>
      <c r="C2712" s="113"/>
      <c r="D2712" s="71"/>
      <c r="E2712" s="91"/>
      <c r="F2712" s="91"/>
      <c r="G2712" s="91"/>
      <c r="H2712" s="50"/>
      <c r="I2712" s="51"/>
      <c r="J2712" s="107"/>
      <c r="L2712" s="50"/>
      <c r="M2712" s="50"/>
      <c r="N2712" s="50"/>
    </row>
    <row r="2713" spans="1:14" s="22" customFormat="1" x14ac:dyDescent="0.45">
      <c r="A2713" s="113"/>
      <c r="C2713" s="113"/>
      <c r="D2713" s="71"/>
      <c r="E2713" s="91"/>
      <c r="F2713" s="91"/>
      <c r="G2713" s="91"/>
      <c r="H2713" s="50"/>
      <c r="I2713" s="51"/>
      <c r="J2713" s="107"/>
      <c r="L2713" s="50"/>
      <c r="M2713" s="50"/>
      <c r="N2713" s="50"/>
    </row>
    <row r="2714" spans="1:14" s="22" customFormat="1" x14ac:dyDescent="0.45">
      <c r="A2714" s="113"/>
      <c r="C2714" s="113"/>
      <c r="D2714" s="71"/>
      <c r="E2714" s="91"/>
      <c r="F2714" s="91"/>
      <c r="G2714" s="91"/>
      <c r="H2714" s="50"/>
      <c r="I2714" s="51"/>
      <c r="J2714" s="107"/>
      <c r="L2714" s="50"/>
      <c r="M2714" s="50"/>
      <c r="N2714" s="50"/>
    </row>
    <row r="2715" spans="1:14" s="22" customFormat="1" x14ac:dyDescent="0.45">
      <c r="A2715" s="113"/>
      <c r="C2715" s="113"/>
      <c r="D2715" s="71"/>
      <c r="E2715" s="91"/>
      <c r="F2715" s="91"/>
      <c r="G2715" s="91"/>
      <c r="H2715" s="50"/>
      <c r="I2715" s="51"/>
      <c r="J2715" s="107"/>
      <c r="L2715" s="50"/>
      <c r="M2715" s="50"/>
      <c r="N2715" s="50"/>
    </row>
    <row r="2716" spans="1:14" s="22" customFormat="1" x14ac:dyDescent="0.45">
      <c r="A2716" s="113"/>
      <c r="C2716" s="113"/>
      <c r="D2716" s="71"/>
      <c r="E2716" s="91"/>
      <c r="F2716" s="91"/>
      <c r="G2716" s="91"/>
      <c r="H2716" s="50"/>
      <c r="I2716" s="51"/>
      <c r="J2716" s="107"/>
      <c r="L2716" s="50"/>
      <c r="M2716" s="50"/>
      <c r="N2716" s="50"/>
    </row>
    <row r="2717" spans="1:14" s="22" customFormat="1" x14ac:dyDescent="0.45">
      <c r="A2717" s="113"/>
      <c r="C2717" s="113"/>
      <c r="D2717" s="71"/>
      <c r="E2717" s="91"/>
      <c r="F2717" s="91"/>
      <c r="G2717" s="91"/>
      <c r="H2717" s="50"/>
      <c r="I2717" s="51"/>
      <c r="J2717" s="107"/>
      <c r="L2717" s="50"/>
      <c r="M2717" s="50"/>
      <c r="N2717" s="50"/>
    </row>
    <row r="2718" spans="1:14" s="22" customFormat="1" x14ac:dyDescent="0.45">
      <c r="A2718" s="113"/>
      <c r="C2718" s="113"/>
      <c r="D2718" s="71"/>
      <c r="E2718" s="91"/>
      <c r="F2718" s="91"/>
      <c r="G2718" s="91"/>
      <c r="H2718" s="50"/>
      <c r="I2718" s="51"/>
      <c r="J2718" s="107"/>
      <c r="L2718" s="50"/>
      <c r="M2718" s="50"/>
      <c r="N2718" s="50"/>
    </row>
    <row r="2719" spans="1:14" s="22" customFormat="1" x14ac:dyDescent="0.45">
      <c r="A2719" s="113"/>
      <c r="C2719" s="113"/>
      <c r="D2719" s="71"/>
      <c r="E2719" s="91"/>
      <c r="F2719" s="91"/>
      <c r="G2719" s="91"/>
      <c r="H2719" s="50"/>
      <c r="I2719" s="51"/>
      <c r="J2719" s="107"/>
      <c r="L2719" s="50"/>
      <c r="M2719" s="50"/>
      <c r="N2719" s="50"/>
    </row>
    <row r="2720" spans="1:14" s="22" customFormat="1" x14ac:dyDescent="0.45">
      <c r="A2720" s="113"/>
      <c r="C2720" s="113"/>
      <c r="D2720" s="71"/>
      <c r="E2720" s="91"/>
      <c r="F2720" s="91"/>
      <c r="G2720" s="91"/>
      <c r="H2720" s="50"/>
      <c r="I2720" s="51"/>
      <c r="J2720" s="107"/>
      <c r="L2720" s="50"/>
      <c r="M2720" s="50"/>
      <c r="N2720" s="50"/>
    </row>
    <row r="2721" spans="1:14" s="22" customFormat="1" x14ac:dyDescent="0.45">
      <c r="A2721" s="113"/>
      <c r="C2721" s="113"/>
      <c r="D2721" s="71"/>
      <c r="E2721" s="91"/>
      <c r="F2721" s="91"/>
      <c r="G2721" s="91"/>
      <c r="H2721" s="50"/>
      <c r="I2721" s="51"/>
      <c r="J2721" s="107"/>
      <c r="L2721" s="50"/>
      <c r="M2721" s="50"/>
      <c r="N2721" s="50"/>
    </row>
    <row r="2722" spans="1:14" s="22" customFormat="1" x14ac:dyDescent="0.45">
      <c r="A2722" s="113"/>
      <c r="C2722" s="113"/>
      <c r="D2722" s="71"/>
      <c r="E2722" s="91"/>
      <c r="F2722" s="91"/>
      <c r="G2722" s="91"/>
      <c r="H2722" s="50"/>
      <c r="I2722" s="51"/>
      <c r="J2722" s="107"/>
      <c r="L2722" s="50"/>
      <c r="M2722" s="50"/>
      <c r="N2722" s="50"/>
    </row>
    <row r="2723" spans="1:14" s="22" customFormat="1" x14ac:dyDescent="0.45">
      <c r="A2723" s="113"/>
      <c r="C2723" s="113"/>
      <c r="D2723" s="71"/>
      <c r="E2723" s="91"/>
      <c r="F2723" s="91"/>
      <c r="G2723" s="91"/>
      <c r="H2723" s="50"/>
      <c r="I2723" s="51"/>
      <c r="J2723" s="107"/>
      <c r="L2723" s="50"/>
      <c r="M2723" s="50"/>
      <c r="N2723" s="50"/>
    </row>
    <row r="2724" spans="1:14" s="22" customFormat="1" x14ac:dyDescent="0.45">
      <c r="A2724" s="113"/>
      <c r="C2724" s="113"/>
      <c r="D2724" s="71"/>
      <c r="E2724" s="91"/>
      <c r="F2724" s="91"/>
      <c r="G2724" s="91"/>
      <c r="H2724" s="50"/>
      <c r="I2724" s="51"/>
      <c r="J2724" s="107"/>
      <c r="L2724" s="50"/>
      <c r="M2724" s="50"/>
      <c r="N2724" s="50"/>
    </row>
    <row r="2725" spans="1:14" s="22" customFormat="1" x14ac:dyDescent="0.45">
      <c r="A2725" s="113"/>
      <c r="C2725" s="113"/>
      <c r="D2725" s="71"/>
      <c r="E2725" s="91"/>
      <c r="F2725" s="91"/>
      <c r="G2725" s="91"/>
      <c r="H2725" s="50"/>
      <c r="I2725" s="51"/>
      <c r="J2725" s="107"/>
      <c r="L2725" s="50"/>
      <c r="M2725" s="50"/>
      <c r="N2725" s="50"/>
    </row>
    <row r="2726" spans="1:14" s="22" customFormat="1" x14ac:dyDescent="0.45">
      <c r="A2726" s="113"/>
      <c r="C2726" s="113"/>
      <c r="D2726" s="71"/>
      <c r="E2726" s="91"/>
      <c r="F2726" s="91"/>
      <c r="G2726" s="91"/>
      <c r="H2726" s="50"/>
      <c r="I2726" s="51"/>
      <c r="J2726" s="107"/>
      <c r="L2726" s="50"/>
      <c r="M2726" s="50"/>
      <c r="N2726" s="50"/>
    </row>
    <row r="2727" spans="1:14" s="22" customFormat="1" x14ac:dyDescent="0.45">
      <c r="A2727" s="113"/>
      <c r="C2727" s="113"/>
      <c r="D2727" s="71"/>
      <c r="E2727" s="91"/>
      <c r="F2727" s="91"/>
      <c r="G2727" s="91"/>
      <c r="H2727" s="50"/>
      <c r="I2727" s="51"/>
      <c r="J2727" s="107"/>
      <c r="L2727" s="50"/>
      <c r="M2727" s="50"/>
      <c r="N2727" s="50"/>
    </row>
    <row r="2728" spans="1:14" s="22" customFormat="1" x14ac:dyDescent="0.45">
      <c r="A2728" s="113"/>
      <c r="C2728" s="113"/>
      <c r="D2728" s="71"/>
      <c r="E2728" s="91"/>
      <c r="F2728" s="91"/>
      <c r="G2728" s="91"/>
      <c r="H2728" s="50"/>
      <c r="I2728" s="51"/>
      <c r="J2728" s="107"/>
      <c r="L2728" s="50"/>
      <c r="M2728" s="50"/>
      <c r="N2728" s="50"/>
    </row>
    <row r="2729" spans="1:14" s="22" customFormat="1" x14ac:dyDescent="0.45">
      <c r="A2729" s="113"/>
      <c r="C2729" s="113"/>
      <c r="D2729" s="71"/>
      <c r="E2729" s="91"/>
      <c r="F2729" s="91"/>
      <c r="G2729" s="91"/>
      <c r="H2729" s="50"/>
      <c r="I2729" s="51"/>
      <c r="J2729" s="107"/>
      <c r="L2729" s="50"/>
      <c r="M2729" s="50"/>
      <c r="N2729" s="50"/>
    </row>
    <row r="2730" spans="1:14" s="22" customFormat="1" x14ac:dyDescent="0.45">
      <c r="A2730" s="113"/>
      <c r="C2730" s="113"/>
      <c r="D2730" s="71"/>
      <c r="E2730" s="91"/>
      <c r="F2730" s="91"/>
      <c r="G2730" s="91"/>
      <c r="H2730" s="50"/>
      <c r="I2730" s="51"/>
      <c r="J2730" s="107"/>
      <c r="L2730" s="50"/>
      <c r="M2730" s="50"/>
      <c r="N2730" s="50"/>
    </row>
    <row r="2731" spans="1:14" s="22" customFormat="1" x14ac:dyDescent="0.45">
      <c r="A2731" s="113"/>
      <c r="C2731" s="113"/>
      <c r="D2731" s="71"/>
      <c r="E2731" s="91"/>
      <c r="F2731" s="91"/>
      <c r="G2731" s="91"/>
      <c r="H2731" s="50"/>
      <c r="I2731" s="51"/>
      <c r="J2731" s="107"/>
      <c r="L2731" s="50"/>
      <c r="M2731" s="50"/>
      <c r="N2731" s="50"/>
    </row>
    <row r="2732" spans="1:14" s="22" customFormat="1" x14ac:dyDescent="0.45">
      <c r="A2732" s="113"/>
      <c r="C2732" s="113"/>
      <c r="D2732" s="71"/>
      <c r="E2732" s="91"/>
      <c r="F2732" s="91"/>
      <c r="G2732" s="91"/>
      <c r="H2732" s="50"/>
      <c r="I2732" s="51"/>
      <c r="J2732" s="107"/>
      <c r="L2732" s="50"/>
      <c r="M2732" s="50"/>
      <c r="N2732" s="50"/>
    </row>
    <row r="2733" spans="1:14" s="22" customFormat="1" x14ac:dyDescent="0.45">
      <c r="A2733" s="113"/>
      <c r="C2733" s="113"/>
      <c r="D2733" s="71"/>
      <c r="E2733" s="91"/>
      <c r="F2733" s="91"/>
      <c r="G2733" s="91"/>
      <c r="H2733" s="50"/>
      <c r="I2733" s="51"/>
      <c r="J2733" s="107"/>
      <c r="L2733" s="50"/>
      <c r="M2733" s="50"/>
      <c r="N2733" s="50"/>
    </row>
    <row r="2734" spans="1:14" s="22" customFormat="1" x14ac:dyDescent="0.45">
      <c r="A2734" s="113"/>
      <c r="C2734" s="113"/>
      <c r="D2734" s="71"/>
      <c r="E2734" s="91"/>
      <c r="F2734" s="91"/>
      <c r="G2734" s="91"/>
      <c r="H2734" s="50"/>
      <c r="I2734" s="51"/>
      <c r="J2734" s="107"/>
      <c r="L2734" s="50"/>
      <c r="M2734" s="50"/>
      <c r="N2734" s="50"/>
    </row>
    <row r="2735" spans="1:14" s="22" customFormat="1" x14ac:dyDescent="0.45">
      <c r="A2735" s="113"/>
      <c r="C2735" s="113"/>
      <c r="D2735" s="71"/>
      <c r="E2735" s="91"/>
      <c r="F2735" s="91"/>
      <c r="G2735" s="91"/>
      <c r="H2735" s="50"/>
      <c r="I2735" s="51"/>
      <c r="J2735" s="107"/>
      <c r="L2735" s="50"/>
      <c r="M2735" s="50"/>
      <c r="N2735" s="50"/>
    </row>
    <row r="2736" spans="1:14" s="22" customFormat="1" x14ac:dyDescent="0.45">
      <c r="A2736" s="113"/>
      <c r="C2736" s="113"/>
      <c r="D2736" s="71"/>
      <c r="E2736" s="91"/>
      <c r="F2736" s="91"/>
      <c r="G2736" s="91"/>
      <c r="H2736" s="50"/>
      <c r="I2736" s="51"/>
      <c r="J2736" s="107"/>
      <c r="L2736" s="50"/>
      <c r="M2736" s="50"/>
      <c r="N2736" s="50"/>
    </row>
    <row r="2737" spans="1:14" s="22" customFormat="1" x14ac:dyDescent="0.45">
      <c r="A2737" s="113"/>
      <c r="C2737" s="113"/>
      <c r="D2737" s="71"/>
      <c r="E2737" s="91"/>
      <c r="F2737" s="91"/>
      <c r="G2737" s="91"/>
      <c r="H2737" s="50"/>
      <c r="I2737" s="51"/>
      <c r="J2737" s="107"/>
      <c r="L2737" s="50"/>
      <c r="M2737" s="50"/>
      <c r="N2737" s="50"/>
    </row>
    <row r="2738" spans="1:14" s="22" customFormat="1" x14ac:dyDescent="0.45">
      <c r="A2738" s="113"/>
      <c r="C2738" s="113"/>
      <c r="D2738" s="71"/>
      <c r="E2738" s="91"/>
      <c r="F2738" s="91"/>
      <c r="G2738" s="91"/>
      <c r="H2738" s="50"/>
      <c r="I2738" s="51"/>
      <c r="J2738" s="107"/>
      <c r="L2738" s="50"/>
      <c r="M2738" s="50"/>
      <c r="N2738" s="50"/>
    </row>
    <row r="2739" spans="1:14" s="22" customFormat="1" x14ac:dyDescent="0.45">
      <c r="A2739" s="113"/>
      <c r="C2739" s="113"/>
      <c r="D2739" s="71"/>
      <c r="E2739" s="91"/>
      <c r="F2739" s="91"/>
      <c r="G2739" s="91"/>
      <c r="H2739" s="50"/>
      <c r="I2739" s="51"/>
      <c r="J2739" s="107"/>
      <c r="L2739" s="50"/>
      <c r="M2739" s="50"/>
      <c r="N2739" s="50"/>
    </row>
    <row r="2740" spans="1:14" s="22" customFormat="1" x14ac:dyDescent="0.45">
      <c r="A2740" s="113"/>
      <c r="C2740" s="113"/>
      <c r="D2740" s="71"/>
      <c r="E2740" s="91"/>
      <c r="F2740" s="91"/>
      <c r="G2740" s="91"/>
      <c r="H2740" s="50"/>
      <c r="I2740" s="51"/>
      <c r="J2740" s="107"/>
      <c r="L2740" s="50"/>
      <c r="M2740" s="50"/>
      <c r="N2740" s="50"/>
    </row>
    <row r="2741" spans="1:14" s="22" customFormat="1" x14ac:dyDescent="0.45">
      <c r="A2741" s="113"/>
      <c r="C2741" s="113"/>
      <c r="D2741" s="71"/>
      <c r="E2741" s="91"/>
      <c r="F2741" s="91"/>
      <c r="G2741" s="91"/>
      <c r="H2741" s="50"/>
      <c r="I2741" s="51"/>
      <c r="J2741" s="107"/>
      <c r="L2741" s="50"/>
      <c r="M2741" s="50"/>
      <c r="N2741" s="50"/>
    </row>
    <row r="2742" spans="1:14" s="22" customFormat="1" x14ac:dyDescent="0.45">
      <c r="A2742" s="113"/>
      <c r="C2742" s="113"/>
      <c r="D2742" s="71"/>
      <c r="E2742" s="91"/>
      <c r="F2742" s="91"/>
      <c r="G2742" s="91"/>
      <c r="H2742" s="50"/>
      <c r="I2742" s="51"/>
      <c r="J2742" s="107"/>
      <c r="L2742" s="50"/>
      <c r="M2742" s="50"/>
      <c r="N2742" s="50"/>
    </row>
    <row r="2743" spans="1:14" s="22" customFormat="1" x14ac:dyDescent="0.45">
      <c r="A2743" s="113"/>
      <c r="C2743" s="113"/>
      <c r="D2743" s="71"/>
      <c r="E2743" s="91"/>
      <c r="F2743" s="91"/>
      <c r="G2743" s="91"/>
      <c r="H2743" s="50"/>
      <c r="I2743" s="51"/>
      <c r="J2743" s="107"/>
      <c r="L2743" s="50"/>
      <c r="M2743" s="50"/>
      <c r="N2743" s="50"/>
    </row>
    <row r="2744" spans="1:14" s="22" customFormat="1" x14ac:dyDescent="0.45">
      <c r="A2744" s="113"/>
      <c r="C2744" s="113"/>
      <c r="D2744" s="71"/>
      <c r="E2744" s="91"/>
      <c r="F2744" s="91"/>
      <c r="G2744" s="91"/>
      <c r="H2744" s="50"/>
      <c r="I2744" s="51"/>
      <c r="J2744" s="107"/>
      <c r="L2744" s="50"/>
      <c r="M2744" s="50"/>
      <c r="N2744" s="50"/>
    </row>
    <row r="2745" spans="1:14" s="22" customFormat="1" x14ac:dyDescent="0.45">
      <c r="A2745" s="113"/>
      <c r="C2745" s="113"/>
      <c r="D2745" s="71"/>
      <c r="E2745" s="91"/>
      <c r="F2745" s="91"/>
      <c r="G2745" s="91"/>
      <c r="H2745" s="50"/>
      <c r="I2745" s="51"/>
      <c r="J2745" s="107"/>
      <c r="L2745" s="50"/>
      <c r="M2745" s="50"/>
      <c r="N2745" s="50"/>
    </row>
    <row r="2746" spans="1:14" s="22" customFormat="1" x14ac:dyDescent="0.45">
      <c r="A2746" s="113"/>
      <c r="C2746" s="113"/>
      <c r="D2746" s="71"/>
      <c r="E2746" s="91"/>
      <c r="F2746" s="91"/>
      <c r="G2746" s="91"/>
      <c r="H2746" s="50"/>
      <c r="I2746" s="51"/>
      <c r="J2746" s="107"/>
      <c r="L2746" s="50"/>
      <c r="M2746" s="50"/>
      <c r="N2746" s="50"/>
    </row>
    <row r="2747" spans="1:14" s="22" customFormat="1" x14ac:dyDescent="0.45">
      <c r="A2747" s="113"/>
      <c r="C2747" s="113"/>
      <c r="D2747" s="71"/>
      <c r="E2747" s="91"/>
      <c r="F2747" s="91"/>
      <c r="G2747" s="91"/>
      <c r="H2747" s="50"/>
      <c r="I2747" s="51"/>
      <c r="J2747" s="107"/>
      <c r="L2747" s="50"/>
      <c r="M2747" s="50"/>
      <c r="N2747" s="50"/>
    </row>
    <row r="2748" spans="1:14" s="22" customFormat="1" x14ac:dyDescent="0.45">
      <c r="A2748" s="113"/>
      <c r="C2748" s="113"/>
      <c r="D2748" s="71"/>
      <c r="E2748" s="91"/>
      <c r="F2748" s="91"/>
      <c r="G2748" s="91"/>
      <c r="H2748" s="50"/>
      <c r="I2748" s="51"/>
      <c r="J2748" s="107"/>
      <c r="L2748" s="50"/>
      <c r="M2748" s="50"/>
      <c r="N2748" s="50"/>
    </row>
    <row r="2749" spans="1:14" s="22" customFormat="1" x14ac:dyDescent="0.45">
      <c r="A2749" s="113"/>
      <c r="C2749" s="113"/>
      <c r="D2749" s="71"/>
      <c r="E2749" s="91"/>
      <c r="F2749" s="91"/>
      <c r="G2749" s="91"/>
      <c r="H2749" s="50"/>
      <c r="I2749" s="51"/>
      <c r="J2749" s="107"/>
      <c r="L2749" s="50"/>
      <c r="M2749" s="50"/>
      <c r="N2749" s="50"/>
    </row>
    <row r="2750" spans="1:14" s="22" customFormat="1" x14ac:dyDescent="0.45">
      <c r="A2750" s="113"/>
      <c r="C2750" s="113"/>
      <c r="D2750" s="71"/>
      <c r="E2750" s="91"/>
      <c r="F2750" s="91"/>
      <c r="G2750" s="91"/>
      <c r="H2750" s="50"/>
      <c r="I2750" s="51"/>
      <c r="J2750" s="107"/>
      <c r="L2750" s="50"/>
      <c r="M2750" s="50"/>
      <c r="N2750" s="50"/>
    </row>
    <row r="2751" spans="1:14" s="22" customFormat="1" x14ac:dyDescent="0.45">
      <c r="A2751" s="113"/>
      <c r="C2751" s="113"/>
      <c r="D2751" s="71"/>
      <c r="E2751" s="91"/>
      <c r="F2751" s="91"/>
      <c r="G2751" s="91"/>
      <c r="H2751" s="50"/>
      <c r="I2751" s="51"/>
      <c r="J2751" s="107"/>
      <c r="L2751" s="50"/>
      <c r="M2751" s="50"/>
      <c r="N2751" s="50"/>
    </row>
    <row r="2752" spans="1:14" s="22" customFormat="1" x14ac:dyDescent="0.45">
      <c r="A2752" s="113"/>
      <c r="C2752" s="113"/>
      <c r="D2752" s="71"/>
      <c r="E2752" s="91"/>
      <c r="F2752" s="91"/>
      <c r="G2752" s="91"/>
      <c r="H2752" s="50"/>
      <c r="I2752" s="51"/>
      <c r="J2752" s="107"/>
      <c r="L2752" s="50"/>
      <c r="M2752" s="50"/>
      <c r="N2752" s="50"/>
    </row>
    <row r="2753" spans="1:14" s="22" customFormat="1" x14ac:dyDescent="0.45">
      <c r="A2753" s="113"/>
      <c r="C2753" s="113"/>
      <c r="D2753" s="71"/>
      <c r="E2753" s="91"/>
      <c r="F2753" s="91"/>
      <c r="G2753" s="91"/>
      <c r="H2753" s="50"/>
      <c r="I2753" s="51"/>
      <c r="J2753" s="107"/>
      <c r="L2753" s="50"/>
      <c r="M2753" s="50"/>
      <c r="N2753" s="50"/>
    </row>
    <row r="2754" spans="1:14" s="22" customFormat="1" x14ac:dyDescent="0.45">
      <c r="A2754" s="113"/>
      <c r="C2754" s="113"/>
      <c r="D2754" s="71"/>
      <c r="E2754" s="91"/>
      <c r="F2754" s="91"/>
      <c r="G2754" s="91"/>
      <c r="H2754" s="50"/>
      <c r="I2754" s="51"/>
      <c r="J2754" s="107"/>
      <c r="L2754" s="50"/>
      <c r="M2754" s="50"/>
      <c r="N2754" s="50"/>
    </row>
    <row r="2755" spans="1:14" s="22" customFormat="1" x14ac:dyDescent="0.45">
      <c r="A2755" s="113"/>
      <c r="C2755" s="113"/>
      <c r="D2755" s="71"/>
      <c r="E2755" s="91"/>
      <c r="F2755" s="91"/>
      <c r="G2755" s="91"/>
      <c r="H2755" s="50"/>
      <c r="I2755" s="51"/>
      <c r="J2755" s="107"/>
      <c r="L2755" s="50"/>
      <c r="M2755" s="50"/>
      <c r="N2755" s="50"/>
    </row>
    <row r="2756" spans="1:14" s="22" customFormat="1" x14ac:dyDescent="0.45">
      <c r="A2756" s="113"/>
      <c r="C2756" s="113"/>
      <c r="D2756" s="71"/>
      <c r="E2756" s="91"/>
      <c r="F2756" s="91"/>
      <c r="G2756" s="91"/>
      <c r="H2756" s="50"/>
      <c r="I2756" s="51"/>
      <c r="J2756" s="107"/>
      <c r="L2756" s="50"/>
      <c r="M2756" s="50"/>
      <c r="N2756" s="50"/>
    </row>
    <row r="2757" spans="1:14" s="22" customFormat="1" x14ac:dyDescent="0.45">
      <c r="A2757" s="113"/>
      <c r="C2757" s="113"/>
      <c r="D2757" s="71"/>
      <c r="E2757" s="91"/>
      <c r="F2757" s="91"/>
      <c r="G2757" s="91"/>
      <c r="H2757" s="50"/>
      <c r="I2757" s="51"/>
      <c r="J2757" s="107"/>
      <c r="L2757" s="50"/>
      <c r="M2757" s="50"/>
      <c r="N2757" s="50"/>
    </row>
    <row r="2758" spans="1:14" s="22" customFormat="1" x14ac:dyDescent="0.45">
      <c r="A2758" s="113"/>
      <c r="C2758" s="113"/>
      <c r="D2758" s="71"/>
      <c r="E2758" s="91"/>
      <c r="F2758" s="91"/>
      <c r="G2758" s="91"/>
      <c r="H2758" s="50"/>
      <c r="I2758" s="51"/>
      <c r="J2758" s="107"/>
      <c r="L2758" s="50"/>
      <c r="M2758" s="50"/>
      <c r="N2758" s="50"/>
    </row>
    <row r="2759" spans="1:14" s="22" customFormat="1" x14ac:dyDescent="0.45">
      <c r="A2759" s="113"/>
      <c r="C2759" s="113"/>
      <c r="D2759" s="71"/>
      <c r="E2759" s="91"/>
      <c r="F2759" s="91"/>
      <c r="G2759" s="91"/>
      <c r="H2759" s="50"/>
      <c r="I2759" s="51"/>
      <c r="J2759" s="107"/>
      <c r="L2759" s="50"/>
      <c r="M2759" s="50"/>
      <c r="N2759" s="50"/>
    </row>
    <row r="2760" spans="1:14" s="22" customFormat="1" x14ac:dyDescent="0.45">
      <c r="A2760" s="113"/>
      <c r="C2760" s="113"/>
      <c r="D2760" s="71"/>
      <c r="E2760" s="91"/>
      <c r="F2760" s="91"/>
      <c r="G2760" s="91"/>
      <c r="H2760" s="50"/>
      <c r="I2760" s="51"/>
      <c r="J2760" s="107"/>
      <c r="L2760" s="50"/>
      <c r="M2760" s="50"/>
      <c r="N2760" s="50"/>
    </row>
    <row r="2761" spans="1:14" s="22" customFormat="1" x14ac:dyDescent="0.45">
      <c r="A2761" s="113"/>
      <c r="C2761" s="113"/>
      <c r="D2761" s="71"/>
      <c r="E2761" s="91"/>
      <c r="F2761" s="91"/>
      <c r="G2761" s="91"/>
      <c r="H2761" s="50"/>
      <c r="I2761" s="51"/>
      <c r="J2761" s="107"/>
      <c r="L2761" s="50"/>
      <c r="M2761" s="50"/>
      <c r="N2761" s="50"/>
    </row>
    <row r="2762" spans="1:14" s="22" customFormat="1" x14ac:dyDescent="0.45">
      <c r="A2762" s="113"/>
      <c r="C2762" s="113"/>
      <c r="D2762" s="71"/>
      <c r="E2762" s="91"/>
      <c r="F2762" s="91"/>
      <c r="G2762" s="91"/>
      <c r="H2762" s="50"/>
      <c r="I2762" s="51"/>
      <c r="J2762" s="107"/>
      <c r="L2762" s="50"/>
      <c r="M2762" s="50"/>
      <c r="N2762" s="50"/>
    </row>
    <row r="2763" spans="1:14" s="22" customFormat="1" x14ac:dyDescent="0.45">
      <c r="A2763" s="113"/>
      <c r="C2763" s="113"/>
      <c r="D2763" s="71"/>
      <c r="E2763" s="91"/>
      <c r="F2763" s="91"/>
      <c r="G2763" s="91"/>
      <c r="H2763" s="50"/>
      <c r="I2763" s="51"/>
      <c r="J2763" s="107"/>
      <c r="L2763" s="50"/>
      <c r="M2763" s="50"/>
      <c r="N2763" s="50"/>
    </row>
    <row r="2764" spans="1:14" s="22" customFormat="1" x14ac:dyDescent="0.45">
      <c r="A2764" s="113"/>
      <c r="C2764" s="113"/>
      <c r="D2764" s="71"/>
      <c r="E2764" s="91"/>
      <c r="F2764" s="91"/>
      <c r="G2764" s="91"/>
      <c r="H2764" s="50"/>
      <c r="I2764" s="51"/>
      <c r="J2764" s="107"/>
      <c r="L2764" s="50"/>
      <c r="M2764" s="50"/>
      <c r="N2764" s="50"/>
    </row>
    <row r="2765" spans="1:14" s="22" customFormat="1" x14ac:dyDescent="0.45">
      <c r="A2765" s="113"/>
      <c r="C2765" s="113"/>
      <c r="D2765" s="71"/>
      <c r="E2765" s="91"/>
      <c r="F2765" s="91"/>
      <c r="G2765" s="91"/>
      <c r="H2765" s="50"/>
      <c r="I2765" s="51"/>
      <c r="J2765" s="107"/>
      <c r="L2765" s="50"/>
      <c r="M2765" s="50"/>
      <c r="N2765" s="50"/>
    </row>
    <row r="2766" spans="1:14" s="22" customFormat="1" x14ac:dyDescent="0.45">
      <c r="A2766" s="113"/>
      <c r="C2766" s="113"/>
      <c r="D2766" s="71"/>
      <c r="E2766" s="91"/>
      <c r="F2766" s="91"/>
      <c r="G2766" s="91"/>
      <c r="H2766" s="50"/>
      <c r="I2766" s="51"/>
      <c r="J2766" s="107"/>
      <c r="L2766" s="50"/>
      <c r="M2766" s="50"/>
      <c r="N2766" s="50"/>
    </row>
    <row r="2767" spans="1:14" s="22" customFormat="1" x14ac:dyDescent="0.45">
      <c r="A2767" s="113"/>
      <c r="C2767" s="113"/>
      <c r="D2767" s="71"/>
      <c r="E2767" s="91"/>
      <c r="F2767" s="91"/>
      <c r="G2767" s="91"/>
      <c r="H2767" s="50"/>
      <c r="I2767" s="51"/>
      <c r="J2767" s="107"/>
      <c r="L2767" s="50"/>
      <c r="M2767" s="50"/>
      <c r="N2767" s="50"/>
    </row>
    <row r="2768" spans="1:14" s="22" customFormat="1" x14ac:dyDescent="0.45">
      <c r="A2768" s="113"/>
      <c r="C2768" s="113"/>
      <c r="D2768" s="71"/>
      <c r="E2768" s="91"/>
      <c r="F2768" s="91"/>
      <c r="G2768" s="91"/>
      <c r="H2768" s="50"/>
      <c r="I2768" s="51"/>
      <c r="J2768" s="107"/>
      <c r="L2768" s="50"/>
      <c r="M2768" s="50"/>
      <c r="N2768" s="50"/>
    </row>
    <row r="2769" spans="1:14" s="22" customFormat="1" x14ac:dyDescent="0.45">
      <c r="A2769" s="113"/>
      <c r="C2769" s="113"/>
      <c r="D2769" s="71"/>
      <c r="E2769" s="91"/>
      <c r="F2769" s="91"/>
      <c r="G2769" s="91"/>
      <c r="H2769" s="50"/>
      <c r="I2769" s="51"/>
      <c r="J2769" s="107"/>
      <c r="L2769" s="50"/>
      <c r="M2769" s="50"/>
      <c r="N2769" s="50"/>
    </row>
    <row r="2770" spans="1:14" s="22" customFormat="1" x14ac:dyDescent="0.45">
      <c r="A2770" s="113"/>
      <c r="C2770" s="113"/>
      <c r="D2770" s="71"/>
      <c r="E2770" s="91"/>
      <c r="F2770" s="91"/>
      <c r="G2770" s="91"/>
      <c r="H2770" s="50"/>
      <c r="I2770" s="51"/>
      <c r="J2770" s="107"/>
      <c r="L2770" s="50"/>
      <c r="M2770" s="50"/>
      <c r="N2770" s="50"/>
    </row>
    <row r="2771" spans="1:14" s="22" customFormat="1" x14ac:dyDescent="0.45">
      <c r="A2771" s="113"/>
      <c r="C2771" s="113"/>
      <c r="D2771" s="71"/>
      <c r="E2771" s="91"/>
      <c r="F2771" s="91"/>
      <c r="G2771" s="91"/>
      <c r="H2771" s="50"/>
      <c r="I2771" s="51"/>
      <c r="J2771" s="107"/>
      <c r="L2771" s="50"/>
      <c r="M2771" s="50"/>
      <c r="N2771" s="50"/>
    </row>
    <row r="2772" spans="1:14" s="22" customFormat="1" x14ac:dyDescent="0.45">
      <c r="A2772" s="113"/>
      <c r="C2772" s="113"/>
      <c r="D2772" s="71"/>
      <c r="E2772" s="91"/>
      <c r="F2772" s="91"/>
      <c r="G2772" s="91"/>
      <c r="H2772" s="50"/>
      <c r="I2772" s="51"/>
      <c r="J2772" s="107"/>
      <c r="L2772" s="50"/>
      <c r="M2772" s="50"/>
      <c r="N2772" s="50"/>
    </row>
    <row r="2773" spans="1:14" s="22" customFormat="1" x14ac:dyDescent="0.45">
      <c r="A2773" s="113"/>
      <c r="C2773" s="113"/>
      <c r="D2773" s="71"/>
      <c r="E2773" s="91"/>
      <c r="F2773" s="91"/>
      <c r="G2773" s="91"/>
      <c r="H2773" s="50"/>
      <c r="I2773" s="51"/>
      <c r="J2773" s="107"/>
      <c r="L2773" s="50"/>
      <c r="M2773" s="50"/>
      <c r="N2773" s="50"/>
    </row>
    <row r="2774" spans="1:14" s="22" customFormat="1" x14ac:dyDescent="0.45">
      <c r="A2774" s="113"/>
      <c r="C2774" s="113"/>
      <c r="D2774" s="71"/>
      <c r="E2774" s="91"/>
      <c r="F2774" s="91"/>
      <c r="G2774" s="91"/>
      <c r="H2774" s="50"/>
      <c r="I2774" s="51"/>
      <c r="J2774" s="107"/>
      <c r="L2774" s="50"/>
      <c r="M2774" s="50"/>
      <c r="N2774" s="50"/>
    </row>
    <row r="2775" spans="1:14" s="22" customFormat="1" x14ac:dyDescent="0.45">
      <c r="A2775" s="113"/>
      <c r="C2775" s="113"/>
      <c r="D2775" s="71"/>
      <c r="E2775" s="91"/>
      <c r="F2775" s="91"/>
      <c r="G2775" s="91"/>
      <c r="H2775" s="50"/>
      <c r="I2775" s="51"/>
      <c r="J2775" s="107"/>
      <c r="L2775" s="50"/>
      <c r="M2775" s="50"/>
      <c r="N2775" s="50"/>
    </row>
    <row r="2776" spans="1:14" s="22" customFormat="1" x14ac:dyDescent="0.45">
      <c r="A2776" s="113"/>
      <c r="C2776" s="113"/>
      <c r="D2776" s="71"/>
      <c r="E2776" s="91"/>
      <c r="F2776" s="91"/>
      <c r="G2776" s="91"/>
      <c r="H2776" s="50"/>
      <c r="I2776" s="51"/>
      <c r="J2776" s="107"/>
      <c r="L2776" s="50"/>
      <c r="M2776" s="50"/>
      <c r="N2776" s="50"/>
    </row>
    <row r="2777" spans="1:14" s="22" customFormat="1" x14ac:dyDescent="0.45">
      <c r="A2777" s="113"/>
      <c r="C2777" s="113"/>
      <c r="D2777" s="71"/>
      <c r="E2777" s="91"/>
      <c r="F2777" s="91"/>
      <c r="G2777" s="91"/>
      <c r="H2777" s="50"/>
      <c r="I2777" s="51"/>
      <c r="J2777" s="107"/>
      <c r="L2777" s="50"/>
      <c r="M2777" s="50"/>
      <c r="N2777" s="50"/>
    </row>
    <row r="2778" spans="1:14" s="22" customFormat="1" x14ac:dyDescent="0.45">
      <c r="A2778" s="113"/>
      <c r="C2778" s="113"/>
      <c r="D2778" s="71"/>
      <c r="E2778" s="91"/>
      <c r="F2778" s="91"/>
      <c r="G2778" s="91"/>
      <c r="H2778" s="50"/>
      <c r="I2778" s="51"/>
      <c r="J2778" s="107"/>
      <c r="L2778" s="50"/>
      <c r="M2778" s="50"/>
      <c r="N2778" s="50"/>
    </row>
    <row r="2779" spans="1:14" s="22" customFormat="1" x14ac:dyDescent="0.45">
      <c r="A2779" s="113"/>
      <c r="C2779" s="113"/>
      <c r="D2779" s="71"/>
      <c r="E2779" s="91"/>
      <c r="F2779" s="91"/>
      <c r="G2779" s="91"/>
      <c r="H2779" s="50"/>
      <c r="I2779" s="51"/>
      <c r="J2779" s="107"/>
      <c r="L2779" s="50"/>
      <c r="M2779" s="50"/>
      <c r="N2779" s="50"/>
    </row>
    <row r="2780" spans="1:14" s="22" customFormat="1" x14ac:dyDescent="0.45">
      <c r="A2780" s="113"/>
      <c r="C2780" s="113"/>
      <c r="D2780" s="71"/>
      <c r="E2780" s="91"/>
      <c r="F2780" s="91"/>
      <c r="G2780" s="91"/>
      <c r="H2780" s="50"/>
      <c r="I2780" s="51"/>
      <c r="J2780" s="107"/>
      <c r="L2780" s="50"/>
      <c r="M2780" s="50"/>
      <c r="N2780" s="50"/>
    </row>
    <row r="2781" spans="1:14" s="22" customFormat="1" x14ac:dyDescent="0.45">
      <c r="A2781" s="113"/>
      <c r="C2781" s="113"/>
      <c r="D2781" s="71"/>
      <c r="E2781" s="91"/>
      <c r="F2781" s="91"/>
      <c r="G2781" s="91"/>
      <c r="H2781" s="50"/>
      <c r="I2781" s="51"/>
      <c r="J2781" s="107"/>
      <c r="L2781" s="50"/>
      <c r="M2781" s="50"/>
      <c r="N2781" s="50"/>
    </row>
    <row r="2782" spans="1:14" s="22" customFormat="1" x14ac:dyDescent="0.45">
      <c r="A2782" s="113"/>
      <c r="C2782" s="113"/>
      <c r="D2782" s="71"/>
      <c r="E2782" s="91"/>
      <c r="F2782" s="91"/>
      <c r="G2782" s="91"/>
      <c r="H2782" s="50"/>
      <c r="I2782" s="51"/>
      <c r="J2782" s="107"/>
      <c r="L2782" s="50"/>
      <c r="M2782" s="50"/>
      <c r="N2782" s="50"/>
    </row>
    <row r="2783" spans="1:14" s="22" customFormat="1" x14ac:dyDescent="0.45">
      <c r="A2783" s="113"/>
      <c r="C2783" s="113"/>
      <c r="D2783" s="71"/>
      <c r="E2783" s="91"/>
      <c r="F2783" s="91"/>
      <c r="G2783" s="91"/>
      <c r="H2783" s="50"/>
      <c r="I2783" s="51"/>
      <c r="J2783" s="107"/>
      <c r="L2783" s="50"/>
      <c r="M2783" s="50"/>
      <c r="N2783" s="50"/>
    </row>
    <row r="2784" spans="1:14" s="22" customFormat="1" x14ac:dyDescent="0.45">
      <c r="A2784" s="113"/>
      <c r="C2784" s="113"/>
      <c r="D2784" s="71"/>
      <c r="E2784" s="91"/>
      <c r="F2784" s="91"/>
      <c r="G2784" s="91"/>
      <c r="H2784" s="50"/>
      <c r="I2784" s="51"/>
      <c r="J2784" s="107"/>
      <c r="L2784" s="50"/>
      <c r="M2784" s="50"/>
      <c r="N2784" s="50"/>
    </row>
    <row r="2785" spans="1:14" s="22" customFormat="1" x14ac:dyDescent="0.45">
      <c r="A2785" s="113"/>
      <c r="C2785" s="113"/>
      <c r="D2785" s="71"/>
      <c r="E2785" s="91"/>
      <c r="F2785" s="91"/>
      <c r="G2785" s="91"/>
      <c r="H2785" s="50"/>
      <c r="I2785" s="51"/>
      <c r="J2785" s="107"/>
      <c r="L2785" s="50"/>
      <c r="M2785" s="50"/>
      <c r="N2785" s="50"/>
    </row>
    <row r="2786" spans="1:14" s="22" customFormat="1" x14ac:dyDescent="0.45">
      <c r="A2786" s="113"/>
      <c r="C2786" s="113"/>
      <c r="D2786" s="71"/>
      <c r="E2786" s="91"/>
      <c r="F2786" s="91"/>
      <c r="G2786" s="91"/>
      <c r="H2786" s="50"/>
      <c r="I2786" s="51"/>
      <c r="J2786" s="107"/>
      <c r="L2786" s="50"/>
      <c r="M2786" s="50"/>
      <c r="N2786" s="50"/>
    </row>
    <row r="2787" spans="1:14" s="22" customFormat="1" x14ac:dyDescent="0.45">
      <c r="A2787" s="113"/>
      <c r="C2787" s="113"/>
      <c r="D2787" s="71"/>
      <c r="E2787" s="91"/>
      <c r="F2787" s="91"/>
      <c r="G2787" s="91"/>
      <c r="H2787" s="50"/>
      <c r="I2787" s="51"/>
      <c r="J2787" s="107"/>
      <c r="L2787" s="50"/>
      <c r="M2787" s="50"/>
      <c r="N2787" s="50"/>
    </row>
    <row r="2788" spans="1:14" s="22" customFormat="1" x14ac:dyDescent="0.45">
      <c r="A2788" s="113"/>
      <c r="C2788" s="113"/>
      <c r="D2788" s="71"/>
      <c r="E2788" s="91"/>
      <c r="F2788" s="91"/>
      <c r="G2788" s="91"/>
      <c r="H2788" s="50"/>
      <c r="I2788" s="51"/>
      <c r="J2788" s="107"/>
      <c r="L2788" s="50"/>
      <c r="M2788" s="50"/>
      <c r="N2788" s="50"/>
    </row>
    <row r="2789" spans="1:14" s="22" customFormat="1" x14ac:dyDescent="0.45">
      <c r="A2789" s="113"/>
      <c r="C2789" s="113"/>
      <c r="D2789" s="71"/>
      <c r="E2789" s="91"/>
      <c r="F2789" s="91"/>
      <c r="G2789" s="91"/>
      <c r="H2789" s="50"/>
      <c r="I2789" s="51"/>
      <c r="J2789" s="107"/>
      <c r="L2789" s="50"/>
      <c r="M2789" s="50"/>
      <c r="N2789" s="50"/>
    </row>
    <row r="2790" spans="1:14" s="22" customFormat="1" x14ac:dyDescent="0.45">
      <c r="A2790" s="113"/>
      <c r="C2790" s="113"/>
      <c r="D2790" s="71"/>
      <c r="E2790" s="91"/>
      <c r="F2790" s="91"/>
      <c r="G2790" s="91"/>
      <c r="H2790" s="50"/>
      <c r="I2790" s="51"/>
      <c r="J2790" s="107"/>
      <c r="L2790" s="50"/>
      <c r="M2790" s="50"/>
      <c r="N2790" s="50"/>
    </row>
    <row r="2791" spans="1:14" s="22" customFormat="1" x14ac:dyDescent="0.45">
      <c r="A2791" s="113"/>
      <c r="C2791" s="113"/>
      <c r="D2791" s="71"/>
      <c r="E2791" s="91"/>
      <c r="F2791" s="91"/>
      <c r="G2791" s="91"/>
      <c r="H2791" s="50"/>
      <c r="I2791" s="51"/>
      <c r="J2791" s="107"/>
      <c r="L2791" s="50"/>
      <c r="M2791" s="50"/>
      <c r="N2791" s="50"/>
    </row>
    <row r="2792" spans="1:14" s="22" customFormat="1" x14ac:dyDescent="0.45">
      <c r="A2792" s="113"/>
      <c r="C2792" s="113"/>
      <c r="D2792" s="71"/>
      <c r="E2792" s="91"/>
      <c r="F2792" s="91"/>
      <c r="G2792" s="91"/>
      <c r="H2792" s="50"/>
      <c r="I2792" s="51"/>
      <c r="J2792" s="107"/>
      <c r="L2792" s="50"/>
      <c r="M2792" s="50"/>
      <c r="N2792" s="50"/>
    </row>
    <row r="2793" spans="1:14" s="22" customFormat="1" x14ac:dyDescent="0.45">
      <c r="A2793" s="113"/>
      <c r="C2793" s="113"/>
      <c r="D2793" s="71"/>
      <c r="E2793" s="91"/>
      <c r="F2793" s="91"/>
      <c r="G2793" s="91"/>
      <c r="H2793" s="50"/>
      <c r="I2793" s="51"/>
      <c r="J2793" s="107"/>
      <c r="L2793" s="50"/>
      <c r="M2793" s="50"/>
      <c r="N2793" s="50"/>
    </row>
    <row r="2794" spans="1:14" s="22" customFormat="1" x14ac:dyDescent="0.45">
      <c r="A2794" s="113"/>
      <c r="C2794" s="113"/>
      <c r="D2794" s="71"/>
      <c r="E2794" s="91"/>
      <c r="F2794" s="91"/>
      <c r="G2794" s="91"/>
      <c r="H2794" s="50"/>
      <c r="I2794" s="51"/>
      <c r="J2794" s="107"/>
      <c r="L2794" s="50"/>
      <c r="M2794" s="50"/>
      <c r="N2794" s="50"/>
    </row>
    <row r="2795" spans="1:14" s="22" customFormat="1" x14ac:dyDescent="0.45">
      <c r="A2795" s="113"/>
      <c r="C2795" s="113"/>
      <c r="D2795" s="71"/>
      <c r="E2795" s="91"/>
      <c r="F2795" s="91"/>
      <c r="G2795" s="91"/>
      <c r="H2795" s="50"/>
      <c r="I2795" s="51"/>
      <c r="J2795" s="107"/>
      <c r="L2795" s="50"/>
      <c r="M2795" s="50"/>
      <c r="N2795" s="50"/>
    </row>
    <row r="2796" spans="1:14" s="22" customFormat="1" x14ac:dyDescent="0.45">
      <c r="A2796" s="113"/>
      <c r="C2796" s="113"/>
      <c r="D2796" s="71"/>
      <c r="E2796" s="91"/>
      <c r="F2796" s="91"/>
      <c r="G2796" s="91"/>
      <c r="H2796" s="50"/>
      <c r="I2796" s="51"/>
      <c r="J2796" s="107"/>
      <c r="L2796" s="50"/>
      <c r="M2796" s="50"/>
      <c r="N2796" s="50"/>
    </row>
    <row r="2797" spans="1:14" s="22" customFormat="1" x14ac:dyDescent="0.45">
      <c r="A2797" s="113"/>
      <c r="C2797" s="113"/>
      <c r="D2797" s="71"/>
      <c r="E2797" s="91"/>
      <c r="F2797" s="91"/>
      <c r="G2797" s="91"/>
      <c r="H2797" s="50"/>
      <c r="I2797" s="51"/>
      <c r="J2797" s="107"/>
      <c r="L2797" s="50"/>
      <c r="M2797" s="50"/>
      <c r="N2797" s="50"/>
    </row>
    <row r="2798" spans="1:14" s="22" customFormat="1" x14ac:dyDescent="0.45">
      <c r="A2798" s="113"/>
      <c r="C2798" s="113"/>
      <c r="D2798" s="71"/>
      <c r="E2798" s="91"/>
      <c r="F2798" s="91"/>
      <c r="G2798" s="91"/>
      <c r="H2798" s="50"/>
      <c r="I2798" s="51"/>
      <c r="J2798" s="107"/>
      <c r="L2798" s="50"/>
      <c r="M2798" s="50"/>
      <c r="N2798" s="50"/>
    </row>
    <row r="2799" spans="1:14" s="22" customFormat="1" x14ac:dyDescent="0.45">
      <c r="A2799" s="113"/>
      <c r="C2799" s="113"/>
      <c r="D2799" s="71"/>
      <c r="E2799" s="91"/>
      <c r="F2799" s="91"/>
      <c r="G2799" s="91"/>
      <c r="H2799" s="50"/>
      <c r="I2799" s="51"/>
      <c r="J2799" s="107"/>
      <c r="L2799" s="50"/>
      <c r="M2799" s="50"/>
      <c r="N2799" s="50"/>
    </row>
    <row r="2800" spans="1:14" s="22" customFormat="1" x14ac:dyDescent="0.45">
      <c r="A2800" s="113"/>
      <c r="C2800" s="113"/>
      <c r="D2800" s="71"/>
      <c r="E2800" s="91"/>
      <c r="F2800" s="91"/>
      <c r="G2800" s="91"/>
      <c r="H2800" s="50"/>
      <c r="I2800" s="51"/>
      <c r="J2800" s="107"/>
      <c r="L2800" s="50"/>
      <c r="M2800" s="50"/>
      <c r="N2800" s="50"/>
    </row>
    <row r="2801" spans="1:14" s="22" customFormat="1" x14ac:dyDescent="0.45">
      <c r="A2801" s="113"/>
      <c r="C2801" s="113"/>
      <c r="D2801" s="71"/>
      <c r="E2801" s="91"/>
      <c r="F2801" s="91"/>
      <c r="G2801" s="91"/>
      <c r="H2801" s="50"/>
      <c r="I2801" s="51"/>
      <c r="J2801" s="107"/>
      <c r="L2801" s="50"/>
      <c r="M2801" s="50"/>
      <c r="N2801" s="50"/>
    </row>
    <row r="2802" spans="1:14" s="22" customFormat="1" x14ac:dyDescent="0.45">
      <c r="A2802" s="113"/>
      <c r="C2802" s="113"/>
      <c r="D2802" s="71"/>
      <c r="E2802" s="91"/>
      <c r="F2802" s="91"/>
      <c r="G2802" s="91"/>
      <c r="H2802" s="50"/>
      <c r="I2802" s="51"/>
      <c r="J2802" s="107"/>
      <c r="L2802" s="50"/>
      <c r="M2802" s="50"/>
      <c r="N2802" s="50"/>
    </row>
    <row r="2803" spans="1:14" s="22" customFormat="1" x14ac:dyDescent="0.45">
      <c r="A2803" s="113"/>
      <c r="C2803" s="113"/>
      <c r="D2803" s="71"/>
      <c r="E2803" s="91"/>
      <c r="F2803" s="91"/>
      <c r="G2803" s="91"/>
      <c r="H2803" s="50"/>
      <c r="I2803" s="51"/>
      <c r="J2803" s="107"/>
      <c r="L2803" s="50"/>
      <c r="M2803" s="50"/>
      <c r="N2803" s="50"/>
    </row>
    <row r="2804" spans="1:14" s="22" customFormat="1" x14ac:dyDescent="0.45">
      <c r="A2804" s="113"/>
      <c r="C2804" s="113"/>
      <c r="D2804" s="71"/>
      <c r="E2804" s="91"/>
      <c r="F2804" s="91"/>
      <c r="G2804" s="91"/>
      <c r="H2804" s="50"/>
      <c r="I2804" s="51"/>
      <c r="J2804" s="107"/>
      <c r="L2804" s="50"/>
      <c r="M2804" s="50"/>
      <c r="N2804" s="50"/>
    </row>
    <row r="2805" spans="1:14" s="22" customFormat="1" x14ac:dyDescent="0.45">
      <c r="A2805" s="113"/>
      <c r="C2805" s="113"/>
      <c r="D2805" s="71"/>
      <c r="E2805" s="91"/>
      <c r="F2805" s="91"/>
      <c r="G2805" s="91"/>
      <c r="H2805" s="50"/>
      <c r="I2805" s="51"/>
      <c r="J2805" s="107"/>
      <c r="L2805" s="50"/>
      <c r="M2805" s="50"/>
      <c r="N2805" s="50"/>
    </row>
    <row r="2806" spans="1:14" s="22" customFormat="1" x14ac:dyDescent="0.45">
      <c r="A2806" s="113"/>
      <c r="C2806" s="113"/>
      <c r="D2806" s="71"/>
      <c r="E2806" s="91"/>
      <c r="F2806" s="91"/>
      <c r="G2806" s="91"/>
      <c r="H2806" s="50"/>
      <c r="I2806" s="51"/>
      <c r="J2806" s="107"/>
      <c r="L2806" s="50"/>
      <c r="M2806" s="50"/>
      <c r="N2806" s="50"/>
    </row>
    <row r="2807" spans="1:14" s="22" customFormat="1" x14ac:dyDescent="0.45">
      <c r="A2807" s="113"/>
      <c r="C2807" s="113"/>
      <c r="D2807" s="71"/>
      <c r="E2807" s="91"/>
      <c r="F2807" s="91"/>
      <c r="G2807" s="91"/>
      <c r="H2807" s="50"/>
      <c r="I2807" s="51"/>
      <c r="J2807" s="107"/>
      <c r="L2807" s="50"/>
      <c r="M2807" s="50"/>
      <c r="N2807" s="50"/>
    </row>
    <row r="2808" spans="1:14" s="22" customFormat="1" x14ac:dyDescent="0.45">
      <c r="A2808" s="113"/>
      <c r="C2808" s="113"/>
      <c r="D2808" s="71"/>
      <c r="E2808" s="91"/>
      <c r="F2808" s="91"/>
      <c r="G2808" s="91"/>
      <c r="H2808" s="50"/>
      <c r="I2808" s="51"/>
      <c r="J2808" s="107"/>
      <c r="L2808" s="50"/>
      <c r="M2808" s="50"/>
      <c r="N2808" s="50"/>
    </row>
    <row r="2809" spans="1:14" s="22" customFormat="1" x14ac:dyDescent="0.45">
      <c r="A2809" s="113"/>
      <c r="C2809" s="113"/>
      <c r="D2809" s="71"/>
      <c r="E2809" s="91"/>
      <c r="F2809" s="91"/>
      <c r="G2809" s="91"/>
      <c r="H2809" s="50"/>
      <c r="I2809" s="51"/>
      <c r="J2809" s="107"/>
      <c r="L2809" s="50"/>
      <c r="M2809" s="50"/>
      <c r="N2809" s="50"/>
    </row>
    <row r="2810" spans="1:14" s="22" customFormat="1" x14ac:dyDescent="0.45">
      <c r="A2810" s="113"/>
      <c r="C2810" s="113"/>
      <c r="D2810" s="71"/>
      <c r="E2810" s="91"/>
      <c r="F2810" s="91"/>
      <c r="G2810" s="91"/>
      <c r="H2810" s="50"/>
      <c r="I2810" s="51"/>
      <c r="J2810" s="107"/>
      <c r="L2810" s="50"/>
      <c r="M2810" s="50"/>
      <c r="N2810" s="50"/>
    </row>
    <row r="2811" spans="1:14" s="22" customFormat="1" x14ac:dyDescent="0.45">
      <c r="A2811" s="113"/>
      <c r="C2811" s="113"/>
      <c r="D2811" s="71"/>
      <c r="E2811" s="91"/>
      <c r="F2811" s="91"/>
      <c r="G2811" s="91"/>
      <c r="H2811" s="50"/>
      <c r="I2811" s="51"/>
      <c r="J2811" s="107"/>
      <c r="L2811" s="50"/>
      <c r="M2811" s="50"/>
      <c r="N2811" s="50"/>
    </row>
    <row r="2812" spans="1:14" s="22" customFormat="1" x14ac:dyDescent="0.45">
      <c r="A2812" s="113"/>
      <c r="C2812" s="113"/>
      <c r="D2812" s="71"/>
      <c r="E2812" s="91"/>
      <c r="F2812" s="91"/>
      <c r="G2812" s="91"/>
      <c r="H2812" s="50"/>
      <c r="I2812" s="51"/>
      <c r="J2812" s="107"/>
      <c r="L2812" s="50"/>
      <c r="M2812" s="50"/>
      <c r="N2812" s="50"/>
    </row>
    <row r="2813" spans="1:14" s="22" customFormat="1" x14ac:dyDescent="0.45">
      <c r="A2813" s="113"/>
      <c r="C2813" s="113"/>
      <c r="D2813" s="71"/>
      <c r="E2813" s="91"/>
      <c r="F2813" s="91"/>
      <c r="G2813" s="91"/>
      <c r="H2813" s="50"/>
      <c r="I2813" s="51"/>
      <c r="J2813" s="107"/>
      <c r="L2813" s="50"/>
      <c r="M2813" s="50"/>
      <c r="N2813" s="50"/>
    </row>
    <row r="2814" spans="1:14" s="22" customFormat="1" x14ac:dyDescent="0.45">
      <c r="A2814" s="113"/>
      <c r="C2814" s="113"/>
      <c r="D2814" s="71"/>
      <c r="E2814" s="91"/>
      <c r="F2814" s="91"/>
      <c r="G2814" s="91"/>
      <c r="H2814" s="50"/>
      <c r="I2814" s="51"/>
      <c r="J2814" s="107"/>
      <c r="L2814" s="50"/>
      <c r="M2814" s="50"/>
      <c r="N2814" s="50"/>
    </row>
    <row r="2815" spans="1:14" s="22" customFormat="1" x14ac:dyDescent="0.45">
      <c r="A2815" s="113"/>
      <c r="C2815" s="113"/>
      <c r="D2815" s="71"/>
      <c r="E2815" s="91"/>
      <c r="F2815" s="91"/>
      <c r="G2815" s="91"/>
      <c r="H2815" s="50"/>
      <c r="I2815" s="51"/>
      <c r="J2815" s="107"/>
      <c r="L2815" s="50"/>
      <c r="M2815" s="50"/>
      <c r="N2815" s="50"/>
    </row>
    <row r="2816" spans="1:14" s="22" customFormat="1" x14ac:dyDescent="0.45">
      <c r="A2816" s="113"/>
      <c r="C2816" s="113"/>
      <c r="D2816" s="71"/>
      <c r="E2816" s="91"/>
      <c r="F2816" s="91"/>
      <c r="G2816" s="91"/>
      <c r="H2816" s="50"/>
      <c r="I2816" s="51"/>
      <c r="J2816" s="107"/>
      <c r="L2816" s="50"/>
      <c r="M2816" s="50"/>
      <c r="N2816" s="50"/>
    </row>
    <row r="2817" spans="1:14" s="22" customFormat="1" x14ac:dyDescent="0.45">
      <c r="A2817" s="113"/>
      <c r="C2817" s="113"/>
      <c r="D2817" s="71"/>
      <c r="E2817" s="91"/>
      <c r="F2817" s="91"/>
      <c r="G2817" s="91"/>
      <c r="H2817" s="50"/>
      <c r="I2817" s="51"/>
      <c r="J2817" s="107"/>
      <c r="L2817" s="50"/>
      <c r="M2817" s="50"/>
      <c r="N2817" s="50"/>
    </row>
    <row r="2818" spans="1:14" s="22" customFormat="1" x14ac:dyDescent="0.45">
      <c r="A2818" s="113"/>
      <c r="C2818" s="113"/>
      <c r="D2818" s="71"/>
      <c r="E2818" s="91"/>
      <c r="F2818" s="91"/>
      <c r="G2818" s="91"/>
      <c r="H2818" s="50"/>
      <c r="I2818" s="51"/>
      <c r="J2818" s="107"/>
      <c r="L2818" s="50"/>
      <c r="M2818" s="50"/>
      <c r="N2818" s="50"/>
    </row>
    <row r="2819" spans="1:14" s="22" customFormat="1" x14ac:dyDescent="0.45">
      <c r="A2819" s="113"/>
      <c r="C2819" s="113"/>
      <c r="D2819" s="71"/>
      <c r="E2819" s="91"/>
      <c r="F2819" s="91"/>
      <c r="G2819" s="91"/>
      <c r="H2819" s="50"/>
      <c r="I2819" s="51"/>
      <c r="J2819" s="107"/>
      <c r="L2819" s="50"/>
      <c r="M2819" s="50"/>
      <c r="N2819" s="50"/>
    </row>
    <row r="2820" spans="1:14" s="22" customFormat="1" x14ac:dyDescent="0.45">
      <c r="A2820" s="113"/>
      <c r="C2820" s="113"/>
      <c r="D2820" s="71"/>
      <c r="E2820" s="91"/>
      <c r="F2820" s="91"/>
      <c r="G2820" s="91"/>
      <c r="H2820" s="50"/>
      <c r="I2820" s="51"/>
      <c r="J2820" s="107"/>
      <c r="L2820" s="50"/>
      <c r="M2820" s="50"/>
      <c r="N2820" s="50"/>
    </row>
    <row r="2821" spans="1:14" s="22" customFormat="1" x14ac:dyDescent="0.45">
      <c r="A2821" s="113"/>
      <c r="C2821" s="113"/>
      <c r="D2821" s="71"/>
      <c r="E2821" s="91"/>
      <c r="F2821" s="91"/>
      <c r="G2821" s="91"/>
      <c r="H2821" s="50"/>
      <c r="I2821" s="51"/>
      <c r="J2821" s="107"/>
      <c r="L2821" s="50"/>
      <c r="M2821" s="50"/>
      <c r="N2821" s="50"/>
    </row>
    <row r="2822" spans="1:14" s="22" customFormat="1" x14ac:dyDescent="0.45">
      <c r="A2822" s="113"/>
      <c r="C2822" s="113"/>
      <c r="D2822" s="71"/>
      <c r="E2822" s="91"/>
      <c r="F2822" s="91"/>
      <c r="G2822" s="91"/>
      <c r="H2822" s="50"/>
      <c r="I2822" s="51"/>
      <c r="J2822" s="107"/>
      <c r="L2822" s="50"/>
      <c r="M2822" s="50"/>
      <c r="N2822" s="50"/>
    </row>
    <row r="2823" spans="1:14" s="22" customFormat="1" x14ac:dyDescent="0.45">
      <c r="A2823" s="113"/>
      <c r="C2823" s="113"/>
      <c r="D2823" s="71"/>
      <c r="E2823" s="91"/>
      <c r="F2823" s="91"/>
      <c r="G2823" s="91"/>
      <c r="H2823" s="50"/>
      <c r="I2823" s="51"/>
      <c r="J2823" s="107"/>
      <c r="L2823" s="50"/>
      <c r="M2823" s="50"/>
      <c r="N2823" s="50"/>
    </row>
    <row r="2824" spans="1:14" s="22" customFormat="1" x14ac:dyDescent="0.45">
      <c r="A2824" s="113"/>
      <c r="C2824" s="113"/>
      <c r="D2824" s="71"/>
      <c r="E2824" s="91"/>
      <c r="F2824" s="91"/>
      <c r="G2824" s="91"/>
      <c r="H2824" s="50"/>
      <c r="I2824" s="51"/>
      <c r="J2824" s="107"/>
      <c r="L2824" s="50"/>
      <c r="M2824" s="50"/>
      <c r="N2824" s="50"/>
    </row>
    <row r="2825" spans="1:14" s="22" customFormat="1" x14ac:dyDescent="0.45">
      <c r="A2825" s="113"/>
      <c r="C2825" s="113"/>
      <c r="D2825" s="71"/>
      <c r="E2825" s="91"/>
      <c r="F2825" s="91"/>
      <c r="G2825" s="91"/>
      <c r="H2825" s="50"/>
      <c r="I2825" s="51"/>
      <c r="J2825" s="107"/>
      <c r="L2825" s="50"/>
      <c r="M2825" s="50"/>
      <c r="N2825" s="50"/>
    </row>
    <row r="2826" spans="1:14" s="22" customFormat="1" x14ac:dyDescent="0.45">
      <c r="A2826" s="113"/>
      <c r="C2826" s="113"/>
      <c r="D2826" s="71"/>
      <c r="E2826" s="91"/>
      <c r="F2826" s="91"/>
      <c r="G2826" s="91"/>
      <c r="H2826" s="50"/>
      <c r="I2826" s="51"/>
      <c r="J2826" s="107"/>
      <c r="L2826" s="50"/>
      <c r="M2826" s="50"/>
      <c r="N2826" s="50"/>
    </row>
    <row r="2827" spans="1:14" s="22" customFormat="1" x14ac:dyDescent="0.45">
      <c r="A2827" s="113"/>
      <c r="C2827" s="113"/>
      <c r="D2827" s="71"/>
      <c r="E2827" s="91"/>
      <c r="F2827" s="91"/>
      <c r="G2827" s="91"/>
      <c r="H2827" s="50"/>
      <c r="I2827" s="51"/>
      <c r="J2827" s="107"/>
      <c r="L2827" s="50"/>
      <c r="M2827" s="50"/>
      <c r="N2827" s="50"/>
    </row>
    <row r="2828" spans="1:14" s="22" customFormat="1" x14ac:dyDescent="0.45">
      <c r="A2828" s="113"/>
      <c r="C2828" s="113"/>
      <c r="D2828" s="71"/>
      <c r="E2828" s="91"/>
      <c r="F2828" s="91"/>
      <c r="G2828" s="91"/>
      <c r="H2828" s="50"/>
      <c r="I2828" s="51"/>
      <c r="J2828" s="107"/>
      <c r="L2828" s="50"/>
      <c r="M2828" s="50"/>
      <c r="N2828" s="50"/>
    </row>
    <row r="2829" spans="1:14" s="22" customFormat="1" x14ac:dyDescent="0.45">
      <c r="A2829" s="113"/>
      <c r="C2829" s="113"/>
      <c r="D2829" s="71"/>
      <c r="E2829" s="91"/>
      <c r="F2829" s="91"/>
      <c r="G2829" s="91"/>
      <c r="H2829" s="50"/>
      <c r="I2829" s="51"/>
      <c r="J2829" s="107"/>
      <c r="L2829" s="50"/>
      <c r="M2829" s="50"/>
      <c r="N2829" s="50"/>
    </row>
    <row r="2830" spans="1:14" s="22" customFormat="1" x14ac:dyDescent="0.45">
      <c r="A2830" s="113"/>
      <c r="C2830" s="113"/>
      <c r="D2830" s="71"/>
      <c r="E2830" s="91"/>
      <c r="F2830" s="91"/>
      <c r="G2830" s="91"/>
      <c r="H2830" s="50"/>
      <c r="I2830" s="51"/>
      <c r="J2830" s="107"/>
      <c r="L2830" s="50"/>
      <c r="M2830" s="50"/>
      <c r="N2830" s="50"/>
    </row>
    <row r="2831" spans="1:14" s="22" customFormat="1" x14ac:dyDescent="0.45">
      <c r="A2831" s="113"/>
      <c r="C2831" s="113"/>
      <c r="D2831" s="71"/>
      <c r="E2831" s="91"/>
      <c r="F2831" s="91"/>
      <c r="G2831" s="91"/>
      <c r="H2831" s="50"/>
      <c r="I2831" s="51"/>
      <c r="J2831" s="107"/>
      <c r="L2831" s="50"/>
      <c r="M2831" s="50"/>
      <c r="N2831" s="50"/>
    </row>
    <row r="2832" spans="1:14" s="22" customFormat="1" x14ac:dyDescent="0.45">
      <c r="A2832" s="113"/>
      <c r="C2832" s="113"/>
      <c r="D2832" s="71"/>
      <c r="E2832" s="91"/>
      <c r="F2832" s="91"/>
      <c r="G2832" s="91"/>
      <c r="H2832" s="50"/>
      <c r="I2832" s="51"/>
      <c r="J2832" s="107"/>
      <c r="L2832" s="50"/>
      <c r="M2832" s="50"/>
      <c r="N2832" s="50"/>
    </row>
    <row r="2833" spans="1:14" s="22" customFormat="1" x14ac:dyDescent="0.45">
      <c r="A2833" s="113"/>
      <c r="C2833" s="113"/>
      <c r="D2833" s="71"/>
      <c r="E2833" s="91"/>
      <c r="F2833" s="91"/>
      <c r="G2833" s="91"/>
      <c r="H2833" s="50"/>
      <c r="I2833" s="51"/>
      <c r="J2833" s="107"/>
      <c r="L2833" s="50"/>
      <c r="M2833" s="50"/>
      <c r="N2833" s="50"/>
    </row>
    <row r="2834" spans="1:14" s="22" customFormat="1" x14ac:dyDescent="0.45">
      <c r="A2834" s="113"/>
      <c r="C2834" s="113"/>
      <c r="D2834" s="71"/>
      <c r="E2834" s="91"/>
      <c r="F2834" s="91"/>
      <c r="G2834" s="91"/>
      <c r="H2834" s="50"/>
      <c r="I2834" s="51"/>
      <c r="J2834" s="107"/>
      <c r="L2834" s="50"/>
      <c r="M2834" s="50"/>
      <c r="N2834" s="50"/>
    </row>
    <row r="2835" spans="1:14" s="22" customFormat="1" x14ac:dyDescent="0.45">
      <c r="A2835" s="113"/>
      <c r="C2835" s="113"/>
      <c r="D2835" s="71"/>
      <c r="E2835" s="91"/>
      <c r="F2835" s="91"/>
      <c r="G2835" s="91"/>
      <c r="H2835" s="50"/>
      <c r="I2835" s="51"/>
      <c r="J2835" s="107"/>
      <c r="L2835" s="50"/>
      <c r="M2835" s="50"/>
      <c r="N2835" s="50"/>
    </row>
    <row r="2836" spans="1:14" s="22" customFormat="1" x14ac:dyDescent="0.45">
      <c r="A2836" s="113"/>
      <c r="C2836" s="113"/>
      <c r="D2836" s="71"/>
      <c r="E2836" s="91"/>
      <c r="F2836" s="91"/>
      <c r="G2836" s="91"/>
      <c r="H2836" s="50"/>
      <c r="I2836" s="51"/>
      <c r="J2836" s="107"/>
      <c r="L2836" s="50"/>
      <c r="M2836" s="50"/>
      <c r="N2836" s="50"/>
    </row>
    <row r="2837" spans="1:14" s="22" customFormat="1" x14ac:dyDescent="0.45">
      <c r="A2837" s="113"/>
      <c r="C2837" s="113"/>
      <c r="D2837" s="71"/>
      <c r="E2837" s="91"/>
      <c r="F2837" s="91"/>
      <c r="G2837" s="91"/>
      <c r="H2837" s="50"/>
      <c r="I2837" s="51"/>
      <c r="J2837" s="107"/>
      <c r="L2837" s="50"/>
      <c r="M2837" s="50"/>
      <c r="N2837" s="50"/>
    </row>
    <row r="2838" spans="1:14" s="22" customFormat="1" x14ac:dyDescent="0.45">
      <c r="A2838" s="113"/>
      <c r="C2838" s="113"/>
      <c r="D2838" s="71"/>
      <c r="E2838" s="91"/>
      <c r="F2838" s="91"/>
      <c r="G2838" s="91"/>
      <c r="H2838" s="50"/>
      <c r="I2838" s="51"/>
      <c r="J2838" s="107"/>
      <c r="L2838" s="50"/>
      <c r="M2838" s="50"/>
      <c r="N2838" s="50"/>
    </row>
    <row r="2839" spans="1:14" s="22" customFormat="1" x14ac:dyDescent="0.45">
      <c r="A2839" s="113"/>
      <c r="C2839" s="113"/>
      <c r="D2839" s="71"/>
      <c r="E2839" s="91"/>
      <c r="F2839" s="91"/>
      <c r="G2839" s="91"/>
      <c r="H2839" s="50"/>
      <c r="I2839" s="51"/>
      <c r="J2839" s="107"/>
      <c r="L2839" s="50"/>
      <c r="M2839" s="50"/>
      <c r="N2839" s="50"/>
    </row>
    <row r="2840" spans="1:14" s="22" customFormat="1" x14ac:dyDescent="0.45">
      <c r="A2840" s="113"/>
      <c r="C2840" s="113"/>
      <c r="D2840" s="71"/>
      <c r="E2840" s="91"/>
      <c r="F2840" s="91"/>
      <c r="G2840" s="91"/>
      <c r="H2840" s="50"/>
      <c r="I2840" s="51"/>
      <c r="J2840" s="107"/>
      <c r="L2840" s="50"/>
      <c r="M2840" s="50"/>
      <c r="N2840" s="50"/>
    </row>
    <row r="2841" spans="1:14" s="22" customFormat="1" x14ac:dyDescent="0.45">
      <c r="A2841" s="113"/>
      <c r="C2841" s="113"/>
      <c r="D2841" s="71"/>
      <c r="E2841" s="91"/>
      <c r="F2841" s="91"/>
      <c r="G2841" s="91"/>
      <c r="H2841" s="50"/>
      <c r="I2841" s="51"/>
      <c r="J2841" s="107"/>
      <c r="L2841" s="50"/>
      <c r="M2841" s="50"/>
      <c r="N2841" s="50"/>
    </row>
    <row r="2842" spans="1:14" s="22" customFormat="1" x14ac:dyDescent="0.45">
      <c r="A2842" s="113"/>
      <c r="C2842" s="113"/>
      <c r="D2842" s="71"/>
      <c r="E2842" s="91"/>
      <c r="F2842" s="91"/>
      <c r="G2842" s="91"/>
      <c r="H2842" s="50"/>
      <c r="I2842" s="51"/>
      <c r="J2842" s="107"/>
      <c r="L2842" s="50"/>
      <c r="M2842" s="50"/>
      <c r="N2842" s="50"/>
    </row>
    <row r="2843" spans="1:14" s="22" customFormat="1" x14ac:dyDescent="0.45">
      <c r="A2843" s="113"/>
      <c r="C2843" s="113"/>
      <c r="D2843" s="71"/>
      <c r="E2843" s="91"/>
      <c r="F2843" s="91"/>
      <c r="G2843" s="91"/>
      <c r="H2843" s="50"/>
      <c r="I2843" s="51"/>
      <c r="J2843" s="107"/>
      <c r="L2843" s="50"/>
      <c r="M2843" s="50"/>
      <c r="N2843" s="50"/>
    </row>
    <row r="2844" spans="1:14" s="22" customFormat="1" x14ac:dyDescent="0.45">
      <c r="A2844" s="113"/>
      <c r="C2844" s="113"/>
      <c r="D2844" s="71"/>
      <c r="E2844" s="91"/>
      <c r="F2844" s="91"/>
      <c r="G2844" s="91"/>
      <c r="H2844" s="50"/>
      <c r="I2844" s="51"/>
      <c r="J2844" s="107"/>
      <c r="L2844" s="50"/>
      <c r="M2844" s="50"/>
      <c r="N2844" s="50"/>
    </row>
    <row r="2845" spans="1:14" s="22" customFormat="1" x14ac:dyDescent="0.45">
      <c r="A2845" s="113"/>
      <c r="C2845" s="113"/>
      <c r="D2845" s="71"/>
      <c r="E2845" s="91"/>
      <c r="F2845" s="91"/>
      <c r="G2845" s="91"/>
      <c r="H2845" s="50"/>
      <c r="I2845" s="51"/>
      <c r="J2845" s="107"/>
      <c r="L2845" s="50"/>
      <c r="M2845" s="50"/>
      <c r="N2845" s="50"/>
    </row>
    <row r="2846" spans="1:14" s="22" customFormat="1" x14ac:dyDescent="0.45">
      <c r="A2846" s="113"/>
      <c r="C2846" s="113"/>
      <c r="D2846" s="71"/>
      <c r="E2846" s="91"/>
      <c r="F2846" s="91"/>
      <c r="G2846" s="91"/>
      <c r="H2846" s="50"/>
      <c r="I2846" s="51"/>
      <c r="J2846" s="107"/>
      <c r="L2846" s="50"/>
      <c r="M2846" s="50"/>
      <c r="N2846" s="50"/>
    </row>
    <row r="2847" spans="1:14" s="22" customFormat="1" x14ac:dyDescent="0.45">
      <c r="A2847" s="113"/>
      <c r="C2847" s="113"/>
      <c r="D2847" s="71"/>
      <c r="E2847" s="91"/>
      <c r="F2847" s="91"/>
      <c r="G2847" s="91"/>
      <c r="H2847" s="50"/>
      <c r="I2847" s="51"/>
      <c r="J2847" s="107"/>
      <c r="L2847" s="50"/>
      <c r="M2847" s="50"/>
      <c r="N2847" s="50"/>
    </row>
    <row r="2848" spans="1:14" s="22" customFormat="1" x14ac:dyDescent="0.45">
      <c r="A2848" s="113"/>
      <c r="C2848" s="113"/>
      <c r="D2848" s="71"/>
      <c r="E2848" s="91"/>
      <c r="F2848" s="91"/>
      <c r="G2848" s="91"/>
      <c r="H2848" s="50"/>
      <c r="I2848" s="51"/>
      <c r="J2848" s="107"/>
      <c r="L2848" s="50"/>
      <c r="M2848" s="50"/>
      <c r="N2848" s="50"/>
    </row>
    <row r="2849" spans="1:14" s="22" customFormat="1" x14ac:dyDescent="0.45">
      <c r="A2849" s="113"/>
      <c r="C2849" s="113"/>
      <c r="D2849" s="71"/>
      <c r="E2849" s="91"/>
      <c r="F2849" s="91"/>
      <c r="G2849" s="91"/>
      <c r="H2849" s="50"/>
      <c r="I2849" s="51"/>
      <c r="J2849" s="107"/>
      <c r="L2849" s="50"/>
      <c r="M2849" s="50"/>
      <c r="N2849" s="50"/>
    </row>
    <row r="2850" spans="1:14" s="22" customFormat="1" x14ac:dyDescent="0.45">
      <c r="A2850" s="113"/>
      <c r="C2850" s="113"/>
      <c r="D2850" s="71"/>
      <c r="E2850" s="91"/>
      <c r="F2850" s="91"/>
      <c r="G2850" s="91"/>
      <c r="H2850" s="50"/>
      <c r="I2850" s="51"/>
      <c r="J2850" s="107"/>
      <c r="L2850" s="50"/>
      <c r="M2850" s="50"/>
      <c r="N2850" s="50"/>
    </row>
    <row r="2851" spans="1:14" s="22" customFormat="1" x14ac:dyDescent="0.45">
      <c r="A2851" s="113"/>
      <c r="C2851" s="113"/>
      <c r="D2851" s="71"/>
      <c r="E2851" s="91"/>
      <c r="F2851" s="91"/>
      <c r="G2851" s="91"/>
      <c r="H2851" s="50"/>
      <c r="I2851" s="51"/>
      <c r="J2851" s="107"/>
      <c r="L2851" s="50"/>
      <c r="M2851" s="50"/>
      <c r="N2851" s="50"/>
    </row>
    <row r="2852" spans="1:14" s="22" customFormat="1" x14ac:dyDescent="0.45">
      <c r="A2852" s="113"/>
      <c r="C2852" s="113"/>
      <c r="D2852" s="71"/>
      <c r="E2852" s="91"/>
      <c r="F2852" s="91"/>
      <c r="G2852" s="91"/>
      <c r="H2852" s="50"/>
      <c r="I2852" s="51"/>
      <c r="J2852" s="107"/>
      <c r="L2852" s="50"/>
      <c r="M2852" s="50"/>
      <c r="N2852" s="50"/>
    </row>
    <row r="2853" spans="1:14" s="22" customFormat="1" x14ac:dyDescent="0.45">
      <c r="A2853" s="113"/>
      <c r="C2853" s="113"/>
      <c r="D2853" s="71"/>
      <c r="E2853" s="91"/>
      <c r="F2853" s="91"/>
      <c r="G2853" s="91"/>
      <c r="H2853" s="50"/>
      <c r="I2853" s="51"/>
      <c r="J2853" s="107"/>
      <c r="L2853" s="50"/>
      <c r="M2853" s="50"/>
      <c r="N2853" s="50"/>
    </row>
    <row r="2854" spans="1:14" s="22" customFormat="1" x14ac:dyDescent="0.45">
      <c r="A2854" s="113"/>
      <c r="C2854" s="113"/>
      <c r="D2854" s="71"/>
      <c r="E2854" s="91"/>
      <c r="F2854" s="91"/>
      <c r="G2854" s="91"/>
      <c r="H2854" s="50"/>
      <c r="I2854" s="51"/>
      <c r="J2854" s="107"/>
      <c r="L2854" s="50"/>
      <c r="M2854" s="50"/>
      <c r="N2854" s="50"/>
    </row>
    <row r="2855" spans="1:14" s="22" customFormat="1" x14ac:dyDescent="0.45">
      <c r="A2855" s="113"/>
      <c r="C2855" s="113"/>
      <c r="D2855" s="71"/>
      <c r="E2855" s="91"/>
      <c r="F2855" s="91"/>
      <c r="G2855" s="91"/>
      <c r="H2855" s="50"/>
      <c r="I2855" s="51"/>
      <c r="J2855" s="107"/>
      <c r="L2855" s="50"/>
      <c r="M2855" s="50"/>
      <c r="N2855" s="50"/>
    </row>
    <row r="2856" spans="1:14" s="22" customFormat="1" x14ac:dyDescent="0.45">
      <c r="A2856" s="113"/>
      <c r="C2856" s="113"/>
      <c r="D2856" s="71"/>
      <c r="E2856" s="91"/>
      <c r="F2856" s="91"/>
      <c r="G2856" s="91"/>
      <c r="H2856" s="50"/>
      <c r="I2856" s="51"/>
      <c r="J2856" s="107"/>
      <c r="L2856" s="50"/>
      <c r="M2856" s="50"/>
      <c r="N2856" s="50"/>
    </row>
    <row r="2857" spans="1:14" s="22" customFormat="1" x14ac:dyDescent="0.45">
      <c r="A2857" s="113"/>
      <c r="C2857" s="113"/>
      <c r="D2857" s="71"/>
      <c r="E2857" s="91"/>
      <c r="F2857" s="91"/>
      <c r="G2857" s="91"/>
      <c r="H2857" s="50"/>
      <c r="I2857" s="51"/>
      <c r="J2857" s="107"/>
      <c r="L2857" s="50"/>
      <c r="M2857" s="50"/>
      <c r="N2857" s="50"/>
    </row>
    <row r="2858" spans="1:14" s="22" customFormat="1" x14ac:dyDescent="0.45">
      <c r="A2858" s="113"/>
      <c r="C2858" s="113"/>
      <c r="D2858" s="71"/>
      <c r="E2858" s="91"/>
      <c r="F2858" s="91"/>
      <c r="G2858" s="91"/>
      <c r="H2858" s="50"/>
      <c r="I2858" s="51"/>
      <c r="J2858" s="107"/>
      <c r="L2858" s="50"/>
      <c r="M2858" s="50"/>
      <c r="N2858" s="50"/>
    </row>
    <row r="2859" spans="1:14" s="22" customFormat="1" x14ac:dyDescent="0.45">
      <c r="A2859" s="113"/>
      <c r="C2859" s="113"/>
      <c r="D2859" s="71"/>
      <c r="E2859" s="91"/>
      <c r="F2859" s="91"/>
      <c r="G2859" s="91"/>
      <c r="H2859" s="50"/>
      <c r="I2859" s="51"/>
      <c r="J2859" s="107"/>
      <c r="L2859" s="50"/>
      <c r="M2859" s="50"/>
      <c r="N2859" s="50"/>
    </row>
    <row r="2860" spans="1:14" s="22" customFormat="1" x14ac:dyDescent="0.45">
      <c r="A2860" s="113"/>
      <c r="C2860" s="113"/>
      <c r="D2860" s="71"/>
      <c r="E2860" s="91"/>
      <c r="F2860" s="91"/>
      <c r="G2860" s="91"/>
      <c r="H2860" s="50"/>
      <c r="I2860" s="51"/>
      <c r="J2860" s="107"/>
      <c r="L2860" s="50"/>
      <c r="M2860" s="50"/>
      <c r="N2860" s="50"/>
    </row>
    <row r="2861" spans="1:14" s="22" customFormat="1" x14ac:dyDescent="0.45">
      <c r="A2861" s="113"/>
      <c r="C2861" s="113"/>
      <c r="D2861" s="71"/>
      <c r="E2861" s="91"/>
      <c r="F2861" s="91"/>
      <c r="G2861" s="91"/>
      <c r="H2861" s="50"/>
      <c r="I2861" s="51"/>
      <c r="J2861" s="107"/>
      <c r="L2861" s="50"/>
      <c r="M2861" s="50"/>
      <c r="N2861" s="50"/>
    </row>
    <row r="2862" spans="1:14" s="22" customFormat="1" x14ac:dyDescent="0.45">
      <c r="A2862" s="113"/>
      <c r="C2862" s="113"/>
      <c r="D2862" s="71"/>
      <c r="E2862" s="91"/>
      <c r="F2862" s="91"/>
      <c r="G2862" s="91"/>
      <c r="H2862" s="50"/>
      <c r="I2862" s="51"/>
      <c r="J2862" s="107"/>
      <c r="L2862" s="50"/>
      <c r="M2862" s="50"/>
      <c r="N2862" s="50"/>
    </row>
    <row r="2863" spans="1:14" s="22" customFormat="1" x14ac:dyDescent="0.45">
      <c r="A2863" s="113"/>
      <c r="C2863" s="113"/>
      <c r="D2863" s="71"/>
      <c r="E2863" s="91"/>
      <c r="F2863" s="91"/>
      <c r="G2863" s="91"/>
      <c r="H2863" s="50"/>
      <c r="I2863" s="51"/>
      <c r="J2863" s="107"/>
      <c r="L2863" s="50"/>
      <c r="M2863" s="50"/>
      <c r="N2863" s="50"/>
    </row>
    <row r="2864" spans="1:14" s="22" customFormat="1" x14ac:dyDescent="0.45">
      <c r="A2864" s="113"/>
      <c r="C2864" s="113"/>
      <c r="D2864" s="71"/>
      <c r="E2864" s="91"/>
      <c r="F2864" s="91"/>
      <c r="G2864" s="91"/>
      <c r="H2864" s="50"/>
      <c r="I2864" s="51"/>
      <c r="J2864" s="107"/>
      <c r="L2864" s="50"/>
      <c r="M2864" s="50"/>
      <c r="N2864" s="50"/>
    </row>
    <row r="2865" spans="1:14" s="22" customFormat="1" x14ac:dyDescent="0.45">
      <c r="A2865" s="113"/>
      <c r="C2865" s="113"/>
      <c r="D2865" s="71"/>
      <c r="E2865" s="91"/>
      <c r="F2865" s="91"/>
      <c r="G2865" s="91"/>
      <c r="H2865" s="50"/>
      <c r="I2865" s="51"/>
      <c r="J2865" s="107"/>
      <c r="L2865" s="50"/>
      <c r="M2865" s="50"/>
      <c r="N2865" s="50"/>
    </row>
    <row r="2866" spans="1:14" s="22" customFormat="1" x14ac:dyDescent="0.45">
      <c r="A2866" s="113"/>
      <c r="C2866" s="113"/>
      <c r="D2866" s="71"/>
      <c r="E2866" s="91"/>
      <c r="F2866" s="91"/>
      <c r="G2866" s="91"/>
      <c r="H2866" s="50"/>
      <c r="I2866" s="51"/>
      <c r="J2866" s="107"/>
      <c r="L2866" s="50"/>
      <c r="M2866" s="50"/>
      <c r="N2866" s="50"/>
    </row>
    <row r="2867" spans="1:14" s="22" customFormat="1" x14ac:dyDescent="0.45">
      <c r="A2867" s="113"/>
      <c r="C2867" s="113"/>
      <c r="D2867" s="71"/>
      <c r="E2867" s="91"/>
      <c r="F2867" s="91"/>
      <c r="G2867" s="91"/>
      <c r="H2867" s="50"/>
      <c r="I2867" s="51"/>
      <c r="J2867" s="107"/>
      <c r="L2867" s="50"/>
      <c r="M2867" s="50"/>
      <c r="N2867" s="50"/>
    </row>
    <row r="2868" spans="1:14" s="22" customFormat="1" x14ac:dyDescent="0.45">
      <c r="A2868" s="113"/>
      <c r="C2868" s="113"/>
      <c r="D2868" s="71"/>
      <c r="E2868" s="91"/>
      <c r="F2868" s="91"/>
      <c r="G2868" s="91"/>
      <c r="H2868" s="50"/>
      <c r="I2868" s="51"/>
      <c r="J2868" s="107"/>
      <c r="L2868" s="50"/>
      <c r="M2868" s="50"/>
      <c r="N2868" s="50"/>
    </row>
    <row r="2869" spans="1:14" s="22" customFormat="1" x14ac:dyDescent="0.45">
      <c r="A2869" s="113"/>
      <c r="C2869" s="113"/>
      <c r="D2869" s="71"/>
      <c r="E2869" s="91"/>
      <c r="F2869" s="91"/>
      <c r="G2869" s="91"/>
      <c r="H2869" s="50"/>
      <c r="I2869" s="51"/>
      <c r="J2869" s="107"/>
      <c r="L2869" s="50"/>
      <c r="M2869" s="50"/>
      <c r="N2869" s="50"/>
    </row>
    <row r="2870" spans="1:14" s="22" customFormat="1" x14ac:dyDescent="0.45">
      <c r="A2870" s="113"/>
      <c r="C2870" s="113"/>
      <c r="D2870" s="71"/>
      <c r="E2870" s="91"/>
      <c r="F2870" s="91"/>
      <c r="G2870" s="91"/>
      <c r="H2870" s="50"/>
      <c r="I2870" s="51"/>
      <c r="J2870" s="107"/>
      <c r="L2870" s="50"/>
      <c r="M2870" s="50"/>
      <c r="N2870" s="50"/>
    </row>
    <row r="2871" spans="1:14" s="22" customFormat="1" x14ac:dyDescent="0.45">
      <c r="A2871" s="113"/>
      <c r="C2871" s="113"/>
      <c r="D2871" s="71"/>
      <c r="E2871" s="91"/>
      <c r="F2871" s="91"/>
      <c r="G2871" s="91"/>
      <c r="H2871" s="50"/>
      <c r="I2871" s="51"/>
      <c r="J2871" s="107"/>
      <c r="L2871" s="50"/>
      <c r="M2871" s="50"/>
      <c r="N2871" s="50"/>
    </row>
    <row r="2872" spans="1:14" s="22" customFormat="1" x14ac:dyDescent="0.45">
      <c r="A2872" s="113"/>
      <c r="C2872" s="113"/>
      <c r="D2872" s="71"/>
      <c r="E2872" s="91"/>
      <c r="F2872" s="91"/>
      <c r="G2872" s="91"/>
      <c r="H2872" s="50"/>
      <c r="I2872" s="51"/>
      <c r="J2872" s="107"/>
      <c r="L2872" s="50"/>
      <c r="M2872" s="50"/>
      <c r="N2872" s="50"/>
    </row>
    <row r="2873" spans="1:14" s="22" customFormat="1" x14ac:dyDescent="0.45">
      <c r="A2873" s="113"/>
      <c r="C2873" s="113"/>
      <c r="D2873" s="71"/>
      <c r="E2873" s="91"/>
      <c r="F2873" s="91"/>
      <c r="G2873" s="91"/>
      <c r="H2873" s="50"/>
      <c r="I2873" s="51"/>
      <c r="J2873" s="107"/>
      <c r="L2873" s="50"/>
      <c r="M2873" s="50"/>
      <c r="N2873" s="50"/>
    </row>
    <row r="2874" spans="1:14" s="22" customFormat="1" x14ac:dyDescent="0.45">
      <c r="A2874" s="113"/>
      <c r="C2874" s="113"/>
      <c r="D2874" s="71"/>
      <c r="E2874" s="91"/>
      <c r="F2874" s="91"/>
      <c r="G2874" s="91"/>
      <c r="H2874" s="50"/>
      <c r="I2874" s="51"/>
      <c r="J2874" s="107"/>
      <c r="L2874" s="50"/>
      <c r="M2874" s="50"/>
      <c r="N2874" s="50"/>
    </row>
    <row r="2875" spans="1:14" s="22" customFormat="1" x14ac:dyDescent="0.45">
      <c r="A2875" s="113"/>
      <c r="C2875" s="113"/>
      <c r="D2875" s="71"/>
      <c r="E2875" s="91"/>
      <c r="F2875" s="91"/>
      <c r="G2875" s="91"/>
      <c r="H2875" s="50"/>
      <c r="I2875" s="51"/>
      <c r="J2875" s="107"/>
      <c r="L2875" s="50"/>
      <c r="M2875" s="50"/>
      <c r="N2875" s="50"/>
    </row>
    <row r="2876" spans="1:14" s="22" customFormat="1" x14ac:dyDescent="0.45">
      <c r="A2876" s="113"/>
      <c r="C2876" s="113"/>
      <c r="D2876" s="71"/>
      <c r="E2876" s="91"/>
      <c r="F2876" s="91"/>
      <c r="G2876" s="91"/>
      <c r="H2876" s="50"/>
      <c r="I2876" s="51"/>
      <c r="J2876" s="107"/>
      <c r="L2876" s="50"/>
      <c r="M2876" s="50"/>
      <c r="N2876" s="50"/>
    </row>
    <row r="2877" spans="1:14" s="22" customFormat="1" x14ac:dyDescent="0.45">
      <c r="A2877" s="113"/>
      <c r="C2877" s="113"/>
      <c r="D2877" s="71"/>
      <c r="E2877" s="91"/>
      <c r="F2877" s="91"/>
      <c r="G2877" s="91"/>
      <c r="H2877" s="50"/>
      <c r="I2877" s="51"/>
      <c r="J2877" s="107"/>
      <c r="L2877" s="50"/>
      <c r="M2877" s="50"/>
      <c r="N2877" s="50"/>
    </row>
    <row r="2878" spans="1:14" s="22" customFormat="1" x14ac:dyDescent="0.45">
      <c r="A2878" s="113"/>
      <c r="C2878" s="113"/>
      <c r="D2878" s="71"/>
      <c r="E2878" s="91"/>
      <c r="F2878" s="91"/>
      <c r="G2878" s="91"/>
      <c r="H2878" s="50"/>
      <c r="I2878" s="51"/>
      <c r="J2878" s="107"/>
      <c r="L2878" s="50"/>
      <c r="M2878" s="50"/>
      <c r="N2878" s="50"/>
    </row>
    <row r="2879" spans="1:14" s="22" customFormat="1" x14ac:dyDescent="0.45">
      <c r="A2879" s="113"/>
      <c r="C2879" s="113"/>
      <c r="D2879" s="71"/>
      <c r="E2879" s="91"/>
      <c r="F2879" s="91"/>
      <c r="G2879" s="91"/>
      <c r="H2879" s="50"/>
      <c r="I2879" s="51"/>
      <c r="J2879" s="107"/>
      <c r="L2879" s="50"/>
      <c r="M2879" s="50"/>
      <c r="N2879" s="50"/>
    </row>
    <row r="2880" spans="1:14" s="22" customFormat="1" x14ac:dyDescent="0.45">
      <c r="A2880" s="113"/>
      <c r="C2880" s="113"/>
      <c r="D2880" s="71"/>
      <c r="E2880" s="91"/>
      <c r="F2880" s="91"/>
      <c r="G2880" s="91"/>
      <c r="H2880" s="50"/>
      <c r="I2880" s="51"/>
      <c r="J2880" s="107"/>
      <c r="L2880" s="50"/>
      <c r="M2880" s="50"/>
      <c r="N2880" s="50"/>
    </row>
    <row r="2881" spans="1:14" s="22" customFormat="1" x14ac:dyDescent="0.45">
      <c r="A2881" s="113"/>
      <c r="C2881" s="113"/>
      <c r="D2881" s="71"/>
      <c r="E2881" s="91"/>
      <c r="F2881" s="91"/>
      <c r="G2881" s="91"/>
      <c r="H2881" s="50"/>
      <c r="I2881" s="51"/>
      <c r="J2881" s="107"/>
      <c r="L2881" s="50"/>
      <c r="M2881" s="50"/>
      <c r="N2881" s="50"/>
    </row>
    <row r="2882" spans="1:14" s="22" customFormat="1" x14ac:dyDescent="0.45">
      <c r="A2882" s="113"/>
      <c r="C2882" s="113"/>
      <c r="D2882" s="71"/>
      <c r="E2882" s="91"/>
      <c r="F2882" s="91"/>
      <c r="G2882" s="91"/>
      <c r="H2882" s="50"/>
      <c r="I2882" s="51"/>
      <c r="J2882" s="107"/>
      <c r="L2882" s="50"/>
      <c r="M2882" s="50"/>
      <c r="N2882" s="50"/>
    </row>
    <row r="2883" spans="1:14" s="22" customFormat="1" x14ac:dyDescent="0.45">
      <c r="A2883" s="113"/>
      <c r="C2883" s="113"/>
      <c r="D2883" s="71"/>
      <c r="E2883" s="91"/>
      <c r="F2883" s="91"/>
      <c r="G2883" s="91"/>
      <c r="H2883" s="50"/>
      <c r="I2883" s="51"/>
      <c r="J2883" s="107"/>
      <c r="L2883" s="50"/>
      <c r="M2883" s="50"/>
      <c r="N2883" s="50"/>
    </row>
    <row r="2884" spans="1:14" s="22" customFormat="1" x14ac:dyDescent="0.45">
      <c r="A2884" s="113"/>
      <c r="C2884" s="113"/>
      <c r="D2884" s="71"/>
      <c r="E2884" s="91"/>
      <c r="F2884" s="91"/>
      <c r="G2884" s="91"/>
      <c r="H2884" s="50"/>
      <c r="I2884" s="51"/>
      <c r="J2884" s="107"/>
      <c r="L2884" s="50"/>
      <c r="M2884" s="50"/>
      <c r="N2884" s="50"/>
    </row>
    <row r="2885" spans="1:14" s="22" customFormat="1" x14ac:dyDescent="0.45">
      <c r="A2885" s="113"/>
      <c r="C2885" s="113"/>
      <c r="D2885" s="71"/>
      <c r="E2885" s="91"/>
      <c r="F2885" s="91"/>
      <c r="G2885" s="91"/>
      <c r="H2885" s="50"/>
      <c r="I2885" s="51"/>
      <c r="J2885" s="107"/>
      <c r="L2885" s="50"/>
      <c r="M2885" s="50"/>
      <c r="N2885" s="50"/>
    </row>
    <row r="2886" spans="1:14" s="22" customFormat="1" x14ac:dyDescent="0.45">
      <c r="A2886" s="113"/>
      <c r="C2886" s="113"/>
      <c r="D2886" s="71"/>
      <c r="E2886" s="91"/>
      <c r="F2886" s="91"/>
      <c r="G2886" s="91"/>
      <c r="H2886" s="50"/>
      <c r="I2886" s="51"/>
      <c r="J2886" s="107"/>
      <c r="L2886" s="50"/>
      <c r="M2886" s="50"/>
      <c r="N2886" s="50"/>
    </row>
    <row r="2887" spans="1:14" s="22" customFormat="1" x14ac:dyDescent="0.45">
      <c r="A2887" s="113"/>
      <c r="C2887" s="113"/>
      <c r="D2887" s="71"/>
      <c r="E2887" s="91"/>
      <c r="F2887" s="91"/>
      <c r="G2887" s="91"/>
      <c r="H2887" s="50"/>
      <c r="I2887" s="51"/>
      <c r="J2887" s="107"/>
      <c r="L2887" s="50"/>
      <c r="M2887" s="50"/>
      <c r="N2887" s="50"/>
    </row>
    <row r="2888" spans="1:14" s="22" customFormat="1" x14ac:dyDescent="0.45">
      <c r="A2888" s="113"/>
      <c r="C2888" s="113"/>
      <c r="D2888" s="71"/>
      <c r="E2888" s="91"/>
      <c r="F2888" s="91"/>
      <c r="G2888" s="91"/>
      <c r="H2888" s="50"/>
      <c r="I2888" s="51"/>
      <c r="J2888" s="107"/>
      <c r="L2888" s="50"/>
      <c r="M2888" s="50"/>
      <c r="N2888" s="50"/>
    </row>
    <row r="2889" spans="1:14" s="22" customFormat="1" x14ac:dyDescent="0.45">
      <c r="A2889" s="113"/>
      <c r="C2889" s="113"/>
      <c r="D2889" s="71"/>
      <c r="E2889" s="91"/>
      <c r="F2889" s="91"/>
      <c r="G2889" s="91"/>
      <c r="H2889" s="50"/>
      <c r="I2889" s="51"/>
      <c r="J2889" s="107"/>
      <c r="L2889" s="50"/>
      <c r="M2889" s="50"/>
      <c r="N2889" s="50"/>
    </row>
    <row r="2890" spans="1:14" s="22" customFormat="1" x14ac:dyDescent="0.45">
      <c r="A2890" s="113"/>
      <c r="C2890" s="113"/>
      <c r="D2890" s="71"/>
      <c r="E2890" s="91"/>
      <c r="F2890" s="91"/>
      <c r="G2890" s="91"/>
      <c r="H2890" s="50"/>
      <c r="I2890" s="51"/>
      <c r="J2890" s="107"/>
      <c r="L2890" s="50"/>
      <c r="M2890" s="50"/>
      <c r="N2890" s="50"/>
    </row>
    <row r="2891" spans="1:14" s="22" customFormat="1" x14ac:dyDescent="0.45">
      <c r="A2891" s="113"/>
      <c r="C2891" s="113"/>
      <c r="D2891" s="71"/>
      <c r="E2891" s="91"/>
      <c r="F2891" s="91"/>
      <c r="G2891" s="91"/>
      <c r="H2891" s="50"/>
      <c r="I2891" s="51"/>
      <c r="J2891" s="107"/>
      <c r="L2891" s="50"/>
      <c r="M2891" s="50"/>
      <c r="N2891" s="50"/>
    </row>
    <row r="2892" spans="1:14" s="22" customFormat="1" x14ac:dyDescent="0.45">
      <c r="A2892" s="113"/>
      <c r="C2892" s="113"/>
      <c r="D2892" s="71"/>
      <c r="E2892" s="91"/>
      <c r="F2892" s="91"/>
      <c r="G2892" s="91"/>
      <c r="H2892" s="50"/>
      <c r="I2892" s="51"/>
      <c r="J2892" s="107"/>
      <c r="L2892" s="50"/>
      <c r="M2892" s="50"/>
      <c r="N2892" s="50"/>
    </row>
    <row r="2893" spans="1:14" s="22" customFormat="1" x14ac:dyDescent="0.45">
      <c r="A2893" s="113"/>
      <c r="C2893" s="113"/>
      <c r="D2893" s="71"/>
      <c r="E2893" s="91"/>
      <c r="F2893" s="91"/>
      <c r="G2893" s="91"/>
      <c r="H2893" s="50"/>
      <c r="I2893" s="51"/>
      <c r="J2893" s="107"/>
      <c r="L2893" s="50"/>
      <c r="M2893" s="50"/>
      <c r="N2893" s="50"/>
    </row>
    <row r="2894" spans="1:14" s="22" customFormat="1" x14ac:dyDescent="0.45">
      <c r="A2894" s="113"/>
      <c r="C2894" s="113"/>
      <c r="D2894" s="71"/>
      <c r="E2894" s="91"/>
      <c r="F2894" s="91"/>
      <c r="G2894" s="91"/>
      <c r="H2894" s="50"/>
      <c r="I2894" s="51"/>
      <c r="J2894" s="107"/>
      <c r="L2894" s="50"/>
      <c r="M2894" s="50"/>
      <c r="N2894" s="50"/>
    </row>
    <row r="2895" spans="1:14" s="22" customFormat="1" x14ac:dyDescent="0.45">
      <c r="A2895" s="113"/>
      <c r="C2895" s="113"/>
      <c r="D2895" s="71"/>
      <c r="E2895" s="91"/>
      <c r="F2895" s="91"/>
      <c r="G2895" s="91"/>
      <c r="H2895" s="50"/>
      <c r="I2895" s="51"/>
      <c r="J2895" s="107"/>
      <c r="L2895" s="50"/>
      <c r="M2895" s="50"/>
      <c r="N2895" s="50"/>
    </row>
    <row r="2896" spans="1:14" s="22" customFormat="1" x14ac:dyDescent="0.45">
      <c r="A2896" s="113"/>
      <c r="C2896" s="113"/>
      <c r="D2896" s="71"/>
      <c r="E2896" s="91"/>
      <c r="F2896" s="91"/>
      <c r="G2896" s="91"/>
      <c r="H2896" s="50"/>
      <c r="I2896" s="51"/>
      <c r="J2896" s="107"/>
      <c r="L2896" s="50"/>
      <c r="M2896" s="50"/>
      <c r="N2896" s="50"/>
    </row>
    <row r="2897" spans="1:14" s="22" customFormat="1" x14ac:dyDescent="0.45">
      <c r="A2897" s="113"/>
      <c r="C2897" s="113"/>
      <c r="D2897" s="71"/>
      <c r="E2897" s="91"/>
      <c r="F2897" s="91"/>
      <c r="G2897" s="91"/>
      <c r="H2897" s="50"/>
      <c r="I2897" s="51"/>
      <c r="J2897" s="107"/>
      <c r="L2897" s="50"/>
      <c r="M2897" s="50"/>
      <c r="N2897" s="50"/>
    </row>
    <row r="2898" spans="1:14" s="22" customFormat="1" x14ac:dyDescent="0.45">
      <c r="A2898" s="113"/>
      <c r="C2898" s="113"/>
      <c r="D2898" s="71"/>
      <c r="E2898" s="91"/>
      <c r="F2898" s="91"/>
      <c r="G2898" s="91"/>
      <c r="H2898" s="50"/>
      <c r="I2898" s="51"/>
      <c r="J2898" s="107"/>
      <c r="L2898" s="50"/>
      <c r="M2898" s="50"/>
      <c r="N2898" s="50"/>
    </row>
    <row r="2899" spans="1:14" s="22" customFormat="1" x14ac:dyDescent="0.45">
      <c r="A2899" s="113"/>
      <c r="C2899" s="113"/>
      <c r="D2899" s="71"/>
      <c r="E2899" s="91"/>
      <c r="F2899" s="91"/>
      <c r="G2899" s="91"/>
      <c r="H2899" s="50"/>
      <c r="I2899" s="51"/>
      <c r="J2899" s="107"/>
      <c r="L2899" s="50"/>
      <c r="M2899" s="50"/>
      <c r="N2899" s="50"/>
    </row>
    <row r="2900" spans="1:14" s="22" customFormat="1" x14ac:dyDescent="0.45">
      <c r="A2900" s="113"/>
      <c r="C2900" s="113"/>
      <c r="D2900" s="71"/>
      <c r="E2900" s="91"/>
      <c r="F2900" s="91"/>
      <c r="G2900" s="91"/>
      <c r="H2900" s="50"/>
      <c r="I2900" s="51"/>
      <c r="J2900" s="107"/>
      <c r="L2900" s="50"/>
      <c r="M2900" s="50"/>
      <c r="N2900" s="50"/>
    </row>
    <row r="2901" spans="1:14" s="22" customFormat="1" x14ac:dyDescent="0.45">
      <c r="A2901" s="113"/>
      <c r="C2901" s="113"/>
      <c r="D2901" s="71"/>
      <c r="E2901" s="91"/>
      <c r="F2901" s="91"/>
      <c r="G2901" s="91"/>
      <c r="H2901" s="50"/>
      <c r="I2901" s="51"/>
      <c r="J2901" s="107"/>
      <c r="L2901" s="50"/>
      <c r="M2901" s="50"/>
      <c r="N2901" s="50"/>
    </row>
    <row r="2902" spans="1:14" s="22" customFormat="1" x14ac:dyDescent="0.45">
      <c r="A2902" s="113"/>
      <c r="C2902" s="113"/>
      <c r="D2902" s="71"/>
      <c r="E2902" s="91"/>
      <c r="F2902" s="91"/>
      <c r="G2902" s="91"/>
      <c r="H2902" s="50"/>
      <c r="I2902" s="51"/>
      <c r="J2902" s="107"/>
      <c r="L2902" s="50"/>
      <c r="M2902" s="50"/>
      <c r="N2902" s="50"/>
    </row>
    <row r="2903" spans="1:14" s="22" customFormat="1" x14ac:dyDescent="0.45">
      <c r="A2903" s="113"/>
      <c r="C2903" s="113"/>
      <c r="D2903" s="71"/>
      <c r="E2903" s="91"/>
      <c r="F2903" s="91"/>
      <c r="G2903" s="91"/>
      <c r="H2903" s="50"/>
      <c r="I2903" s="51"/>
      <c r="J2903" s="107"/>
      <c r="L2903" s="50"/>
      <c r="M2903" s="50"/>
      <c r="N2903" s="50"/>
    </row>
    <row r="2904" spans="1:14" s="22" customFormat="1" x14ac:dyDescent="0.45">
      <c r="A2904" s="113"/>
      <c r="C2904" s="113"/>
      <c r="D2904" s="71"/>
      <c r="E2904" s="91"/>
      <c r="F2904" s="91"/>
      <c r="G2904" s="91"/>
      <c r="H2904" s="50"/>
      <c r="I2904" s="51"/>
      <c r="J2904" s="107"/>
      <c r="L2904" s="50"/>
      <c r="M2904" s="50"/>
      <c r="N2904" s="50"/>
    </row>
    <row r="2905" spans="1:14" s="22" customFormat="1" x14ac:dyDescent="0.45">
      <c r="A2905" s="113"/>
      <c r="C2905" s="113"/>
      <c r="D2905" s="71"/>
      <c r="E2905" s="91"/>
      <c r="F2905" s="91"/>
      <c r="G2905" s="91"/>
      <c r="H2905" s="50"/>
      <c r="I2905" s="51"/>
      <c r="J2905" s="107"/>
      <c r="L2905" s="50"/>
      <c r="M2905" s="50"/>
      <c r="N2905" s="50"/>
    </row>
    <row r="2906" spans="1:14" s="22" customFormat="1" x14ac:dyDescent="0.45">
      <c r="A2906" s="113"/>
      <c r="C2906" s="113"/>
      <c r="D2906" s="71"/>
      <c r="E2906" s="91"/>
      <c r="F2906" s="91"/>
      <c r="G2906" s="91"/>
      <c r="H2906" s="50"/>
      <c r="I2906" s="51"/>
      <c r="J2906" s="107"/>
      <c r="L2906" s="50"/>
      <c r="M2906" s="50"/>
      <c r="N2906" s="50"/>
    </row>
    <row r="2907" spans="1:14" s="22" customFormat="1" x14ac:dyDescent="0.45">
      <c r="A2907" s="113"/>
      <c r="C2907" s="113"/>
      <c r="D2907" s="71"/>
      <c r="E2907" s="91"/>
      <c r="F2907" s="91"/>
      <c r="G2907" s="91"/>
      <c r="H2907" s="50"/>
      <c r="I2907" s="51"/>
      <c r="J2907" s="107"/>
      <c r="L2907" s="50"/>
      <c r="M2907" s="50"/>
      <c r="N2907" s="50"/>
    </row>
    <row r="2908" spans="1:14" s="22" customFormat="1" x14ac:dyDescent="0.45">
      <c r="A2908" s="113"/>
      <c r="C2908" s="113"/>
      <c r="D2908" s="71"/>
      <c r="E2908" s="91"/>
      <c r="F2908" s="91"/>
      <c r="G2908" s="91"/>
      <c r="H2908" s="50"/>
      <c r="I2908" s="51"/>
      <c r="J2908" s="107"/>
      <c r="L2908" s="50"/>
      <c r="M2908" s="50"/>
      <c r="N2908" s="50"/>
    </row>
    <row r="2909" spans="1:14" s="22" customFormat="1" x14ac:dyDescent="0.45">
      <c r="A2909" s="113"/>
      <c r="C2909" s="113"/>
      <c r="D2909" s="71"/>
      <c r="E2909" s="91"/>
      <c r="F2909" s="91"/>
      <c r="G2909" s="91"/>
      <c r="H2909" s="50"/>
      <c r="I2909" s="51"/>
      <c r="J2909" s="107"/>
      <c r="L2909" s="50"/>
      <c r="M2909" s="50"/>
      <c r="N2909" s="50"/>
    </row>
    <row r="2910" spans="1:14" s="22" customFormat="1" x14ac:dyDescent="0.45">
      <c r="A2910" s="113"/>
      <c r="C2910" s="113"/>
      <c r="D2910" s="71"/>
      <c r="E2910" s="91"/>
      <c r="F2910" s="91"/>
      <c r="G2910" s="91"/>
      <c r="H2910" s="50"/>
      <c r="I2910" s="51"/>
      <c r="J2910" s="107"/>
      <c r="L2910" s="50"/>
      <c r="M2910" s="50"/>
      <c r="N2910" s="50"/>
    </row>
    <row r="2911" spans="1:14" s="22" customFormat="1" x14ac:dyDescent="0.45">
      <c r="A2911" s="113"/>
      <c r="C2911" s="113"/>
      <c r="D2911" s="71"/>
      <c r="E2911" s="91"/>
      <c r="F2911" s="91"/>
      <c r="G2911" s="91"/>
      <c r="H2911" s="50"/>
      <c r="I2911" s="51"/>
      <c r="J2911" s="107"/>
      <c r="L2911" s="50"/>
      <c r="M2911" s="50"/>
      <c r="N2911" s="50"/>
    </row>
    <row r="2912" spans="1:14" s="22" customFormat="1" x14ac:dyDescent="0.45">
      <c r="A2912" s="113"/>
      <c r="C2912" s="113"/>
      <c r="D2912" s="71"/>
      <c r="E2912" s="91"/>
      <c r="F2912" s="91"/>
      <c r="G2912" s="91"/>
      <c r="H2912" s="50"/>
      <c r="I2912" s="51"/>
      <c r="J2912" s="107"/>
      <c r="L2912" s="50"/>
      <c r="M2912" s="50"/>
      <c r="N2912" s="50"/>
    </row>
    <row r="2913" spans="1:14" s="22" customFormat="1" x14ac:dyDescent="0.45">
      <c r="A2913" s="113"/>
      <c r="C2913" s="113"/>
      <c r="D2913" s="71"/>
      <c r="E2913" s="91"/>
      <c r="F2913" s="91"/>
      <c r="G2913" s="91"/>
      <c r="H2913" s="50"/>
      <c r="I2913" s="51"/>
      <c r="J2913" s="107"/>
      <c r="L2913" s="50"/>
      <c r="M2913" s="50"/>
      <c r="N2913" s="50"/>
    </row>
    <row r="2914" spans="1:14" s="22" customFormat="1" x14ac:dyDescent="0.45">
      <c r="A2914" s="113"/>
      <c r="C2914" s="113"/>
      <c r="D2914" s="71"/>
      <c r="E2914" s="91"/>
      <c r="F2914" s="91"/>
      <c r="G2914" s="91"/>
      <c r="H2914" s="50"/>
      <c r="I2914" s="51"/>
      <c r="J2914" s="107"/>
      <c r="L2914" s="50"/>
      <c r="M2914" s="50"/>
      <c r="N2914" s="50"/>
    </row>
    <row r="2915" spans="1:14" s="22" customFormat="1" x14ac:dyDescent="0.45">
      <c r="A2915" s="113"/>
      <c r="C2915" s="113"/>
      <c r="D2915" s="71"/>
      <c r="E2915" s="91"/>
      <c r="F2915" s="91"/>
      <c r="G2915" s="91"/>
      <c r="H2915" s="50"/>
      <c r="I2915" s="51"/>
      <c r="J2915" s="107"/>
      <c r="L2915" s="50"/>
      <c r="M2915" s="50"/>
      <c r="N2915" s="50"/>
    </row>
    <row r="2916" spans="1:14" s="22" customFormat="1" x14ac:dyDescent="0.45">
      <c r="A2916" s="113"/>
      <c r="C2916" s="113"/>
      <c r="D2916" s="71"/>
      <c r="E2916" s="91"/>
      <c r="F2916" s="91"/>
      <c r="G2916" s="91"/>
      <c r="H2916" s="50"/>
      <c r="I2916" s="51"/>
      <c r="J2916" s="107"/>
      <c r="L2916" s="50"/>
      <c r="M2916" s="50"/>
      <c r="N2916" s="50"/>
    </row>
    <row r="2917" spans="1:14" s="22" customFormat="1" x14ac:dyDescent="0.45">
      <c r="A2917" s="113"/>
      <c r="C2917" s="113"/>
      <c r="D2917" s="71"/>
      <c r="E2917" s="91"/>
      <c r="F2917" s="91"/>
      <c r="G2917" s="91"/>
      <c r="H2917" s="50"/>
      <c r="I2917" s="51"/>
      <c r="J2917" s="107"/>
      <c r="L2917" s="50"/>
      <c r="M2917" s="50"/>
      <c r="N2917" s="50"/>
    </row>
    <row r="2918" spans="1:14" s="22" customFormat="1" x14ac:dyDescent="0.45">
      <c r="A2918" s="113"/>
      <c r="C2918" s="113"/>
      <c r="D2918" s="71"/>
      <c r="E2918" s="91"/>
      <c r="F2918" s="91"/>
      <c r="G2918" s="91"/>
      <c r="H2918" s="50"/>
      <c r="I2918" s="51"/>
      <c r="J2918" s="107"/>
      <c r="L2918" s="50"/>
      <c r="M2918" s="50"/>
      <c r="N2918" s="50"/>
    </row>
    <row r="2919" spans="1:14" s="22" customFormat="1" x14ac:dyDescent="0.45">
      <c r="A2919" s="113"/>
      <c r="C2919" s="113"/>
      <c r="D2919" s="71"/>
      <c r="E2919" s="91"/>
      <c r="F2919" s="91"/>
      <c r="G2919" s="91"/>
      <c r="H2919" s="50"/>
      <c r="I2919" s="51"/>
      <c r="J2919" s="107"/>
      <c r="L2919" s="50"/>
      <c r="M2919" s="50"/>
      <c r="N2919" s="50"/>
    </row>
    <row r="2920" spans="1:14" s="22" customFormat="1" x14ac:dyDescent="0.45">
      <c r="A2920" s="113"/>
      <c r="C2920" s="113"/>
      <c r="D2920" s="71"/>
      <c r="E2920" s="91"/>
      <c r="F2920" s="91"/>
      <c r="G2920" s="91"/>
      <c r="H2920" s="50"/>
      <c r="I2920" s="51"/>
      <c r="J2920" s="107"/>
      <c r="L2920" s="50"/>
      <c r="M2920" s="50"/>
      <c r="N2920" s="50"/>
    </row>
    <row r="2921" spans="1:14" s="22" customFormat="1" x14ac:dyDescent="0.45">
      <c r="A2921" s="113"/>
      <c r="C2921" s="113"/>
      <c r="D2921" s="71"/>
      <c r="E2921" s="91"/>
      <c r="F2921" s="91"/>
      <c r="G2921" s="91"/>
      <c r="H2921" s="50"/>
      <c r="I2921" s="51"/>
      <c r="J2921" s="107"/>
      <c r="L2921" s="50"/>
      <c r="M2921" s="50"/>
      <c r="N2921" s="50"/>
    </row>
    <row r="2922" spans="1:14" s="22" customFormat="1" x14ac:dyDescent="0.45">
      <c r="A2922" s="113"/>
      <c r="C2922" s="113"/>
      <c r="D2922" s="71"/>
      <c r="E2922" s="91"/>
      <c r="F2922" s="91"/>
      <c r="G2922" s="91"/>
      <c r="H2922" s="50"/>
      <c r="I2922" s="51"/>
      <c r="J2922" s="107"/>
      <c r="L2922" s="50"/>
      <c r="M2922" s="50"/>
      <c r="N2922" s="50"/>
    </row>
    <row r="2923" spans="1:14" s="22" customFormat="1" x14ac:dyDescent="0.45">
      <c r="A2923" s="113"/>
      <c r="C2923" s="113"/>
      <c r="D2923" s="71"/>
      <c r="E2923" s="91"/>
      <c r="F2923" s="91"/>
      <c r="G2923" s="91"/>
      <c r="H2923" s="50"/>
      <c r="I2923" s="51"/>
      <c r="J2923" s="107"/>
      <c r="L2923" s="50"/>
      <c r="M2923" s="50"/>
      <c r="N2923" s="50"/>
    </row>
    <row r="2924" spans="1:14" s="22" customFormat="1" x14ac:dyDescent="0.45">
      <c r="A2924" s="113"/>
      <c r="C2924" s="113"/>
      <c r="D2924" s="71"/>
      <c r="E2924" s="91"/>
      <c r="F2924" s="91"/>
      <c r="G2924" s="91"/>
      <c r="H2924" s="50"/>
      <c r="I2924" s="51"/>
      <c r="J2924" s="107"/>
      <c r="L2924" s="50"/>
      <c r="M2924" s="50"/>
      <c r="N2924" s="50"/>
    </row>
    <row r="2925" spans="1:14" s="22" customFormat="1" x14ac:dyDescent="0.45">
      <c r="A2925" s="113"/>
      <c r="C2925" s="113"/>
      <c r="D2925" s="71"/>
      <c r="E2925" s="91"/>
      <c r="F2925" s="91"/>
      <c r="G2925" s="91"/>
      <c r="H2925" s="50"/>
      <c r="I2925" s="51"/>
      <c r="J2925" s="107"/>
      <c r="L2925" s="50"/>
      <c r="M2925" s="50"/>
      <c r="N2925" s="50"/>
    </row>
    <row r="2926" spans="1:14" s="22" customFormat="1" x14ac:dyDescent="0.45">
      <c r="A2926" s="113"/>
      <c r="C2926" s="113"/>
      <c r="D2926" s="71"/>
      <c r="E2926" s="91"/>
      <c r="F2926" s="91"/>
      <c r="G2926" s="91"/>
      <c r="H2926" s="50"/>
      <c r="I2926" s="51"/>
      <c r="J2926" s="107"/>
      <c r="L2926" s="50"/>
      <c r="M2926" s="50"/>
      <c r="N2926" s="50"/>
    </row>
    <row r="2927" spans="1:14" s="22" customFormat="1" x14ac:dyDescent="0.45">
      <c r="A2927" s="113"/>
      <c r="C2927" s="113"/>
      <c r="D2927" s="71"/>
      <c r="E2927" s="91"/>
      <c r="F2927" s="91"/>
      <c r="G2927" s="91"/>
      <c r="H2927" s="50"/>
      <c r="I2927" s="51"/>
      <c r="J2927" s="107"/>
      <c r="L2927" s="50"/>
      <c r="M2927" s="50"/>
      <c r="N2927" s="50"/>
    </row>
    <row r="2928" spans="1:14" s="22" customFormat="1" x14ac:dyDescent="0.45">
      <c r="A2928" s="113"/>
      <c r="C2928" s="113"/>
      <c r="D2928" s="71"/>
      <c r="E2928" s="91"/>
      <c r="F2928" s="91"/>
      <c r="G2928" s="91"/>
      <c r="H2928" s="50"/>
      <c r="I2928" s="51"/>
      <c r="J2928" s="107"/>
      <c r="L2928" s="50"/>
      <c r="M2928" s="50"/>
      <c r="N2928" s="50"/>
    </row>
    <row r="2929" spans="1:14" s="22" customFormat="1" x14ac:dyDescent="0.45">
      <c r="A2929" s="113"/>
      <c r="C2929" s="113"/>
      <c r="D2929" s="71"/>
      <c r="E2929" s="91"/>
      <c r="F2929" s="91"/>
      <c r="G2929" s="91"/>
      <c r="H2929" s="50"/>
      <c r="I2929" s="51"/>
      <c r="J2929" s="107"/>
      <c r="L2929" s="50"/>
      <c r="M2929" s="50"/>
      <c r="N2929" s="50"/>
    </row>
    <row r="2930" spans="1:14" s="22" customFormat="1" x14ac:dyDescent="0.45">
      <c r="A2930" s="113"/>
      <c r="C2930" s="113"/>
      <c r="D2930" s="71"/>
      <c r="E2930" s="91"/>
      <c r="F2930" s="91"/>
      <c r="G2930" s="91"/>
      <c r="H2930" s="50"/>
      <c r="I2930" s="51"/>
      <c r="J2930" s="107"/>
      <c r="L2930" s="50"/>
      <c r="M2930" s="50"/>
      <c r="N2930" s="50"/>
    </row>
    <row r="2931" spans="1:14" s="22" customFormat="1" x14ac:dyDescent="0.45">
      <c r="A2931" s="113"/>
      <c r="C2931" s="113"/>
      <c r="D2931" s="71"/>
      <c r="E2931" s="91"/>
      <c r="F2931" s="91"/>
      <c r="G2931" s="91"/>
      <c r="H2931" s="50"/>
      <c r="I2931" s="51"/>
      <c r="J2931" s="107"/>
      <c r="L2931" s="50"/>
      <c r="M2931" s="50"/>
      <c r="N2931" s="50"/>
    </row>
    <row r="2932" spans="1:14" s="22" customFormat="1" x14ac:dyDescent="0.45">
      <c r="A2932" s="113"/>
      <c r="C2932" s="113"/>
      <c r="D2932" s="71"/>
      <c r="E2932" s="91"/>
      <c r="F2932" s="91"/>
      <c r="G2932" s="91"/>
      <c r="H2932" s="50"/>
      <c r="I2932" s="51"/>
      <c r="J2932" s="107"/>
      <c r="L2932" s="50"/>
      <c r="M2932" s="50"/>
      <c r="N2932" s="50"/>
    </row>
    <row r="2933" spans="1:14" s="22" customFormat="1" x14ac:dyDescent="0.45">
      <c r="A2933" s="113"/>
      <c r="C2933" s="113"/>
      <c r="D2933" s="71"/>
      <c r="E2933" s="91"/>
      <c r="F2933" s="91"/>
      <c r="G2933" s="91"/>
      <c r="H2933" s="50"/>
      <c r="I2933" s="51"/>
      <c r="J2933" s="107"/>
      <c r="L2933" s="50"/>
      <c r="M2933" s="50"/>
      <c r="N2933" s="50"/>
    </row>
    <row r="2934" spans="1:14" s="22" customFormat="1" x14ac:dyDescent="0.45">
      <c r="A2934" s="113"/>
      <c r="C2934" s="113"/>
      <c r="D2934" s="71"/>
      <c r="E2934" s="91"/>
      <c r="F2934" s="91"/>
      <c r="G2934" s="91"/>
      <c r="H2934" s="50"/>
      <c r="I2934" s="51"/>
      <c r="J2934" s="107"/>
      <c r="L2934" s="50"/>
      <c r="M2934" s="50"/>
      <c r="N2934" s="50"/>
    </row>
    <row r="2935" spans="1:14" s="22" customFormat="1" x14ac:dyDescent="0.45">
      <c r="A2935" s="113"/>
      <c r="C2935" s="113"/>
      <c r="D2935" s="71"/>
      <c r="E2935" s="91"/>
      <c r="F2935" s="91"/>
      <c r="G2935" s="91"/>
      <c r="H2935" s="50"/>
      <c r="I2935" s="51"/>
      <c r="J2935" s="107"/>
      <c r="L2935" s="50"/>
      <c r="M2935" s="50"/>
      <c r="N2935" s="50"/>
    </row>
    <row r="2936" spans="1:14" s="22" customFormat="1" x14ac:dyDescent="0.45">
      <c r="A2936" s="113"/>
      <c r="C2936" s="113"/>
      <c r="D2936" s="71"/>
      <c r="E2936" s="91"/>
      <c r="F2936" s="91"/>
      <c r="G2936" s="91"/>
      <c r="H2936" s="50"/>
      <c r="I2936" s="51"/>
      <c r="J2936" s="107"/>
      <c r="L2936" s="50"/>
      <c r="M2936" s="50"/>
      <c r="N2936" s="50"/>
    </row>
    <row r="2937" spans="1:14" s="22" customFormat="1" x14ac:dyDescent="0.45">
      <c r="A2937" s="113"/>
      <c r="C2937" s="113"/>
      <c r="D2937" s="71"/>
      <c r="E2937" s="91"/>
      <c r="F2937" s="91"/>
      <c r="G2937" s="91"/>
      <c r="H2937" s="50"/>
      <c r="I2937" s="51"/>
      <c r="J2937" s="107"/>
      <c r="L2937" s="50"/>
      <c r="M2937" s="50"/>
      <c r="N2937" s="50"/>
    </row>
    <row r="2938" spans="1:14" s="22" customFormat="1" x14ac:dyDescent="0.45">
      <c r="A2938" s="113"/>
      <c r="C2938" s="113"/>
      <c r="D2938" s="71"/>
      <c r="E2938" s="91"/>
      <c r="F2938" s="91"/>
      <c r="G2938" s="91"/>
      <c r="H2938" s="50"/>
      <c r="I2938" s="51"/>
      <c r="J2938" s="107"/>
      <c r="L2938" s="50"/>
      <c r="M2938" s="50"/>
      <c r="N2938" s="50"/>
    </row>
    <row r="2939" spans="1:14" s="22" customFormat="1" x14ac:dyDescent="0.45">
      <c r="A2939" s="113"/>
      <c r="C2939" s="113"/>
      <c r="D2939" s="71"/>
      <c r="E2939" s="91"/>
      <c r="F2939" s="91"/>
      <c r="G2939" s="91"/>
      <c r="H2939" s="50"/>
      <c r="I2939" s="51"/>
      <c r="J2939" s="107"/>
      <c r="L2939" s="50"/>
      <c r="M2939" s="50"/>
      <c r="N2939" s="50"/>
    </row>
    <row r="2940" spans="1:14" s="22" customFormat="1" x14ac:dyDescent="0.45">
      <c r="A2940" s="113"/>
      <c r="C2940" s="113"/>
      <c r="D2940" s="71"/>
      <c r="E2940" s="91"/>
      <c r="F2940" s="91"/>
      <c r="G2940" s="91"/>
      <c r="H2940" s="50"/>
      <c r="I2940" s="51"/>
      <c r="J2940" s="107"/>
      <c r="L2940" s="50"/>
      <c r="M2940" s="50"/>
      <c r="N2940" s="50"/>
    </row>
    <row r="2941" spans="1:14" s="22" customFormat="1" x14ac:dyDescent="0.45">
      <c r="A2941" s="113"/>
      <c r="C2941" s="113"/>
      <c r="D2941" s="71"/>
      <c r="E2941" s="91"/>
      <c r="F2941" s="91"/>
      <c r="G2941" s="91"/>
      <c r="H2941" s="50"/>
      <c r="I2941" s="51"/>
      <c r="J2941" s="107"/>
      <c r="L2941" s="50"/>
      <c r="M2941" s="50"/>
      <c r="N2941" s="50"/>
    </row>
    <row r="2942" spans="1:14" s="22" customFormat="1" x14ac:dyDescent="0.45">
      <c r="A2942" s="113"/>
      <c r="C2942" s="113"/>
      <c r="D2942" s="71"/>
      <c r="E2942" s="91"/>
      <c r="F2942" s="91"/>
      <c r="G2942" s="91"/>
      <c r="H2942" s="50"/>
      <c r="I2942" s="51"/>
      <c r="J2942" s="107"/>
      <c r="L2942" s="50"/>
      <c r="M2942" s="50"/>
      <c r="N2942" s="50"/>
    </row>
    <row r="2943" spans="1:14" s="22" customFormat="1" x14ac:dyDescent="0.45">
      <c r="A2943" s="113"/>
      <c r="C2943" s="113"/>
      <c r="D2943" s="71"/>
      <c r="E2943" s="91"/>
      <c r="F2943" s="91"/>
      <c r="G2943" s="91"/>
      <c r="H2943" s="50"/>
      <c r="I2943" s="51"/>
      <c r="J2943" s="107"/>
      <c r="L2943" s="50"/>
      <c r="M2943" s="50"/>
      <c r="N2943" s="50"/>
    </row>
    <row r="2944" spans="1:14" s="22" customFormat="1" x14ac:dyDescent="0.45">
      <c r="A2944" s="113"/>
      <c r="C2944" s="113"/>
      <c r="D2944" s="71"/>
      <c r="E2944" s="91"/>
      <c r="F2944" s="91"/>
      <c r="G2944" s="91"/>
      <c r="H2944" s="50"/>
      <c r="I2944" s="51"/>
      <c r="J2944" s="107"/>
      <c r="L2944" s="50"/>
      <c r="M2944" s="50"/>
      <c r="N2944" s="50"/>
    </row>
    <row r="2945" spans="1:14" s="22" customFormat="1" x14ac:dyDescent="0.45">
      <c r="A2945" s="113"/>
      <c r="C2945" s="113"/>
      <c r="D2945" s="71"/>
      <c r="E2945" s="91"/>
      <c r="F2945" s="91"/>
      <c r="G2945" s="91"/>
      <c r="H2945" s="50"/>
      <c r="I2945" s="51"/>
      <c r="J2945" s="107"/>
      <c r="L2945" s="50"/>
      <c r="M2945" s="50"/>
      <c r="N2945" s="50"/>
    </row>
    <row r="2946" spans="1:14" s="22" customFormat="1" x14ac:dyDescent="0.45">
      <c r="A2946" s="113"/>
      <c r="C2946" s="113"/>
      <c r="D2946" s="71"/>
      <c r="E2946" s="91"/>
      <c r="F2946" s="91"/>
      <c r="G2946" s="91"/>
      <c r="H2946" s="50"/>
      <c r="I2946" s="51"/>
      <c r="J2946" s="107"/>
      <c r="L2946" s="50"/>
      <c r="M2946" s="50"/>
      <c r="N2946" s="50"/>
    </row>
    <row r="2947" spans="1:14" s="22" customFormat="1" x14ac:dyDescent="0.45">
      <c r="A2947" s="113"/>
      <c r="C2947" s="113"/>
      <c r="D2947" s="71"/>
      <c r="E2947" s="91"/>
      <c r="F2947" s="91"/>
      <c r="G2947" s="91"/>
      <c r="H2947" s="50"/>
      <c r="I2947" s="51"/>
      <c r="J2947" s="107"/>
      <c r="L2947" s="50"/>
      <c r="M2947" s="50"/>
      <c r="N2947" s="50"/>
    </row>
    <row r="2948" spans="1:14" s="22" customFormat="1" x14ac:dyDescent="0.45">
      <c r="A2948" s="113"/>
      <c r="C2948" s="113"/>
      <c r="D2948" s="71"/>
      <c r="E2948" s="91"/>
      <c r="F2948" s="91"/>
      <c r="G2948" s="91"/>
      <c r="H2948" s="50"/>
      <c r="I2948" s="51"/>
      <c r="J2948" s="107"/>
      <c r="L2948" s="50"/>
      <c r="M2948" s="50"/>
      <c r="N2948" s="50"/>
    </row>
    <row r="2949" spans="1:14" s="22" customFormat="1" x14ac:dyDescent="0.45">
      <c r="A2949" s="113"/>
      <c r="C2949" s="113"/>
      <c r="D2949" s="71"/>
      <c r="E2949" s="91"/>
      <c r="F2949" s="91"/>
      <c r="G2949" s="91"/>
      <c r="H2949" s="50"/>
      <c r="I2949" s="51"/>
      <c r="J2949" s="107"/>
      <c r="L2949" s="50"/>
      <c r="M2949" s="50"/>
      <c r="N2949" s="50"/>
    </row>
    <row r="2950" spans="1:14" s="22" customFormat="1" x14ac:dyDescent="0.45">
      <c r="A2950" s="113"/>
      <c r="C2950" s="113"/>
      <c r="D2950" s="71"/>
      <c r="E2950" s="91"/>
      <c r="F2950" s="91"/>
      <c r="G2950" s="91"/>
      <c r="H2950" s="50"/>
      <c r="I2950" s="51"/>
      <c r="J2950" s="107"/>
      <c r="L2950" s="50"/>
      <c r="M2950" s="50"/>
      <c r="N2950" s="50"/>
    </row>
    <row r="2951" spans="1:14" s="22" customFormat="1" x14ac:dyDescent="0.45">
      <c r="A2951" s="113"/>
      <c r="C2951" s="113"/>
      <c r="D2951" s="71"/>
      <c r="E2951" s="91"/>
      <c r="F2951" s="91"/>
      <c r="G2951" s="91"/>
      <c r="H2951" s="50"/>
      <c r="I2951" s="51"/>
      <c r="J2951" s="107"/>
      <c r="L2951" s="50"/>
      <c r="M2951" s="50"/>
      <c r="N2951" s="50"/>
    </row>
    <row r="2952" spans="1:14" s="22" customFormat="1" x14ac:dyDescent="0.45">
      <c r="A2952" s="113"/>
      <c r="C2952" s="113"/>
      <c r="D2952" s="71"/>
      <c r="E2952" s="91"/>
      <c r="F2952" s="91"/>
      <c r="G2952" s="91"/>
      <c r="H2952" s="50"/>
      <c r="I2952" s="51"/>
      <c r="J2952" s="107"/>
      <c r="L2952" s="50"/>
      <c r="M2952" s="50"/>
      <c r="N2952" s="50"/>
    </row>
    <row r="2953" spans="1:14" s="22" customFormat="1" x14ac:dyDescent="0.45">
      <c r="A2953" s="113"/>
      <c r="C2953" s="113"/>
      <c r="D2953" s="71"/>
      <c r="E2953" s="91"/>
      <c r="F2953" s="91"/>
      <c r="G2953" s="91"/>
      <c r="H2953" s="50"/>
      <c r="I2953" s="51"/>
      <c r="J2953" s="107"/>
      <c r="L2953" s="50"/>
      <c r="M2953" s="50"/>
      <c r="N2953" s="50"/>
    </row>
    <row r="2954" spans="1:14" s="22" customFormat="1" x14ac:dyDescent="0.45">
      <c r="A2954" s="113"/>
      <c r="C2954" s="113"/>
      <c r="D2954" s="71"/>
      <c r="E2954" s="91"/>
      <c r="F2954" s="91"/>
      <c r="G2954" s="91"/>
      <c r="H2954" s="50"/>
      <c r="I2954" s="51"/>
      <c r="J2954" s="107"/>
      <c r="L2954" s="50"/>
      <c r="M2954" s="50"/>
      <c r="N2954" s="50"/>
    </row>
    <row r="2955" spans="1:14" s="22" customFormat="1" x14ac:dyDescent="0.45">
      <c r="A2955" s="113"/>
      <c r="C2955" s="113"/>
      <c r="D2955" s="71"/>
      <c r="E2955" s="91"/>
      <c r="F2955" s="91"/>
      <c r="G2955" s="91"/>
      <c r="H2955" s="50"/>
      <c r="I2955" s="51"/>
      <c r="J2955" s="107"/>
      <c r="L2955" s="50"/>
      <c r="M2955" s="50"/>
      <c r="N2955" s="50"/>
    </row>
    <row r="2956" spans="1:14" s="22" customFormat="1" x14ac:dyDescent="0.45">
      <c r="A2956" s="113"/>
      <c r="C2956" s="113"/>
      <c r="D2956" s="71"/>
      <c r="E2956" s="91"/>
      <c r="F2956" s="91"/>
      <c r="G2956" s="91"/>
      <c r="H2956" s="50"/>
      <c r="I2956" s="51"/>
      <c r="J2956" s="107"/>
      <c r="L2956" s="50"/>
      <c r="M2956" s="50"/>
      <c r="N2956" s="50"/>
    </row>
    <row r="2957" spans="1:14" s="22" customFormat="1" x14ac:dyDescent="0.45">
      <c r="A2957" s="113"/>
      <c r="C2957" s="113"/>
      <c r="D2957" s="71"/>
      <c r="E2957" s="91"/>
      <c r="F2957" s="91"/>
      <c r="G2957" s="91"/>
      <c r="H2957" s="50"/>
      <c r="I2957" s="51"/>
      <c r="J2957" s="107"/>
      <c r="L2957" s="50"/>
      <c r="M2957" s="50"/>
      <c r="N2957" s="50"/>
    </row>
    <row r="2958" spans="1:14" s="22" customFormat="1" x14ac:dyDescent="0.45">
      <c r="A2958" s="113"/>
      <c r="C2958" s="113"/>
      <c r="D2958" s="71"/>
      <c r="E2958" s="91"/>
      <c r="F2958" s="91"/>
      <c r="G2958" s="91"/>
      <c r="H2958" s="50"/>
      <c r="I2958" s="51"/>
      <c r="J2958" s="107"/>
      <c r="L2958" s="50"/>
      <c r="M2958" s="50"/>
      <c r="N2958" s="50"/>
    </row>
    <row r="2959" spans="1:14" s="22" customFormat="1" x14ac:dyDescent="0.45">
      <c r="A2959" s="113"/>
      <c r="C2959" s="113"/>
      <c r="D2959" s="71"/>
      <c r="E2959" s="91"/>
      <c r="F2959" s="91"/>
      <c r="G2959" s="91"/>
      <c r="H2959" s="50"/>
      <c r="I2959" s="51"/>
      <c r="J2959" s="107"/>
      <c r="L2959" s="50"/>
      <c r="M2959" s="50"/>
      <c r="N2959" s="50"/>
    </row>
    <row r="2960" spans="1:14" s="22" customFormat="1" x14ac:dyDescent="0.45">
      <c r="A2960" s="113"/>
      <c r="C2960" s="113"/>
      <c r="D2960" s="71"/>
      <c r="E2960" s="91"/>
      <c r="F2960" s="91"/>
      <c r="G2960" s="91"/>
      <c r="H2960" s="50"/>
      <c r="I2960" s="51"/>
      <c r="J2960" s="107"/>
      <c r="L2960" s="50"/>
      <c r="M2960" s="50"/>
      <c r="N2960" s="50"/>
    </row>
    <row r="2961" spans="1:14" s="22" customFormat="1" x14ac:dyDescent="0.45">
      <c r="A2961" s="113"/>
      <c r="C2961" s="113"/>
      <c r="D2961" s="71"/>
      <c r="E2961" s="91"/>
      <c r="F2961" s="91"/>
      <c r="G2961" s="91"/>
      <c r="H2961" s="50"/>
      <c r="I2961" s="51"/>
      <c r="J2961" s="107"/>
      <c r="L2961" s="50"/>
      <c r="M2961" s="50"/>
      <c r="N2961" s="50"/>
    </row>
    <row r="2962" spans="1:14" s="22" customFormat="1" x14ac:dyDescent="0.45">
      <c r="A2962" s="113"/>
      <c r="C2962" s="113"/>
      <c r="D2962" s="71"/>
      <c r="E2962" s="91"/>
      <c r="F2962" s="91"/>
      <c r="G2962" s="91"/>
      <c r="H2962" s="50"/>
      <c r="I2962" s="51"/>
      <c r="J2962" s="107"/>
      <c r="L2962" s="50"/>
      <c r="M2962" s="50"/>
      <c r="N2962" s="50"/>
    </row>
    <row r="2963" spans="1:14" s="22" customFormat="1" x14ac:dyDescent="0.45">
      <c r="A2963" s="113"/>
      <c r="C2963" s="113"/>
      <c r="D2963" s="71"/>
      <c r="E2963" s="91"/>
      <c r="F2963" s="91"/>
      <c r="G2963" s="91"/>
      <c r="H2963" s="50"/>
      <c r="I2963" s="51"/>
      <c r="J2963" s="107"/>
      <c r="L2963" s="50"/>
      <c r="M2963" s="50"/>
      <c r="N2963" s="50"/>
    </row>
    <row r="2964" spans="1:14" s="22" customFormat="1" x14ac:dyDescent="0.45">
      <c r="A2964" s="113"/>
      <c r="C2964" s="113"/>
      <c r="D2964" s="71"/>
      <c r="E2964" s="91"/>
      <c r="F2964" s="91"/>
      <c r="G2964" s="91"/>
      <c r="H2964" s="50"/>
      <c r="I2964" s="51"/>
      <c r="J2964" s="107"/>
      <c r="L2964" s="50"/>
      <c r="M2964" s="50"/>
      <c r="N2964" s="50"/>
    </row>
    <row r="2965" spans="1:14" s="22" customFormat="1" x14ac:dyDescent="0.45">
      <c r="A2965" s="113"/>
      <c r="C2965" s="113"/>
      <c r="D2965" s="71"/>
      <c r="E2965" s="91"/>
      <c r="F2965" s="91"/>
      <c r="G2965" s="91"/>
      <c r="H2965" s="50"/>
      <c r="I2965" s="51"/>
      <c r="J2965" s="107"/>
      <c r="L2965" s="50"/>
      <c r="M2965" s="50"/>
      <c r="N2965" s="50"/>
    </row>
    <row r="2966" spans="1:14" s="22" customFormat="1" x14ac:dyDescent="0.45">
      <c r="A2966" s="113"/>
      <c r="C2966" s="113"/>
      <c r="D2966" s="71"/>
      <c r="E2966" s="91"/>
      <c r="F2966" s="91"/>
      <c r="G2966" s="91"/>
      <c r="H2966" s="50"/>
      <c r="I2966" s="51"/>
      <c r="J2966" s="107"/>
      <c r="L2966" s="50"/>
      <c r="M2966" s="50"/>
      <c r="N2966" s="50"/>
    </row>
    <row r="2967" spans="1:14" s="22" customFormat="1" x14ac:dyDescent="0.45">
      <c r="A2967" s="113"/>
      <c r="C2967" s="113"/>
      <c r="D2967" s="71"/>
      <c r="E2967" s="91"/>
      <c r="F2967" s="91"/>
      <c r="G2967" s="91"/>
      <c r="H2967" s="50"/>
      <c r="I2967" s="51"/>
      <c r="J2967" s="107"/>
      <c r="L2967" s="50"/>
      <c r="M2967" s="50"/>
      <c r="N2967" s="50"/>
    </row>
    <row r="2968" spans="1:14" s="22" customFormat="1" x14ac:dyDescent="0.45">
      <c r="A2968" s="113"/>
      <c r="C2968" s="113"/>
      <c r="D2968" s="71"/>
      <c r="E2968" s="91"/>
      <c r="F2968" s="91"/>
      <c r="G2968" s="91"/>
      <c r="H2968" s="50"/>
      <c r="I2968" s="51"/>
      <c r="J2968" s="107"/>
      <c r="L2968" s="50"/>
      <c r="M2968" s="50"/>
      <c r="N2968" s="50"/>
    </row>
    <row r="2969" spans="1:14" s="22" customFormat="1" x14ac:dyDescent="0.45">
      <c r="A2969" s="113"/>
      <c r="C2969" s="113"/>
      <c r="D2969" s="71"/>
      <c r="E2969" s="91"/>
      <c r="F2969" s="91"/>
      <c r="G2969" s="91"/>
      <c r="H2969" s="50"/>
      <c r="I2969" s="51"/>
      <c r="J2969" s="107"/>
      <c r="L2969" s="50"/>
      <c r="M2969" s="50"/>
      <c r="N2969" s="50"/>
    </row>
    <row r="2970" spans="1:14" s="22" customFormat="1" x14ac:dyDescent="0.45">
      <c r="A2970" s="113"/>
      <c r="C2970" s="113"/>
      <c r="D2970" s="71"/>
      <c r="E2970" s="91"/>
      <c r="F2970" s="91"/>
      <c r="G2970" s="91"/>
      <c r="H2970" s="50"/>
      <c r="I2970" s="51"/>
      <c r="J2970" s="107"/>
      <c r="L2970" s="50"/>
      <c r="M2970" s="50"/>
      <c r="N2970" s="50"/>
    </row>
    <row r="2971" spans="1:14" s="22" customFormat="1" x14ac:dyDescent="0.45">
      <c r="A2971" s="113"/>
      <c r="C2971" s="113"/>
      <c r="D2971" s="71"/>
      <c r="E2971" s="91"/>
      <c r="F2971" s="91"/>
      <c r="G2971" s="91"/>
      <c r="H2971" s="50"/>
      <c r="I2971" s="51"/>
      <c r="J2971" s="107"/>
      <c r="L2971" s="50"/>
      <c r="M2971" s="50"/>
      <c r="N2971" s="50"/>
    </row>
    <row r="2972" spans="1:14" s="22" customFormat="1" x14ac:dyDescent="0.45">
      <c r="A2972" s="113"/>
      <c r="C2972" s="113"/>
      <c r="D2972" s="71"/>
      <c r="E2972" s="91"/>
      <c r="F2972" s="91"/>
      <c r="G2972" s="91"/>
      <c r="H2972" s="50"/>
      <c r="I2972" s="51"/>
      <c r="J2972" s="107"/>
      <c r="L2972" s="50"/>
      <c r="M2972" s="50"/>
      <c r="N2972" s="50"/>
    </row>
    <row r="2973" spans="1:14" s="22" customFormat="1" x14ac:dyDescent="0.45">
      <c r="A2973" s="113"/>
      <c r="C2973" s="113"/>
      <c r="D2973" s="71"/>
      <c r="E2973" s="91"/>
      <c r="F2973" s="91"/>
      <c r="G2973" s="91"/>
      <c r="H2973" s="50"/>
      <c r="I2973" s="51"/>
      <c r="J2973" s="107"/>
      <c r="L2973" s="50"/>
      <c r="M2973" s="50"/>
      <c r="N2973" s="50"/>
    </row>
    <row r="2974" spans="1:14" s="22" customFormat="1" x14ac:dyDescent="0.45">
      <c r="A2974" s="113"/>
      <c r="C2974" s="113"/>
      <c r="D2974" s="71"/>
      <c r="E2974" s="91"/>
      <c r="F2974" s="91"/>
      <c r="G2974" s="91"/>
      <c r="H2974" s="50"/>
      <c r="I2974" s="51"/>
      <c r="J2974" s="107"/>
      <c r="L2974" s="50"/>
      <c r="M2974" s="50"/>
      <c r="N2974" s="50"/>
    </row>
    <row r="2975" spans="1:14" s="22" customFormat="1" x14ac:dyDescent="0.45">
      <c r="A2975" s="113"/>
      <c r="C2975" s="113"/>
      <c r="D2975" s="71"/>
      <c r="E2975" s="91"/>
      <c r="F2975" s="91"/>
      <c r="G2975" s="91"/>
      <c r="H2975" s="50"/>
      <c r="I2975" s="51"/>
      <c r="J2975" s="107"/>
      <c r="L2975" s="50"/>
      <c r="M2975" s="50"/>
      <c r="N2975" s="50"/>
    </row>
    <row r="2976" spans="1:14" s="22" customFormat="1" x14ac:dyDescent="0.45">
      <c r="A2976" s="113"/>
      <c r="C2976" s="113"/>
      <c r="D2976" s="71"/>
      <c r="E2976" s="91"/>
      <c r="F2976" s="91"/>
      <c r="G2976" s="91"/>
      <c r="H2976" s="50"/>
      <c r="I2976" s="51"/>
      <c r="J2976" s="107"/>
      <c r="L2976" s="50"/>
      <c r="M2976" s="50"/>
      <c r="N2976" s="50"/>
    </row>
    <row r="2977" spans="1:14" s="22" customFormat="1" x14ac:dyDescent="0.45">
      <c r="A2977" s="113"/>
      <c r="C2977" s="113"/>
      <c r="D2977" s="71"/>
      <c r="E2977" s="91"/>
      <c r="F2977" s="91"/>
      <c r="G2977" s="91"/>
      <c r="H2977" s="50"/>
      <c r="I2977" s="51"/>
      <c r="J2977" s="107"/>
      <c r="L2977" s="50"/>
      <c r="M2977" s="50"/>
      <c r="N2977" s="50"/>
    </row>
    <row r="2978" spans="1:14" s="22" customFormat="1" x14ac:dyDescent="0.45">
      <c r="A2978" s="113"/>
      <c r="C2978" s="113"/>
      <c r="D2978" s="71"/>
      <c r="E2978" s="91"/>
      <c r="F2978" s="91"/>
      <c r="G2978" s="91"/>
      <c r="H2978" s="50"/>
      <c r="I2978" s="51"/>
      <c r="J2978" s="107"/>
      <c r="L2978" s="50"/>
      <c r="M2978" s="50"/>
      <c r="N2978" s="50"/>
    </row>
    <row r="2979" spans="1:14" s="22" customFormat="1" x14ac:dyDescent="0.45">
      <c r="A2979" s="113"/>
      <c r="C2979" s="113"/>
      <c r="D2979" s="71"/>
      <c r="E2979" s="91"/>
      <c r="F2979" s="91"/>
      <c r="G2979" s="91"/>
      <c r="H2979" s="50"/>
      <c r="I2979" s="51"/>
      <c r="J2979" s="107"/>
      <c r="L2979" s="50"/>
      <c r="M2979" s="50"/>
      <c r="N2979" s="50"/>
    </row>
    <row r="2980" spans="1:14" s="22" customFormat="1" x14ac:dyDescent="0.45">
      <c r="A2980" s="113"/>
      <c r="C2980" s="113"/>
      <c r="D2980" s="71"/>
      <c r="E2980" s="91"/>
      <c r="F2980" s="91"/>
      <c r="G2980" s="91"/>
      <c r="H2980" s="50"/>
      <c r="I2980" s="51"/>
      <c r="J2980" s="107"/>
      <c r="L2980" s="50"/>
      <c r="M2980" s="50"/>
      <c r="N2980" s="50"/>
    </row>
    <row r="2981" spans="1:14" s="22" customFormat="1" x14ac:dyDescent="0.45">
      <c r="A2981" s="113"/>
      <c r="C2981" s="113"/>
      <c r="D2981" s="71"/>
      <c r="E2981" s="91"/>
      <c r="F2981" s="91"/>
      <c r="G2981" s="91"/>
      <c r="H2981" s="50"/>
      <c r="I2981" s="51"/>
      <c r="J2981" s="107"/>
      <c r="L2981" s="50"/>
      <c r="M2981" s="50"/>
      <c r="N2981" s="50"/>
    </row>
    <row r="2982" spans="1:14" s="22" customFormat="1" x14ac:dyDescent="0.45">
      <c r="A2982" s="113"/>
      <c r="C2982" s="113"/>
      <c r="D2982" s="71"/>
      <c r="E2982" s="91"/>
      <c r="F2982" s="91"/>
      <c r="G2982" s="91"/>
      <c r="H2982" s="50"/>
      <c r="I2982" s="51"/>
      <c r="J2982" s="107"/>
      <c r="L2982" s="50"/>
      <c r="M2982" s="50"/>
      <c r="N2982" s="50"/>
    </row>
    <row r="2983" spans="1:14" s="22" customFormat="1" x14ac:dyDescent="0.45">
      <c r="A2983" s="113"/>
      <c r="C2983" s="113"/>
      <c r="D2983" s="71"/>
      <c r="E2983" s="91"/>
      <c r="F2983" s="91"/>
      <c r="G2983" s="91"/>
      <c r="H2983" s="50"/>
      <c r="I2983" s="51"/>
      <c r="J2983" s="107"/>
      <c r="L2983" s="50"/>
      <c r="M2983" s="50"/>
      <c r="N2983" s="50"/>
    </row>
    <row r="2984" spans="1:14" s="22" customFormat="1" x14ac:dyDescent="0.45">
      <c r="A2984" s="113"/>
      <c r="C2984" s="113"/>
      <c r="D2984" s="71"/>
      <c r="E2984" s="91"/>
      <c r="F2984" s="91"/>
      <c r="G2984" s="91"/>
      <c r="H2984" s="50"/>
      <c r="I2984" s="51"/>
      <c r="J2984" s="107"/>
      <c r="L2984" s="50"/>
      <c r="M2984" s="50"/>
      <c r="N2984" s="50"/>
    </row>
    <row r="2985" spans="1:14" s="22" customFormat="1" x14ac:dyDescent="0.45">
      <c r="A2985" s="113"/>
      <c r="C2985" s="113"/>
      <c r="D2985" s="71"/>
      <c r="E2985" s="91"/>
      <c r="F2985" s="91"/>
      <c r="G2985" s="91"/>
      <c r="H2985" s="50"/>
      <c r="I2985" s="51"/>
      <c r="J2985" s="107"/>
      <c r="L2985" s="50"/>
      <c r="M2985" s="50"/>
      <c r="N2985" s="50"/>
    </row>
    <row r="2986" spans="1:14" s="22" customFormat="1" x14ac:dyDescent="0.45">
      <c r="A2986" s="113"/>
      <c r="C2986" s="113"/>
      <c r="D2986" s="71"/>
      <c r="E2986" s="91"/>
      <c r="F2986" s="91"/>
      <c r="G2986" s="91"/>
      <c r="H2986" s="50"/>
      <c r="I2986" s="51"/>
      <c r="J2986" s="107"/>
      <c r="L2986" s="50"/>
      <c r="M2986" s="50"/>
      <c r="N2986" s="50"/>
    </row>
    <row r="2987" spans="1:14" s="22" customFormat="1" x14ac:dyDescent="0.45">
      <c r="A2987" s="113"/>
      <c r="C2987" s="113"/>
      <c r="D2987" s="71"/>
      <c r="E2987" s="91"/>
      <c r="F2987" s="91"/>
      <c r="G2987" s="91"/>
      <c r="H2987" s="50"/>
      <c r="I2987" s="51"/>
      <c r="J2987" s="107"/>
      <c r="L2987" s="50"/>
      <c r="M2987" s="50"/>
      <c r="N2987" s="50"/>
    </row>
    <row r="2988" spans="1:14" s="22" customFormat="1" x14ac:dyDescent="0.45">
      <c r="A2988" s="113"/>
      <c r="C2988" s="113"/>
      <c r="D2988" s="71"/>
      <c r="E2988" s="91"/>
      <c r="F2988" s="91"/>
      <c r="G2988" s="91"/>
      <c r="H2988" s="50"/>
      <c r="I2988" s="51"/>
      <c r="J2988" s="107"/>
      <c r="L2988" s="50"/>
      <c r="M2988" s="50"/>
      <c r="N2988" s="50"/>
    </row>
    <row r="2989" spans="1:14" s="22" customFormat="1" x14ac:dyDescent="0.45">
      <c r="A2989" s="113"/>
      <c r="C2989" s="113"/>
      <c r="D2989" s="71"/>
      <c r="E2989" s="91"/>
      <c r="F2989" s="91"/>
      <c r="G2989" s="91"/>
      <c r="H2989" s="50"/>
      <c r="I2989" s="51"/>
      <c r="J2989" s="107"/>
      <c r="L2989" s="50"/>
      <c r="M2989" s="50"/>
      <c r="N2989" s="50"/>
    </row>
    <row r="2990" spans="1:14" s="22" customFormat="1" x14ac:dyDescent="0.45">
      <c r="A2990" s="113"/>
      <c r="C2990" s="113"/>
      <c r="D2990" s="71"/>
      <c r="E2990" s="91"/>
      <c r="F2990" s="91"/>
      <c r="G2990" s="91"/>
      <c r="H2990" s="50"/>
      <c r="I2990" s="51"/>
      <c r="J2990" s="107"/>
      <c r="L2990" s="50"/>
      <c r="M2990" s="50"/>
      <c r="N2990" s="50"/>
    </row>
    <row r="2991" spans="1:14" s="22" customFormat="1" x14ac:dyDescent="0.45">
      <c r="A2991" s="113"/>
      <c r="C2991" s="113"/>
      <c r="D2991" s="71"/>
      <c r="E2991" s="91"/>
      <c r="F2991" s="91"/>
      <c r="G2991" s="91"/>
      <c r="H2991" s="50"/>
      <c r="I2991" s="51"/>
      <c r="J2991" s="107"/>
      <c r="L2991" s="50"/>
      <c r="M2991" s="50"/>
      <c r="N2991" s="50"/>
    </row>
    <row r="2992" spans="1:14" s="22" customFormat="1" x14ac:dyDescent="0.45">
      <c r="A2992" s="113"/>
      <c r="C2992" s="113"/>
      <c r="D2992" s="71"/>
      <c r="E2992" s="91"/>
      <c r="F2992" s="91"/>
      <c r="G2992" s="91"/>
      <c r="H2992" s="50"/>
      <c r="I2992" s="51"/>
      <c r="J2992" s="107"/>
      <c r="L2992" s="50"/>
      <c r="M2992" s="50"/>
      <c r="N2992" s="50"/>
    </row>
    <row r="2993" spans="1:14" s="22" customFormat="1" x14ac:dyDescent="0.45">
      <c r="A2993" s="113"/>
      <c r="C2993" s="113"/>
      <c r="D2993" s="71"/>
      <c r="E2993" s="91"/>
      <c r="F2993" s="91"/>
      <c r="G2993" s="91"/>
      <c r="H2993" s="50"/>
      <c r="I2993" s="51"/>
      <c r="J2993" s="107"/>
      <c r="L2993" s="50"/>
      <c r="M2993" s="50"/>
      <c r="N2993" s="50"/>
    </row>
    <row r="2994" spans="1:14" s="22" customFormat="1" x14ac:dyDescent="0.45">
      <c r="A2994" s="113"/>
      <c r="C2994" s="113"/>
      <c r="D2994" s="71"/>
      <c r="E2994" s="91"/>
      <c r="F2994" s="91"/>
      <c r="G2994" s="91"/>
      <c r="H2994" s="50"/>
      <c r="I2994" s="51"/>
      <c r="J2994" s="107"/>
      <c r="L2994" s="50"/>
      <c r="M2994" s="50"/>
      <c r="N2994" s="50"/>
    </row>
    <row r="2995" spans="1:14" s="22" customFormat="1" x14ac:dyDescent="0.45">
      <c r="A2995" s="113"/>
      <c r="C2995" s="113"/>
      <c r="D2995" s="71"/>
      <c r="E2995" s="91"/>
      <c r="F2995" s="91"/>
      <c r="G2995" s="91"/>
      <c r="H2995" s="50"/>
      <c r="I2995" s="51"/>
      <c r="J2995" s="107"/>
      <c r="L2995" s="50"/>
      <c r="M2995" s="50"/>
      <c r="N2995" s="50"/>
    </row>
    <row r="2996" spans="1:14" s="22" customFormat="1" x14ac:dyDescent="0.45">
      <c r="A2996" s="113"/>
      <c r="C2996" s="113"/>
      <c r="D2996" s="71"/>
      <c r="E2996" s="91"/>
      <c r="F2996" s="91"/>
      <c r="G2996" s="91"/>
      <c r="H2996" s="50"/>
      <c r="I2996" s="51"/>
      <c r="J2996" s="107"/>
      <c r="L2996" s="50"/>
      <c r="M2996" s="50"/>
      <c r="N2996" s="50"/>
    </row>
    <row r="2997" spans="1:14" s="22" customFormat="1" x14ac:dyDescent="0.45">
      <c r="A2997" s="113"/>
      <c r="C2997" s="113"/>
      <c r="D2997" s="71"/>
      <c r="E2997" s="91"/>
      <c r="F2997" s="91"/>
      <c r="G2997" s="91"/>
      <c r="H2997" s="50"/>
      <c r="I2997" s="51"/>
      <c r="J2997" s="107"/>
      <c r="L2997" s="50"/>
      <c r="M2997" s="50"/>
      <c r="N2997" s="50"/>
    </row>
    <row r="2998" spans="1:14" s="22" customFormat="1" x14ac:dyDescent="0.45">
      <c r="A2998" s="113"/>
      <c r="C2998" s="113"/>
      <c r="D2998" s="71"/>
      <c r="E2998" s="91"/>
      <c r="F2998" s="91"/>
      <c r="G2998" s="91"/>
      <c r="H2998" s="50"/>
      <c r="I2998" s="51"/>
      <c r="J2998" s="107"/>
      <c r="L2998" s="50"/>
      <c r="M2998" s="50"/>
      <c r="N2998" s="50"/>
    </row>
    <row r="2999" spans="1:14" s="22" customFormat="1" x14ac:dyDescent="0.45">
      <c r="A2999" s="113"/>
      <c r="C2999" s="113"/>
      <c r="D2999" s="71"/>
      <c r="E2999" s="91"/>
      <c r="F2999" s="91"/>
      <c r="G2999" s="91"/>
      <c r="H2999" s="50"/>
      <c r="I2999" s="51"/>
      <c r="J2999" s="107"/>
      <c r="L2999" s="50"/>
      <c r="M2999" s="50"/>
      <c r="N2999" s="50"/>
    </row>
    <row r="3000" spans="1:14" s="22" customFormat="1" x14ac:dyDescent="0.45">
      <c r="A3000" s="113"/>
      <c r="C3000" s="113"/>
      <c r="D3000" s="71"/>
      <c r="E3000" s="91"/>
      <c r="F3000" s="91"/>
      <c r="G3000" s="91"/>
      <c r="H3000" s="50"/>
      <c r="I3000" s="51"/>
      <c r="J3000" s="107"/>
      <c r="L3000" s="50"/>
      <c r="M3000" s="50"/>
      <c r="N3000" s="50"/>
    </row>
    <row r="3001" spans="1:14" s="22" customFormat="1" x14ac:dyDescent="0.45">
      <c r="A3001" s="113"/>
      <c r="C3001" s="113"/>
      <c r="D3001" s="71"/>
      <c r="E3001" s="91"/>
      <c r="F3001" s="91"/>
      <c r="G3001" s="91"/>
      <c r="H3001" s="50"/>
      <c r="I3001" s="51"/>
      <c r="J3001" s="107"/>
      <c r="L3001" s="50"/>
      <c r="M3001" s="50"/>
      <c r="N3001" s="50"/>
    </row>
    <row r="3002" spans="1:14" s="22" customFormat="1" x14ac:dyDescent="0.45">
      <c r="A3002" s="113"/>
      <c r="C3002" s="113"/>
      <c r="D3002" s="71"/>
      <c r="E3002" s="91"/>
      <c r="F3002" s="91"/>
      <c r="G3002" s="91"/>
      <c r="H3002" s="50"/>
      <c r="I3002" s="51"/>
      <c r="J3002" s="107"/>
      <c r="L3002" s="50"/>
      <c r="M3002" s="50"/>
      <c r="N3002" s="50"/>
    </row>
    <row r="3003" spans="1:14" s="22" customFormat="1" x14ac:dyDescent="0.45">
      <c r="A3003" s="113"/>
      <c r="C3003" s="113"/>
      <c r="D3003" s="71"/>
      <c r="E3003" s="91"/>
      <c r="F3003" s="91"/>
      <c r="G3003" s="91"/>
      <c r="H3003" s="50"/>
      <c r="I3003" s="51"/>
      <c r="J3003" s="107"/>
      <c r="L3003" s="50"/>
      <c r="M3003" s="50"/>
      <c r="N3003" s="50"/>
    </row>
    <row r="3004" spans="1:14" s="22" customFormat="1" x14ac:dyDescent="0.45">
      <c r="A3004" s="113"/>
      <c r="C3004" s="113"/>
      <c r="D3004" s="71"/>
      <c r="E3004" s="91"/>
      <c r="F3004" s="91"/>
      <c r="G3004" s="91"/>
      <c r="H3004" s="50"/>
      <c r="I3004" s="51"/>
      <c r="J3004" s="107"/>
      <c r="L3004" s="50"/>
      <c r="M3004" s="50"/>
      <c r="N3004" s="50"/>
    </row>
    <row r="3005" spans="1:14" s="22" customFormat="1" x14ac:dyDescent="0.45">
      <c r="A3005" s="113"/>
      <c r="C3005" s="113"/>
      <c r="D3005" s="71"/>
      <c r="E3005" s="91"/>
      <c r="F3005" s="91"/>
      <c r="G3005" s="91"/>
      <c r="H3005" s="50"/>
      <c r="I3005" s="51"/>
      <c r="J3005" s="107"/>
      <c r="L3005" s="50"/>
      <c r="M3005" s="50"/>
      <c r="N3005" s="50"/>
    </row>
    <row r="3006" spans="1:14" s="22" customFormat="1" x14ac:dyDescent="0.45">
      <c r="A3006" s="113"/>
      <c r="C3006" s="113"/>
      <c r="D3006" s="71"/>
      <c r="E3006" s="91"/>
      <c r="F3006" s="91"/>
      <c r="G3006" s="91"/>
      <c r="H3006" s="50"/>
      <c r="I3006" s="51"/>
      <c r="J3006" s="107"/>
      <c r="L3006" s="50"/>
      <c r="M3006" s="50"/>
      <c r="N3006" s="50"/>
    </row>
    <row r="3007" spans="1:14" s="22" customFormat="1" x14ac:dyDescent="0.45">
      <c r="A3007" s="113"/>
      <c r="C3007" s="113"/>
      <c r="D3007" s="71"/>
      <c r="E3007" s="91"/>
      <c r="F3007" s="91"/>
      <c r="G3007" s="91"/>
      <c r="H3007" s="50"/>
      <c r="I3007" s="51"/>
      <c r="J3007" s="107"/>
      <c r="L3007" s="50"/>
      <c r="M3007" s="50"/>
      <c r="N3007" s="50"/>
    </row>
    <row r="3008" spans="1:14" s="22" customFormat="1" x14ac:dyDescent="0.45">
      <c r="A3008" s="113"/>
      <c r="C3008" s="113"/>
      <c r="D3008" s="71"/>
      <c r="E3008" s="91"/>
      <c r="F3008" s="91"/>
      <c r="G3008" s="91"/>
      <c r="H3008" s="50"/>
      <c r="I3008" s="51"/>
      <c r="J3008" s="107"/>
      <c r="L3008" s="50"/>
      <c r="M3008" s="50"/>
      <c r="N3008" s="50"/>
    </row>
    <row r="3009" spans="1:14" s="22" customFormat="1" x14ac:dyDescent="0.45">
      <c r="A3009" s="113"/>
      <c r="C3009" s="113"/>
      <c r="D3009" s="71"/>
      <c r="E3009" s="91"/>
      <c r="F3009" s="91"/>
      <c r="G3009" s="91"/>
      <c r="H3009" s="50"/>
      <c r="I3009" s="51"/>
      <c r="J3009" s="107"/>
      <c r="L3009" s="50"/>
      <c r="M3009" s="50"/>
      <c r="N3009" s="50"/>
    </row>
    <row r="3010" spans="1:14" s="22" customFormat="1" x14ac:dyDescent="0.45">
      <c r="A3010" s="113"/>
      <c r="C3010" s="113"/>
      <c r="D3010" s="71"/>
      <c r="E3010" s="91"/>
      <c r="F3010" s="91"/>
      <c r="G3010" s="91"/>
      <c r="H3010" s="50"/>
      <c r="I3010" s="51"/>
      <c r="J3010" s="107"/>
      <c r="L3010" s="50"/>
      <c r="M3010" s="50"/>
      <c r="N3010" s="50"/>
    </row>
    <row r="3011" spans="1:14" s="22" customFormat="1" x14ac:dyDescent="0.45">
      <c r="A3011" s="113"/>
      <c r="C3011" s="113"/>
      <c r="D3011" s="71"/>
      <c r="E3011" s="91"/>
      <c r="F3011" s="91"/>
      <c r="G3011" s="91"/>
      <c r="H3011" s="50"/>
      <c r="I3011" s="51"/>
      <c r="J3011" s="107"/>
      <c r="L3011" s="50"/>
      <c r="M3011" s="50"/>
      <c r="N3011" s="50"/>
    </row>
    <row r="3012" spans="1:14" s="22" customFormat="1" x14ac:dyDescent="0.45">
      <c r="A3012" s="113"/>
      <c r="C3012" s="113"/>
      <c r="D3012" s="71"/>
      <c r="E3012" s="91"/>
      <c r="F3012" s="91"/>
      <c r="G3012" s="91"/>
      <c r="H3012" s="50"/>
      <c r="I3012" s="51"/>
      <c r="J3012" s="107"/>
      <c r="L3012" s="50"/>
      <c r="M3012" s="50"/>
      <c r="N3012" s="50"/>
    </row>
    <row r="3013" spans="1:14" s="22" customFormat="1" x14ac:dyDescent="0.45">
      <c r="A3013" s="113"/>
      <c r="C3013" s="113"/>
      <c r="D3013" s="71"/>
      <c r="E3013" s="91"/>
      <c r="F3013" s="91"/>
      <c r="G3013" s="91"/>
      <c r="H3013" s="50"/>
      <c r="I3013" s="51"/>
      <c r="J3013" s="107"/>
      <c r="L3013" s="50"/>
      <c r="M3013" s="50"/>
      <c r="N3013" s="50"/>
    </row>
    <row r="3014" spans="1:14" s="22" customFormat="1" x14ac:dyDescent="0.45">
      <c r="A3014" s="113"/>
      <c r="C3014" s="113"/>
      <c r="D3014" s="71"/>
      <c r="E3014" s="91"/>
      <c r="F3014" s="91"/>
      <c r="G3014" s="91"/>
      <c r="H3014" s="50"/>
      <c r="I3014" s="51"/>
      <c r="J3014" s="107"/>
      <c r="L3014" s="50"/>
      <c r="M3014" s="50"/>
      <c r="N3014" s="50"/>
    </row>
    <row r="3015" spans="1:14" s="22" customFormat="1" x14ac:dyDescent="0.45">
      <c r="A3015" s="113"/>
      <c r="C3015" s="113"/>
      <c r="D3015" s="71"/>
      <c r="E3015" s="91"/>
      <c r="F3015" s="91"/>
      <c r="G3015" s="91"/>
      <c r="H3015" s="50"/>
      <c r="I3015" s="51"/>
      <c r="J3015" s="107"/>
      <c r="L3015" s="50"/>
      <c r="M3015" s="50"/>
      <c r="N3015" s="50"/>
    </row>
    <row r="3016" spans="1:14" s="22" customFormat="1" x14ac:dyDescent="0.45">
      <c r="A3016" s="113"/>
      <c r="C3016" s="113"/>
      <c r="D3016" s="71"/>
      <c r="E3016" s="91"/>
      <c r="F3016" s="91"/>
      <c r="G3016" s="91"/>
      <c r="H3016" s="50"/>
      <c r="I3016" s="51"/>
      <c r="J3016" s="107"/>
      <c r="L3016" s="50"/>
      <c r="M3016" s="50"/>
      <c r="N3016" s="50"/>
    </row>
    <row r="3017" spans="1:14" s="22" customFormat="1" x14ac:dyDescent="0.45">
      <c r="A3017" s="113"/>
      <c r="C3017" s="113"/>
      <c r="D3017" s="71"/>
      <c r="E3017" s="91"/>
      <c r="F3017" s="91"/>
      <c r="G3017" s="91"/>
      <c r="H3017" s="50"/>
      <c r="I3017" s="51"/>
      <c r="J3017" s="107"/>
      <c r="L3017" s="50"/>
      <c r="M3017" s="50"/>
      <c r="N3017" s="50"/>
    </row>
    <row r="3018" spans="1:14" s="22" customFormat="1" x14ac:dyDescent="0.45">
      <c r="A3018" s="113"/>
      <c r="C3018" s="113"/>
      <c r="D3018" s="71"/>
      <c r="E3018" s="91"/>
      <c r="F3018" s="91"/>
      <c r="G3018" s="91"/>
      <c r="H3018" s="50"/>
      <c r="I3018" s="51"/>
      <c r="J3018" s="107"/>
      <c r="L3018" s="50"/>
      <c r="M3018" s="50"/>
      <c r="N3018" s="50"/>
    </row>
    <row r="3019" spans="1:14" s="22" customFormat="1" x14ac:dyDescent="0.45">
      <c r="A3019" s="113"/>
      <c r="C3019" s="113"/>
      <c r="D3019" s="71"/>
      <c r="E3019" s="91"/>
      <c r="F3019" s="91"/>
      <c r="G3019" s="91"/>
      <c r="H3019" s="50"/>
      <c r="I3019" s="51"/>
      <c r="J3019" s="107"/>
      <c r="L3019" s="50"/>
      <c r="M3019" s="50"/>
      <c r="N3019" s="50"/>
    </row>
    <row r="3020" spans="1:14" s="22" customFormat="1" x14ac:dyDescent="0.45">
      <c r="A3020" s="113"/>
      <c r="C3020" s="113"/>
      <c r="D3020" s="71"/>
      <c r="E3020" s="91"/>
      <c r="F3020" s="91"/>
      <c r="G3020" s="91"/>
      <c r="H3020" s="50"/>
      <c r="I3020" s="51"/>
      <c r="J3020" s="107"/>
      <c r="L3020" s="50"/>
      <c r="M3020" s="50"/>
      <c r="N3020" s="50"/>
    </row>
    <row r="3021" spans="1:14" s="22" customFormat="1" x14ac:dyDescent="0.45">
      <c r="A3021" s="113"/>
      <c r="C3021" s="113"/>
      <c r="D3021" s="71"/>
      <c r="E3021" s="91"/>
      <c r="F3021" s="91"/>
      <c r="G3021" s="91"/>
      <c r="H3021" s="50"/>
      <c r="I3021" s="51"/>
      <c r="J3021" s="107"/>
      <c r="L3021" s="50"/>
      <c r="M3021" s="50"/>
      <c r="N3021" s="50"/>
    </row>
    <row r="3022" spans="1:14" s="22" customFormat="1" x14ac:dyDescent="0.45">
      <c r="A3022" s="113"/>
      <c r="C3022" s="113"/>
      <c r="D3022" s="71"/>
      <c r="E3022" s="91"/>
      <c r="F3022" s="91"/>
      <c r="G3022" s="91"/>
      <c r="H3022" s="50"/>
      <c r="I3022" s="51"/>
      <c r="J3022" s="107"/>
      <c r="L3022" s="50"/>
      <c r="M3022" s="50"/>
      <c r="N3022" s="50"/>
    </row>
    <row r="3023" spans="1:14" s="22" customFormat="1" x14ac:dyDescent="0.45">
      <c r="A3023" s="113"/>
      <c r="C3023" s="113"/>
      <c r="D3023" s="71"/>
      <c r="E3023" s="91"/>
      <c r="F3023" s="91"/>
      <c r="G3023" s="91"/>
      <c r="H3023" s="50"/>
      <c r="I3023" s="51"/>
      <c r="J3023" s="107"/>
      <c r="L3023" s="50"/>
      <c r="M3023" s="50"/>
      <c r="N3023" s="50"/>
    </row>
    <row r="3024" spans="1:14" s="22" customFormat="1" x14ac:dyDescent="0.45">
      <c r="A3024" s="113"/>
      <c r="C3024" s="113"/>
      <c r="D3024" s="71"/>
      <c r="E3024" s="91"/>
      <c r="F3024" s="91"/>
      <c r="G3024" s="91"/>
      <c r="H3024" s="50"/>
      <c r="I3024" s="51"/>
      <c r="J3024" s="107"/>
      <c r="L3024" s="50"/>
      <c r="M3024" s="50"/>
      <c r="N3024" s="50"/>
    </row>
    <row r="3025" spans="1:14" s="22" customFormat="1" x14ac:dyDescent="0.45">
      <c r="A3025" s="113"/>
      <c r="C3025" s="113"/>
      <c r="D3025" s="71"/>
      <c r="E3025" s="91"/>
      <c r="F3025" s="91"/>
      <c r="G3025" s="91"/>
      <c r="H3025" s="50"/>
      <c r="I3025" s="51"/>
      <c r="J3025" s="107"/>
      <c r="L3025" s="50"/>
      <c r="M3025" s="50"/>
      <c r="N3025" s="50"/>
    </row>
    <row r="3026" spans="1:14" s="22" customFormat="1" x14ac:dyDescent="0.45">
      <c r="A3026" s="113"/>
      <c r="C3026" s="113"/>
      <c r="D3026" s="71"/>
      <c r="E3026" s="91"/>
      <c r="F3026" s="91"/>
      <c r="G3026" s="91"/>
      <c r="H3026" s="50"/>
      <c r="I3026" s="51"/>
      <c r="J3026" s="107"/>
      <c r="L3026" s="50"/>
      <c r="M3026" s="50"/>
      <c r="N3026" s="50"/>
    </row>
    <row r="3027" spans="1:14" s="22" customFormat="1" x14ac:dyDescent="0.45">
      <c r="A3027" s="113"/>
      <c r="C3027" s="113"/>
      <c r="D3027" s="71"/>
      <c r="E3027" s="91"/>
      <c r="F3027" s="91"/>
      <c r="G3027" s="91"/>
      <c r="H3027" s="50"/>
      <c r="I3027" s="51"/>
      <c r="J3027" s="107"/>
      <c r="L3027" s="50"/>
      <c r="M3027" s="50"/>
      <c r="N3027" s="50"/>
    </row>
    <row r="3028" spans="1:14" s="22" customFormat="1" x14ac:dyDescent="0.45">
      <c r="A3028" s="113"/>
      <c r="C3028" s="113"/>
      <c r="D3028" s="71"/>
      <c r="E3028" s="91"/>
      <c r="F3028" s="91"/>
      <c r="G3028" s="91"/>
      <c r="H3028" s="50"/>
      <c r="I3028" s="51"/>
      <c r="J3028" s="107"/>
      <c r="L3028" s="50"/>
      <c r="M3028" s="50"/>
      <c r="N3028" s="50"/>
    </row>
    <row r="3029" spans="1:14" s="22" customFormat="1" x14ac:dyDescent="0.45">
      <c r="A3029" s="113"/>
      <c r="C3029" s="113"/>
      <c r="D3029" s="71"/>
      <c r="E3029" s="91"/>
      <c r="F3029" s="91"/>
      <c r="G3029" s="91"/>
      <c r="H3029" s="50"/>
      <c r="I3029" s="51"/>
      <c r="J3029" s="107"/>
      <c r="L3029" s="50"/>
      <c r="M3029" s="50"/>
      <c r="N3029" s="50"/>
    </row>
    <row r="3030" spans="1:14" s="22" customFormat="1" x14ac:dyDescent="0.45">
      <c r="A3030" s="113"/>
      <c r="C3030" s="113"/>
      <c r="D3030" s="71"/>
      <c r="E3030" s="91"/>
      <c r="F3030" s="91"/>
      <c r="G3030" s="91"/>
      <c r="H3030" s="50"/>
      <c r="I3030" s="51"/>
      <c r="J3030" s="107"/>
      <c r="L3030" s="50"/>
      <c r="M3030" s="50"/>
      <c r="N3030" s="50"/>
    </row>
    <row r="3031" spans="1:14" s="22" customFormat="1" x14ac:dyDescent="0.45">
      <c r="A3031" s="113"/>
      <c r="C3031" s="113"/>
      <c r="D3031" s="71"/>
      <c r="E3031" s="91"/>
      <c r="F3031" s="91"/>
      <c r="G3031" s="91"/>
      <c r="H3031" s="50"/>
      <c r="I3031" s="51"/>
      <c r="J3031" s="107"/>
      <c r="L3031" s="50"/>
      <c r="M3031" s="50"/>
      <c r="N3031" s="50"/>
    </row>
    <row r="3032" spans="1:14" s="22" customFormat="1" x14ac:dyDescent="0.45">
      <c r="A3032" s="113"/>
      <c r="C3032" s="113"/>
      <c r="D3032" s="71"/>
      <c r="E3032" s="91"/>
      <c r="F3032" s="91"/>
      <c r="G3032" s="91"/>
      <c r="H3032" s="50"/>
      <c r="I3032" s="51"/>
      <c r="J3032" s="107"/>
      <c r="L3032" s="50"/>
      <c r="M3032" s="50"/>
      <c r="N3032" s="50"/>
    </row>
    <row r="3033" spans="1:14" s="22" customFormat="1" x14ac:dyDescent="0.45">
      <c r="A3033" s="113"/>
      <c r="C3033" s="113"/>
      <c r="D3033" s="71"/>
      <c r="E3033" s="91"/>
      <c r="F3033" s="91"/>
      <c r="G3033" s="91"/>
      <c r="H3033" s="50"/>
      <c r="I3033" s="51"/>
      <c r="J3033" s="107"/>
      <c r="L3033" s="50"/>
      <c r="M3033" s="50"/>
      <c r="N3033" s="50"/>
    </row>
    <row r="3034" spans="1:14" s="22" customFormat="1" x14ac:dyDescent="0.45">
      <c r="A3034" s="113"/>
      <c r="C3034" s="113"/>
      <c r="D3034" s="71"/>
      <c r="E3034" s="91"/>
      <c r="F3034" s="91"/>
      <c r="G3034" s="91"/>
      <c r="H3034" s="50"/>
      <c r="I3034" s="51"/>
      <c r="J3034" s="107"/>
      <c r="L3034" s="50"/>
      <c r="M3034" s="50"/>
      <c r="N3034" s="50"/>
    </row>
    <row r="3035" spans="1:14" s="22" customFormat="1" x14ac:dyDescent="0.45">
      <c r="A3035" s="113"/>
      <c r="C3035" s="113"/>
      <c r="D3035" s="71"/>
      <c r="E3035" s="91"/>
      <c r="F3035" s="91"/>
      <c r="G3035" s="91"/>
      <c r="H3035" s="50"/>
      <c r="I3035" s="51"/>
      <c r="J3035" s="107"/>
      <c r="L3035" s="50"/>
      <c r="M3035" s="50"/>
      <c r="N3035" s="50"/>
    </row>
    <row r="3036" spans="1:14" s="22" customFormat="1" x14ac:dyDescent="0.45">
      <c r="A3036" s="113"/>
      <c r="C3036" s="113"/>
      <c r="D3036" s="71"/>
      <c r="E3036" s="91"/>
      <c r="F3036" s="91"/>
      <c r="G3036" s="91"/>
      <c r="H3036" s="50"/>
      <c r="I3036" s="51"/>
      <c r="J3036" s="107"/>
      <c r="L3036" s="50"/>
      <c r="M3036" s="50"/>
      <c r="N3036" s="50"/>
    </row>
    <row r="3037" spans="1:14" s="22" customFormat="1" x14ac:dyDescent="0.45">
      <c r="A3037" s="113"/>
      <c r="C3037" s="113"/>
      <c r="D3037" s="71"/>
      <c r="E3037" s="91"/>
      <c r="F3037" s="91"/>
      <c r="G3037" s="91"/>
      <c r="H3037" s="50"/>
      <c r="I3037" s="51"/>
      <c r="J3037" s="107"/>
      <c r="L3037" s="50"/>
      <c r="M3037" s="50"/>
      <c r="N3037" s="50"/>
    </row>
    <row r="3038" spans="1:14" s="22" customFormat="1" x14ac:dyDescent="0.45">
      <c r="A3038" s="113"/>
      <c r="C3038" s="113"/>
      <c r="D3038" s="71"/>
      <c r="E3038" s="91"/>
      <c r="F3038" s="91"/>
      <c r="G3038" s="91"/>
      <c r="H3038" s="50"/>
      <c r="I3038" s="51"/>
      <c r="J3038" s="107"/>
      <c r="L3038" s="50"/>
      <c r="M3038" s="50"/>
      <c r="N3038" s="50"/>
    </row>
    <row r="3039" spans="1:14" s="22" customFormat="1" x14ac:dyDescent="0.45">
      <c r="A3039" s="113"/>
      <c r="C3039" s="113"/>
      <c r="D3039" s="71"/>
      <c r="E3039" s="91"/>
      <c r="F3039" s="91"/>
      <c r="G3039" s="91"/>
      <c r="H3039" s="50"/>
      <c r="I3039" s="51"/>
      <c r="J3039" s="107"/>
      <c r="L3039" s="50"/>
      <c r="M3039" s="50"/>
      <c r="N3039" s="50"/>
    </row>
    <row r="3040" spans="1:14" s="22" customFormat="1" x14ac:dyDescent="0.45">
      <c r="A3040" s="113"/>
      <c r="C3040" s="113"/>
      <c r="D3040" s="71"/>
      <c r="E3040" s="91"/>
      <c r="F3040" s="91"/>
      <c r="G3040" s="91"/>
      <c r="H3040" s="50"/>
      <c r="I3040" s="51"/>
      <c r="J3040" s="107"/>
      <c r="L3040" s="50"/>
      <c r="M3040" s="50"/>
      <c r="N3040" s="50"/>
    </row>
    <row r="3041" spans="1:14" s="22" customFormat="1" x14ac:dyDescent="0.45">
      <c r="A3041" s="113"/>
      <c r="C3041" s="113"/>
      <c r="D3041" s="71"/>
      <c r="E3041" s="91"/>
      <c r="F3041" s="91"/>
      <c r="G3041" s="91"/>
      <c r="H3041" s="50"/>
      <c r="I3041" s="51"/>
      <c r="J3041" s="107"/>
      <c r="L3041" s="50"/>
      <c r="M3041" s="50"/>
      <c r="N3041" s="50"/>
    </row>
    <row r="3042" spans="1:14" s="22" customFormat="1" x14ac:dyDescent="0.45">
      <c r="A3042" s="113"/>
      <c r="C3042" s="113"/>
      <c r="D3042" s="71"/>
      <c r="E3042" s="91"/>
      <c r="F3042" s="91"/>
      <c r="G3042" s="91"/>
      <c r="H3042" s="50"/>
      <c r="I3042" s="51"/>
      <c r="J3042" s="107"/>
      <c r="L3042" s="50"/>
      <c r="M3042" s="50"/>
      <c r="N3042" s="50"/>
    </row>
    <row r="3043" spans="1:14" s="22" customFormat="1" x14ac:dyDescent="0.45">
      <c r="A3043" s="113"/>
      <c r="C3043" s="113"/>
      <c r="D3043" s="71"/>
      <c r="E3043" s="91"/>
      <c r="F3043" s="91"/>
      <c r="G3043" s="91"/>
      <c r="H3043" s="50"/>
      <c r="I3043" s="51"/>
      <c r="J3043" s="107"/>
      <c r="L3043" s="50"/>
      <c r="M3043" s="50"/>
      <c r="N3043" s="50"/>
    </row>
    <row r="3044" spans="1:14" s="22" customFormat="1" x14ac:dyDescent="0.45">
      <c r="A3044" s="113"/>
      <c r="C3044" s="113"/>
      <c r="D3044" s="71"/>
      <c r="E3044" s="91"/>
      <c r="F3044" s="91"/>
      <c r="G3044" s="91"/>
      <c r="H3044" s="50"/>
      <c r="I3044" s="51"/>
      <c r="J3044" s="107"/>
      <c r="L3044" s="50"/>
      <c r="M3044" s="50"/>
      <c r="N3044" s="50"/>
    </row>
    <row r="3045" spans="1:14" s="22" customFormat="1" x14ac:dyDescent="0.45">
      <c r="A3045" s="113"/>
      <c r="C3045" s="113"/>
      <c r="D3045" s="71"/>
      <c r="E3045" s="91"/>
      <c r="F3045" s="91"/>
      <c r="G3045" s="91"/>
      <c r="H3045" s="50"/>
      <c r="I3045" s="51"/>
      <c r="J3045" s="107"/>
      <c r="L3045" s="50"/>
      <c r="M3045" s="50"/>
      <c r="N3045" s="50"/>
    </row>
    <row r="3046" spans="1:14" s="22" customFormat="1" x14ac:dyDescent="0.45">
      <c r="A3046" s="113"/>
      <c r="C3046" s="113"/>
      <c r="D3046" s="71"/>
      <c r="E3046" s="91"/>
      <c r="F3046" s="91"/>
      <c r="G3046" s="91"/>
      <c r="H3046" s="50"/>
      <c r="I3046" s="51"/>
      <c r="J3046" s="107"/>
      <c r="L3046" s="50"/>
      <c r="M3046" s="50"/>
      <c r="N3046" s="50"/>
    </row>
    <row r="3047" spans="1:14" s="22" customFormat="1" x14ac:dyDescent="0.45">
      <c r="A3047" s="113"/>
      <c r="C3047" s="113"/>
      <c r="D3047" s="71"/>
      <c r="E3047" s="91"/>
      <c r="F3047" s="91"/>
      <c r="G3047" s="91"/>
      <c r="H3047" s="50"/>
      <c r="I3047" s="51"/>
      <c r="J3047" s="107"/>
      <c r="L3047" s="50"/>
      <c r="M3047" s="50"/>
      <c r="N3047" s="50"/>
    </row>
    <row r="3048" spans="1:14" s="22" customFormat="1" x14ac:dyDescent="0.45">
      <c r="A3048" s="113"/>
      <c r="C3048" s="113"/>
      <c r="D3048" s="71"/>
      <c r="E3048" s="91"/>
      <c r="F3048" s="91"/>
      <c r="G3048" s="91"/>
      <c r="H3048" s="50"/>
      <c r="I3048" s="51"/>
      <c r="J3048" s="107"/>
      <c r="L3048" s="50"/>
      <c r="M3048" s="50"/>
      <c r="N3048" s="50"/>
    </row>
    <row r="3049" spans="1:14" s="22" customFormat="1" x14ac:dyDescent="0.45">
      <c r="A3049" s="113"/>
      <c r="C3049" s="113"/>
      <c r="D3049" s="71"/>
      <c r="E3049" s="91"/>
      <c r="F3049" s="91"/>
      <c r="G3049" s="91"/>
      <c r="H3049" s="50"/>
      <c r="I3049" s="51"/>
      <c r="J3049" s="107"/>
      <c r="L3049" s="50"/>
      <c r="M3049" s="50"/>
      <c r="N3049" s="50"/>
    </row>
    <row r="3050" spans="1:14" s="22" customFormat="1" x14ac:dyDescent="0.45">
      <c r="A3050" s="113"/>
      <c r="C3050" s="113"/>
      <c r="D3050" s="71"/>
      <c r="E3050" s="91"/>
      <c r="F3050" s="91"/>
      <c r="G3050" s="91"/>
      <c r="H3050" s="50"/>
      <c r="I3050" s="51"/>
      <c r="J3050" s="107"/>
      <c r="L3050" s="50"/>
      <c r="M3050" s="50"/>
      <c r="N3050" s="50"/>
    </row>
    <row r="3051" spans="1:14" s="22" customFormat="1" x14ac:dyDescent="0.45">
      <c r="A3051" s="113"/>
      <c r="C3051" s="113"/>
      <c r="D3051" s="71"/>
      <c r="E3051" s="91"/>
      <c r="F3051" s="91"/>
      <c r="G3051" s="91"/>
      <c r="H3051" s="50"/>
      <c r="I3051" s="51"/>
      <c r="J3051" s="107"/>
      <c r="L3051" s="50"/>
      <c r="M3051" s="50"/>
      <c r="N3051" s="50"/>
    </row>
    <row r="3052" spans="1:14" s="22" customFormat="1" x14ac:dyDescent="0.45">
      <c r="A3052" s="113"/>
      <c r="C3052" s="113"/>
      <c r="D3052" s="71"/>
      <c r="E3052" s="91"/>
      <c r="F3052" s="91"/>
      <c r="G3052" s="91"/>
      <c r="H3052" s="50"/>
      <c r="I3052" s="51"/>
      <c r="J3052" s="107"/>
      <c r="L3052" s="50"/>
      <c r="M3052" s="50"/>
      <c r="N3052" s="50"/>
    </row>
    <row r="3053" spans="1:14" s="22" customFormat="1" x14ac:dyDescent="0.45">
      <c r="A3053" s="113"/>
      <c r="C3053" s="113"/>
      <c r="D3053" s="71"/>
      <c r="E3053" s="91"/>
      <c r="F3053" s="91"/>
      <c r="G3053" s="91"/>
      <c r="H3053" s="50"/>
      <c r="I3053" s="51"/>
      <c r="J3053" s="107"/>
      <c r="L3053" s="50"/>
      <c r="M3053" s="50"/>
      <c r="N3053" s="50"/>
    </row>
    <row r="3054" spans="1:14" s="22" customFormat="1" x14ac:dyDescent="0.45">
      <c r="A3054" s="113"/>
      <c r="C3054" s="113"/>
      <c r="D3054" s="71"/>
      <c r="E3054" s="91"/>
      <c r="F3054" s="91"/>
      <c r="G3054" s="91"/>
      <c r="H3054" s="50"/>
      <c r="I3054" s="51"/>
      <c r="J3054" s="107"/>
      <c r="L3054" s="50"/>
      <c r="M3054" s="50"/>
      <c r="N3054" s="50"/>
    </row>
    <row r="3055" spans="1:14" s="22" customFormat="1" x14ac:dyDescent="0.45">
      <c r="A3055" s="113"/>
      <c r="C3055" s="113"/>
      <c r="D3055" s="71"/>
      <c r="E3055" s="91"/>
      <c r="F3055" s="91"/>
      <c r="G3055" s="91"/>
      <c r="H3055" s="50"/>
      <c r="I3055" s="51"/>
      <c r="J3055" s="107"/>
      <c r="L3055" s="50"/>
      <c r="M3055" s="50"/>
      <c r="N3055" s="50"/>
    </row>
    <row r="3056" spans="1:14" s="22" customFormat="1" x14ac:dyDescent="0.45">
      <c r="A3056" s="113"/>
      <c r="C3056" s="113"/>
      <c r="D3056" s="71"/>
      <c r="E3056" s="91"/>
      <c r="F3056" s="91"/>
      <c r="G3056" s="91"/>
      <c r="H3056" s="50"/>
      <c r="I3056" s="51"/>
      <c r="J3056" s="107"/>
      <c r="L3056" s="50"/>
      <c r="M3056" s="50"/>
      <c r="N3056" s="50"/>
    </row>
    <row r="3057" spans="1:14" s="22" customFormat="1" x14ac:dyDescent="0.45">
      <c r="A3057" s="113"/>
      <c r="C3057" s="113"/>
      <c r="D3057" s="71"/>
      <c r="E3057" s="91"/>
      <c r="F3057" s="91"/>
      <c r="G3057" s="91"/>
      <c r="H3057" s="50"/>
      <c r="I3057" s="51"/>
      <c r="J3057" s="107"/>
      <c r="L3057" s="50"/>
      <c r="M3057" s="50"/>
      <c r="N3057" s="50"/>
    </row>
    <row r="3058" spans="1:14" s="22" customFormat="1" x14ac:dyDescent="0.45">
      <c r="A3058" s="113"/>
      <c r="C3058" s="113"/>
      <c r="D3058" s="71"/>
      <c r="E3058" s="91"/>
      <c r="F3058" s="91"/>
      <c r="G3058" s="91"/>
      <c r="H3058" s="50"/>
      <c r="I3058" s="51"/>
      <c r="J3058" s="107"/>
      <c r="L3058" s="50"/>
      <c r="M3058" s="50"/>
      <c r="N3058" s="50"/>
    </row>
    <row r="3059" spans="1:14" s="22" customFormat="1" x14ac:dyDescent="0.45">
      <c r="A3059" s="113"/>
      <c r="C3059" s="113"/>
      <c r="D3059" s="71"/>
      <c r="E3059" s="91"/>
      <c r="F3059" s="91"/>
      <c r="G3059" s="91"/>
      <c r="H3059" s="50"/>
      <c r="I3059" s="51"/>
      <c r="J3059" s="107"/>
      <c r="L3059" s="50"/>
      <c r="M3059" s="50"/>
      <c r="N3059" s="50"/>
    </row>
    <row r="3060" spans="1:14" s="22" customFormat="1" x14ac:dyDescent="0.45">
      <c r="A3060" s="113"/>
      <c r="C3060" s="113"/>
      <c r="D3060" s="71"/>
      <c r="E3060" s="91"/>
      <c r="F3060" s="91"/>
      <c r="G3060" s="91"/>
      <c r="H3060" s="50"/>
      <c r="I3060" s="51"/>
      <c r="J3060" s="107"/>
      <c r="L3060" s="50"/>
      <c r="M3060" s="50"/>
      <c r="N3060" s="50"/>
    </row>
    <row r="3061" spans="1:14" s="22" customFormat="1" x14ac:dyDescent="0.45">
      <c r="A3061" s="113"/>
      <c r="C3061" s="113"/>
      <c r="D3061" s="71"/>
      <c r="E3061" s="91"/>
      <c r="F3061" s="91"/>
      <c r="G3061" s="91"/>
      <c r="H3061" s="50"/>
      <c r="I3061" s="51"/>
      <c r="J3061" s="107"/>
      <c r="L3061" s="50"/>
      <c r="M3061" s="50"/>
      <c r="N3061" s="50"/>
    </row>
    <row r="3062" spans="1:14" s="22" customFormat="1" x14ac:dyDescent="0.45">
      <c r="A3062" s="113"/>
      <c r="C3062" s="113"/>
      <c r="D3062" s="71"/>
      <c r="E3062" s="91"/>
      <c r="F3062" s="91"/>
      <c r="G3062" s="91"/>
      <c r="H3062" s="50"/>
      <c r="I3062" s="51"/>
      <c r="J3062" s="107"/>
      <c r="L3062" s="50"/>
      <c r="M3062" s="50"/>
      <c r="N3062" s="50"/>
    </row>
    <row r="3063" spans="1:14" s="22" customFormat="1" x14ac:dyDescent="0.45">
      <c r="A3063" s="113"/>
      <c r="C3063" s="113"/>
      <c r="D3063" s="71"/>
      <c r="E3063" s="91"/>
      <c r="F3063" s="91"/>
      <c r="G3063" s="91"/>
      <c r="H3063" s="50"/>
      <c r="I3063" s="51"/>
      <c r="J3063" s="107"/>
      <c r="L3063" s="50"/>
      <c r="M3063" s="50"/>
      <c r="N3063" s="50"/>
    </row>
    <row r="3064" spans="1:14" s="22" customFormat="1" x14ac:dyDescent="0.45">
      <c r="A3064" s="113"/>
      <c r="C3064" s="113"/>
      <c r="D3064" s="71"/>
      <c r="E3064" s="91"/>
      <c r="F3064" s="91"/>
      <c r="G3064" s="91"/>
      <c r="H3064" s="50"/>
      <c r="I3064" s="51"/>
      <c r="J3064" s="107"/>
      <c r="L3064" s="50"/>
      <c r="M3064" s="50"/>
      <c r="N3064" s="50"/>
    </row>
    <row r="3065" spans="1:14" s="22" customFormat="1" x14ac:dyDescent="0.45">
      <c r="A3065" s="113"/>
      <c r="C3065" s="113"/>
      <c r="D3065" s="71"/>
      <c r="E3065" s="91"/>
      <c r="F3065" s="91"/>
      <c r="G3065" s="91"/>
      <c r="H3065" s="50"/>
      <c r="I3065" s="51"/>
      <c r="J3065" s="107"/>
      <c r="L3065" s="50"/>
      <c r="M3065" s="50"/>
      <c r="N3065" s="50"/>
    </row>
    <row r="3066" spans="1:14" s="22" customFormat="1" x14ac:dyDescent="0.45">
      <c r="A3066" s="113"/>
      <c r="C3066" s="113"/>
      <c r="D3066" s="71"/>
      <c r="E3066" s="91"/>
      <c r="F3066" s="91"/>
      <c r="G3066" s="91"/>
      <c r="H3066" s="50"/>
      <c r="I3066" s="51"/>
      <c r="J3066" s="107"/>
      <c r="L3066" s="50"/>
      <c r="M3066" s="50"/>
      <c r="N3066" s="50"/>
    </row>
    <row r="3067" spans="1:14" s="22" customFormat="1" x14ac:dyDescent="0.45">
      <c r="A3067" s="113"/>
      <c r="C3067" s="113"/>
      <c r="D3067" s="71"/>
      <c r="E3067" s="91"/>
      <c r="F3067" s="91"/>
      <c r="G3067" s="91"/>
      <c r="H3067" s="50"/>
      <c r="I3067" s="51"/>
      <c r="J3067" s="107"/>
      <c r="L3067" s="50"/>
      <c r="M3067" s="50"/>
      <c r="N3067" s="50"/>
    </row>
    <row r="3068" spans="1:14" s="22" customFormat="1" x14ac:dyDescent="0.45">
      <c r="A3068" s="113"/>
      <c r="C3068" s="113"/>
      <c r="D3068" s="71"/>
      <c r="E3068" s="91"/>
      <c r="F3068" s="91"/>
      <c r="G3068" s="91"/>
      <c r="H3068" s="50"/>
      <c r="I3068" s="51"/>
      <c r="J3068" s="107"/>
      <c r="L3068" s="50"/>
      <c r="M3068" s="50"/>
      <c r="N3068" s="50"/>
    </row>
    <row r="3069" spans="1:14" s="22" customFormat="1" x14ac:dyDescent="0.45">
      <c r="A3069" s="113"/>
      <c r="C3069" s="113"/>
      <c r="D3069" s="71"/>
      <c r="E3069" s="91"/>
      <c r="F3069" s="91"/>
      <c r="G3069" s="91"/>
      <c r="H3069" s="50"/>
      <c r="I3069" s="51"/>
      <c r="J3069" s="107"/>
      <c r="L3069" s="50"/>
      <c r="M3069" s="50"/>
      <c r="N3069" s="50"/>
    </row>
    <row r="3070" spans="1:14" s="22" customFormat="1" x14ac:dyDescent="0.45">
      <c r="A3070" s="113"/>
      <c r="C3070" s="113"/>
      <c r="D3070" s="71"/>
      <c r="E3070" s="91"/>
      <c r="F3070" s="91"/>
      <c r="G3070" s="91"/>
      <c r="H3070" s="50"/>
      <c r="I3070" s="51"/>
      <c r="J3070" s="107"/>
      <c r="L3070" s="50"/>
      <c r="M3070" s="50"/>
      <c r="N3070" s="50"/>
    </row>
    <row r="3071" spans="1:14" s="22" customFormat="1" x14ac:dyDescent="0.45">
      <c r="A3071" s="113"/>
      <c r="C3071" s="113"/>
      <c r="D3071" s="71"/>
      <c r="E3071" s="91"/>
      <c r="F3071" s="91"/>
      <c r="G3071" s="91"/>
      <c r="H3071" s="50"/>
      <c r="I3071" s="51"/>
      <c r="J3071" s="107"/>
      <c r="L3071" s="50"/>
      <c r="M3071" s="50"/>
      <c r="N3071" s="50"/>
    </row>
    <row r="3072" spans="1:14" s="22" customFormat="1" x14ac:dyDescent="0.45">
      <c r="A3072" s="113"/>
      <c r="C3072" s="113"/>
      <c r="D3072" s="71"/>
      <c r="E3072" s="91"/>
      <c r="F3072" s="91"/>
      <c r="G3072" s="91"/>
      <c r="H3072" s="50"/>
      <c r="I3072" s="51"/>
      <c r="J3072" s="107"/>
      <c r="L3072" s="50"/>
      <c r="M3072" s="50"/>
      <c r="N3072" s="50"/>
    </row>
    <row r="3073" spans="1:14" s="22" customFormat="1" x14ac:dyDescent="0.45">
      <c r="A3073" s="113"/>
      <c r="C3073" s="113"/>
      <c r="D3073" s="71"/>
      <c r="E3073" s="91"/>
      <c r="F3073" s="91"/>
      <c r="G3073" s="91"/>
      <c r="H3073" s="50"/>
      <c r="I3073" s="51"/>
      <c r="J3073" s="107"/>
      <c r="L3073" s="50"/>
      <c r="M3073" s="50"/>
      <c r="N3073" s="50"/>
    </row>
    <row r="3074" spans="1:14" s="22" customFormat="1" x14ac:dyDescent="0.45">
      <c r="A3074" s="113"/>
      <c r="C3074" s="113"/>
      <c r="D3074" s="71"/>
      <c r="E3074" s="91"/>
      <c r="F3074" s="91"/>
      <c r="G3074" s="91"/>
      <c r="H3074" s="50"/>
      <c r="I3074" s="51"/>
      <c r="J3074" s="107"/>
      <c r="L3074" s="50"/>
      <c r="M3074" s="50"/>
      <c r="N3074" s="50"/>
    </row>
    <row r="3075" spans="1:14" s="22" customFormat="1" x14ac:dyDescent="0.45">
      <c r="A3075" s="113"/>
      <c r="C3075" s="113"/>
      <c r="D3075" s="71"/>
      <c r="E3075" s="91"/>
      <c r="F3075" s="91"/>
      <c r="G3075" s="91"/>
      <c r="H3075" s="50"/>
      <c r="I3075" s="51"/>
      <c r="J3075" s="107"/>
      <c r="L3075" s="50"/>
      <c r="M3075" s="50"/>
      <c r="N3075" s="50"/>
    </row>
    <row r="3076" spans="1:14" s="22" customFormat="1" x14ac:dyDescent="0.45">
      <c r="A3076" s="113"/>
      <c r="C3076" s="113"/>
      <c r="D3076" s="71"/>
      <c r="E3076" s="91"/>
      <c r="F3076" s="91"/>
      <c r="G3076" s="91"/>
      <c r="H3076" s="50"/>
      <c r="I3076" s="51"/>
      <c r="J3076" s="107"/>
      <c r="L3076" s="50"/>
      <c r="M3076" s="50"/>
      <c r="N3076" s="50"/>
    </row>
    <row r="3077" spans="1:14" s="22" customFormat="1" x14ac:dyDescent="0.45">
      <c r="A3077" s="113"/>
      <c r="C3077" s="113"/>
      <c r="D3077" s="71"/>
      <c r="E3077" s="91"/>
      <c r="F3077" s="91"/>
      <c r="G3077" s="91"/>
      <c r="H3077" s="50"/>
      <c r="I3077" s="51"/>
      <c r="J3077" s="107"/>
      <c r="L3077" s="50"/>
      <c r="M3077" s="50"/>
      <c r="N3077" s="50"/>
    </row>
    <row r="3078" spans="1:14" s="22" customFormat="1" x14ac:dyDescent="0.45">
      <c r="A3078" s="113"/>
      <c r="C3078" s="113"/>
      <c r="D3078" s="71"/>
      <c r="E3078" s="91"/>
      <c r="F3078" s="91"/>
      <c r="G3078" s="91"/>
      <c r="H3078" s="50"/>
      <c r="I3078" s="51"/>
      <c r="J3078" s="107"/>
      <c r="L3078" s="50"/>
      <c r="M3078" s="50"/>
      <c r="N3078" s="50"/>
    </row>
    <row r="3079" spans="1:14" s="22" customFormat="1" x14ac:dyDescent="0.45">
      <c r="A3079" s="113"/>
      <c r="C3079" s="113"/>
      <c r="D3079" s="71"/>
      <c r="E3079" s="91"/>
      <c r="F3079" s="91"/>
      <c r="G3079" s="91"/>
      <c r="H3079" s="50"/>
      <c r="I3079" s="51"/>
      <c r="J3079" s="107"/>
      <c r="L3079" s="50"/>
      <c r="M3079" s="50"/>
      <c r="N3079" s="50"/>
    </row>
    <row r="3080" spans="1:14" s="22" customFormat="1" x14ac:dyDescent="0.45">
      <c r="A3080" s="113"/>
      <c r="C3080" s="113"/>
      <c r="D3080" s="71"/>
      <c r="E3080" s="91"/>
      <c r="F3080" s="91"/>
      <c r="G3080" s="91"/>
      <c r="H3080" s="50"/>
      <c r="I3080" s="51"/>
      <c r="J3080" s="107"/>
      <c r="L3080" s="50"/>
      <c r="M3080" s="50"/>
      <c r="N3080" s="50"/>
    </row>
    <row r="3081" spans="1:14" s="22" customFormat="1" x14ac:dyDescent="0.45">
      <c r="A3081" s="113"/>
      <c r="C3081" s="113"/>
      <c r="D3081" s="71"/>
      <c r="E3081" s="91"/>
      <c r="F3081" s="91"/>
      <c r="G3081" s="91"/>
      <c r="H3081" s="50"/>
      <c r="I3081" s="51"/>
      <c r="J3081" s="107"/>
      <c r="L3081" s="50"/>
      <c r="M3081" s="50"/>
      <c r="N3081" s="50"/>
    </row>
    <row r="3082" spans="1:14" s="22" customFormat="1" x14ac:dyDescent="0.45">
      <c r="A3082" s="113"/>
      <c r="C3082" s="113"/>
      <c r="D3082" s="71"/>
      <c r="E3082" s="91"/>
      <c r="F3082" s="91"/>
      <c r="G3082" s="91"/>
      <c r="H3082" s="50"/>
      <c r="I3082" s="51"/>
      <c r="J3082" s="107"/>
      <c r="L3082" s="50"/>
      <c r="M3082" s="50"/>
      <c r="N3082" s="50"/>
    </row>
    <row r="3083" spans="1:14" s="22" customFormat="1" x14ac:dyDescent="0.45">
      <c r="A3083" s="113"/>
      <c r="C3083" s="113"/>
      <c r="D3083" s="71"/>
      <c r="E3083" s="91"/>
      <c r="F3083" s="91"/>
      <c r="G3083" s="91"/>
      <c r="H3083" s="50"/>
      <c r="I3083" s="51"/>
      <c r="J3083" s="107"/>
      <c r="L3083" s="50"/>
      <c r="M3083" s="50"/>
      <c r="N3083" s="50"/>
    </row>
    <row r="3084" spans="1:14" s="22" customFormat="1" x14ac:dyDescent="0.45">
      <c r="A3084" s="113"/>
      <c r="C3084" s="113"/>
      <c r="D3084" s="71"/>
      <c r="E3084" s="91"/>
      <c r="F3084" s="91"/>
      <c r="G3084" s="91"/>
      <c r="H3084" s="50"/>
      <c r="I3084" s="51"/>
      <c r="J3084" s="107"/>
      <c r="L3084" s="50"/>
      <c r="M3084" s="50"/>
      <c r="N3084" s="50"/>
    </row>
    <row r="3085" spans="1:14" s="22" customFormat="1" x14ac:dyDescent="0.45">
      <c r="A3085" s="113"/>
      <c r="C3085" s="113"/>
      <c r="D3085" s="71"/>
      <c r="E3085" s="91"/>
      <c r="F3085" s="91"/>
      <c r="G3085" s="91"/>
      <c r="H3085" s="50"/>
      <c r="I3085" s="51"/>
      <c r="J3085" s="107"/>
      <c r="L3085" s="50"/>
      <c r="M3085" s="50"/>
      <c r="N3085" s="50"/>
    </row>
    <row r="3086" spans="1:14" s="22" customFormat="1" x14ac:dyDescent="0.45">
      <c r="A3086" s="113"/>
      <c r="C3086" s="113"/>
      <c r="D3086" s="71"/>
      <c r="E3086" s="91"/>
      <c r="F3086" s="91"/>
      <c r="G3086" s="91"/>
      <c r="H3086" s="50"/>
      <c r="I3086" s="51"/>
      <c r="J3086" s="107"/>
      <c r="L3086" s="50"/>
      <c r="M3086" s="50"/>
      <c r="N3086" s="50"/>
    </row>
    <row r="3087" spans="1:14" s="22" customFormat="1" x14ac:dyDescent="0.45">
      <c r="A3087" s="113"/>
      <c r="C3087" s="113"/>
      <c r="D3087" s="71"/>
      <c r="E3087" s="91"/>
      <c r="F3087" s="91"/>
      <c r="G3087" s="91"/>
      <c r="H3087" s="50"/>
      <c r="I3087" s="51"/>
      <c r="J3087" s="107"/>
      <c r="L3087" s="50"/>
      <c r="M3087" s="50"/>
      <c r="N3087" s="50"/>
    </row>
    <row r="3088" spans="1:14" s="22" customFormat="1" x14ac:dyDescent="0.45">
      <c r="A3088" s="113"/>
      <c r="C3088" s="113"/>
      <c r="D3088" s="71"/>
      <c r="E3088" s="91"/>
      <c r="F3088" s="91"/>
      <c r="G3088" s="91"/>
      <c r="H3088" s="50"/>
      <c r="I3088" s="51"/>
      <c r="J3088" s="107"/>
      <c r="L3088" s="50"/>
      <c r="M3088" s="50"/>
      <c r="N3088" s="50"/>
    </row>
    <row r="3089" spans="1:14" s="22" customFormat="1" x14ac:dyDescent="0.45">
      <c r="A3089" s="113"/>
      <c r="C3089" s="113"/>
      <c r="D3089" s="71"/>
      <c r="E3089" s="91"/>
      <c r="F3089" s="91"/>
      <c r="G3089" s="91"/>
      <c r="H3089" s="50"/>
      <c r="I3089" s="51"/>
      <c r="J3089" s="107"/>
      <c r="L3089" s="50"/>
      <c r="M3089" s="50"/>
      <c r="N3089" s="50"/>
    </row>
    <row r="3090" spans="1:14" s="22" customFormat="1" x14ac:dyDescent="0.45">
      <c r="A3090" s="113"/>
      <c r="C3090" s="113"/>
      <c r="D3090" s="71"/>
      <c r="E3090" s="91"/>
      <c r="F3090" s="91"/>
      <c r="G3090" s="91"/>
      <c r="H3090" s="50"/>
      <c r="I3090" s="51"/>
      <c r="J3090" s="107"/>
      <c r="L3090" s="50"/>
      <c r="M3090" s="50"/>
      <c r="N3090" s="50"/>
    </row>
    <row r="3091" spans="1:14" s="22" customFormat="1" x14ac:dyDescent="0.45">
      <c r="A3091" s="113"/>
      <c r="C3091" s="113"/>
      <c r="D3091" s="71"/>
      <c r="E3091" s="91"/>
      <c r="F3091" s="91"/>
      <c r="G3091" s="91"/>
      <c r="H3091" s="50"/>
      <c r="I3091" s="51"/>
      <c r="J3091" s="107"/>
      <c r="L3091" s="50"/>
      <c r="M3091" s="50"/>
      <c r="N3091" s="50"/>
    </row>
    <row r="3092" spans="1:14" s="22" customFormat="1" x14ac:dyDescent="0.45">
      <c r="A3092" s="113"/>
      <c r="C3092" s="113"/>
      <c r="D3092" s="71"/>
      <c r="E3092" s="91"/>
      <c r="F3092" s="91"/>
      <c r="G3092" s="91"/>
      <c r="H3092" s="50"/>
      <c r="I3092" s="51"/>
      <c r="J3092" s="107"/>
      <c r="L3092" s="50"/>
      <c r="M3092" s="50"/>
      <c r="N3092" s="50"/>
    </row>
    <row r="3093" spans="1:14" s="22" customFormat="1" x14ac:dyDescent="0.45">
      <c r="A3093" s="113"/>
      <c r="C3093" s="113"/>
      <c r="D3093" s="71"/>
      <c r="E3093" s="91"/>
      <c r="F3093" s="91"/>
      <c r="G3093" s="91"/>
      <c r="H3093" s="50"/>
      <c r="I3093" s="51"/>
      <c r="J3093" s="107"/>
      <c r="L3093" s="50"/>
      <c r="M3093" s="50"/>
      <c r="N3093" s="50"/>
    </row>
    <row r="3094" spans="1:14" s="22" customFormat="1" x14ac:dyDescent="0.45">
      <c r="A3094" s="113"/>
      <c r="C3094" s="113"/>
      <c r="D3094" s="71"/>
      <c r="E3094" s="91"/>
      <c r="F3094" s="91"/>
      <c r="G3094" s="91"/>
      <c r="H3094" s="50"/>
      <c r="I3094" s="51"/>
      <c r="J3094" s="107"/>
      <c r="L3094" s="50"/>
      <c r="M3094" s="50"/>
      <c r="N3094" s="50"/>
    </row>
    <row r="3095" spans="1:14" s="22" customFormat="1" x14ac:dyDescent="0.45">
      <c r="A3095" s="113"/>
      <c r="C3095" s="113"/>
      <c r="D3095" s="71"/>
      <c r="E3095" s="91"/>
      <c r="F3095" s="91"/>
      <c r="G3095" s="91"/>
      <c r="H3095" s="50"/>
      <c r="I3095" s="51"/>
      <c r="J3095" s="107"/>
      <c r="L3095" s="50"/>
      <c r="M3095" s="50"/>
      <c r="N3095" s="50"/>
    </row>
    <row r="3096" spans="1:14" s="22" customFormat="1" x14ac:dyDescent="0.45">
      <c r="A3096" s="113"/>
      <c r="C3096" s="113"/>
      <c r="D3096" s="71"/>
      <c r="E3096" s="91"/>
      <c r="F3096" s="91"/>
      <c r="G3096" s="91"/>
      <c r="H3096" s="50"/>
      <c r="I3096" s="51"/>
      <c r="J3096" s="107"/>
      <c r="L3096" s="50"/>
      <c r="M3096" s="50"/>
      <c r="N3096" s="50"/>
    </row>
    <row r="3097" spans="1:14" s="22" customFormat="1" x14ac:dyDescent="0.45">
      <c r="A3097" s="113"/>
      <c r="C3097" s="113"/>
      <c r="D3097" s="71"/>
      <c r="E3097" s="91"/>
      <c r="F3097" s="91"/>
      <c r="G3097" s="91"/>
      <c r="H3097" s="50"/>
      <c r="I3097" s="51"/>
      <c r="J3097" s="107"/>
      <c r="L3097" s="50"/>
      <c r="M3097" s="50"/>
      <c r="N3097" s="50"/>
    </row>
    <row r="3098" spans="1:14" s="22" customFormat="1" x14ac:dyDescent="0.45">
      <c r="A3098" s="113"/>
      <c r="C3098" s="113"/>
      <c r="D3098" s="71"/>
      <c r="E3098" s="91"/>
      <c r="F3098" s="91"/>
      <c r="G3098" s="91"/>
      <c r="H3098" s="50"/>
      <c r="I3098" s="51"/>
      <c r="J3098" s="107"/>
      <c r="L3098" s="50"/>
      <c r="M3098" s="50"/>
      <c r="N3098" s="50"/>
    </row>
    <row r="3099" spans="1:14" s="22" customFormat="1" x14ac:dyDescent="0.45">
      <c r="A3099" s="113"/>
      <c r="C3099" s="113"/>
      <c r="D3099" s="71"/>
      <c r="E3099" s="91"/>
      <c r="F3099" s="91"/>
      <c r="G3099" s="91"/>
      <c r="H3099" s="50"/>
      <c r="I3099" s="51"/>
      <c r="J3099" s="107"/>
      <c r="L3099" s="50"/>
      <c r="M3099" s="50"/>
      <c r="N3099" s="50"/>
    </row>
    <row r="3100" spans="1:14" s="22" customFormat="1" x14ac:dyDescent="0.45">
      <c r="A3100" s="113"/>
      <c r="C3100" s="113"/>
      <c r="D3100" s="71"/>
      <c r="E3100" s="91"/>
      <c r="F3100" s="91"/>
      <c r="G3100" s="91"/>
      <c r="H3100" s="50"/>
      <c r="I3100" s="51"/>
      <c r="J3100" s="107"/>
      <c r="L3100" s="50"/>
      <c r="M3100" s="50"/>
      <c r="N3100" s="50"/>
    </row>
    <row r="3101" spans="1:14" s="22" customFormat="1" x14ac:dyDescent="0.45">
      <c r="A3101" s="113"/>
      <c r="C3101" s="113"/>
      <c r="D3101" s="71"/>
      <c r="E3101" s="91"/>
      <c r="F3101" s="91"/>
      <c r="G3101" s="91"/>
      <c r="H3101" s="50"/>
      <c r="I3101" s="51"/>
      <c r="J3101" s="107"/>
      <c r="L3101" s="50"/>
      <c r="M3101" s="50"/>
      <c r="N3101" s="50"/>
    </row>
    <row r="3102" spans="1:14" s="22" customFormat="1" x14ac:dyDescent="0.45">
      <c r="A3102" s="113"/>
      <c r="C3102" s="113"/>
      <c r="D3102" s="71"/>
      <c r="E3102" s="91"/>
      <c r="F3102" s="91"/>
      <c r="G3102" s="91"/>
      <c r="H3102" s="50"/>
      <c r="I3102" s="51"/>
      <c r="J3102" s="107"/>
      <c r="L3102" s="50"/>
      <c r="M3102" s="50"/>
      <c r="N3102" s="50"/>
    </row>
    <row r="3103" spans="1:14" s="22" customFormat="1" x14ac:dyDescent="0.45">
      <c r="A3103" s="113"/>
      <c r="C3103" s="113"/>
      <c r="D3103" s="71"/>
      <c r="E3103" s="91"/>
      <c r="F3103" s="91"/>
      <c r="G3103" s="91"/>
      <c r="H3103" s="50"/>
      <c r="I3103" s="51"/>
      <c r="J3103" s="107"/>
      <c r="L3103" s="50"/>
      <c r="M3103" s="50"/>
      <c r="N3103" s="50"/>
    </row>
    <row r="3104" spans="1:14" s="22" customFormat="1" x14ac:dyDescent="0.45">
      <c r="A3104" s="113"/>
      <c r="C3104" s="113"/>
      <c r="D3104" s="71"/>
      <c r="E3104" s="91"/>
      <c r="F3104" s="91"/>
      <c r="G3104" s="91"/>
      <c r="H3104" s="50"/>
      <c r="I3104" s="51"/>
      <c r="J3104" s="107"/>
      <c r="L3104" s="50"/>
      <c r="M3104" s="50"/>
      <c r="N3104" s="50"/>
    </row>
    <row r="3105" spans="1:14" s="22" customFormat="1" x14ac:dyDescent="0.45">
      <c r="A3105" s="113"/>
      <c r="C3105" s="113"/>
      <c r="D3105" s="71"/>
      <c r="E3105" s="91"/>
      <c r="F3105" s="91"/>
      <c r="G3105" s="91"/>
      <c r="H3105" s="50"/>
      <c r="I3105" s="51"/>
      <c r="J3105" s="107"/>
      <c r="L3105" s="50"/>
      <c r="M3105" s="50"/>
      <c r="N3105" s="50"/>
    </row>
    <row r="3106" spans="1:14" s="22" customFormat="1" x14ac:dyDescent="0.45">
      <c r="A3106" s="113"/>
      <c r="C3106" s="113"/>
      <c r="D3106" s="71"/>
      <c r="E3106" s="91"/>
      <c r="F3106" s="91"/>
      <c r="G3106" s="91"/>
      <c r="H3106" s="50"/>
      <c r="I3106" s="51"/>
      <c r="J3106" s="107"/>
      <c r="L3106" s="50"/>
      <c r="M3106" s="50"/>
      <c r="N3106" s="50"/>
    </row>
    <row r="3107" spans="1:14" s="22" customFormat="1" x14ac:dyDescent="0.45">
      <c r="A3107" s="113"/>
      <c r="C3107" s="113"/>
      <c r="D3107" s="71"/>
      <c r="E3107" s="91"/>
      <c r="F3107" s="91"/>
      <c r="G3107" s="91"/>
      <c r="H3107" s="50"/>
      <c r="I3107" s="51"/>
      <c r="J3107" s="107"/>
      <c r="L3107" s="50"/>
      <c r="M3107" s="50"/>
      <c r="N3107" s="50"/>
    </row>
    <row r="3108" spans="1:14" s="22" customFormat="1" x14ac:dyDescent="0.45">
      <c r="A3108" s="113"/>
      <c r="C3108" s="113"/>
      <c r="D3108" s="71"/>
      <c r="E3108" s="91"/>
      <c r="F3108" s="91"/>
      <c r="G3108" s="91"/>
      <c r="H3108" s="50"/>
      <c r="I3108" s="51"/>
      <c r="J3108" s="107"/>
      <c r="L3108" s="50"/>
      <c r="M3108" s="50"/>
      <c r="N3108" s="50"/>
    </row>
    <row r="3109" spans="1:14" s="22" customFormat="1" x14ac:dyDescent="0.45">
      <c r="A3109" s="113"/>
      <c r="C3109" s="113"/>
      <c r="D3109" s="71"/>
      <c r="E3109" s="91"/>
      <c r="F3109" s="91"/>
      <c r="G3109" s="91"/>
      <c r="H3109" s="50"/>
      <c r="I3109" s="51"/>
      <c r="J3109" s="107"/>
      <c r="L3109" s="50"/>
      <c r="M3109" s="50"/>
      <c r="N3109" s="50"/>
    </row>
    <row r="3110" spans="1:14" s="22" customFormat="1" x14ac:dyDescent="0.45">
      <c r="A3110" s="113"/>
      <c r="C3110" s="113"/>
      <c r="D3110" s="71"/>
      <c r="E3110" s="91"/>
      <c r="F3110" s="91"/>
      <c r="G3110" s="91"/>
      <c r="H3110" s="50"/>
      <c r="I3110" s="51"/>
      <c r="J3110" s="107"/>
      <c r="L3110" s="50"/>
      <c r="M3110" s="50"/>
      <c r="N3110" s="50"/>
    </row>
    <row r="3111" spans="1:14" s="22" customFormat="1" x14ac:dyDescent="0.45">
      <c r="A3111" s="113"/>
      <c r="C3111" s="113"/>
      <c r="D3111" s="71"/>
      <c r="E3111" s="91"/>
      <c r="F3111" s="91"/>
      <c r="G3111" s="91"/>
      <c r="H3111" s="50"/>
      <c r="I3111" s="51"/>
      <c r="J3111" s="107"/>
      <c r="L3111" s="50"/>
      <c r="M3111" s="50"/>
      <c r="N3111" s="50"/>
    </row>
    <row r="3112" spans="1:14" s="22" customFormat="1" x14ac:dyDescent="0.45">
      <c r="A3112" s="113"/>
      <c r="C3112" s="113"/>
      <c r="D3112" s="71"/>
      <c r="E3112" s="91"/>
      <c r="F3112" s="91"/>
      <c r="G3112" s="91"/>
      <c r="H3112" s="50"/>
      <c r="I3112" s="51"/>
      <c r="J3112" s="107"/>
      <c r="L3112" s="50"/>
      <c r="M3112" s="50"/>
      <c r="N3112" s="50"/>
    </row>
    <row r="3113" spans="1:14" s="22" customFormat="1" x14ac:dyDescent="0.45">
      <c r="A3113" s="113"/>
      <c r="C3113" s="113"/>
      <c r="D3113" s="71"/>
      <c r="E3113" s="91"/>
      <c r="F3113" s="91"/>
      <c r="G3113" s="91"/>
      <c r="H3113" s="50"/>
      <c r="I3113" s="51"/>
      <c r="J3113" s="107"/>
      <c r="L3113" s="50"/>
      <c r="M3113" s="50"/>
      <c r="N3113" s="50"/>
    </row>
    <row r="3114" spans="1:14" s="22" customFormat="1" x14ac:dyDescent="0.45">
      <c r="A3114" s="113"/>
      <c r="C3114" s="113"/>
      <c r="D3114" s="71"/>
      <c r="E3114" s="91"/>
      <c r="F3114" s="91"/>
      <c r="G3114" s="91"/>
      <c r="H3114" s="50"/>
      <c r="I3114" s="51"/>
      <c r="J3114" s="107"/>
      <c r="L3114" s="50"/>
      <c r="M3114" s="50"/>
      <c r="N3114" s="50"/>
    </row>
    <row r="3115" spans="1:14" s="22" customFormat="1" x14ac:dyDescent="0.45">
      <c r="A3115" s="113"/>
      <c r="C3115" s="113"/>
      <c r="D3115" s="71"/>
      <c r="E3115" s="91"/>
      <c r="F3115" s="91"/>
      <c r="G3115" s="91"/>
      <c r="H3115" s="50"/>
      <c r="I3115" s="51"/>
      <c r="J3115" s="107"/>
      <c r="L3115" s="50"/>
      <c r="M3115" s="50"/>
      <c r="N3115" s="50"/>
    </row>
    <row r="3116" spans="1:14" s="22" customFormat="1" x14ac:dyDescent="0.45">
      <c r="A3116" s="113"/>
      <c r="C3116" s="113"/>
      <c r="D3116" s="71"/>
      <c r="E3116" s="91"/>
      <c r="F3116" s="91"/>
      <c r="G3116" s="91"/>
      <c r="H3116" s="50"/>
      <c r="I3116" s="51"/>
      <c r="J3116" s="107"/>
      <c r="L3116" s="50"/>
      <c r="M3116" s="50"/>
      <c r="N3116" s="50"/>
    </row>
    <row r="3117" spans="1:14" s="22" customFormat="1" x14ac:dyDescent="0.45">
      <c r="A3117" s="113"/>
      <c r="C3117" s="113"/>
      <c r="D3117" s="71"/>
      <c r="E3117" s="91"/>
      <c r="F3117" s="91"/>
      <c r="G3117" s="91"/>
      <c r="H3117" s="50"/>
      <c r="I3117" s="51"/>
      <c r="J3117" s="107"/>
      <c r="L3117" s="50"/>
      <c r="M3117" s="50"/>
      <c r="N3117" s="50"/>
    </row>
    <row r="3118" spans="1:14" s="22" customFormat="1" x14ac:dyDescent="0.45">
      <c r="A3118" s="113"/>
      <c r="C3118" s="113"/>
      <c r="D3118" s="71"/>
      <c r="E3118" s="91"/>
      <c r="F3118" s="91"/>
      <c r="G3118" s="91"/>
      <c r="H3118" s="50"/>
      <c r="I3118" s="51"/>
      <c r="J3118" s="107"/>
      <c r="L3118" s="50"/>
      <c r="M3118" s="50"/>
      <c r="N3118" s="50"/>
    </row>
    <row r="3119" spans="1:14" s="22" customFormat="1" x14ac:dyDescent="0.45">
      <c r="A3119" s="113"/>
      <c r="C3119" s="113"/>
      <c r="D3119" s="71"/>
      <c r="E3119" s="91"/>
      <c r="F3119" s="91"/>
      <c r="G3119" s="91"/>
      <c r="H3119" s="50"/>
      <c r="I3119" s="51"/>
      <c r="J3119" s="107"/>
      <c r="L3119" s="50"/>
      <c r="M3119" s="50"/>
      <c r="N3119" s="50"/>
    </row>
    <row r="3120" spans="1:14" s="22" customFormat="1" x14ac:dyDescent="0.45">
      <c r="A3120" s="113"/>
      <c r="C3120" s="113"/>
      <c r="D3120" s="71"/>
      <c r="E3120" s="91"/>
      <c r="F3120" s="91"/>
      <c r="G3120" s="91"/>
      <c r="H3120" s="50"/>
      <c r="I3120" s="51"/>
      <c r="J3120" s="107"/>
      <c r="L3120" s="50"/>
      <c r="M3120" s="50"/>
      <c r="N3120" s="50"/>
    </row>
    <row r="3121" spans="1:14" s="22" customFormat="1" x14ac:dyDescent="0.45">
      <c r="A3121" s="113"/>
      <c r="C3121" s="113"/>
      <c r="D3121" s="71"/>
      <c r="E3121" s="91"/>
      <c r="F3121" s="91"/>
      <c r="G3121" s="91"/>
      <c r="H3121" s="50"/>
      <c r="I3121" s="51"/>
      <c r="J3121" s="107"/>
      <c r="L3121" s="50"/>
      <c r="M3121" s="50"/>
      <c r="N3121" s="50"/>
    </row>
    <row r="3122" spans="1:14" s="22" customFormat="1" x14ac:dyDescent="0.45">
      <c r="A3122" s="113"/>
      <c r="C3122" s="113"/>
      <c r="D3122" s="71"/>
      <c r="E3122" s="91"/>
      <c r="F3122" s="91"/>
      <c r="G3122" s="91"/>
      <c r="H3122" s="50"/>
      <c r="I3122" s="51"/>
      <c r="J3122" s="107"/>
      <c r="L3122" s="50"/>
      <c r="M3122" s="50"/>
      <c r="N3122" s="50"/>
    </row>
    <row r="3123" spans="1:14" s="22" customFormat="1" x14ac:dyDescent="0.45">
      <c r="A3123" s="113"/>
      <c r="C3123" s="113"/>
      <c r="D3123" s="71"/>
      <c r="E3123" s="91"/>
      <c r="F3123" s="91"/>
      <c r="G3123" s="91"/>
      <c r="H3123" s="50"/>
      <c r="I3123" s="51"/>
      <c r="J3123" s="107"/>
      <c r="L3123" s="50"/>
      <c r="M3123" s="50"/>
      <c r="N3123" s="50"/>
    </row>
    <row r="3124" spans="1:14" s="22" customFormat="1" x14ac:dyDescent="0.45">
      <c r="A3124" s="113"/>
      <c r="C3124" s="113"/>
      <c r="D3124" s="71"/>
      <c r="E3124" s="91"/>
      <c r="F3124" s="91"/>
      <c r="G3124" s="91"/>
      <c r="H3124" s="50"/>
      <c r="I3124" s="51"/>
      <c r="J3124" s="107"/>
      <c r="L3124" s="50"/>
      <c r="M3124" s="50"/>
      <c r="N3124" s="50"/>
    </row>
    <row r="3125" spans="1:14" s="22" customFormat="1" x14ac:dyDescent="0.45">
      <c r="A3125" s="113"/>
      <c r="C3125" s="113"/>
      <c r="D3125" s="71"/>
      <c r="E3125" s="91"/>
      <c r="F3125" s="91"/>
      <c r="G3125" s="91"/>
      <c r="H3125" s="50"/>
      <c r="I3125" s="51"/>
      <c r="J3125" s="107"/>
      <c r="L3125" s="50"/>
      <c r="M3125" s="50"/>
      <c r="N3125" s="50"/>
    </row>
    <row r="3126" spans="1:14" s="22" customFormat="1" x14ac:dyDescent="0.45">
      <c r="A3126" s="113"/>
      <c r="C3126" s="113"/>
      <c r="D3126" s="71"/>
      <c r="E3126" s="91"/>
      <c r="F3126" s="91"/>
      <c r="G3126" s="91"/>
      <c r="H3126" s="50"/>
      <c r="I3126" s="51"/>
      <c r="J3126" s="107"/>
      <c r="L3126" s="50"/>
      <c r="M3126" s="50"/>
      <c r="N3126" s="50"/>
    </row>
    <row r="3127" spans="1:14" s="22" customFormat="1" x14ac:dyDescent="0.45">
      <c r="A3127" s="113"/>
      <c r="C3127" s="113"/>
      <c r="D3127" s="71"/>
      <c r="E3127" s="91"/>
      <c r="F3127" s="91"/>
      <c r="G3127" s="91"/>
      <c r="H3127" s="50"/>
      <c r="I3127" s="51"/>
      <c r="J3127" s="107"/>
      <c r="L3127" s="50"/>
      <c r="M3127" s="50"/>
      <c r="N3127" s="50"/>
    </row>
    <row r="3128" spans="1:14" s="22" customFormat="1" x14ac:dyDescent="0.45">
      <c r="A3128" s="113"/>
      <c r="C3128" s="113"/>
      <c r="D3128" s="71"/>
      <c r="E3128" s="91"/>
      <c r="F3128" s="91"/>
      <c r="G3128" s="91"/>
      <c r="H3128" s="50"/>
      <c r="I3128" s="51"/>
      <c r="J3128" s="107"/>
      <c r="L3128" s="50"/>
      <c r="M3128" s="50"/>
      <c r="N3128" s="50"/>
    </row>
    <row r="3129" spans="1:14" s="22" customFormat="1" x14ac:dyDescent="0.45">
      <c r="A3129" s="113"/>
      <c r="C3129" s="113"/>
      <c r="D3129" s="71"/>
      <c r="E3129" s="91"/>
      <c r="F3129" s="91"/>
      <c r="G3129" s="91"/>
      <c r="H3129" s="50"/>
      <c r="I3129" s="51"/>
      <c r="J3129" s="107"/>
      <c r="L3129" s="50"/>
      <c r="M3129" s="50"/>
      <c r="N3129" s="50"/>
    </row>
    <row r="3130" spans="1:14" s="22" customFormat="1" x14ac:dyDescent="0.45">
      <c r="A3130" s="113"/>
      <c r="C3130" s="113"/>
      <c r="D3130" s="71"/>
      <c r="E3130" s="91"/>
      <c r="F3130" s="91"/>
      <c r="G3130" s="91"/>
      <c r="H3130" s="50"/>
      <c r="I3130" s="51"/>
      <c r="J3130" s="107"/>
      <c r="L3130" s="50"/>
      <c r="M3130" s="50"/>
      <c r="N3130" s="50"/>
    </row>
    <row r="3131" spans="1:14" s="22" customFormat="1" x14ac:dyDescent="0.45">
      <c r="A3131" s="113"/>
      <c r="C3131" s="113"/>
      <c r="D3131" s="71"/>
      <c r="E3131" s="91"/>
      <c r="F3131" s="91"/>
      <c r="G3131" s="91"/>
      <c r="H3131" s="50"/>
      <c r="I3131" s="51"/>
      <c r="J3131" s="107"/>
      <c r="L3131" s="50"/>
      <c r="M3131" s="50"/>
      <c r="N3131" s="50"/>
    </row>
    <row r="3132" spans="1:14" s="22" customFormat="1" x14ac:dyDescent="0.45">
      <c r="A3132" s="113"/>
      <c r="C3132" s="113"/>
      <c r="D3132" s="71"/>
      <c r="E3132" s="91"/>
      <c r="F3132" s="91"/>
      <c r="G3132" s="91"/>
      <c r="H3132" s="50"/>
      <c r="I3132" s="51"/>
      <c r="J3132" s="107"/>
      <c r="L3132" s="50"/>
      <c r="M3132" s="50"/>
      <c r="N3132" s="50"/>
    </row>
    <row r="3133" spans="1:14" s="22" customFormat="1" x14ac:dyDescent="0.45">
      <c r="A3133" s="113"/>
      <c r="C3133" s="113"/>
      <c r="D3133" s="71"/>
      <c r="E3133" s="91"/>
      <c r="F3133" s="91"/>
      <c r="G3133" s="91"/>
      <c r="H3133" s="50"/>
      <c r="I3133" s="51"/>
      <c r="J3133" s="107"/>
      <c r="L3133" s="50"/>
      <c r="M3133" s="50"/>
      <c r="N3133" s="50"/>
    </row>
    <row r="3134" spans="1:14" s="22" customFormat="1" x14ac:dyDescent="0.45">
      <c r="A3134" s="113"/>
      <c r="C3134" s="113"/>
      <c r="D3134" s="71"/>
      <c r="E3134" s="91"/>
      <c r="F3134" s="91"/>
      <c r="G3134" s="91"/>
      <c r="H3134" s="50"/>
      <c r="I3134" s="51"/>
      <c r="J3134" s="107"/>
      <c r="L3134" s="50"/>
      <c r="M3134" s="50"/>
      <c r="N3134" s="50"/>
    </row>
    <row r="3135" spans="1:14" s="22" customFormat="1" x14ac:dyDescent="0.45">
      <c r="A3135" s="113"/>
      <c r="C3135" s="113"/>
      <c r="D3135" s="71"/>
      <c r="E3135" s="91"/>
      <c r="F3135" s="91"/>
      <c r="G3135" s="91"/>
      <c r="H3135" s="50"/>
      <c r="I3135" s="51"/>
      <c r="J3135" s="107"/>
      <c r="L3135" s="50"/>
      <c r="M3135" s="50"/>
      <c r="N3135" s="50"/>
    </row>
    <row r="3136" spans="1:14" s="22" customFormat="1" x14ac:dyDescent="0.45">
      <c r="A3136" s="113"/>
      <c r="C3136" s="113"/>
      <c r="D3136" s="71"/>
      <c r="E3136" s="91"/>
      <c r="F3136" s="91"/>
      <c r="G3136" s="91"/>
      <c r="H3136" s="50"/>
      <c r="I3136" s="51"/>
      <c r="J3136" s="107"/>
      <c r="L3136" s="50"/>
      <c r="M3136" s="50"/>
      <c r="N3136" s="50"/>
    </row>
    <row r="3137" spans="1:14" s="22" customFormat="1" x14ac:dyDescent="0.45">
      <c r="A3137" s="113"/>
      <c r="C3137" s="113"/>
      <c r="D3137" s="71"/>
      <c r="E3137" s="91"/>
      <c r="F3137" s="91"/>
      <c r="G3137" s="91"/>
      <c r="H3137" s="50"/>
      <c r="I3137" s="51"/>
      <c r="J3137" s="107"/>
      <c r="L3137" s="50"/>
      <c r="M3137" s="50"/>
      <c r="N3137" s="50"/>
    </row>
    <row r="3138" spans="1:14" s="22" customFormat="1" x14ac:dyDescent="0.45">
      <c r="A3138" s="113"/>
      <c r="C3138" s="113"/>
      <c r="D3138" s="71"/>
      <c r="E3138" s="91"/>
      <c r="F3138" s="91"/>
      <c r="G3138" s="91"/>
      <c r="H3138" s="50"/>
      <c r="I3138" s="51"/>
      <c r="J3138" s="107"/>
      <c r="L3138" s="50"/>
      <c r="M3138" s="50"/>
      <c r="N3138" s="50"/>
    </row>
    <row r="3139" spans="1:14" s="22" customFormat="1" x14ac:dyDescent="0.45">
      <c r="A3139" s="113"/>
      <c r="C3139" s="113"/>
      <c r="D3139" s="71"/>
      <c r="E3139" s="91"/>
      <c r="F3139" s="91"/>
      <c r="G3139" s="91"/>
      <c r="H3139" s="50"/>
      <c r="I3139" s="51"/>
      <c r="J3139" s="107"/>
      <c r="L3139" s="50"/>
      <c r="M3139" s="50"/>
      <c r="N3139" s="50"/>
    </row>
    <row r="3140" spans="1:14" s="22" customFormat="1" x14ac:dyDescent="0.45">
      <c r="A3140" s="113"/>
      <c r="C3140" s="113"/>
      <c r="D3140" s="71"/>
      <c r="E3140" s="91"/>
      <c r="F3140" s="91"/>
      <c r="G3140" s="91"/>
      <c r="H3140" s="50"/>
      <c r="I3140" s="51"/>
      <c r="J3140" s="107"/>
      <c r="L3140" s="50"/>
      <c r="M3140" s="50"/>
      <c r="N3140" s="50"/>
    </row>
    <row r="3141" spans="1:14" s="22" customFormat="1" x14ac:dyDescent="0.45">
      <c r="A3141" s="113"/>
      <c r="C3141" s="113"/>
      <c r="D3141" s="71"/>
      <c r="E3141" s="91"/>
      <c r="F3141" s="91"/>
      <c r="G3141" s="91"/>
      <c r="H3141" s="50"/>
      <c r="I3141" s="51"/>
      <c r="J3141" s="107"/>
      <c r="L3141" s="50"/>
      <c r="M3141" s="50"/>
      <c r="N3141" s="50"/>
    </row>
    <row r="3142" spans="1:14" s="22" customFormat="1" x14ac:dyDescent="0.45">
      <c r="A3142" s="113"/>
      <c r="C3142" s="113"/>
      <c r="D3142" s="71"/>
      <c r="E3142" s="91"/>
      <c r="F3142" s="91"/>
      <c r="G3142" s="91"/>
      <c r="H3142" s="50"/>
      <c r="I3142" s="51"/>
      <c r="J3142" s="107"/>
      <c r="L3142" s="50"/>
      <c r="M3142" s="50"/>
      <c r="N3142" s="50"/>
    </row>
    <row r="3143" spans="1:14" s="22" customFormat="1" x14ac:dyDescent="0.45">
      <c r="A3143" s="113"/>
      <c r="C3143" s="113"/>
      <c r="D3143" s="71"/>
      <c r="E3143" s="91"/>
      <c r="F3143" s="91"/>
      <c r="G3143" s="91"/>
      <c r="H3143" s="50"/>
      <c r="I3143" s="51"/>
      <c r="J3143" s="107"/>
      <c r="L3143" s="50"/>
      <c r="M3143" s="50"/>
      <c r="N3143" s="50"/>
    </row>
    <row r="3144" spans="1:14" s="22" customFormat="1" x14ac:dyDescent="0.45">
      <c r="A3144" s="113"/>
      <c r="C3144" s="113"/>
      <c r="D3144" s="71"/>
      <c r="E3144" s="91"/>
      <c r="F3144" s="91"/>
      <c r="G3144" s="91"/>
      <c r="H3144" s="50"/>
      <c r="I3144" s="51"/>
      <c r="J3144" s="107"/>
      <c r="L3144" s="50"/>
      <c r="M3144" s="50"/>
      <c r="N3144" s="50"/>
    </row>
    <row r="3145" spans="1:14" s="22" customFormat="1" x14ac:dyDescent="0.45">
      <c r="A3145" s="113"/>
      <c r="C3145" s="113"/>
      <c r="D3145" s="71"/>
      <c r="E3145" s="91"/>
      <c r="F3145" s="91"/>
      <c r="G3145" s="91"/>
      <c r="H3145" s="50"/>
      <c r="I3145" s="51"/>
      <c r="J3145" s="107"/>
      <c r="L3145" s="50"/>
      <c r="M3145" s="50"/>
      <c r="N3145" s="50"/>
    </row>
    <row r="3146" spans="1:14" s="22" customFormat="1" x14ac:dyDescent="0.45">
      <c r="A3146" s="113"/>
      <c r="C3146" s="113"/>
      <c r="D3146" s="71"/>
      <c r="E3146" s="91"/>
      <c r="F3146" s="91"/>
      <c r="G3146" s="91"/>
      <c r="H3146" s="50"/>
      <c r="I3146" s="51"/>
      <c r="J3146" s="107"/>
      <c r="L3146" s="50"/>
      <c r="M3146" s="50"/>
      <c r="N3146" s="50"/>
    </row>
    <row r="3147" spans="1:14" s="22" customFormat="1" x14ac:dyDescent="0.45">
      <c r="A3147" s="113"/>
      <c r="C3147" s="113"/>
      <c r="D3147" s="71"/>
      <c r="E3147" s="91"/>
      <c r="F3147" s="91"/>
      <c r="G3147" s="91"/>
      <c r="H3147" s="50"/>
      <c r="I3147" s="51"/>
      <c r="J3147" s="107"/>
      <c r="L3147" s="50"/>
      <c r="M3147" s="50"/>
      <c r="N3147" s="50"/>
    </row>
    <row r="3148" spans="1:14" s="22" customFormat="1" x14ac:dyDescent="0.45">
      <c r="A3148" s="113"/>
      <c r="C3148" s="113"/>
      <c r="D3148" s="71"/>
      <c r="E3148" s="91"/>
      <c r="F3148" s="91"/>
      <c r="G3148" s="91"/>
      <c r="H3148" s="50"/>
      <c r="I3148" s="51"/>
      <c r="J3148" s="107"/>
      <c r="L3148" s="50"/>
      <c r="M3148" s="50"/>
      <c r="N3148" s="50"/>
    </row>
    <row r="3149" spans="1:14" s="22" customFormat="1" x14ac:dyDescent="0.45">
      <c r="A3149" s="113"/>
      <c r="C3149" s="113"/>
      <c r="D3149" s="71"/>
      <c r="E3149" s="91"/>
      <c r="F3149" s="91"/>
      <c r="G3149" s="91"/>
      <c r="H3149" s="50"/>
      <c r="I3149" s="51"/>
      <c r="J3149" s="107"/>
      <c r="L3149" s="50"/>
      <c r="M3149" s="50"/>
      <c r="N3149" s="50"/>
    </row>
    <row r="3150" spans="1:14" s="22" customFormat="1" x14ac:dyDescent="0.45">
      <c r="A3150" s="113"/>
      <c r="C3150" s="113"/>
      <c r="D3150" s="71"/>
      <c r="E3150" s="91"/>
      <c r="F3150" s="91"/>
      <c r="G3150" s="91"/>
      <c r="H3150" s="50"/>
      <c r="I3150" s="51"/>
      <c r="J3150" s="107"/>
      <c r="L3150" s="50"/>
      <c r="M3150" s="50"/>
      <c r="N3150" s="50"/>
    </row>
    <row r="3151" spans="1:14" s="22" customFormat="1" x14ac:dyDescent="0.45">
      <c r="A3151" s="113"/>
      <c r="C3151" s="113"/>
      <c r="D3151" s="71"/>
      <c r="E3151" s="91"/>
      <c r="F3151" s="91"/>
      <c r="G3151" s="91"/>
      <c r="H3151" s="50"/>
      <c r="I3151" s="51"/>
      <c r="J3151" s="107"/>
      <c r="L3151" s="50"/>
      <c r="M3151" s="50"/>
      <c r="N3151" s="50"/>
    </row>
    <row r="3152" spans="1:14" s="22" customFormat="1" x14ac:dyDescent="0.45">
      <c r="A3152" s="113"/>
      <c r="C3152" s="113"/>
      <c r="D3152" s="71"/>
      <c r="E3152" s="91"/>
      <c r="F3152" s="91"/>
      <c r="G3152" s="91"/>
      <c r="H3152" s="50"/>
      <c r="I3152" s="51"/>
      <c r="J3152" s="107"/>
      <c r="L3152" s="50"/>
      <c r="M3152" s="50"/>
      <c r="N3152" s="50"/>
    </row>
    <row r="3153" spans="1:14" s="22" customFormat="1" x14ac:dyDescent="0.45">
      <c r="A3153" s="113"/>
      <c r="C3153" s="113"/>
      <c r="D3153" s="71"/>
      <c r="E3153" s="91"/>
      <c r="F3153" s="91"/>
      <c r="G3153" s="91"/>
      <c r="H3153" s="50"/>
      <c r="I3153" s="51"/>
      <c r="J3153" s="107"/>
      <c r="L3153" s="50"/>
      <c r="M3153" s="50"/>
      <c r="N3153" s="50"/>
    </row>
    <row r="3154" spans="1:14" s="22" customFormat="1" x14ac:dyDescent="0.45">
      <c r="A3154" s="113"/>
      <c r="C3154" s="113"/>
      <c r="D3154" s="71"/>
      <c r="E3154" s="91"/>
      <c r="F3154" s="91"/>
      <c r="G3154" s="91"/>
      <c r="H3154" s="50"/>
      <c r="I3154" s="51"/>
      <c r="J3154" s="107"/>
      <c r="L3154" s="50"/>
      <c r="M3154" s="50"/>
      <c r="N3154" s="50"/>
    </row>
    <row r="3155" spans="1:14" s="22" customFormat="1" x14ac:dyDescent="0.45">
      <c r="A3155" s="113"/>
      <c r="C3155" s="113"/>
      <c r="D3155" s="71"/>
      <c r="E3155" s="91"/>
      <c r="F3155" s="91"/>
      <c r="G3155" s="91"/>
      <c r="H3155" s="50"/>
      <c r="I3155" s="51"/>
      <c r="J3155" s="107"/>
      <c r="L3155" s="50"/>
      <c r="M3155" s="50"/>
      <c r="N3155" s="50"/>
    </row>
    <row r="3156" spans="1:14" s="22" customFormat="1" x14ac:dyDescent="0.45">
      <c r="A3156" s="113"/>
      <c r="C3156" s="113"/>
      <c r="D3156" s="71"/>
      <c r="E3156" s="91"/>
      <c r="F3156" s="91"/>
      <c r="G3156" s="91"/>
      <c r="H3156" s="50"/>
      <c r="I3156" s="51"/>
      <c r="J3156" s="107"/>
      <c r="L3156" s="50"/>
      <c r="M3156" s="50"/>
      <c r="N3156" s="50"/>
    </row>
    <row r="3157" spans="1:14" s="22" customFormat="1" x14ac:dyDescent="0.45">
      <c r="A3157" s="113"/>
      <c r="C3157" s="113"/>
      <c r="D3157" s="71"/>
      <c r="E3157" s="91"/>
      <c r="F3157" s="91"/>
      <c r="G3157" s="91"/>
      <c r="H3157" s="50"/>
      <c r="I3157" s="51"/>
      <c r="J3157" s="107"/>
      <c r="L3157" s="50"/>
      <c r="M3157" s="50"/>
      <c r="N3157" s="50"/>
    </row>
    <row r="3158" spans="1:14" s="22" customFormat="1" x14ac:dyDescent="0.45">
      <c r="A3158" s="113"/>
      <c r="C3158" s="113"/>
      <c r="D3158" s="71"/>
      <c r="E3158" s="91"/>
      <c r="F3158" s="91"/>
      <c r="G3158" s="91"/>
      <c r="H3158" s="50"/>
      <c r="I3158" s="51"/>
      <c r="J3158" s="107"/>
      <c r="L3158" s="50"/>
      <c r="M3158" s="50"/>
      <c r="N3158" s="50"/>
    </row>
    <row r="3159" spans="1:14" s="22" customFormat="1" x14ac:dyDescent="0.45">
      <c r="A3159" s="113"/>
      <c r="C3159" s="113"/>
      <c r="D3159" s="71"/>
      <c r="E3159" s="91"/>
      <c r="F3159" s="91"/>
      <c r="G3159" s="91"/>
      <c r="H3159" s="50"/>
      <c r="I3159" s="51"/>
      <c r="J3159" s="107"/>
      <c r="L3159" s="50"/>
      <c r="M3159" s="50"/>
      <c r="N3159" s="50"/>
    </row>
    <row r="3160" spans="1:14" s="22" customFormat="1" x14ac:dyDescent="0.45">
      <c r="A3160" s="113"/>
      <c r="C3160" s="113"/>
      <c r="D3160" s="71"/>
      <c r="E3160" s="91"/>
      <c r="F3160" s="91"/>
      <c r="G3160" s="91"/>
      <c r="H3160" s="50"/>
      <c r="I3160" s="51"/>
      <c r="J3160" s="107"/>
      <c r="L3160" s="50"/>
      <c r="M3160" s="50"/>
      <c r="N3160" s="50"/>
    </row>
    <row r="3161" spans="1:14" s="22" customFormat="1" x14ac:dyDescent="0.45">
      <c r="A3161" s="113"/>
      <c r="C3161" s="113"/>
      <c r="D3161" s="71"/>
      <c r="E3161" s="91"/>
      <c r="F3161" s="91"/>
      <c r="G3161" s="91"/>
      <c r="H3161" s="50"/>
      <c r="I3161" s="51"/>
      <c r="J3161" s="107"/>
      <c r="L3161" s="50"/>
      <c r="M3161" s="50"/>
      <c r="N3161" s="50"/>
    </row>
    <row r="3162" spans="1:14" s="22" customFormat="1" x14ac:dyDescent="0.45">
      <c r="A3162" s="113"/>
      <c r="C3162" s="113"/>
      <c r="D3162" s="71"/>
      <c r="E3162" s="91"/>
      <c r="F3162" s="91"/>
      <c r="G3162" s="91"/>
      <c r="H3162" s="50"/>
      <c r="I3162" s="51"/>
      <c r="J3162" s="107"/>
      <c r="L3162" s="50"/>
      <c r="M3162" s="50"/>
      <c r="N3162" s="50"/>
    </row>
    <row r="3163" spans="1:14" s="22" customFormat="1" x14ac:dyDescent="0.45">
      <c r="A3163" s="113"/>
      <c r="C3163" s="113"/>
      <c r="D3163" s="71"/>
      <c r="E3163" s="91"/>
      <c r="F3163" s="91"/>
      <c r="G3163" s="91"/>
      <c r="H3163" s="50"/>
      <c r="I3163" s="51"/>
      <c r="J3163" s="107"/>
      <c r="L3163" s="50"/>
      <c r="M3163" s="50"/>
      <c r="N3163" s="50"/>
    </row>
    <row r="3164" spans="1:14" s="22" customFormat="1" x14ac:dyDescent="0.45">
      <c r="A3164" s="113"/>
      <c r="C3164" s="113"/>
      <c r="D3164" s="71"/>
      <c r="E3164" s="91"/>
      <c r="F3164" s="91"/>
      <c r="G3164" s="91"/>
      <c r="H3164" s="50"/>
      <c r="I3164" s="51"/>
      <c r="J3164" s="107"/>
      <c r="L3164" s="50"/>
      <c r="M3164" s="50"/>
      <c r="N3164" s="50"/>
    </row>
    <row r="3165" spans="1:14" s="22" customFormat="1" x14ac:dyDescent="0.45">
      <c r="A3165" s="113"/>
      <c r="C3165" s="113"/>
      <c r="D3165" s="71"/>
      <c r="E3165" s="91"/>
      <c r="F3165" s="91"/>
      <c r="G3165" s="91"/>
      <c r="H3165" s="50"/>
      <c r="I3165" s="51"/>
      <c r="J3165" s="107"/>
      <c r="L3165" s="50"/>
      <c r="M3165" s="50"/>
      <c r="N3165" s="50"/>
    </row>
    <row r="3166" spans="1:14" s="22" customFormat="1" x14ac:dyDescent="0.45">
      <c r="A3166" s="113"/>
      <c r="C3166" s="113"/>
      <c r="D3166" s="71"/>
      <c r="E3166" s="91"/>
      <c r="F3166" s="91"/>
      <c r="G3166" s="91"/>
      <c r="H3166" s="50"/>
      <c r="I3166" s="51"/>
      <c r="J3166" s="107"/>
      <c r="L3166" s="50"/>
      <c r="M3166" s="50"/>
      <c r="N3166" s="50"/>
    </row>
    <row r="3167" spans="1:14" s="22" customFormat="1" x14ac:dyDescent="0.45">
      <c r="A3167" s="113"/>
      <c r="C3167" s="113"/>
      <c r="D3167" s="71"/>
      <c r="E3167" s="91"/>
      <c r="F3167" s="91"/>
      <c r="G3167" s="91"/>
      <c r="H3167" s="50"/>
      <c r="I3167" s="51"/>
      <c r="J3167" s="107"/>
      <c r="L3167" s="50"/>
      <c r="M3167" s="50"/>
      <c r="N3167" s="50"/>
    </row>
    <row r="3168" spans="1:14" s="22" customFormat="1" x14ac:dyDescent="0.45">
      <c r="A3168" s="113"/>
      <c r="C3168" s="113"/>
      <c r="D3168" s="71"/>
      <c r="E3168" s="91"/>
      <c r="F3168" s="91"/>
      <c r="G3168" s="91"/>
      <c r="H3168" s="50"/>
      <c r="I3168" s="51"/>
      <c r="J3168" s="107"/>
      <c r="L3168" s="50"/>
      <c r="M3168" s="50"/>
      <c r="N3168" s="50"/>
    </row>
    <row r="3169" spans="1:14" s="22" customFormat="1" x14ac:dyDescent="0.45">
      <c r="A3169" s="113"/>
      <c r="C3169" s="113"/>
      <c r="D3169" s="71"/>
      <c r="E3169" s="91"/>
      <c r="F3169" s="91"/>
      <c r="G3169" s="91"/>
      <c r="H3169" s="50"/>
      <c r="I3169" s="51"/>
      <c r="J3169" s="107"/>
      <c r="L3169" s="50"/>
      <c r="M3169" s="50"/>
      <c r="N3169" s="50"/>
    </row>
    <row r="3170" spans="1:14" s="22" customFormat="1" x14ac:dyDescent="0.45">
      <c r="A3170" s="113"/>
      <c r="C3170" s="113"/>
      <c r="D3170" s="71"/>
      <c r="E3170" s="91"/>
      <c r="F3170" s="91"/>
      <c r="G3170" s="91"/>
      <c r="H3170" s="50"/>
      <c r="I3170" s="51"/>
      <c r="J3170" s="107"/>
      <c r="L3170" s="50"/>
      <c r="M3170" s="50"/>
      <c r="N3170" s="50"/>
    </row>
    <row r="3171" spans="1:14" s="22" customFormat="1" x14ac:dyDescent="0.45">
      <c r="A3171" s="113"/>
      <c r="C3171" s="113"/>
      <c r="D3171" s="71"/>
      <c r="E3171" s="91"/>
      <c r="F3171" s="91"/>
      <c r="G3171" s="91"/>
      <c r="H3171" s="50"/>
      <c r="I3171" s="51"/>
      <c r="J3171" s="107"/>
      <c r="L3171" s="50"/>
      <c r="M3171" s="50"/>
      <c r="N3171" s="50"/>
    </row>
    <row r="3172" spans="1:14" s="22" customFormat="1" x14ac:dyDescent="0.45">
      <c r="A3172" s="113"/>
      <c r="C3172" s="113"/>
      <c r="D3172" s="71"/>
      <c r="E3172" s="91"/>
      <c r="F3172" s="91"/>
      <c r="G3172" s="91"/>
      <c r="H3172" s="50"/>
      <c r="I3172" s="51"/>
      <c r="J3172" s="107"/>
      <c r="L3172" s="50"/>
      <c r="M3172" s="50"/>
      <c r="N3172" s="50"/>
    </row>
    <row r="3173" spans="1:14" s="22" customFormat="1" x14ac:dyDescent="0.45">
      <c r="A3173" s="113"/>
      <c r="C3173" s="113"/>
      <c r="D3173" s="71"/>
      <c r="E3173" s="91"/>
      <c r="F3173" s="91"/>
      <c r="G3173" s="91"/>
      <c r="H3173" s="50"/>
      <c r="I3173" s="51"/>
      <c r="J3173" s="107"/>
      <c r="L3173" s="50"/>
      <c r="M3173" s="50"/>
      <c r="N3173" s="50"/>
    </row>
    <row r="3174" spans="1:14" s="22" customFormat="1" x14ac:dyDescent="0.45">
      <c r="A3174" s="113"/>
      <c r="C3174" s="113"/>
      <c r="D3174" s="71"/>
      <c r="E3174" s="91"/>
      <c r="F3174" s="91"/>
      <c r="G3174" s="91"/>
      <c r="H3174" s="50"/>
      <c r="I3174" s="51"/>
      <c r="J3174" s="107"/>
      <c r="L3174" s="50"/>
      <c r="M3174" s="50"/>
      <c r="N3174" s="50"/>
    </row>
    <row r="3175" spans="1:14" s="22" customFormat="1" x14ac:dyDescent="0.45">
      <c r="A3175" s="113"/>
      <c r="C3175" s="113"/>
      <c r="D3175" s="71"/>
      <c r="E3175" s="91"/>
      <c r="F3175" s="91"/>
      <c r="G3175" s="91"/>
      <c r="H3175" s="50"/>
      <c r="I3175" s="51"/>
      <c r="J3175" s="107"/>
      <c r="L3175" s="50"/>
      <c r="M3175" s="50"/>
      <c r="N3175" s="50"/>
    </row>
    <row r="3176" spans="1:14" s="22" customFormat="1" x14ac:dyDescent="0.45">
      <c r="A3176" s="113"/>
      <c r="C3176" s="113"/>
      <c r="D3176" s="71"/>
      <c r="E3176" s="91"/>
      <c r="F3176" s="91"/>
      <c r="G3176" s="91"/>
      <c r="H3176" s="50"/>
      <c r="I3176" s="51"/>
      <c r="J3176" s="107"/>
      <c r="L3176" s="50"/>
      <c r="M3176" s="50"/>
      <c r="N3176" s="50"/>
    </row>
    <row r="3177" spans="1:14" s="22" customFormat="1" x14ac:dyDescent="0.45">
      <c r="A3177" s="113"/>
      <c r="C3177" s="113"/>
      <c r="D3177" s="71"/>
      <c r="E3177" s="91"/>
      <c r="F3177" s="91"/>
      <c r="G3177" s="91"/>
      <c r="H3177" s="50"/>
      <c r="I3177" s="51"/>
      <c r="J3177" s="107"/>
      <c r="L3177" s="50"/>
      <c r="M3177" s="50"/>
      <c r="N3177" s="50"/>
    </row>
    <row r="3178" spans="1:14" s="22" customFormat="1" x14ac:dyDescent="0.45">
      <c r="A3178" s="113"/>
      <c r="C3178" s="113"/>
      <c r="D3178" s="71"/>
      <c r="E3178" s="91"/>
      <c r="F3178" s="91"/>
      <c r="G3178" s="91"/>
      <c r="H3178" s="50"/>
      <c r="I3178" s="51"/>
      <c r="J3178" s="107"/>
      <c r="L3178" s="50"/>
      <c r="M3178" s="50"/>
      <c r="N3178" s="50"/>
    </row>
    <row r="3179" spans="1:14" s="22" customFormat="1" x14ac:dyDescent="0.45">
      <c r="A3179" s="113"/>
      <c r="C3179" s="113"/>
      <c r="D3179" s="71"/>
      <c r="E3179" s="91"/>
      <c r="F3179" s="91"/>
      <c r="G3179" s="91"/>
      <c r="H3179" s="50"/>
      <c r="I3179" s="51"/>
      <c r="J3179" s="107"/>
      <c r="L3179" s="50"/>
      <c r="M3179" s="50"/>
      <c r="N3179" s="50"/>
    </row>
    <row r="3180" spans="1:14" s="22" customFormat="1" x14ac:dyDescent="0.45">
      <c r="A3180" s="113"/>
      <c r="C3180" s="113"/>
      <c r="D3180" s="71"/>
      <c r="E3180" s="91"/>
      <c r="F3180" s="91"/>
      <c r="G3180" s="91"/>
      <c r="H3180" s="50"/>
      <c r="I3180" s="51"/>
      <c r="J3180" s="107"/>
      <c r="L3180" s="50"/>
      <c r="M3180" s="50"/>
      <c r="N3180" s="50"/>
    </row>
    <row r="3181" spans="1:14" s="22" customFormat="1" x14ac:dyDescent="0.45">
      <c r="A3181" s="113"/>
      <c r="C3181" s="113"/>
      <c r="D3181" s="71"/>
      <c r="E3181" s="91"/>
      <c r="F3181" s="91"/>
      <c r="G3181" s="91"/>
      <c r="H3181" s="50"/>
      <c r="I3181" s="51"/>
      <c r="J3181" s="107"/>
      <c r="L3181" s="50"/>
      <c r="M3181" s="50"/>
      <c r="N3181" s="50"/>
    </row>
    <row r="3182" spans="1:14" s="22" customFormat="1" x14ac:dyDescent="0.45">
      <c r="A3182" s="113"/>
      <c r="C3182" s="113"/>
      <c r="D3182" s="71"/>
      <c r="E3182" s="91"/>
      <c r="F3182" s="91"/>
      <c r="G3182" s="91"/>
      <c r="H3182" s="50"/>
      <c r="I3182" s="51"/>
      <c r="J3182" s="107"/>
      <c r="L3182" s="50"/>
      <c r="M3182" s="50"/>
      <c r="N3182" s="50"/>
    </row>
    <row r="3183" spans="1:14" s="22" customFormat="1" x14ac:dyDescent="0.45">
      <c r="A3183" s="113"/>
      <c r="C3183" s="113"/>
      <c r="D3183" s="71"/>
      <c r="E3183" s="91"/>
      <c r="F3183" s="91"/>
      <c r="G3183" s="91"/>
      <c r="H3183" s="50"/>
      <c r="I3183" s="51"/>
      <c r="J3183" s="107"/>
      <c r="L3183" s="50"/>
      <c r="M3183" s="50"/>
      <c r="N3183" s="50"/>
    </row>
    <row r="3184" spans="1:14" s="22" customFormat="1" x14ac:dyDescent="0.45">
      <c r="A3184" s="113"/>
      <c r="C3184" s="113"/>
      <c r="D3184" s="71"/>
      <c r="E3184" s="91"/>
      <c r="F3184" s="91"/>
      <c r="G3184" s="91"/>
      <c r="H3184" s="50"/>
      <c r="I3184" s="51"/>
      <c r="J3184" s="107"/>
      <c r="L3184" s="50"/>
      <c r="M3184" s="50"/>
      <c r="N3184" s="50"/>
    </row>
    <row r="3185" spans="1:14" s="22" customFormat="1" x14ac:dyDescent="0.45">
      <c r="A3185" s="113"/>
      <c r="C3185" s="113"/>
      <c r="D3185" s="71"/>
      <c r="E3185" s="91"/>
      <c r="F3185" s="91"/>
      <c r="G3185" s="91"/>
      <c r="H3185" s="50"/>
      <c r="I3185" s="51"/>
      <c r="J3185" s="107"/>
      <c r="L3185" s="50"/>
      <c r="M3185" s="50"/>
      <c r="N3185" s="50"/>
    </row>
    <row r="3186" spans="1:14" s="22" customFormat="1" x14ac:dyDescent="0.45">
      <c r="A3186" s="113"/>
      <c r="C3186" s="113"/>
      <c r="D3186" s="71"/>
      <c r="E3186" s="91"/>
      <c r="F3186" s="91"/>
      <c r="G3186" s="91"/>
      <c r="H3186" s="50"/>
      <c r="I3186" s="51"/>
      <c r="J3186" s="107"/>
      <c r="L3186" s="50"/>
      <c r="M3186" s="50"/>
      <c r="N3186" s="50"/>
    </row>
    <row r="3187" spans="1:14" s="22" customFormat="1" x14ac:dyDescent="0.45">
      <c r="A3187" s="113"/>
      <c r="C3187" s="113"/>
      <c r="D3187" s="71"/>
      <c r="E3187" s="91"/>
      <c r="F3187" s="91"/>
      <c r="G3187" s="91"/>
      <c r="H3187" s="50"/>
      <c r="I3187" s="51"/>
      <c r="J3187" s="107"/>
      <c r="L3187" s="50"/>
      <c r="M3187" s="50"/>
      <c r="N3187" s="50"/>
    </row>
    <row r="3188" spans="1:14" s="22" customFormat="1" x14ac:dyDescent="0.45">
      <c r="A3188" s="113"/>
      <c r="C3188" s="113"/>
      <c r="D3188" s="71"/>
      <c r="E3188" s="91"/>
      <c r="F3188" s="91"/>
      <c r="G3188" s="91"/>
      <c r="H3188" s="50"/>
      <c r="I3188" s="51"/>
      <c r="J3188" s="107"/>
      <c r="L3188" s="50"/>
      <c r="M3188" s="50"/>
      <c r="N3188" s="50"/>
    </row>
    <row r="3189" spans="1:14" s="22" customFormat="1" x14ac:dyDescent="0.45">
      <c r="A3189" s="113"/>
      <c r="C3189" s="113"/>
      <c r="D3189" s="71"/>
      <c r="E3189" s="91"/>
      <c r="F3189" s="91"/>
      <c r="G3189" s="91"/>
      <c r="H3189" s="50"/>
      <c r="I3189" s="51"/>
      <c r="J3189" s="107"/>
      <c r="L3189" s="50"/>
      <c r="M3189" s="50"/>
      <c r="N3189" s="50"/>
    </row>
    <row r="3190" spans="1:14" s="22" customFormat="1" x14ac:dyDescent="0.45">
      <c r="A3190" s="113"/>
      <c r="C3190" s="113"/>
      <c r="D3190" s="71"/>
      <c r="E3190" s="91"/>
      <c r="F3190" s="91"/>
      <c r="G3190" s="91"/>
      <c r="H3190" s="50"/>
      <c r="I3190" s="51"/>
      <c r="J3190" s="107"/>
      <c r="L3190" s="50"/>
      <c r="M3190" s="50"/>
      <c r="N3190" s="50"/>
    </row>
    <row r="3191" spans="1:14" s="22" customFormat="1" x14ac:dyDescent="0.45">
      <c r="A3191" s="113"/>
      <c r="C3191" s="113"/>
      <c r="D3191" s="71"/>
      <c r="E3191" s="91"/>
      <c r="F3191" s="91"/>
      <c r="G3191" s="91"/>
      <c r="H3191" s="50"/>
      <c r="I3191" s="51"/>
      <c r="J3191" s="107"/>
      <c r="L3191" s="50"/>
      <c r="M3191" s="50"/>
      <c r="N3191" s="50"/>
    </row>
    <row r="3192" spans="1:14" s="22" customFormat="1" x14ac:dyDescent="0.45">
      <c r="A3192" s="113"/>
      <c r="C3192" s="113"/>
      <c r="D3192" s="71"/>
      <c r="E3192" s="91"/>
      <c r="F3192" s="91"/>
      <c r="G3192" s="91"/>
      <c r="H3192" s="50"/>
      <c r="I3192" s="51"/>
      <c r="J3192" s="107"/>
      <c r="L3192" s="50"/>
      <c r="M3192" s="50"/>
      <c r="N3192" s="50"/>
    </row>
    <row r="3193" spans="1:14" s="22" customFormat="1" x14ac:dyDescent="0.45">
      <c r="A3193" s="113"/>
      <c r="C3193" s="113"/>
      <c r="D3193" s="71"/>
      <c r="E3193" s="91"/>
      <c r="F3193" s="91"/>
      <c r="G3193" s="91"/>
      <c r="H3193" s="50"/>
      <c r="I3193" s="51"/>
      <c r="J3193" s="107"/>
      <c r="L3193" s="50"/>
      <c r="M3193" s="50"/>
      <c r="N3193" s="50"/>
    </row>
    <row r="3194" spans="1:14" s="22" customFormat="1" x14ac:dyDescent="0.45">
      <c r="A3194" s="113"/>
      <c r="C3194" s="113"/>
      <c r="D3194" s="71"/>
      <c r="E3194" s="91"/>
      <c r="F3194" s="91"/>
      <c r="G3194" s="91"/>
      <c r="H3194" s="50"/>
      <c r="I3194" s="51"/>
      <c r="J3194" s="107"/>
      <c r="L3194" s="50"/>
      <c r="M3194" s="50"/>
      <c r="N3194" s="50"/>
    </row>
    <row r="3195" spans="1:14" s="22" customFormat="1" x14ac:dyDescent="0.45">
      <c r="A3195" s="113"/>
      <c r="C3195" s="113"/>
      <c r="D3195" s="71"/>
      <c r="E3195" s="91"/>
      <c r="F3195" s="91"/>
      <c r="G3195" s="91"/>
      <c r="H3195" s="50"/>
      <c r="I3195" s="51"/>
      <c r="J3195" s="107"/>
      <c r="L3195" s="50"/>
      <c r="M3195" s="50"/>
      <c r="N3195" s="50"/>
    </row>
    <row r="3196" spans="1:14" s="22" customFormat="1" x14ac:dyDescent="0.45">
      <c r="A3196" s="113"/>
      <c r="C3196" s="113"/>
      <c r="D3196" s="71"/>
      <c r="E3196" s="91"/>
      <c r="F3196" s="91"/>
      <c r="G3196" s="91"/>
      <c r="H3196" s="50"/>
      <c r="I3196" s="51"/>
      <c r="J3196" s="107"/>
      <c r="L3196" s="50"/>
      <c r="M3196" s="50"/>
      <c r="N3196" s="50"/>
    </row>
    <row r="3197" spans="1:14" s="22" customFormat="1" x14ac:dyDescent="0.45">
      <c r="A3197" s="113"/>
      <c r="C3197" s="113"/>
      <c r="D3197" s="71"/>
      <c r="E3197" s="91"/>
      <c r="F3197" s="91"/>
      <c r="G3197" s="91"/>
      <c r="H3197" s="50"/>
      <c r="I3197" s="51"/>
      <c r="J3197" s="107"/>
      <c r="L3197" s="50"/>
      <c r="M3197" s="50"/>
      <c r="N3197" s="50"/>
    </row>
    <row r="3198" spans="1:14" s="22" customFormat="1" x14ac:dyDescent="0.45">
      <c r="A3198" s="113"/>
      <c r="C3198" s="113"/>
      <c r="D3198" s="71"/>
      <c r="E3198" s="91"/>
      <c r="F3198" s="91"/>
      <c r="G3198" s="91"/>
      <c r="H3198" s="50"/>
      <c r="I3198" s="51"/>
      <c r="J3198" s="107"/>
      <c r="L3198" s="50"/>
      <c r="M3198" s="50"/>
      <c r="N3198" s="50"/>
    </row>
    <row r="3199" spans="1:14" s="22" customFormat="1" x14ac:dyDescent="0.45">
      <c r="A3199" s="113"/>
      <c r="C3199" s="113"/>
      <c r="D3199" s="71"/>
      <c r="E3199" s="91"/>
      <c r="F3199" s="91"/>
      <c r="G3199" s="91"/>
      <c r="H3199" s="50"/>
      <c r="I3199" s="51"/>
      <c r="J3199" s="107"/>
      <c r="L3199" s="50"/>
      <c r="M3199" s="50"/>
      <c r="N3199" s="50"/>
    </row>
    <row r="3200" spans="1:14" s="22" customFormat="1" x14ac:dyDescent="0.45">
      <c r="A3200" s="113"/>
      <c r="C3200" s="113"/>
      <c r="D3200" s="71"/>
      <c r="E3200" s="91"/>
      <c r="F3200" s="91"/>
      <c r="G3200" s="91"/>
      <c r="H3200" s="50"/>
      <c r="I3200" s="51"/>
      <c r="J3200" s="107"/>
      <c r="L3200" s="50"/>
      <c r="M3200" s="50"/>
      <c r="N3200" s="50"/>
    </row>
    <row r="3201" spans="1:14" s="22" customFormat="1" x14ac:dyDescent="0.45">
      <c r="A3201" s="113"/>
      <c r="C3201" s="113"/>
      <c r="D3201" s="71"/>
      <c r="E3201" s="91"/>
      <c r="F3201" s="91"/>
      <c r="G3201" s="91"/>
      <c r="H3201" s="50"/>
      <c r="I3201" s="51"/>
      <c r="J3201" s="107"/>
      <c r="L3201" s="50"/>
      <c r="M3201" s="50"/>
      <c r="N3201" s="50"/>
    </row>
    <row r="3202" spans="1:14" s="22" customFormat="1" x14ac:dyDescent="0.45">
      <c r="A3202" s="113"/>
      <c r="C3202" s="113"/>
      <c r="D3202" s="71"/>
      <c r="E3202" s="91"/>
      <c r="F3202" s="91"/>
      <c r="G3202" s="91"/>
      <c r="H3202" s="50"/>
      <c r="I3202" s="51"/>
      <c r="J3202" s="107"/>
      <c r="L3202" s="50"/>
      <c r="M3202" s="50"/>
      <c r="N3202" s="50"/>
    </row>
    <row r="3203" spans="1:14" s="22" customFormat="1" x14ac:dyDescent="0.45">
      <c r="A3203" s="113"/>
      <c r="C3203" s="113"/>
      <c r="D3203" s="71"/>
      <c r="E3203" s="91"/>
      <c r="F3203" s="91"/>
      <c r="G3203" s="91"/>
      <c r="H3203" s="50"/>
      <c r="I3203" s="51"/>
      <c r="J3203" s="107"/>
      <c r="L3203" s="50"/>
      <c r="M3203" s="50"/>
      <c r="N3203" s="50"/>
    </row>
    <row r="3204" spans="1:14" s="22" customFormat="1" x14ac:dyDescent="0.45">
      <c r="A3204" s="113"/>
      <c r="C3204" s="113"/>
      <c r="D3204" s="71"/>
      <c r="E3204" s="91"/>
      <c r="F3204" s="91"/>
      <c r="G3204" s="91"/>
      <c r="H3204" s="50"/>
      <c r="I3204" s="51"/>
      <c r="J3204" s="107"/>
      <c r="L3204" s="50"/>
      <c r="M3204" s="50"/>
      <c r="N3204" s="50"/>
    </row>
    <row r="3205" spans="1:14" s="22" customFormat="1" x14ac:dyDescent="0.45">
      <c r="A3205" s="113"/>
      <c r="C3205" s="113"/>
      <c r="D3205" s="71"/>
      <c r="E3205" s="91"/>
      <c r="F3205" s="91"/>
      <c r="G3205" s="91"/>
      <c r="H3205" s="50"/>
      <c r="I3205" s="51"/>
      <c r="J3205" s="107"/>
      <c r="L3205" s="50"/>
      <c r="M3205" s="50"/>
      <c r="N3205" s="50"/>
    </row>
    <row r="3206" spans="1:14" s="22" customFormat="1" x14ac:dyDescent="0.45">
      <c r="A3206" s="113"/>
      <c r="C3206" s="113"/>
      <c r="D3206" s="71"/>
      <c r="E3206" s="91"/>
      <c r="F3206" s="91"/>
      <c r="G3206" s="91"/>
      <c r="H3206" s="50"/>
      <c r="I3206" s="51"/>
      <c r="J3206" s="107"/>
      <c r="L3206" s="50"/>
      <c r="M3206" s="50"/>
      <c r="N3206" s="50"/>
    </row>
    <row r="3207" spans="1:14" s="22" customFormat="1" x14ac:dyDescent="0.45">
      <c r="A3207" s="113"/>
      <c r="C3207" s="113"/>
      <c r="D3207" s="71"/>
      <c r="E3207" s="91"/>
      <c r="F3207" s="91"/>
      <c r="G3207" s="91"/>
      <c r="H3207" s="50"/>
      <c r="I3207" s="51"/>
      <c r="J3207" s="107"/>
      <c r="L3207" s="50"/>
      <c r="M3207" s="50"/>
      <c r="N3207" s="50"/>
    </row>
    <row r="3208" spans="1:14" s="22" customFormat="1" x14ac:dyDescent="0.45">
      <c r="A3208" s="113"/>
      <c r="C3208" s="113"/>
      <c r="D3208" s="71"/>
      <c r="E3208" s="91"/>
      <c r="F3208" s="91"/>
      <c r="G3208" s="91"/>
      <c r="H3208" s="50"/>
      <c r="I3208" s="51"/>
      <c r="J3208" s="107"/>
      <c r="L3208" s="50"/>
      <c r="M3208" s="50"/>
      <c r="N3208" s="50"/>
    </row>
    <row r="3209" spans="1:14" s="22" customFormat="1" x14ac:dyDescent="0.45">
      <c r="A3209" s="113"/>
      <c r="C3209" s="113"/>
      <c r="D3209" s="71"/>
      <c r="E3209" s="91"/>
      <c r="F3209" s="91"/>
      <c r="G3209" s="91"/>
      <c r="H3209" s="50"/>
      <c r="I3209" s="51"/>
      <c r="J3209" s="107"/>
      <c r="L3209" s="50"/>
      <c r="M3209" s="50"/>
      <c r="N3209" s="50"/>
    </row>
    <row r="3210" spans="1:14" s="22" customFormat="1" x14ac:dyDescent="0.45">
      <c r="A3210" s="113"/>
      <c r="C3210" s="113"/>
      <c r="D3210" s="71"/>
      <c r="E3210" s="91"/>
      <c r="F3210" s="91"/>
      <c r="G3210" s="91"/>
      <c r="H3210" s="50"/>
      <c r="I3210" s="51"/>
      <c r="J3210" s="107"/>
      <c r="L3210" s="50"/>
      <c r="M3210" s="50"/>
      <c r="N3210" s="50"/>
    </row>
    <row r="3211" spans="1:14" s="22" customFormat="1" x14ac:dyDescent="0.45">
      <c r="A3211" s="113"/>
      <c r="C3211" s="113"/>
      <c r="D3211" s="71"/>
      <c r="E3211" s="91"/>
      <c r="F3211" s="91"/>
      <c r="G3211" s="91"/>
      <c r="H3211" s="50"/>
      <c r="I3211" s="51"/>
      <c r="J3211" s="107"/>
      <c r="L3211" s="50"/>
      <c r="M3211" s="50"/>
      <c r="N3211" s="50"/>
    </row>
    <row r="3212" spans="1:14" s="22" customFormat="1" x14ac:dyDescent="0.45">
      <c r="A3212" s="113"/>
      <c r="C3212" s="113"/>
      <c r="D3212" s="71"/>
      <c r="E3212" s="91"/>
      <c r="F3212" s="91"/>
      <c r="G3212" s="91"/>
      <c r="H3212" s="50"/>
      <c r="I3212" s="51"/>
      <c r="J3212" s="107"/>
      <c r="L3212" s="50"/>
      <c r="M3212" s="50"/>
      <c r="N3212" s="50"/>
    </row>
    <row r="3213" spans="1:14" s="22" customFormat="1" x14ac:dyDescent="0.45">
      <c r="A3213" s="113"/>
      <c r="C3213" s="113"/>
      <c r="D3213" s="71"/>
      <c r="E3213" s="91"/>
      <c r="F3213" s="91"/>
      <c r="G3213" s="91"/>
      <c r="H3213" s="50"/>
      <c r="I3213" s="51"/>
      <c r="J3213" s="107"/>
      <c r="L3213" s="50"/>
      <c r="M3213" s="50"/>
      <c r="N3213" s="50"/>
    </row>
    <row r="3214" spans="1:14" s="22" customFormat="1" x14ac:dyDescent="0.45">
      <c r="A3214" s="113"/>
      <c r="C3214" s="113"/>
      <c r="D3214" s="71"/>
      <c r="E3214" s="91"/>
      <c r="F3214" s="91"/>
      <c r="G3214" s="91"/>
      <c r="H3214" s="50"/>
      <c r="I3214" s="51"/>
      <c r="J3214" s="107"/>
      <c r="L3214" s="50"/>
      <c r="M3214" s="50"/>
      <c r="N3214" s="50"/>
    </row>
    <row r="3215" spans="1:14" s="22" customFormat="1" x14ac:dyDescent="0.45">
      <c r="A3215" s="113"/>
      <c r="C3215" s="113"/>
      <c r="D3215" s="71"/>
      <c r="E3215" s="91"/>
      <c r="F3215" s="91"/>
      <c r="G3215" s="91"/>
      <c r="H3215" s="50"/>
      <c r="I3215" s="51"/>
      <c r="J3215" s="107"/>
      <c r="L3215" s="50"/>
      <c r="M3215" s="50"/>
      <c r="N3215" s="50"/>
    </row>
    <row r="3216" spans="1:14" s="22" customFormat="1" x14ac:dyDescent="0.45">
      <c r="A3216" s="113"/>
      <c r="C3216" s="113"/>
      <c r="D3216" s="71"/>
      <c r="E3216" s="91"/>
      <c r="F3216" s="91"/>
      <c r="G3216" s="91"/>
      <c r="H3216" s="50"/>
      <c r="I3216" s="51"/>
      <c r="J3216" s="107"/>
      <c r="L3216" s="50"/>
      <c r="M3216" s="50"/>
      <c r="N3216" s="50"/>
    </row>
    <row r="3217" spans="1:14" s="22" customFormat="1" x14ac:dyDescent="0.45">
      <c r="A3217" s="113"/>
      <c r="C3217" s="113"/>
      <c r="D3217" s="71"/>
      <c r="E3217" s="91"/>
      <c r="F3217" s="91"/>
      <c r="G3217" s="91"/>
      <c r="H3217" s="50"/>
      <c r="I3217" s="51"/>
      <c r="J3217" s="107"/>
      <c r="L3217" s="50"/>
      <c r="M3217" s="50"/>
      <c r="N3217" s="50"/>
    </row>
    <row r="3218" spans="1:14" s="22" customFormat="1" x14ac:dyDescent="0.45">
      <c r="A3218" s="113"/>
      <c r="C3218" s="113"/>
      <c r="D3218" s="71"/>
      <c r="E3218" s="91"/>
      <c r="F3218" s="91"/>
      <c r="G3218" s="91"/>
      <c r="H3218" s="50"/>
      <c r="I3218" s="51"/>
      <c r="J3218" s="107"/>
      <c r="L3218" s="50"/>
      <c r="M3218" s="50"/>
      <c r="N3218" s="50"/>
    </row>
    <row r="3219" spans="1:14" s="22" customFormat="1" x14ac:dyDescent="0.45">
      <c r="A3219" s="113"/>
      <c r="C3219" s="113"/>
      <c r="D3219" s="71"/>
      <c r="E3219" s="91"/>
      <c r="F3219" s="91"/>
      <c r="G3219" s="91"/>
      <c r="H3219" s="50"/>
      <c r="I3219" s="51"/>
      <c r="J3219" s="107"/>
      <c r="L3219" s="50"/>
      <c r="M3219" s="50"/>
      <c r="N3219" s="50"/>
    </row>
    <row r="3220" spans="1:14" s="22" customFormat="1" x14ac:dyDescent="0.45">
      <c r="A3220" s="113"/>
      <c r="C3220" s="113"/>
      <c r="D3220" s="71"/>
      <c r="E3220" s="91"/>
      <c r="F3220" s="91"/>
      <c r="G3220" s="91"/>
      <c r="H3220" s="50"/>
      <c r="I3220" s="51"/>
      <c r="J3220" s="107"/>
      <c r="L3220" s="50"/>
      <c r="M3220" s="50"/>
      <c r="N3220" s="50"/>
    </row>
    <row r="3221" spans="1:14" s="22" customFormat="1" x14ac:dyDescent="0.45">
      <c r="A3221" s="113"/>
      <c r="C3221" s="113"/>
      <c r="D3221" s="71"/>
      <c r="E3221" s="91"/>
      <c r="F3221" s="91"/>
      <c r="G3221" s="91"/>
      <c r="H3221" s="50"/>
      <c r="I3221" s="51"/>
      <c r="J3221" s="107"/>
      <c r="L3221" s="50"/>
      <c r="M3221" s="50"/>
      <c r="N3221" s="50"/>
    </row>
    <row r="3222" spans="1:14" s="22" customFormat="1" x14ac:dyDescent="0.45">
      <c r="A3222" s="113"/>
      <c r="C3222" s="113"/>
      <c r="D3222" s="71"/>
      <c r="E3222" s="91"/>
      <c r="F3222" s="91"/>
      <c r="G3222" s="91"/>
      <c r="H3222" s="50"/>
      <c r="I3222" s="51"/>
      <c r="J3222" s="107"/>
      <c r="L3222" s="50"/>
      <c r="M3222" s="50"/>
      <c r="N3222" s="50"/>
    </row>
    <row r="3223" spans="1:14" s="22" customFormat="1" x14ac:dyDescent="0.45">
      <c r="A3223" s="113"/>
      <c r="C3223" s="113"/>
      <c r="D3223" s="71"/>
      <c r="E3223" s="91"/>
      <c r="F3223" s="91"/>
      <c r="G3223" s="91"/>
      <c r="H3223" s="50"/>
      <c r="I3223" s="51"/>
      <c r="J3223" s="107"/>
      <c r="L3223" s="50"/>
      <c r="M3223" s="50"/>
      <c r="N3223" s="50"/>
    </row>
    <row r="3224" spans="1:14" s="22" customFormat="1" x14ac:dyDescent="0.45">
      <c r="A3224" s="113"/>
      <c r="C3224" s="113"/>
      <c r="D3224" s="71"/>
      <c r="E3224" s="91"/>
      <c r="F3224" s="91"/>
      <c r="G3224" s="91"/>
      <c r="H3224" s="50"/>
      <c r="I3224" s="51"/>
      <c r="J3224" s="107"/>
      <c r="L3224" s="50"/>
      <c r="M3224" s="50"/>
      <c r="N3224" s="50"/>
    </row>
    <row r="3225" spans="1:14" s="22" customFormat="1" x14ac:dyDescent="0.45">
      <c r="A3225" s="113"/>
      <c r="C3225" s="113"/>
      <c r="D3225" s="71"/>
      <c r="E3225" s="91"/>
      <c r="F3225" s="91"/>
      <c r="G3225" s="91"/>
      <c r="H3225" s="50"/>
      <c r="I3225" s="51"/>
      <c r="J3225" s="107"/>
      <c r="L3225" s="50"/>
      <c r="M3225" s="50"/>
      <c r="N3225" s="50"/>
    </row>
    <row r="3226" spans="1:14" s="22" customFormat="1" x14ac:dyDescent="0.45">
      <c r="A3226" s="113"/>
      <c r="C3226" s="113"/>
      <c r="D3226" s="71"/>
      <c r="E3226" s="91"/>
      <c r="F3226" s="91"/>
      <c r="G3226" s="91"/>
      <c r="H3226" s="50"/>
      <c r="I3226" s="51"/>
      <c r="J3226" s="107"/>
      <c r="L3226" s="50"/>
      <c r="M3226" s="50"/>
      <c r="N3226" s="50"/>
    </row>
    <row r="3227" spans="1:14" s="22" customFormat="1" x14ac:dyDescent="0.45">
      <c r="A3227" s="113"/>
      <c r="C3227" s="113"/>
      <c r="D3227" s="71"/>
      <c r="E3227" s="91"/>
      <c r="F3227" s="91"/>
      <c r="G3227" s="91"/>
      <c r="H3227" s="50"/>
      <c r="I3227" s="51"/>
      <c r="J3227" s="107"/>
      <c r="L3227" s="50"/>
      <c r="M3227" s="50"/>
      <c r="N3227" s="50"/>
    </row>
    <row r="3228" spans="1:14" s="22" customFormat="1" x14ac:dyDescent="0.45">
      <c r="A3228" s="113"/>
      <c r="C3228" s="113"/>
      <c r="D3228" s="71"/>
      <c r="E3228" s="91"/>
      <c r="F3228" s="91"/>
      <c r="G3228" s="91"/>
      <c r="H3228" s="50"/>
      <c r="I3228" s="51"/>
      <c r="J3228" s="107"/>
      <c r="L3228" s="50"/>
      <c r="M3228" s="50"/>
      <c r="N3228" s="50"/>
    </row>
    <row r="3229" spans="1:14" s="22" customFormat="1" x14ac:dyDescent="0.45">
      <c r="A3229" s="113"/>
      <c r="C3229" s="113"/>
      <c r="D3229" s="71"/>
      <c r="E3229" s="91"/>
      <c r="F3229" s="91"/>
      <c r="G3229" s="91"/>
      <c r="H3229" s="50"/>
      <c r="I3229" s="51"/>
      <c r="J3229" s="107"/>
      <c r="L3229" s="50"/>
      <c r="M3229" s="50"/>
      <c r="N3229" s="50"/>
    </row>
    <row r="3230" spans="1:14" s="22" customFormat="1" x14ac:dyDescent="0.45">
      <c r="A3230" s="113"/>
      <c r="C3230" s="113"/>
      <c r="D3230" s="71"/>
      <c r="E3230" s="91"/>
      <c r="F3230" s="91"/>
      <c r="G3230" s="91"/>
      <c r="H3230" s="50"/>
      <c r="I3230" s="51"/>
      <c r="J3230" s="107"/>
      <c r="L3230" s="50"/>
      <c r="M3230" s="50"/>
      <c r="N3230" s="50"/>
    </row>
    <row r="3231" spans="1:14" s="22" customFormat="1" x14ac:dyDescent="0.45">
      <c r="A3231" s="113"/>
      <c r="C3231" s="113"/>
      <c r="D3231" s="71"/>
      <c r="E3231" s="91"/>
      <c r="F3231" s="91"/>
      <c r="G3231" s="91"/>
      <c r="H3231" s="50"/>
      <c r="I3231" s="51"/>
      <c r="J3231" s="107"/>
      <c r="L3231" s="50"/>
      <c r="M3231" s="50"/>
      <c r="N3231" s="50"/>
    </row>
    <row r="3232" spans="1:14" s="22" customFormat="1" x14ac:dyDescent="0.45">
      <c r="A3232" s="113"/>
      <c r="C3232" s="113"/>
      <c r="D3232" s="71"/>
      <c r="E3232" s="91"/>
      <c r="F3232" s="91"/>
      <c r="G3232" s="91"/>
      <c r="H3232" s="50"/>
      <c r="I3232" s="51"/>
      <c r="J3232" s="107"/>
      <c r="L3232" s="50"/>
      <c r="M3232" s="50"/>
      <c r="N3232" s="50"/>
    </row>
    <row r="3233" spans="1:14" s="22" customFormat="1" x14ac:dyDescent="0.45">
      <c r="A3233" s="113"/>
      <c r="C3233" s="113"/>
      <c r="D3233" s="71"/>
      <c r="E3233" s="91"/>
      <c r="F3233" s="91"/>
      <c r="G3233" s="91"/>
      <c r="H3233" s="50"/>
      <c r="I3233" s="51"/>
      <c r="J3233" s="107"/>
      <c r="L3233" s="50"/>
      <c r="M3233" s="50"/>
      <c r="N3233" s="50"/>
    </row>
    <row r="3234" spans="1:14" s="22" customFormat="1" x14ac:dyDescent="0.45">
      <c r="A3234" s="113"/>
      <c r="C3234" s="113"/>
      <c r="D3234" s="71"/>
      <c r="E3234" s="91"/>
      <c r="F3234" s="91"/>
      <c r="G3234" s="91"/>
      <c r="H3234" s="50"/>
      <c r="I3234" s="51"/>
      <c r="J3234" s="107"/>
      <c r="L3234" s="50"/>
      <c r="M3234" s="50"/>
      <c r="N3234" s="50"/>
    </row>
    <row r="3235" spans="1:14" s="22" customFormat="1" x14ac:dyDescent="0.45">
      <c r="A3235" s="113"/>
      <c r="C3235" s="113"/>
      <c r="D3235" s="71"/>
      <c r="E3235" s="91"/>
      <c r="F3235" s="91"/>
      <c r="G3235" s="91"/>
      <c r="H3235" s="50"/>
      <c r="I3235" s="51"/>
      <c r="J3235" s="107"/>
      <c r="L3235" s="50"/>
      <c r="M3235" s="50"/>
      <c r="N3235" s="50"/>
    </row>
    <row r="3236" spans="1:14" s="22" customFormat="1" x14ac:dyDescent="0.45">
      <c r="A3236" s="113"/>
      <c r="C3236" s="113"/>
      <c r="D3236" s="71"/>
      <c r="E3236" s="91"/>
      <c r="F3236" s="91"/>
      <c r="G3236" s="91"/>
      <c r="H3236" s="50"/>
      <c r="I3236" s="51"/>
      <c r="J3236" s="107"/>
      <c r="L3236" s="50"/>
      <c r="M3236" s="50"/>
      <c r="N3236" s="50"/>
    </row>
    <row r="3237" spans="1:14" s="22" customFormat="1" x14ac:dyDescent="0.45">
      <c r="A3237" s="113"/>
      <c r="C3237" s="113"/>
      <c r="D3237" s="71"/>
      <c r="E3237" s="91"/>
      <c r="F3237" s="91"/>
      <c r="G3237" s="91"/>
      <c r="H3237" s="50"/>
      <c r="I3237" s="51"/>
      <c r="J3237" s="107"/>
      <c r="L3237" s="50"/>
      <c r="M3237" s="50"/>
      <c r="N3237" s="50"/>
    </row>
    <row r="3238" spans="1:14" s="22" customFormat="1" x14ac:dyDescent="0.45">
      <c r="A3238" s="113"/>
      <c r="C3238" s="113"/>
      <c r="D3238" s="71"/>
      <c r="E3238" s="91"/>
      <c r="F3238" s="91"/>
      <c r="G3238" s="91"/>
      <c r="H3238" s="50"/>
      <c r="I3238" s="51"/>
      <c r="J3238" s="107"/>
      <c r="L3238" s="50"/>
      <c r="M3238" s="50"/>
      <c r="N3238" s="50"/>
    </row>
    <row r="3239" spans="1:14" s="22" customFormat="1" x14ac:dyDescent="0.45">
      <c r="A3239" s="113"/>
      <c r="C3239" s="113"/>
      <c r="D3239" s="71"/>
      <c r="E3239" s="91"/>
      <c r="F3239" s="91"/>
      <c r="G3239" s="91"/>
      <c r="H3239" s="50"/>
      <c r="I3239" s="51"/>
      <c r="J3239" s="107"/>
      <c r="L3239" s="50"/>
      <c r="M3239" s="50"/>
      <c r="N3239" s="50"/>
    </row>
    <row r="3240" spans="1:14" s="22" customFormat="1" x14ac:dyDescent="0.45">
      <c r="A3240" s="113"/>
      <c r="C3240" s="113"/>
      <c r="D3240" s="71"/>
      <c r="E3240" s="91"/>
      <c r="F3240" s="91"/>
      <c r="G3240" s="91"/>
      <c r="H3240" s="50"/>
      <c r="I3240" s="51"/>
      <c r="J3240" s="107"/>
      <c r="L3240" s="50"/>
      <c r="M3240" s="50"/>
      <c r="N3240" s="50"/>
    </row>
    <row r="3241" spans="1:14" s="22" customFormat="1" x14ac:dyDescent="0.45">
      <c r="A3241" s="113"/>
      <c r="C3241" s="113"/>
      <c r="D3241" s="71"/>
      <c r="E3241" s="91"/>
      <c r="F3241" s="91"/>
      <c r="G3241" s="91"/>
      <c r="H3241" s="50"/>
      <c r="I3241" s="51"/>
      <c r="J3241" s="107"/>
      <c r="L3241" s="50"/>
      <c r="M3241" s="50"/>
      <c r="N3241" s="50"/>
    </row>
    <row r="3242" spans="1:14" s="22" customFormat="1" x14ac:dyDescent="0.45">
      <c r="A3242" s="113"/>
      <c r="C3242" s="113"/>
      <c r="D3242" s="71"/>
      <c r="E3242" s="91"/>
      <c r="F3242" s="91"/>
      <c r="G3242" s="91"/>
      <c r="H3242" s="50"/>
      <c r="I3242" s="51"/>
      <c r="J3242" s="107"/>
      <c r="L3242" s="50"/>
      <c r="M3242" s="50"/>
      <c r="N3242" s="50"/>
    </row>
    <row r="3243" spans="1:14" s="22" customFormat="1" x14ac:dyDescent="0.45">
      <c r="A3243" s="113"/>
      <c r="C3243" s="113"/>
      <c r="D3243" s="71"/>
      <c r="E3243" s="91"/>
      <c r="F3243" s="91"/>
      <c r="G3243" s="91"/>
      <c r="H3243" s="50"/>
      <c r="I3243" s="51"/>
      <c r="J3243" s="107"/>
      <c r="L3243" s="50"/>
      <c r="M3243" s="50"/>
      <c r="N3243" s="50"/>
    </row>
    <row r="3244" spans="1:14" s="22" customFormat="1" x14ac:dyDescent="0.45">
      <c r="A3244" s="113"/>
      <c r="C3244" s="113"/>
      <c r="D3244" s="71"/>
      <c r="E3244" s="91"/>
      <c r="F3244" s="91"/>
      <c r="G3244" s="91"/>
      <c r="H3244" s="50"/>
      <c r="I3244" s="51"/>
      <c r="J3244" s="107"/>
      <c r="L3244" s="50"/>
      <c r="M3244" s="50"/>
      <c r="N3244" s="50"/>
    </row>
    <row r="3245" spans="1:14" s="22" customFormat="1" x14ac:dyDescent="0.45">
      <c r="A3245" s="113"/>
      <c r="C3245" s="113"/>
      <c r="D3245" s="71"/>
      <c r="E3245" s="91"/>
      <c r="F3245" s="91"/>
      <c r="G3245" s="91"/>
      <c r="H3245" s="50"/>
      <c r="I3245" s="51"/>
      <c r="J3245" s="107"/>
      <c r="L3245" s="50"/>
      <c r="M3245" s="50"/>
      <c r="N3245" s="50"/>
    </row>
    <row r="3246" spans="1:14" s="22" customFormat="1" x14ac:dyDescent="0.45">
      <c r="A3246" s="113"/>
      <c r="C3246" s="113"/>
      <c r="D3246" s="71"/>
      <c r="E3246" s="91"/>
      <c r="F3246" s="91"/>
      <c r="G3246" s="91"/>
      <c r="H3246" s="50"/>
      <c r="I3246" s="51"/>
      <c r="J3246" s="107"/>
      <c r="L3246" s="50"/>
      <c r="M3246" s="50"/>
      <c r="N3246" s="50"/>
    </row>
    <row r="3247" spans="1:14" s="22" customFormat="1" x14ac:dyDescent="0.45">
      <c r="A3247" s="113"/>
      <c r="C3247" s="113"/>
      <c r="D3247" s="71"/>
      <c r="E3247" s="91"/>
      <c r="F3247" s="91"/>
      <c r="G3247" s="91"/>
      <c r="H3247" s="50"/>
      <c r="I3247" s="51"/>
      <c r="J3247" s="107"/>
      <c r="L3247" s="50"/>
      <c r="M3247" s="50"/>
      <c r="N3247" s="50"/>
    </row>
    <row r="3248" spans="1:14" s="22" customFormat="1" x14ac:dyDescent="0.45">
      <c r="A3248" s="113"/>
      <c r="C3248" s="113"/>
      <c r="D3248" s="71"/>
      <c r="E3248" s="91"/>
      <c r="F3248" s="91"/>
      <c r="G3248" s="91"/>
      <c r="H3248" s="50"/>
      <c r="I3248" s="51"/>
      <c r="J3248" s="107"/>
      <c r="L3248" s="50"/>
      <c r="M3248" s="50"/>
      <c r="N3248" s="50"/>
    </row>
    <row r="3249" spans="1:14" s="22" customFormat="1" x14ac:dyDescent="0.45">
      <c r="A3249" s="113"/>
      <c r="C3249" s="113"/>
      <c r="D3249" s="71"/>
      <c r="E3249" s="91"/>
      <c r="F3249" s="91"/>
      <c r="G3249" s="91"/>
      <c r="H3249" s="50"/>
      <c r="I3249" s="51"/>
      <c r="J3249" s="107"/>
      <c r="L3249" s="50"/>
      <c r="M3249" s="50"/>
      <c r="N3249" s="50"/>
    </row>
    <row r="3250" spans="1:14" s="22" customFormat="1" x14ac:dyDescent="0.45">
      <c r="A3250" s="113"/>
      <c r="C3250" s="113"/>
      <c r="D3250" s="71"/>
      <c r="E3250" s="91"/>
      <c r="F3250" s="91"/>
      <c r="G3250" s="91"/>
      <c r="H3250" s="50"/>
      <c r="I3250" s="51"/>
      <c r="J3250" s="107"/>
      <c r="L3250" s="50"/>
      <c r="M3250" s="50"/>
      <c r="N3250" s="50"/>
    </row>
    <row r="3251" spans="1:14" s="22" customFormat="1" x14ac:dyDescent="0.45">
      <c r="A3251" s="113"/>
      <c r="C3251" s="113"/>
      <c r="D3251" s="71"/>
      <c r="E3251" s="91"/>
      <c r="F3251" s="91"/>
      <c r="G3251" s="91"/>
      <c r="H3251" s="50"/>
      <c r="I3251" s="51"/>
      <c r="J3251" s="107"/>
      <c r="L3251" s="50"/>
      <c r="M3251" s="50"/>
      <c r="N3251" s="50"/>
    </row>
    <row r="3252" spans="1:14" s="22" customFormat="1" x14ac:dyDescent="0.45">
      <c r="A3252" s="113"/>
      <c r="C3252" s="113"/>
      <c r="D3252" s="71"/>
      <c r="E3252" s="91"/>
      <c r="F3252" s="91"/>
      <c r="G3252" s="91"/>
      <c r="H3252" s="50"/>
      <c r="I3252" s="51"/>
      <c r="J3252" s="107"/>
      <c r="L3252" s="50"/>
      <c r="M3252" s="50"/>
      <c r="N3252" s="50"/>
    </row>
    <row r="3253" spans="1:14" s="22" customFormat="1" x14ac:dyDescent="0.45">
      <c r="A3253" s="113"/>
      <c r="C3253" s="113"/>
      <c r="D3253" s="71"/>
      <c r="E3253" s="91"/>
      <c r="F3253" s="91"/>
      <c r="G3253" s="91"/>
      <c r="H3253" s="50"/>
      <c r="I3253" s="51"/>
      <c r="J3253" s="107"/>
      <c r="L3253" s="50"/>
      <c r="M3253" s="50"/>
      <c r="N3253" s="50"/>
    </row>
    <row r="3254" spans="1:14" s="22" customFormat="1" x14ac:dyDescent="0.45">
      <c r="A3254" s="113"/>
      <c r="C3254" s="113"/>
      <c r="D3254" s="71"/>
      <c r="E3254" s="91"/>
      <c r="F3254" s="91"/>
      <c r="G3254" s="91"/>
      <c r="H3254" s="50"/>
      <c r="I3254" s="51"/>
      <c r="J3254" s="107"/>
      <c r="L3254" s="50"/>
      <c r="M3254" s="50"/>
      <c r="N3254" s="50"/>
    </row>
    <row r="3255" spans="1:14" s="22" customFormat="1" x14ac:dyDescent="0.45">
      <c r="A3255" s="113"/>
      <c r="C3255" s="113"/>
      <c r="D3255" s="71"/>
      <c r="E3255" s="91"/>
      <c r="F3255" s="91"/>
      <c r="G3255" s="91"/>
      <c r="H3255" s="50"/>
      <c r="I3255" s="51"/>
      <c r="J3255" s="107"/>
      <c r="L3255" s="50"/>
      <c r="M3255" s="50"/>
      <c r="N3255" s="50"/>
    </row>
    <row r="3256" spans="1:14" s="22" customFormat="1" x14ac:dyDescent="0.45">
      <c r="A3256" s="113"/>
      <c r="C3256" s="113"/>
      <c r="D3256" s="71"/>
      <c r="E3256" s="91"/>
      <c r="F3256" s="91"/>
      <c r="G3256" s="91"/>
      <c r="H3256" s="50"/>
      <c r="I3256" s="51"/>
      <c r="J3256" s="107"/>
      <c r="L3256" s="50"/>
      <c r="M3256" s="50"/>
      <c r="N3256" s="50"/>
    </row>
    <row r="3257" spans="1:14" s="22" customFormat="1" x14ac:dyDescent="0.45">
      <c r="A3257" s="113"/>
      <c r="C3257" s="113"/>
      <c r="D3257" s="71"/>
      <c r="E3257" s="91"/>
      <c r="F3257" s="91"/>
      <c r="G3257" s="91"/>
      <c r="H3257" s="50"/>
      <c r="I3257" s="51"/>
      <c r="J3257" s="107"/>
      <c r="L3257" s="50"/>
      <c r="M3257" s="50"/>
      <c r="N3257" s="50"/>
    </row>
    <row r="3258" spans="1:14" s="22" customFormat="1" x14ac:dyDescent="0.45">
      <c r="A3258" s="113"/>
      <c r="C3258" s="113"/>
      <c r="D3258" s="71"/>
      <c r="E3258" s="91"/>
      <c r="F3258" s="91"/>
      <c r="G3258" s="91"/>
      <c r="H3258" s="50"/>
      <c r="I3258" s="51"/>
      <c r="J3258" s="107"/>
      <c r="L3258" s="50"/>
      <c r="M3258" s="50"/>
      <c r="N3258" s="50"/>
    </row>
    <row r="3259" spans="1:14" s="22" customFormat="1" x14ac:dyDescent="0.45">
      <c r="A3259" s="113"/>
      <c r="C3259" s="113"/>
      <c r="D3259" s="71"/>
      <c r="E3259" s="91"/>
      <c r="F3259" s="91"/>
      <c r="G3259" s="91"/>
      <c r="H3259" s="50"/>
      <c r="I3259" s="51"/>
      <c r="J3259" s="107"/>
      <c r="L3259" s="50"/>
      <c r="M3259" s="50"/>
      <c r="N3259" s="50"/>
    </row>
    <row r="3260" spans="1:14" s="22" customFormat="1" x14ac:dyDescent="0.45">
      <c r="A3260" s="113"/>
      <c r="C3260" s="113"/>
      <c r="D3260" s="71"/>
      <c r="E3260" s="91"/>
      <c r="F3260" s="91"/>
      <c r="G3260" s="91"/>
      <c r="H3260" s="50"/>
      <c r="I3260" s="51"/>
      <c r="J3260" s="107"/>
      <c r="L3260" s="50"/>
      <c r="M3260" s="50"/>
      <c r="N3260" s="50"/>
    </row>
    <row r="3261" spans="1:14" s="22" customFormat="1" x14ac:dyDescent="0.45">
      <c r="A3261" s="113"/>
      <c r="C3261" s="113"/>
      <c r="D3261" s="71"/>
      <c r="E3261" s="91"/>
      <c r="F3261" s="91"/>
      <c r="G3261" s="91"/>
      <c r="H3261" s="50"/>
      <c r="I3261" s="51"/>
      <c r="J3261" s="107"/>
      <c r="L3261" s="50"/>
      <c r="M3261" s="50"/>
      <c r="N3261" s="50"/>
    </row>
    <row r="3262" spans="1:14" s="22" customFormat="1" x14ac:dyDescent="0.45">
      <c r="A3262" s="113"/>
      <c r="C3262" s="113"/>
      <c r="D3262" s="71"/>
      <c r="E3262" s="91"/>
      <c r="F3262" s="91"/>
      <c r="G3262" s="91"/>
      <c r="H3262" s="50"/>
      <c r="I3262" s="51"/>
      <c r="J3262" s="107"/>
      <c r="L3262" s="50"/>
      <c r="M3262" s="50"/>
      <c r="N3262" s="50"/>
    </row>
    <row r="3263" spans="1:14" s="22" customFormat="1" x14ac:dyDescent="0.45">
      <c r="A3263" s="113"/>
      <c r="C3263" s="113"/>
      <c r="D3263" s="71"/>
      <c r="E3263" s="91"/>
      <c r="F3263" s="91"/>
      <c r="G3263" s="91"/>
      <c r="H3263" s="50"/>
      <c r="I3263" s="51"/>
      <c r="J3263" s="107"/>
      <c r="L3263" s="50"/>
      <c r="M3263" s="50"/>
      <c r="N3263" s="50"/>
    </row>
    <row r="3264" spans="1:14" s="22" customFormat="1" x14ac:dyDescent="0.45">
      <c r="A3264" s="113"/>
      <c r="C3264" s="113"/>
      <c r="D3264" s="71"/>
      <c r="E3264" s="91"/>
      <c r="F3264" s="91"/>
      <c r="G3264" s="91"/>
      <c r="H3264" s="50"/>
      <c r="I3264" s="51"/>
      <c r="J3264" s="107"/>
      <c r="L3264" s="50"/>
      <c r="M3264" s="50"/>
      <c r="N3264" s="50"/>
    </row>
    <row r="3265" spans="1:14" s="22" customFormat="1" x14ac:dyDescent="0.45">
      <c r="A3265" s="113"/>
      <c r="C3265" s="113"/>
      <c r="D3265" s="71"/>
      <c r="E3265" s="91"/>
      <c r="F3265" s="91"/>
      <c r="G3265" s="91"/>
      <c r="H3265" s="50"/>
      <c r="I3265" s="51"/>
      <c r="J3265" s="107"/>
      <c r="L3265" s="50"/>
      <c r="M3265" s="50"/>
      <c r="N3265" s="50"/>
    </row>
    <row r="3266" spans="1:14" s="22" customFormat="1" x14ac:dyDescent="0.45">
      <c r="A3266" s="113"/>
      <c r="C3266" s="113"/>
      <c r="D3266" s="71"/>
      <c r="E3266" s="91"/>
      <c r="F3266" s="91"/>
      <c r="G3266" s="91"/>
      <c r="H3266" s="50"/>
      <c r="I3266" s="51"/>
      <c r="J3266" s="107"/>
      <c r="L3266" s="50"/>
      <c r="M3266" s="50"/>
      <c r="N3266" s="50"/>
    </row>
    <row r="3267" spans="1:14" s="22" customFormat="1" x14ac:dyDescent="0.45">
      <c r="A3267" s="113"/>
      <c r="C3267" s="113"/>
      <c r="D3267" s="71"/>
      <c r="E3267" s="91"/>
      <c r="F3267" s="91"/>
      <c r="G3267" s="91"/>
      <c r="H3267" s="50"/>
      <c r="I3267" s="51"/>
      <c r="J3267" s="107"/>
      <c r="L3267" s="50"/>
      <c r="M3267" s="50"/>
      <c r="N3267" s="50"/>
    </row>
    <row r="3268" spans="1:14" s="22" customFormat="1" x14ac:dyDescent="0.45">
      <c r="A3268" s="113"/>
      <c r="C3268" s="113"/>
      <c r="D3268" s="71"/>
      <c r="E3268" s="91"/>
      <c r="F3268" s="91"/>
      <c r="G3268" s="91"/>
      <c r="H3268" s="50"/>
      <c r="I3268" s="51"/>
      <c r="J3268" s="107"/>
      <c r="L3268" s="50"/>
      <c r="M3268" s="50"/>
      <c r="N3268" s="50"/>
    </row>
    <row r="3269" spans="1:14" s="22" customFormat="1" x14ac:dyDescent="0.45">
      <c r="A3269" s="113"/>
      <c r="C3269" s="113"/>
      <c r="D3269" s="71"/>
      <c r="E3269" s="91"/>
      <c r="F3269" s="91"/>
      <c r="G3269" s="91"/>
      <c r="H3269" s="50"/>
      <c r="I3269" s="51"/>
      <c r="J3269" s="107"/>
      <c r="L3269" s="50"/>
      <c r="M3269" s="50"/>
      <c r="N3269" s="50"/>
    </row>
    <row r="3270" spans="1:14" s="22" customFormat="1" x14ac:dyDescent="0.45">
      <c r="A3270" s="113"/>
      <c r="C3270" s="113"/>
      <c r="D3270" s="71"/>
      <c r="E3270" s="91"/>
      <c r="F3270" s="91"/>
      <c r="G3270" s="91"/>
      <c r="H3270" s="50"/>
      <c r="I3270" s="51"/>
      <c r="J3270" s="107"/>
      <c r="L3270" s="50"/>
      <c r="M3270" s="50"/>
      <c r="N3270" s="50"/>
    </row>
    <row r="3271" spans="1:14" s="22" customFormat="1" x14ac:dyDescent="0.45">
      <c r="A3271" s="113"/>
      <c r="C3271" s="113"/>
      <c r="D3271" s="71"/>
      <c r="E3271" s="91"/>
      <c r="F3271" s="91"/>
      <c r="G3271" s="91"/>
      <c r="H3271" s="50"/>
      <c r="I3271" s="51"/>
      <c r="J3271" s="107"/>
      <c r="L3271" s="50"/>
      <c r="M3271" s="50"/>
      <c r="N3271" s="50"/>
    </row>
    <row r="3272" spans="1:14" s="22" customFormat="1" x14ac:dyDescent="0.45">
      <c r="A3272" s="113"/>
      <c r="C3272" s="113"/>
      <c r="D3272" s="71"/>
      <c r="E3272" s="91"/>
      <c r="F3272" s="91"/>
      <c r="G3272" s="91"/>
      <c r="H3272" s="50"/>
      <c r="I3272" s="51"/>
      <c r="J3272" s="107"/>
      <c r="L3272" s="50"/>
      <c r="M3272" s="50"/>
      <c r="N3272" s="50"/>
    </row>
    <row r="3273" spans="1:14" s="22" customFormat="1" x14ac:dyDescent="0.45">
      <c r="A3273" s="113"/>
      <c r="C3273" s="113"/>
      <c r="D3273" s="71"/>
      <c r="E3273" s="91"/>
      <c r="F3273" s="91"/>
      <c r="G3273" s="91"/>
      <c r="H3273" s="50"/>
      <c r="I3273" s="51"/>
      <c r="J3273" s="107"/>
      <c r="L3273" s="50"/>
      <c r="M3273" s="50"/>
      <c r="N3273" s="50"/>
    </row>
    <row r="3274" spans="1:14" s="22" customFormat="1" x14ac:dyDescent="0.45">
      <c r="A3274" s="113"/>
      <c r="C3274" s="113"/>
      <c r="D3274" s="71"/>
      <c r="E3274" s="91"/>
      <c r="F3274" s="91"/>
      <c r="G3274" s="91"/>
      <c r="H3274" s="50"/>
      <c r="I3274" s="51"/>
      <c r="J3274" s="107"/>
      <c r="L3274" s="50"/>
      <c r="M3274" s="50"/>
      <c r="N3274" s="50"/>
    </row>
    <row r="3275" spans="1:14" s="22" customFormat="1" x14ac:dyDescent="0.45">
      <c r="A3275" s="113"/>
      <c r="C3275" s="113"/>
      <c r="D3275" s="71"/>
      <c r="E3275" s="91"/>
      <c r="F3275" s="91"/>
      <c r="G3275" s="91"/>
      <c r="H3275" s="50"/>
      <c r="I3275" s="51"/>
      <c r="J3275" s="107"/>
      <c r="L3275" s="50"/>
      <c r="M3275" s="50"/>
      <c r="N3275" s="50"/>
    </row>
    <row r="3276" spans="1:14" s="22" customFormat="1" x14ac:dyDescent="0.45">
      <c r="A3276" s="113"/>
      <c r="C3276" s="113"/>
      <c r="D3276" s="71"/>
      <c r="E3276" s="91"/>
      <c r="F3276" s="91"/>
      <c r="G3276" s="91"/>
      <c r="H3276" s="50"/>
      <c r="I3276" s="51"/>
      <c r="J3276" s="107"/>
      <c r="L3276" s="50"/>
      <c r="M3276" s="50"/>
      <c r="N3276" s="50"/>
    </row>
    <row r="3277" spans="1:14" s="22" customFormat="1" x14ac:dyDescent="0.45">
      <c r="A3277" s="113"/>
      <c r="C3277" s="113"/>
      <c r="D3277" s="71"/>
      <c r="E3277" s="91"/>
      <c r="F3277" s="91"/>
      <c r="G3277" s="91"/>
      <c r="H3277" s="50"/>
      <c r="I3277" s="51"/>
      <c r="J3277" s="107"/>
      <c r="L3277" s="50"/>
      <c r="M3277" s="50"/>
      <c r="N3277" s="50"/>
    </row>
    <row r="3278" spans="1:14" s="22" customFormat="1" x14ac:dyDescent="0.45">
      <c r="A3278" s="113"/>
      <c r="C3278" s="113"/>
      <c r="D3278" s="71"/>
      <c r="E3278" s="91"/>
      <c r="F3278" s="91"/>
      <c r="G3278" s="91"/>
      <c r="H3278" s="50"/>
      <c r="I3278" s="51"/>
      <c r="J3278" s="107"/>
      <c r="L3278" s="50"/>
      <c r="M3278" s="50"/>
      <c r="N3278" s="50"/>
    </row>
    <row r="3279" spans="1:14" s="22" customFormat="1" x14ac:dyDescent="0.45">
      <c r="A3279" s="113"/>
      <c r="C3279" s="113"/>
      <c r="D3279" s="71"/>
      <c r="E3279" s="91"/>
      <c r="F3279" s="91"/>
      <c r="G3279" s="91"/>
      <c r="H3279" s="50"/>
      <c r="I3279" s="51"/>
      <c r="J3279" s="107"/>
      <c r="L3279" s="50"/>
      <c r="M3279" s="50"/>
      <c r="N3279" s="50"/>
    </row>
    <row r="3280" spans="1:14" s="22" customFormat="1" x14ac:dyDescent="0.45">
      <c r="A3280" s="113"/>
      <c r="C3280" s="113"/>
      <c r="D3280" s="71"/>
      <c r="E3280" s="91"/>
      <c r="F3280" s="91"/>
      <c r="G3280" s="91"/>
      <c r="H3280" s="50"/>
      <c r="I3280" s="51"/>
      <c r="J3280" s="107"/>
      <c r="L3280" s="50"/>
      <c r="M3280" s="50"/>
      <c r="N3280" s="50"/>
    </row>
    <row r="3281" spans="1:14" s="22" customFormat="1" x14ac:dyDescent="0.45">
      <c r="A3281" s="113"/>
      <c r="C3281" s="113"/>
      <c r="D3281" s="71"/>
      <c r="E3281" s="91"/>
      <c r="F3281" s="91"/>
      <c r="G3281" s="91"/>
      <c r="H3281" s="50"/>
      <c r="I3281" s="51"/>
      <c r="J3281" s="107"/>
      <c r="L3281" s="50"/>
      <c r="M3281" s="50"/>
      <c r="N3281" s="50"/>
    </row>
    <row r="3282" spans="1:14" s="22" customFormat="1" x14ac:dyDescent="0.45">
      <c r="A3282" s="113"/>
      <c r="C3282" s="113"/>
      <c r="D3282" s="71"/>
      <c r="E3282" s="91"/>
      <c r="F3282" s="91"/>
      <c r="G3282" s="91"/>
      <c r="H3282" s="50"/>
      <c r="I3282" s="51"/>
      <c r="J3282" s="107"/>
      <c r="L3282" s="50"/>
      <c r="M3282" s="50"/>
      <c r="N3282" s="50"/>
    </row>
    <row r="3283" spans="1:14" s="22" customFormat="1" x14ac:dyDescent="0.45">
      <c r="A3283" s="113"/>
      <c r="C3283" s="113"/>
      <c r="D3283" s="71"/>
      <c r="E3283" s="91"/>
      <c r="F3283" s="91"/>
      <c r="G3283" s="91"/>
      <c r="H3283" s="50"/>
      <c r="I3283" s="51"/>
      <c r="J3283" s="107"/>
      <c r="L3283" s="50"/>
      <c r="M3283" s="50"/>
      <c r="N3283" s="50"/>
    </row>
    <row r="3284" spans="1:14" s="22" customFormat="1" x14ac:dyDescent="0.45">
      <c r="A3284" s="113"/>
      <c r="C3284" s="113"/>
      <c r="D3284" s="71"/>
      <c r="E3284" s="91"/>
      <c r="F3284" s="91"/>
      <c r="G3284" s="91"/>
      <c r="H3284" s="50"/>
      <c r="I3284" s="51"/>
      <c r="J3284" s="107"/>
      <c r="L3284" s="50"/>
      <c r="M3284" s="50"/>
      <c r="N3284" s="50"/>
    </row>
    <row r="3285" spans="1:14" s="22" customFormat="1" x14ac:dyDescent="0.45">
      <c r="A3285" s="113"/>
      <c r="C3285" s="113"/>
      <c r="D3285" s="71"/>
      <c r="E3285" s="91"/>
      <c r="F3285" s="91"/>
      <c r="G3285" s="91"/>
      <c r="H3285" s="50"/>
      <c r="I3285" s="51"/>
      <c r="J3285" s="107"/>
      <c r="L3285" s="50"/>
      <c r="M3285" s="50"/>
      <c r="N3285" s="50"/>
    </row>
    <row r="3286" spans="1:14" s="22" customFormat="1" x14ac:dyDescent="0.45">
      <c r="A3286" s="113"/>
      <c r="C3286" s="113"/>
      <c r="D3286" s="71"/>
      <c r="E3286" s="91"/>
      <c r="F3286" s="91"/>
      <c r="G3286" s="91"/>
      <c r="H3286" s="50"/>
      <c r="I3286" s="51"/>
      <c r="J3286" s="107"/>
      <c r="L3286" s="50"/>
      <c r="M3286" s="50"/>
      <c r="N3286" s="50"/>
    </row>
    <row r="3287" spans="1:14" s="22" customFormat="1" x14ac:dyDescent="0.45">
      <c r="A3287" s="113"/>
      <c r="C3287" s="113"/>
      <c r="D3287" s="71"/>
      <c r="E3287" s="91"/>
      <c r="F3287" s="91"/>
      <c r="G3287" s="91"/>
      <c r="H3287" s="50"/>
      <c r="I3287" s="51"/>
      <c r="J3287" s="107"/>
      <c r="L3287" s="50"/>
      <c r="M3287" s="50"/>
      <c r="N3287" s="50"/>
    </row>
    <row r="3288" spans="1:14" s="22" customFormat="1" x14ac:dyDescent="0.45">
      <c r="A3288" s="113"/>
      <c r="C3288" s="113"/>
      <c r="D3288" s="71"/>
      <c r="E3288" s="91"/>
      <c r="F3288" s="91"/>
      <c r="G3288" s="91"/>
      <c r="H3288" s="50"/>
      <c r="I3288" s="51"/>
      <c r="J3288" s="107"/>
      <c r="L3288" s="50"/>
      <c r="M3288" s="50"/>
      <c r="N3288" s="50"/>
    </row>
    <row r="3289" spans="1:14" s="22" customFormat="1" x14ac:dyDescent="0.45">
      <c r="A3289" s="113"/>
      <c r="C3289" s="113"/>
      <c r="D3289" s="71"/>
      <c r="E3289" s="91"/>
      <c r="F3289" s="91"/>
      <c r="G3289" s="91"/>
      <c r="H3289" s="50"/>
      <c r="I3289" s="51"/>
      <c r="J3289" s="107"/>
      <c r="L3289" s="50"/>
      <c r="M3289" s="50"/>
      <c r="N3289" s="50"/>
    </row>
    <row r="3290" spans="1:14" s="22" customFormat="1" x14ac:dyDescent="0.45">
      <c r="A3290" s="113"/>
      <c r="C3290" s="113"/>
      <c r="D3290" s="71"/>
      <c r="E3290" s="91"/>
      <c r="F3290" s="91"/>
      <c r="G3290" s="91"/>
      <c r="H3290" s="50"/>
      <c r="I3290" s="51"/>
      <c r="J3290" s="107"/>
      <c r="L3290" s="50"/>
      <c r="M3290" s="50"/>
      <c r="N3290" s="50"/>
    </row>
    <row r="3291" spans="1:14" s="22" customFormat="1" x14ac:dyDescent="0.45">
      <c r="A3291" s="113"/>
      <c r="C3291" s="113"/>
      <c r="D3291" s="71"/>
      <c r="E3291" s="91"/>
      <c r="F3291" s="91"/>
      <c r="G3291" s="91"/>
      <c r="H3291" s="50"/>
      <c r="I3291" s="51"/>
      <c r="J3291" s="107"/>
      <c r="L3291" s="50"/>
      <c r="M3291" s="50"/>
      <c r="N3291" s="50"/>
    </row>
    <row r="3292" spans="1:14" s="22" customFormat="1" x14ac:dyDescent="0.45">
      <c r="A3292" s="113"/>
      <c r="C3292" s="113"/>
      <c r="D3292" s="71"/>
      <c r="E3292" s="91"/>
      <c r="F3292" s="91"/>
      <c r="G3292" s="91"/>
      <c r="H3292" s="50"/>
      <c r="I3292" s="51"/>
      <c r="J3292" s="107"/>
      <c r="L3292" s="50"/>
      <c r="M3292" s="50"/>
      <c r="N3292" s="50"/>
    </row>
    <row r="3293" spans="1:14" s="22" customFormat="1" x14ac:dyDescent="0.45">
      <c r="A3293" s="113"/>
      <c r="C3293" s="113"/>
      <c r="D3293" s="71"/>
      <c r="E3293" s="91"/>
      <c r="F3293" s="91"/>
      <c r="G3293" s="91"/>
      <c r="H3293" s="50"/>
      <c r="I3293" s="51"/>
      <c r="J3293" s="107"/>
      <c r="L3293" s="50"/>
      <c r="M3293" s="50"/>
      <c r="N3293" s="50"/>
    </row>
    <row r="3294" spans="1:14" s="22" customFormat="1" x14ac:dyDescent="0.45">
      <c r="A3294" s="113"/>
      <c r="C3294" s="113"/>
      <c r="D3294" s="71"/>
      <c r="E3294" s="91"/>
      <c r="F3294" s="91"/>
      <c r="G3294" s="91"/>
      <c r="H3294" s="50"/>
      <c r="I3294" s="51"/>
      <c r="J3294" s="107"/>
      <c r="L3294" s="50"/>
      <c r="M3294" s="50"/>
      <c r="N3294" s="50"/>
    </row>
    <row r="3295" spans="1:14" s="22" customFormat="1" x14ac:dyDescent="0.45">
      <c r="A3295" s="113"/>
      <c r="C3295" s="113"/>
      <c r="D3295" s="71"/>
      <c r="E3295" s="91"/>
      <c r="F3295" s="91"/>
      <c r="G3295" s="91"/>
      <c r="H3295" s="50"/>
      <c r="I3295" s="51"/>
      <c r="J3295" s="107"/>
      <c r="L3295" s="50"/>
      <c r="M3295" s="50"/>
      <c r="N3295" s="50"/>
    </row>
    <row r="3296" spans="1:14" s="22" customFormat="1" x14ac:dyDescent="0.45">
      <c r="A3296" s="113"/>
      <c r="C3296" s="113"/>
      <c r="D3296" s="71"/>
      <c r="E3296" s="91"/>
      <c r="F3296" s="91"/>
      <c r="G3296" s="91"/>
      <c r="H3296" s="50"/>
      <c r="I3296" s="51"/>
      <c r="J3296" s="107"/>
      <c r="L3296" s="50"/>
      <c r="M3296" s="50"/>
      <c r="N3296" s="50"/>
    </row>
    <row r="3297" spans="1:14" s="22" customFormat="1" x14ac:dyDescent="0.45">
      <c r="A3297" s="113"/>
      <c r="C3297" s="113"/>
      <c r="D3297" s="71"/>
      <c r="E3297" s="91"/>
      <c r="F3297" s="91"/>
      <c r="G3297" s="91"/>
      <c r="H3297" s="50"/>
      <c r="I3297" s="51"/>
      <c r="J3297" s="107"/>
      <c r="L3297" s="50"/>
      <c r="M3297" s="50"/>
      <c r="N3297" s="50"/>
    </row>
    <row r="3298" spans="1:14" s="22" customFormat="1" x14ac:dyDescent="0.45">
      <c r="A3298" s="113"/>
      <c r="C3298" s="113"/>
      <c r="D3298" s="71"/>
      <c r="E3298" s="91"/>
      <c r="F3298" s="91"/>
      <c r="G3298" s="91"/>
      <c r="H3298" s="50"/>
      <c r="I3298" s="51"/>
      <c r="J3298" s="107"/>
      <c r="L3298" s="50"/>
      <c r="M3298" s="50"/>
      <c r="N3298" s="50"/>
    </row>
    <row r="3299" spans="1:14" s="22" customFormat="1" x14ac:dyDescent="0.45">
      <c r="A3299" s="113"/>
      <c r="C3299" s="113"/>
      <c r="D3299" s="71"/>
      <c r="E3299" s="91"/>
      <c r="F3299" s="91"/>
      <c r="G3299" s="91"/>
      <c r="H3299" s="50"/>
      <c r="I3299" s="51"/>
      <c r="J3299" s="107"/>
      <c r="L3299" s="50"/>
      <c r="M3299" s="50"/>
      <c r="N3299" s="50"/>
    </row>
    <row r="3300" spans="1:14" s="22" customFormat="1" x14ac:dyDescent="0.45">
      <c r="A3300" s="113"/>
      <c r="C3300" s="113"/>
      <c r="D3300" s="71"/>
      <c r="E3300" s="91"/>
      <c r="F3300" s="91"/>
      <c r="G3300" s="91"/>
      <c r="H3300" s="50"/>
      <c r="I3300" s="51"/>
      <c r="J3300" s="107"/>
      <c r="L3300" s="50"/>
      <c r="M3300" s="50"/>
      <c r="N3300" s="50"/>
    </row>
    <row r="3301" spans="1:14" s="22" customFormat="1" x14ac:dyDescent="0.45">
      <c r="A3301" s="113"/>
      <c r="C3301" s="113"/>
      <c r="D3301" s="71"/>
      <c r="E3301" s="91"/>
      <c r="F3301" s="91"/>
      <c r="G3301" s="91"/>
      <c r="H3301" s="50"/>
      <c r="I3301" s="51"/>
      <c r="J3301" s="107"/>
      <c r="L3301" s="50"/>
      <c r="M3301" s="50"/>
      <c r="N3301" s="50"/>
    </row>
    <row r="3302" spans="1:14" s="22" customFormat="1" x14ac:dyDescent="0.45">
      <c r="A3302" s="113"/>
      <c r="C3302" s="113"/>
      <c r="D3302" s="71"/>
      <c r="E3302" s="91"/>
      <c r="F3302" s="91"/>
      <c r="G3302" s="91"/>
      <c r="H3302" s="50"/>
      <c r="I3302" s="51"/>
      <c r="J3302" s="107"/>
      <c r="L3302" s="50"/>
      <c r="M3302" s="50"/>
      <c r="N3302" s="50"/>
    </row>
    <row r="3303" spans="1:14" s="22" customFormat="1" x14ac:dyDescent="0.45">
      <c r="A3303" s="113"/>
      <c r="C3303" s="113"/>
      <c r="D3303" s="71"/>
      <c r="E3303" s="91"/>
      <c r="F3303" s="91"/>
      <c r="G3303" s="91"/>
      <c r="H3303" s="50"/>
      <c r="I3303" s="51"/>
      <c r="J3303" s="107"/>
      <c r="L3303" s="50"/>
      <c r="M3303" s="50"/>
      <c r="N3303" s="50"/>
    </row>
    <row r="3304" spans="1:14" s="22" customFormat="1" x14ac:dyDescent="0.45">
      <c r="A3304" s="113"/>
      <c r="C3304" s="113"/>
      <c r="D3304" s="71"/>
      <c r="E3304" s="91"/>
      <c r="F3304" s="91"/>
      <c r="G3304" s="91"/>
      <c r="H3304" s="50"/>
      <c r="I3304" s="51"/>
      <c r="J3304" s="107"/>
      <c r="L3304" s="50"/>
      <c r="M3304" s="50"/>
      <c r="N3304" s="50"/>
    </row>
    <row r="3305" spans="1:14" s="22" customFormat="1" x14ac:dyDescent="0.45">
      <c r="A3305" s="113"/>
      <c r="C3305" s="113"/>
      <c r="D3305" s="71"/>
      <c r="E3305" s="91"/>
      <c r="F3305" s="91"/>
      <c r="G3305" s="91"/>
      <c r="H3305" s="50"/>
      <c r="I3305" s="51"/>
      <c r="J3305" s="107"/>
      <c r="L3305" s="50"/>
      <c r="M3305" s="50"/>
      <c r="N3305" s="50"/>
    </row>
    <row r="3306" spans="1:14" s="22" customFormat="1" x14ac:dyDescent="0.45">
      <c r="A3306" s="113"/>
      <c r="C3306" s="113"/>
      <c r="D3306" s="71"/>
      <c r="E3306" s="91"/>
      <c r="F3306" s="91"/>
      <c r="G3306" s="91"/>
      <c r="H3306" s="50"/>
      <c r="I3306" s="51"/>
      <c r="J3306" s="107"/>
      <c r="L3306" s="50"/>
      <c r="M3306" s="50"/>
      <c r="N3306" s="50"/>
    </row>
    <row r="3307" spans="1:14" s="22" customFormat="1" x14ac:dyDescent="0.45">
      <c r="A3307" s="113"/>
      <c r="C3307" s="113"/>
      <c r="D3307" s="71"/>
      <c r="E3307" s="91"/>
      <c r="F3307" s="91"/>
      <c r="G3307" s="91"/>
      <c r="H3307" s="50"/>
      <c r="I3307" s="51"/>
      <c r="J3307" s="107"/>
      <c r="L3307" s="50"/>
      <c r="M3307" s="50"/>
      <c r="N3307" s="50"/>
    </row>
    <row r="3308" spans="1:14" s="22" customFormat="1" x14ac:dyDescent="0.45">
      <c r="A3308" s="113"/>
      <c r="C3308" s="113"/>
      <c r="D3308" s="71"/>
      <c r="E3308" s="91"/>
      <c r="F3308" s="91"/>
      <c r="G3308" s="91"/>
      <c r="H3308" s="50"/>
      <c r="I3308" s="51"/>
      <c r="J3308" s="107"/>
      <c r="L3308" s="50"/>
      <c r="M3308" s="50"/>
      <c r="N3308" s="50"/>
    </row>
    <row r="3309" spans="1:14" s="22" customFormat="1" x14ac:dyDescent="0.45">
      <c r="A3309" s="113"/>
      <c r="C3309" s="113"/>
      <c r="D3309" s="71"/>
      <c r="E3309" s="91"/>
      <c r="F3309" s="91"/>
      <c r="G3309" s="91"/>
      <c r="H3309" s="50"/>
      <c r="I3309" s="51"/>
      <c r="J3309" s="107"/>
      <c r="L3309" s="50"/>
      <c r="M3309" s="50"/>
      <c r="N3309" s="50"/>
    </row>
    <row r="3310" spans="1:14" s="22" customFormat="1" x14ac:dyDescent="0.45">
      <c r="A3310" s="113"/>
      <c r="C3310" s="113"/>
      <c r="D3310" s="71"/>
      <c r="E3310" s="91"/>
      <c r="F3310" s="91"/>
      <c r="G3310" s="91"/>
      <c r="H3310" s="50"/>
      <c r="I3310" s="51"/>
      <c r="J3310" s="107"/>
      <c r="L3310" s="50"/>
      <c r="M3310" s="50"/>
      <c r="N3310" s="50"/>
    </row>
    <row r="3311" spans="1:14" s="22" customFormat="1" x14ac:dyDescent="0.45">
      <c r="A3311" s="113"/>
      <c r="C3311" s="113"/>
      <c r="D3311" s="71"/>
      <c r="E3311" s="91"/>
      <c r="F3311" s="91"/>
      <c r="G3311" s="91"/>
      <c r="H3311" s="50"/>
      <c r="I3311" s="51"/>
      <c r="J3311" s="107"/>
      <c r="L3311" s="50"/>
      <c r="M3311" s="50"/>
      <c r="N3311" s="50"/>
    </row>
    <row r="3312" spans="1:14" s="22" customFormat="1" x14ac:dyDescent="0.45">
      <c r="A3312" s="113"/>
      <c r="C3312" s="113"/>
      <c r="D3312" s="71"/>
      <c r="E3312" s="91"/>
      <c r="F3312" s="91"/>
      <c r="G3312" s="91"/>
      <c r="H3312" s="50"/>
      <c r="I3312" s="51"/>
      <c r="J3312" s="107"/>
      <c r="L3312" s="50"/>
      <c r="M3312" s="50"/>
      <c r="N3312" s="50"/>
    </row>
    <row r="3313" spans="1:14" s="22" customFormat="1" x14ac:dyDescent="0.45">
      <c r="A3313" s="113"/>
      <c r="C3313" s="113"/>
      <c r="D3313" s="71"/>
      <c r="E3313" s="91"/>
      <c r="F3313" s="91"/>
      <c r="G3313" s="91"/>
      <c r="H3313" s="50"/>
      <c r="I3313" s="51"/>
      <c r="J3313" s="107"/>
      <c r="L3313" s="50"/>
      <c r="M3313" s="50"/>
      <c r="N3313" s="50"/>
    </row>
    <row r="3314" spans="1:14" s="22" customFormat="1" x14ac:dyDescent="0.45">
      <c r="A3314" s="113"/>
      <c r="C3314" s="113"/>
      <c r="D3314" s="71"/>
      <c r="E3314" s="91"/>
      <c r="F3314" s="91"/>
      <c r="G3314" s="91"/>
      <c r="H3314" s="50"/>
      <c r="I3314" s="51"/>
      <c r="J3314" s="107"/>
      <c r="L3314" s="50"/>
      <c r="M3314" s="50"/>
      <c r="N3314" s="50"/>
    </row>
    <row r="3315" spans="1:14" s="22" customFormat="1" x14ac:dyDescent="0.45">
      <c r="A3315" s="113"/>
      <c r="C3315" s="113"/>
      <c r="D3315" s="71"/>
      <c r="E3315" s="91"/>
      <c r="F3315" s="91"/>
      <c r="G3315" s="91"/>
      <c r="H3315" s="50"/>
      <c r="I3315" s="51"/>
      <c r="J3315" s="107"/>
      <c r="L3315" s="50"/>
      <c r="M3315" s="50"/>
      <c r="N3315" s="50"/>
    </row>
    <row r="3316" spans="1:14" s="22" customFormat="1" x14ac:dyDescent="0.45">
      <c r="A3316" s="113"/>
      <c r="C3316" s="113"/>
      <c r="D3316" s="71"/>
      <c r="E3316" s="91"/>
      <c r="F3316" s="91"/>
      <c r="G3316" s="91"/>
      <c r="H3316" s="50"/>
      <c r="I3316" s="51"/>
      <c r="J3316" s="107"/>
      <c r="L3316" s="50"/>
      <c r="M3316" s="50"/>
      <c r="N3316" s="50"/>
    </row>
    <row r="3317" spans="1:14" s="22" customFormat="1" x14ac:dyDescent="0.45">
      <c r="A3317" s="113"/>
      <c r="C3317" s="113"/>
      <c r="D3317" s="71"/>
      <c r="E3317" s="91"/>
      <c r="F3317" s="91"/>
      <c r="G3317" s="91"/>
      <c r="H3317" s="50"/>
      <c r="I3317" s="51"/>
      <c r="J3317" s="107"/>
      <c r="L3317" s="50"/>
      <c r="M3317" s="50"/>
      <c r="N3317" s="50"/>
    </row>
    <row r="3318" spans="1:14" s="22" customFormat="1" x14ac:dyDescent="0.45">
      <c r="A3318" s="113"/>
      <c r="C3318" s="113"/>
      <c r="D3318" s="71"/>
      <c r="E3318" s="91"/>
      <c r="F3318" s="91"/>
      <c r="G3318" s="91"/>
      <c r="H3318" s="50"/>
      <c r="I3318" s="51"/>
      <c r="J3318" s="107"/>
      <c r="L3318" s="50"/>
      <c r="M3318" s="50"/>
      <c r="N3318" s="50"/>
    </row>
    <row r="3319" spans="1:14" s="22" customFormat="1" x14ac:dyDescent="0.45">
      <c r="A3319" s="113"/>
      <c r="C3319" s="113"/>
      <c r="D3319" s="71"/>
      <c r="E3319" s="91"/>
      <c r="F3319" s="91"/>
      <c r="G3319" s="91"/>
      <c r="H3319" s="50"/>
      <c r="I3319" s="51"/>
      <c r="J3319" s="107"/>
      <c r="L3319" s="50"/>
      <c r="M3319" s="50"/>
      <c r="N3319" s="50"/>
    </row>
    <row r="3320" spans="1:14" s="22" customFormat="1" x14ac:dyDescent="0.45">
      <c r="A3320" s="113"/>
      <c r="C3320" s="113"/>
      <c r="D3320" s="71"/>
      <c r="E3320" s="91"/>
      <c r="F3320" s="91"/>
      <c r="G3320" s="91"/>
      <c r="H3320" s="50"/>
      <c r="I3320" s="51"/>
      <c r="J3320" s="107"/>
      <c r="L3320" s="50"/>
      <c r="M3320" s="50"/>
      <c r="N3320" s="50"/>
    </row>
    <row r="3321" spans="1:14" s="22" customFormat="1" x14ac:dyDescent="0.45">
      <c r="A3321" s="113"/>
      <c r="C3321" s="113"/>
      <c r="D3321" s="71"/>
      <c r="E3321" s="91"/>
      <c r="F3321" s="91"/>
      <c r="G3321" s="91"/>
      <c r="H3321" s="50"/>
      <c r="I3321" s="51"/>
      <c r="J3321" s="107"/>
      <c r="L3321" s="50"/>
      <c r="M3321" s="50"/>
      <c r="N3321" s="50"/>
    </row>
    <row r="3322" spans="1:14" s="22" customFormat="1" x14ac:dyDescent="0.45">
      <c r="A3322" s="113"/>
      <c r="C3322" s="113"/>
      <c r="D3322" s="71"/>
      <c r="E3322" s="91"/>
      <c r="F3322" s="91"/>
      <c r="G3322" s="91"/>
      <c r="H3322" s="50"/>
      <c r="I3322" s="51"/>
      <c r="J3322" s="107"/>
      <c r="L3322" s="50"/>
      <c r="M3322" s="50"/>
      <c r="N3322" s="50"/>
    </row>
    <row r="3323" spans="1:14" s="22" customFormat="1" x14ac:dyDescent="0.45">
      <c r="A3323" s="113"/>
      <c r="C3323" s="113"/>
      <c r="D3323" s="71"/>
      <c r="E3323" s="91"/>
      <c r="F3323" s="91"/>
      <c r="G3323" s="91"/>
      <c r="H3323" s="50"/>
      <c r="I3323" s="51"/>
      <c r="J3323" s="107"/>
      <c r="L3323" s="50"/>
      <c r="M3323" s="50"/>
      <c r="N3323" s="50"/>
    </row>
    <row r="3324" spans="1:14" s="22" customFormat="1" x14ac:dyDescent="0.45">
      <c r="A3324" s="113"/>
      <c r="C3324" s="113"/>
      <c r="D3324" s="71"/>
      <c r="E3324" s="91"/>
      <c r="F3324" s="91"/>
      <c r="G3324" s="91"/>
      <c r="H3324" s="50"/>
      <c r="I3324" s="51"/>
      <c r="J3324" s="107"/>
      <c r="L3324" s="50"/>
      <c r="M3324" s="50"/>
      <c r="N3324" s="50"/>
    </row>
    <row r="3325" spans="1:14" s="22" customFormat="1" x14ac:dyDescent="0.45">
      <c r="A3325" s="113"/>
      <c r="C3325" s="113"/>
      <c r="D3325" s="71"/>
      <c r="E3325" s="91"/>
      <c r="F3325" s="91"/>
      <c r="G3325" s="91"/>
      <c r="H3325" s="50"/>
      <c r="I3325" s="51"/>
      <c r="J3325" s="107"/>
      <c r="L3325" s="50"/>
      <c r="M3325" s="50"/>
      <c r="N3325" s="50"/>
    </row>
    <row r="3326" spans="1:14" s="22" customFormat="1" x14ac:dyDescent="0.45">
      <c r="A3326" s="113"/>
      <c r="C3326" s="113"/>
      <c r="D3326" s="71"/>
      <c r="E3326" s="91"/>
      <c r="F3326" s="91"/>
      <c r="G3326" s="91"/>
      <c r="H3326" s="50"/>
      <c r="I3326" s="51"/>
      <c r="J3326" s="107"/>
      <c r="L3326" s="50"/>
      <c r="M3326" s="50"/>
      <c r="N3326" s="50"/>
    </row>
    <row r="3327" spans="1:14" s="22" customFormat="1" x14ac:dyDescent="0.45">
      <c r="A3327" s="113"/>
      <c r="C3327" s="113"/>
      <c r="D3327" s="71"/>
      <c r="E3327" s="91"/>
      <c r="F3327" s="91"/>
      <c r="G3327" s="91"/>
      <c r="H3327" s="50"/>
      <c r="I3327" s="51"/>
      <c r="J3327" s="107"/>
      <c r="L3327" s="50"/>
      <c r="M3327" s="50"/>
      <c r="N3327" s="50"/>
    </row>
    <row r="3328" spans="1:14" s="22" customFormat="1" x14ac:dyDescent="0.45">
      <c r="A3328" s="113"/>
      <c r="C3328" s="113"/>
      <c r="D3328" s="71"/>
      <c r="E3328" s="91"/>
      <c r="F3328" s="91"/>
      <c r="G3328" s="91"/>
      <c r="H3328" s="50"/>
      <c r="I3328" s="51"/>
      <c r="J3328" s="107"/>
      <c r="L3328" s="50"/>
      <c r="M3328" s="50"/>
      <c r="N3328" s="50"/>
    </row>
    <row r="3329" spans="1:14" s="22" customFormat="1" x14ac:dyDescent="0.45">
      <c r="A3329" s="113"/>
      <c r="C3329" s="113"/>
      <c r="D3329" s="71"/>
      <c r="E3329" s="91"/>
      <c r="F3329" s="91"/>
      <c r="G3329" s="91"/>
      <c r="H3329" s="50"/>
      <c r="I3329" s="51"/>
      <c r="J3329" s="107"/>
      <c r="L3329" s="50"/>
      <c r="M3329" s="50"/>
      <c r="N3329" s="50"/>
    </row>
    <row r="3330" spans="1:14" s="22" customFormat="1" x14ac:dyDescent="0.45">
      <c r="A3330" s="113"/>
      <c r="C3330" s="113"/>
      <c r="D3330" s="71"/>
      <c r="E3330" s="91"/>
      <c r="F3330" s="91"/>
      <c r="G3330" s="91"/>
      <c r="H3330" s="50"/>
      <c r="I3330" s="51"/>
      <c r="J3330" s="107"/>
      <c r="L3330" s="50"/>
      <c r="M3330" s="50"/>
      <c r="N3330" s="50"/>
    </row>
    <row r="3331" spans="1:14" s="22" customFormat="1" x14ac:dyDescent="0.45">
      <c r="A3331" s="113"/>
      <c r="C3331" s="113"/>
      <c r="D3331" s="71"/>
      <c r="E3331" s="91"/>
      <c r="F3331" s="91"/>
      <c r="G3331" s="91"/>
      <c r="H3331" s="50"/>
      <c r="I3331" s="51"/>
      <c r="J3331" s="107"/>
      <c r="L3331" s="50"/>
      <c r="M3331" s="50"/>
      <c r="N3331" s="50"/>
    </row>
    <row r="3332" spans="1:14" s="22" customFormat="1" x14ac:dyDescent="0.45">
      <c r="A3332" s="113"/>
      <c r="C3332" s="113"/>
      <c r="D3332" s="71"/>
      <c r="E3332" s="91"/>
      <c r="F3332" s="91"/>
      <c r="G3332" s="91"/>
      <c r="H3332" s="50"/>
      <c r="I3332" s="51"/>
      <c r="J3332" s="107"/>
      <c r="L3332" s="50"/>
      <c r="M3332" s="50"/>
      <c r="N3332" s="50"/>
    </row>
    <row r="3333" spans="1:14" s="22" customFormat="1" x14ac:dyDescent="0.45">
      <c r="A3333" s="113"/>
      <c r="C3333" s="113"/>
      <c r="D3333" s="71"/>
      <c r="E3333" s="91"/>
      <c r="F3333" s="91"/>
      <c r="G3333" s="91"/>
      <c r="H3333" s="50"/>
      <c r="I3333" s="51"/>
      <c r="J3333" s="107"/>
      <c r="L3333" s="50"/>
      <c r="M3333" s="50"/>
      <c r="N3333" s="50"/>
    </row>
    <row r="3334" spans="1:14" s="22" customFormat="1" x14ac:dyDescent="0.45">
      <c r="A3334" s="113"/>
      <c r="C3334" s="113"/>
      <c r="D3334" s="71"/>
      <c r="E3334" s="91"/>
      <c r="F3334" s="91"/>
      <c r="G3334" s="91"/>
      <c r="H3334" s="50"/>
      <c r="I3334" s="51"/>
      <c r="J3334" s="107"/>
      <c r="L3334" s="50"/>
      <c r="M3334" s="50"/>
      <c r="N3334" s="50"/>
    </row>
    <row r="3335" spans="1:14" s="22" customFormat="1" x14ac:dyDescent="0.45">
      <c r="A3335" s="113"/>
      <c r="C3335" s="113"/>
      <c r="D3335" s="71"/>
      <c r="E3335" s="91"/>
      <c r="F3335" s="91"/>
      <c r="G3335" s="91"/>
      <c r="H3335" s="50"/>
      <c r="I3335" s="51"/>
      <c r="J3335" s="107"/>
      <c r="L3335" s="50"/>
      <c r="M3335" s="50"/>
      <c r="N3335" s="50"/>
    </row>
    <row r="3336" spans="1:14" s="22" customFormat="1" x14ac:dyDescent="0.45">
      <c r="A3336" s="113"/>
      <c r="C3336" s="113"/>
      <c r="D3336" s="71"/>
      <c r="E3336" s="91"/>
      <c r="F3336" s="91"/>
      <c r="G3336" s="91"/>
      <c r="H3336" s="50"/>
      <c r="I3336" s="51"/>
      <c r="J3336" s="107"/>
      <c r="L3336" s="50"/>
      <c r="M3336" s="50"/>
      <c r="N3336" s="50"/>
    </row>
    <row r="3337" spans="1:14" s="22" customFormat="1" x14ac:dyDescent="0.45">
      <c r="A3337" s="113"/>
      <c r="C3337" s="113"/>
      <c r="D3337" s="71"/>
      <c r="E3337" s="91"/>
      <c r="F3337" s="91"/>
      <c r="G3337" s="91"/>
      <c r="H3337" s="50"/>
      <c r="I3337" s="51"/>
      <c r="J3337" s="107"/>
      <c r="L3337" s="50"/>
      <c r="M3337" s="50"/>
      <c r="N3337" s="50"/>
    </row>
    <row r="3338" spans="1:14" s="22" customFormat="1" x14ac:dyDescent="0.45">
      <c r="A3338" s="113"/>
      <c r="C3338" s="113"/>
      <c r="D3338" s="71"/>
      <c r="E3338" s="91"/>
      <c r="F3338" s="91"/>
      <c r="G3338" s="91"/>
      <c r="H3338" s="50"/>
      <c r="I3338" s="51"/>
      <c r="J3338" s="107"/>
      <c r="L3338" s="50"/>
      <c r="M3338" s="50"/>
      <c r="N3338" s="50"/>
    </row>
    <row r="3339" spans="1:14" s="22" customFormat="1" x14ac:dyDescent="0.45">
      <c r="A3339" s="113"/>
      <c r="C3339" s="113"/>
      <c r="D3339" s="71"/>
      <c r="E3339" s="91"/>
      <c r="F3339" s="91"/>
      <c r="G3339" s="91"/>
      <c r="H3339" s="50"/>
      <c r="I3339" s="51"/>
      <c r="J3339" s="107"/>
      <c r="L3339" s="50"/>
      <c r="M3339" s="50"/>
      <c r="N3339" s="50"/>
    </row>
    <row r="3340" spans="1:14" s="22" customFormat="1" x14ac:dyDescent="0.45">
      <c r="A3340" s="113"/>
      <c r="C3340" s="113"/>
      <c r="D3340" s="71"/>
      <c r="E3340" s="91"/>
      <c r="F3340" s="91"/>
      <c r="G3340" s="91"/>
      <c r="H3340" s="50"/>
      <c r="I3340" s="51"/>
      <c r="J3340" s="107"/>
      <c r="L3340" s="50"/>
      <c r="M3340" s="50"/>
      <c r="N3340" s="50"/>
    </row>
    <row r="3341" spans="1:14" s="22" customFormat="1" x14ac:dyDescent="0.45">
      <c r="A3341" s="113"/>
      <c r="C3341" s="113"/>
      <c r="D3341" s="71"/>
      <c r="E3341" s="91"/>
      <c r="F3341" s="91"/>
      <c r="G3341" s="91"/>
      <c r="H3341" s="50"/>
      <c r="I3341" s="51"/>
      <c r="J3341" s="107"/>
      <c r="L3341" s="50"/>
      <c r="M3341" s="50"/>
      <c r="N3341" s="50"/>
    </row>
    <row r="3342" spans="1:14" s="22" customFormat="1" x14ac:dyDescent="0.45">
      <c r="A3342" s="113"/>
      <c r="C3342" s="113"/>
      <c r="D3342" s="71"/>
      <c r="E3342" s="91"/>
      <c r="F3342" s="91"/>
      <c r="G3342" s="91"/>
      <c r="H3342" s="50"/>
      <c r="I3342" s="51"/>
      <c r="J3342" s="107"/>
      <c r="L3342" s="50"/>
      <c r="M3342" s="50"/>
      <c r="N3342" s="50"/>
    </row>
    <row r="3343" spans="1:14" s="22" customFormat="1" x14ac:dyDescent="0.45">
      <c r="A3343" s="113"/>
      <c r="C3343" s="113"/>
      <c r="D3343" s="71"/>
      <c r="E3343" s="91"/>
      <c r="F3343" s="91"/>
      <c r="G3343" s="91"/>
      <c r="H3343" s="50"/>
      <c r="I3343" s="51"/>
      <c r="J3343" s="107"/>
      <c r="L3343" s="50"/>
      <c r="M3343" s="50"/>
      <c r="N3343" s="50"/>
    </row>
    <row r="3344" spans="1:14" s="22" customFormat="1" x14ac:dyDescent="0.45">
      <c r="A3344" s="113"/>
      <c r="C3344" s="113"/>
      <c r="D3344" s="71"/>
      <c r="E3344" s="91"/>
      <c r="F3344" s="91"/>
      <c r="G3344" s="91"/>
      <c r="H3344" s="50"/>
      <c r="I3344" s="51"/>
      <c r="J3344" s="107"/>
      <c r="L3344" s="50"/>
      <c r="M3344" s="50"/>
      <c r="N3344" s="50"/>
    </row>
    <row r="3345" spans="1:14" s="22" customFormat="1" x14ac:dyDescent="0.45">
      <c r="A3345" s="113"/>
      <c r="C3345" s="113"/>
      <c r="D3345" s="71"/>
      <c r="E3345" s="91"/>
      <c r="F3345" s="91"/>
      <c r="G3345" s="91"/>
      <c r="H3345" s="50"/>
      <c r="I3345" s="51"/>
      <c r="J3345" s="107"/>
      <c r="L3345" s="50"/>
      <c r="M3345" s="50"/>
      <c r="N3345" s="50"/>
    </row>
    <row r="3346" spans="1:14" s="22" customFormat="1" x14ac:dyDescent="0.45">
      <c r="A3346" s="113"/>
      <c r="C3346" s="113"/>
      <c r="D3346" s="71"/>
      <c r="E3346" s="91"/>
      <c r="F3346" s="91"/>
      <c r="G3346" s="91"/>
      <c r="H3346" s="50"/>
      <c r="I3346" s="51"/>
      <c r="J3346" s="107"/>
      <c r="L3346" s="50"/>
      <c r="M3346" s="50"/>
      <c r="N3346" s="50"/>
    </row>
    <row r="3347" spans="1:14" s="22" customFormat="1" x14ac:dyDescent="0.45">
      <c r="A3347" s="113"/>
      <c r="C3347" s="113"/>
      <c r="D3347" s="71"/>
      <c r="E3347" s="91"/>
      <c r="F3347" s="91"/>
      <c r="G3347" s="91"/>
      <c r="H3347" s="50"/>
      <c r="I3347" s="51"/>
      <c r="J3347" s="107"/>
      <c r="L3347" s="50"/>
      <c r="M3347" s="50"/>
      <c r="N3347" s="50"/>
    </row>
    <row r="3348" spans="1:14" s="22" customFormat="1" x14ac:dyDescent="0.45">
      <c r="A3348" s="113"/>
      <c r="C3348" s="113"/>
      <c r="D3348" s="71"/>
      <c r="E3348" s="91"/>
      <c r="F3348" s="91"/>
      <c r="G3348" s="91"/>
      <c r="H3348" s="50"/>
      <c r="I3348" s="51"/>
      <c r="J3348" s="107"/>
      <c r="L3348" s="50"/>
      <c r="M3348" s="50"/>
      <c r="N3348" s="50"/>
    </row>
    <row r="3349" spans="1:14" s="22" customFormat="1" x14ac:dyDescent="0.45">
      <c r="A3349" s="113"/>
      <c r="C3349" s="113"/>
      <c r="D3349" s="71"/>
      <c r="E3349" s="91"/>
      <c r="F3349" s="91"/>
      <c r="G3349" s="91"/>
      <c r="H3349" s="50"/>
      <c r="I3349" s="51"/>
      <c r="J3349" s="107"/>
      <c r="L3349" s="50"/>
      <c r="M3349" s="50"/>
      <c r="N3349" s="50"/>
    </row>
    <row r="3350" spans="1:14" s="22" customFormat="1" x14ac:dyDescent="0.45">
      <c r="A3350" s="113"/>
      <c r="C3350" s="113"/>
      <c r="D3350" s="71"/>
      <c r="E3350" s="91"/>
      <c r="F3350" s="91"/>
      <c r="G3350" s="91"/>
      <c r="H3350" s="50"/>
      <c r="I3350" s="51"/>
      <c r="J3350" s="107"/>
      <c r="L3350" s="50"/>
      <c r="M3350" s="50"/>
      <c r="N3350" s="50"/>
    </row>
    <row r="3351" spans="1:14" s="22" customFormat="1" x14ac:dyDescent="0.45">
      <c r="A3351" s="113"/>
      <c r="C3351" s="113"/>
      <c r="D3351" s="71"/>
      <c r="E3351" s="91"/>
      <c r="F3351" s="91"/>
      <c r="G3351" s="91"/>
      <c r="H3351" s="50"/>
      <c r="I3351" s="51"/>
      <c r="J3351" s="107"/>
      <c r="L3351" s="50"/>
      <c r="M3351" s="50"/>
      <c r="N3351" s="50"/>
    </row>
    <row r="3352" spans="1:14" s="22" customFormat="1" x14ac:dyDescent="0.45">
      <c r="A3352" s="113"/>
      <c r="C3352" s="113"/>
      <c r="D3352" s="71"/>
      <c r="E3352" s="91"/>
      <c r="F3352" s="91"/>
      <c r="G3352" s="91"/>
      <c r="H3352" s="50"/>
      <c r="I3352" s="51"/>
      <c r="J3352" s="107"/>
      <c r="L3352" s="50"/>
      <c r="M3352" s="50"/>
      <c r="N3352" s="50"/>
    </row>
    <row r="3353" spans="1:14" s="22" customFormat="1" x14ac:dyDescent="0.45">
      <c r="A3353" s="113"/>
      <c r="C3353" s="113"/>
      <c r="D3353" s="71"/>
      <c r="E3353" s="91"/>
      <c r="F3353" s="91"/>
      <c r="G3353" s="91"/>
      <c r="H3353" s="50"/>
      <c r="I3353" s="51"/>
      <c r="J3353" s="107"/>
      <c r="L3353" s="50"/>
      <c r="M3353" s="50"/>
      <c r="N3353" s="50"/>
    </row>
    <row r="3354" spans="1:14" s="22" customFormat="1" x14ac:dyDescent="0.45">
      <c r="A3354" s="113"/>
      <c r="C3354" s="113"/>
      <c r="D3354" s="71"/>
      <c r="E3354" s="91"/>
      <c r="F3354" s="91"/>
      <c r="G3354" s="91"/>
      <c r="H3354" s="50"/>
      <c r="I3354" s="51"/>
      <c r="J3354" s="107"/>
      <c r="L3354" s="50"/>
      <c r="M3354" s="50"/>
      <c r="N3354" s="50"/>
    </row>
    <row r="3355" spans="1:14" s="22" customFormat="1" x14ac:dyDescent="0.45">
      <c r="A3355" s="113"/>
      <c r="C3355" s="113"/>
      <c r="D3355" s="71"/>
      <c r="E3355" s="91"/>
      <c r="F3355" s="91"/>
      <c r="G3355" s="91"/>
      <c r="H3355" s="50"/>
      <c r="I3355" s="51"/>
      <c r="J3355" s="107"/>
      <c r="L3355" s="50"/>
      <c r="M3355" s="50"/>
      <c r="N3355" s="50"/>
    </row>
    <row r="3356" spans="1:14" s="22" customFormat="1" x14ac:dyDescent="0.45">
      <c r="A3356" s="113"/>
      <c r="C3356" s="113"/>
      <c r="D3356" s="71"/>
      <c r="E3356" s="91"/>
      <c r="F3356" s="91"/>
      <c r="G3356" s="91"/>
      <c r="H3356" s="50"/>
      <c r="I3356" s="51"/>
      <c r="J3356" s="107"/>
      <c r="L3356" s="50"/>
      <c r="M3356" s="50"/>
      <c r="N3356" s="50"/>
    </row>
    <row r="3357" spans="1:14" s="22" customFormat="1" x14ac:dyDescent="0.45">
      <c r="A3357" s="113"/>
      <c r="C3357" s="113"/>
      <c r="D3357" s="71"/>
      <c r="E3357" s="91"/>
      <c r="F3357" s="91"/>
      <c r="G3357" s="91"/>
      <c r="H3357" s="50"/>
      <c r="I3357" s="51"/>
      <c r="J3357" s="107"/>
      <c r="L3357" s="50"/>
      <c r="M3357" s="50"/>
      <c r="N3357" s="50"/>
    </row>
    <row r="3358" spans="1:14" s="22" customFormat="1" x14ac:dyDescent="0.45">
      <c r="A3358" s="113"/>
      <c r="C3358" s="113"/>
      <c r="D3358" s="71"/>
      <c r="E3358" s="91"/>
      <c r="F3358" s="91"/>
      <c r="G3358" s="91"/>
      <c r="H3358" s="50"/>
      <c r="I3358" s="51"/>
      <c r="J3358" s="107"/>
      <c r="L3358" s="50"/>
      <c r="M3358" s="50"/>
      <c r="N3358" s="50"/>
    </row>
    <row r="3359" spans="1:14" s="22" customFormat="1" x14ac:dyDescent="0.45">
      <c r="A3359" s="113"/>
      <c r="C3359" s="113"/>
      <c r="D3359" s="71"/>
      <c r="E3359" s="91"/>
      <c r="F3359" s="91"/>
      <c r="G3359" s="91"/>
      <c r="H3359" s="50"/>
      <c r="I3359" s="51"/>
      <c r="J3359" s="107"/>
      <c r="L3359" s="50"/>
      <c r="M3359" s="50"/>
      <c r="N3359" s="50"/>
    </row>
    <row r="3360" spans="1:14" s="22" customFormat="1" x14ac:dyDescent="0.45">
      <c r="A3360" s="113"/>
      <c r="C3360" s="113"/>
      <c r="D3360" s="71"/>
      <c r="E3360" s="91"/>
      <c r="F3360" s="91"/>
      <c r="G3360" s="91"/>
      <c r="H3360" s="50"/>
      <c r="I3360" s="51"/>
      <c r="J3360" s="107"/>
      <c r="L3360" s="50"/>
      <c r="M3360" s="50"/>
      <c r="N3360" s="50"/>
    </row>
    <row r="3361" spans="1:14" s="22" customFormat="1" x14ac:dyDescent="0.45">
      <c r="A3361" s="113"/>
      <c r="C3361" s="113"/>
      <c r="D3361" s="71"/>
      <c r="E3361" s="91"/>
      <c r="F3361" s="91"/>
      <c r="G3361" s="91"/>
      <c r="H3361" s="50"/>
      <c r="I3361" s="51"/>
      <c r="J3361" s="107"/>
      <c r="L3361" s="50"/>
      <c r="M3361" s="50"/>
      <c r="N3361" s="50"/>
    </row>
    <row r="3362" spans="1:14" s="22" customFormat="1" x14ac:dyDescent="0.45">
      <c r="A3362" s="113"/>
      <c r="C3362" s="113"/>
      <c r="D3362" s="71"/>
      <c r="E3362" s="91"/>
      <c r="F3362" s="91"/>
      <c r="G3362" s="91"/>
      <c r="H3362" s="50"/>
      <c r="I3362" s="51"/>
      <c r="J3362" s="107"/>
      <c r="L3362" s="50"/>
      <c r="M3362" s="50"/>
      <c r="N3362" s="50"/>
    </row>
    <row r="3363" spans="1:14" s="22" customFormat="1" x14ac:dyDescent="0.45">
      <c r="A3363" s="113"/>
      <c r="C3363" s="113"/>
      <c r="D3363" s="71"/>
      <c r="E3363" s="91"/>
      <c r="F3363" s="91"/>
      <c r="G3363" s="91"/>
      <c r="H3363" s="50"/>
      <c r="I3363" s="51"/>
      <c r="J3363" s="107"/>
      <c r="L3363" s="50"/>
      <c r="M3363" s="50"/>
      <c r="N3363" s="50"/>
    </row>
    <row r="3364" spans="1:14" s="22" customFormat="1" x14ac:dyDescent="0.45">
      <c r="A3364" s="113"/>
      <c r="C3364" s="113"/>
      <c r="D3364" s="71"/>
      <c r="E3364" s="91"/>
      <c r="F3364" s="91"/>
      <c r="G3364" s="91"/>
      <c r="H3364" s="50"/>
      <c r="I3364" s="51"/>
      <c r="J3364" s="107"/>
      <c r="L3364" s="50"/>
      <c r="M3364" s="50"/>
      <c r="N3364" s="50"/>
    </row>
    <row r="3365" spans="1:14" s="22" customFormat="1" x14ac:dyDescent="0.45">
      <c r="A3365" s="113"/>
      <c r="C3365" s="113"/>
      <c r="D3365" s="71"/>
      <c r="E3365" s="91"/>
      <c r="F3365" s="91"/>
      <c r="G3365" s="91"/>
      <c r="H3365" s="50"/>
      <c r="I3365" s="51"/>
      <c r="J3365" s="107"/>
      <c r="L3365" s="50"/>
      <c r="M3365" s="50"/>
      <c r="N3365" s="50"/>
    </row>
    <row r="3366" spans="1:14" s="22" customFormat="1" x14ac:dyDescent="0.45">
      <c r="A3366" s="113"/>
      <c r="C3366" s="113"/>
      <c r="D3366" s="71"/>
      <c r="E3366" s="91"/>
      <c r="F3366" s="91"/>
      <c r="G3366" s="91"/>
      <c r="H3366" s="50"/>
      <c r="I3366" s="51"/>
      <c r="J3366" s="107"/>
      <c r="L3366" s="50"/>
      <c r="M3366" s="50"/>
      <c r="N3366" s="50"/>
    </row>
    <row r="3367" spans="1:14" s="22" customFormat="1" x14ac:dyDescent="0.45">
      <c r="A3367" s="113"/>
      <c r="C3367" s="113"/>
      <c r="D3367" s="71"/>
      <c r="E3367" s="91"/>
      <c r="F3367" s="91"/>
      <c r="G3367" s="91"/>
      <c r="H3367" s="50"/>
      <c r="I3367" s="51"/>
      <c r="J3367" s="107"/>
      <c r="L3367" s="50"/>
      <c r="M3367" s="50"/>
      <c r="N3367" s="50"/>
    </row>
    <row r="3368" spans="1:14" s="22" customFormat="1" x14ac:dyDescent="0.45">
      <c r="A3368" s="113"/>
      <c r="C3368" s="113"/>
      <c r="D3368" s="71"/>
      <c r="E3368" s="91"/>
      <c r="F3368" s="91"/>
      <c r="G3368" s="91"/>
      <c r="H3368" s="50"/>
      <c r="I3368" s="51"/>
      <c r="J3368" s="107"/>
      <c r="L3368" s="50"/>
      <c r="M3368" s="50"/>
      <c r="N3368" s="50"/>
    </row>
    <row r="3369" spans="1:14" s="22" customFormat="1" x14ac:dyDescent="0.45">
      <c r="A3369" s="113"/>
      <c r="C3369" s="113"/>
      <c r="D3369" s="71"/>
      <c r="E3369" s="91"/>
      <c r="F3369" s="91"/>
      <c r="G3369" s="91"/>
      <c r="H3369" s="50"/>
      <c r="I3369" s="51"/>
      <c r="J3369" s="107"/>
      <c r="L3369" s="50"/>
      <c r="M3369" s="50"/>
      <c r="N3369" s="50"/>
    </row>
    <row r="3370" spans="1:14" s="22" customFormat="1" x14ac:dyDescent="0.45">
      <c r="A3370" s="113"/>
      <c r="C3370" s="113"/>
      <c r="D3370" s="71"/>
      <c r="E3370" s="91"/>
      <c r="F3370" s="91"/>
      <c r="G3370" s="91"/>
      <c r="H3370" s="50"/>
      <c r="I3370" s="51"/>
      <c r="J3370" s="107"/>
      <c r="L3370" s="50"/>
      <c r="M3370" s="50"/>
      <c r="N3370" s="50"/>
    </row>
    <row r="3371" spans="1:14" s="22" customFormat="1" x14ac:dyDescent="0.45">
      <c r="A3371" s="113"/>
      <c r="C3371" s="113"/>
      <c r="D3371" s="71"/>
      <c r="E3371" s="91"/>
      <c r="F3371" s="91"/>
      <c r="G3371" s="91"/>
      <c r="H3371" s="50"/>
      <c r="I3371" s="51"/>
      <c r="J3371" s="107"/>
      <c r="L3371" s="50"/>
      <c r="M3371" s="50"/>
      <c r="N3371" s="50"/>
    </row>
    <row r="3372" spans="1:14" s="22" customFormat="1" x14ac:dyDescent="0.45">
      <c r="A3372" s="113"/>
      <c r="C3372" s="113"/>
      <c r="D3372" s="71"/>
      <c r="E3372" s="91"/>
      <c r="F3372" s="91"/>
      <c r="G3372" s="91"/>
      <c r="H3372" s="50"/>
      <c r="I3372" s="51"/>
      <c r="J3372" s="107"/>
      <c r="L3372" s="50"/>
      <c r="M3372" s="50"/>
      <c r="N3372" s="50"/>
    </row>
    <row r="3373" spans="1:14" s="22" customFormat="1" x14ac:dyDescent="0.45">
      <c r="A3373" s="113"/>
      <c r="C3373" s="113"/>
      <c r="D3373" s="71"/>
      <c r="E3373" s="91"/>
      <c r="F3373" s="91"/>
      <c r="G3373" s="91"/>
      <c r="H3373" s="50"/>
      <c r="I3373" s="51"/>
      <c r="J3373" s="107"/>
      <c r="L3373" s="50"/>
      <c r="M3373" s="50"/>
      <c r="N3373" s="50"/>
    </row>
    <row r="3374" spans="1:14" s="22" customFormat="1" x14ac:dyDescent="0.45">
      <c r="A3374" s="113"/>
      <c r="C3374" s="113"/>
      <c r="D3374" s="71"/>
      <c r="E3374" s="91"/>
      <c r="F3374" s="91"/>
      <c r="G3374" s="91"/>
      <c r="H3374" s="50"/>
      <c r="I3374" s="51"/>
      <c r="J3374" s="107"/>
      <c r="L3374" s="50"/>
      <c r="M3374" s="50"/>
      <c r="N3374" s="50"/>
    </row>
    <row r="3375" spans="1:14" s="22" customFormat="1" x14ac:dyDescent="0.45">
      <c r="A3375" s="113"/>
      <c r="C3375" s="113"/>
      <c r="D3375" s="71"/>
      <c r="E3375" s="91"/>
      <c r="F3375" s="91"/>
      <c r="G3375" s="91"/>
      <c r="H3375" s="50"/>
      <c r="I3375" s="51"/>
      <c r="J3375" s="107"/>
      <c r="L3375" s="50"/>
      <c r="M3375" s="50"/>
      <c r="N3375" s="50"/>
    </row>
    <row r="3376" spans="1:14" s="22" customFormat="1" x14ac:dyDescent="0.45">
      <c r="A3376" s="113"/>
      <c r="C3376" s="113"/>
      <c r="D3376" s="71"/>
      <c r="E3376" s="91"/>
      <c r="F3376" s="91"/>
      <c r="G3376" s="91"/>
      <c r="H3376" s="50"/>
      <c r="I3376" s="51"/>
      <c r="J3376" s="107"/>
      <c r="L3376" s="50"/>
      <c r="M3376" s="50"/>
      <c r="N3376" s="50"/>
    </row>
    <row r="3377" spans="1:14" s="22" customFormat="1" x14ac:dyDescent="0.45">
      <c r="A3377" s="113"/>
      <c r="C3377" s="113"/>
      <c r="D3377" s="71"/>
      <c r="E3377" s="91"/>
      <c r="F3377" s="91"/>
      <c r="G3377" s="91"/>
      <c r="H3377" s="50"/>
      <c r="I3377" s="51"/>
      <c r="J3377" s="107"/>
      <c r="L3377" s="50"/>
      <c r="M3377" s="50"/>
      <c r="N3377" s="50"/>
    </row>
    <row r="3378" spans="1:14" s="22" customFormat="1" x14ac:dyDescent="0.45">
      <c r="A3378" s="113"/>
      <c r="C3378" s="113"/>
      <c r="D3378" s="71"/>
      <c r="E3378" s="91"/>
      <c r="F3378" s="91"/>
      <c r="G3378" s="91"/>
      <c r="H3378" s="50"/>
      <c r="I3378" s="51"/>
      <c r="J3378" s="107"/>
      <c r="L3378" s="50"/>
      <c r="M3378" s="50"/>
      <c r="N3378" s="50"/>
    </row>
    <row r="3379" spans="1:14" s="22" customFormat="1" x14ac:dyDescent="0.45">
      <c r="A3379" s="113"/>
      <c r="C3379" s="113"/>
      <c r="D3379" s="71"/>
      <c r="E3379" s="91"/>
      <c r="F3379" s="91"/>
      <c r="G3379" s="91"/>
      <c r="H3379" s="50"/>
      <c r="I3379" s="51"/>
      <c r="J3379" s="107"/>
      <c r="L3379" s="50"/>
      <c r="M3379" s="50"/>
      <c r="N3379" s="50"/>
    </row>
    <row r="3380" spans="1:14" s="22" customFormat="1" x14ac:dyDescent="0.45">
      <c r="A3380" s="113"/>
      <c r="C3380" s="113"/>
      <c r="D3380" s="71"/>
      <c r="E3380" s="91"/>
      <c r="F3380" s="91"/>
      <c r="G3380" s="91"/>
      <c r="H3380" s="50"/>
      <c r="I3380" s="51"/>
      <c r="J3380" s="107"/>
      <c r="L3380" s="50"/>
      <c r="M3380" s="50"/>
      <c r="N3380" s="50"/>
    </row>
    <row r="3381" spans="1:14" s="22" customFormat="1" x14ac:dyDescent="0.45">
      <c r="A3381" s="113"/>
      <c r="C3381" s="113"/>
      <c r="D3381" s="71"/>
      <c r="E3381" s="91"/>
      <c r="F3381" s="91"/>
      <c r="G3381" s="91"/>
      <c r="H3381" s="50"/>
      <c r="I3381" s="51"/>
      <c r="J3381" s="107"/>
      <c r="L3381" s="50"/>
      <c r="M3381" s="50"/>
      <c r="N3381" s="50"/>
    </row>
    <row r="3382" spans="1:14" s="22" customFormat="1" x14ac:dyDescent="0.45">
      <c r="A3382" s="113"/>
      <c r="C3382" s="113"/>
      <c r="D3382" s="71"/>
      <c r="E3382" s="91"/>
      <c r="F3382" s="91"/>
      <c r="G3382" s="91"/>
      <c r="H3382" s="50"/>
      <c r="I3382" s="51"/>
      <c r="J3382" s="107"/>
      <c r="L3382" s="50"/>
      <c r="M3382" s="50"/>
      <c r="N3382" s="50"/>
    </row>
    <row r="3383" spans="1:14" s="22" customFormat="1" x14ac:dyDescent="0.45">
      <c r="A3383" s="113"/>
      <c r="C3383" s="113"/>
      <c r="D3383" s="71"/>
      <c r="E3383" s="91"/>
      <c r="F3383" s="91"/>
      <c r="G3383" s="91"/>
      <c r="H3383" s="50"/>
      <c r="I3383" s="51"/>
      <c r="J3383" s="107"/>
      <c r="L3383" s="50"/>
      <c r="M3383" s="50"/>
      <c r="N3383" s="50"/>
    </row>
    <row r="3384" spans="1:14" s="22" customFormat="1" x14ac:dyDescent="0.45">
      <c r="A3384" s="113"/>
      <c r="C3384" s="113"/>
      <c r="D3384" s="71"/>
      <c r="E3384" s="91"/>
      <c r="F3384" s="91"/>
      <c r="G3384" s="91"/>
      <c r="H3384" s="50"/>
      <c r="I3384" s="51"/>
      <c r="J3384" s="107"/>
      <c r="L3384" s="50"/>
      <c r="M3384" s="50"/>
      <c r="N3384" s="50"/>
    </row>
    <row r="3385" spans="1:14" s="22" customFormat="1" x14ac:dyDescent="0.45">
      <c r="A3385" s="113"/>
      <c r="C3385" s="113"/>
      <c r="D3385" s="71"/>
      <c r="E3385" s="91"/>
      <c r="F3385" s="91"/>
      <c r="G3385" s="91"/>
      <c r="H3385" s="50"/>
      <c r="I3385" s="51"/>
      <c r="J3385" s="107"/>
      <c r="L3385" s="50"/>
      <c r="M3385" s="50"/>
      <c r="N3385" s="50"/>
    </row>
    <row r="3386" spans="1:14" s="22" customFormat="1" x14ac:dyDescent="0.45">
      <c r="A3386" s="113"/>
      <c r="C3386" s="113"/>
      <c r="D3386" s="71"/>
      <c r="E3386" s="91"/>
      <c r="F3386" s="91"/>
      <c r="G3386" s="91"/>
      <c r="H3386" s="50"/>
      <c r="I3386" s="51"/>
      <c r="J3386" s="107"/>
      <c r="L3386" s="50"/>
      <c r="M3386" s="50"/>
      <c r="N3386" s="50"/>
    </row>
    <row r="3387" spans="1:14" s="22" customFormat="1" x14ac:dyDescent="0.45">
      <c r="A3387" s="113"/>
      <c r="C3387" s="113"/>
      <c r="D3387" s="71"/>
      <c r="E3387" s="91"/>
      <c r="F3387" s="91"/>
      <c r="G3387" s="91"/>
      <c r="H3387" s="50"/>
      <c r="I3387" s="51"/>
      <c r="J3387" s="107"/>
      <c r="L3387" s="50"/>
      <c r="M3387" s="50"/>
      <c r="N3387" s="50"/>
    </row>
    <row r="3388" spans="1:14" s="22" customFormat="1" x14ac:dyDescent="0.45">
      <c r="A3388" s="113"/>
      <c r="C3388" s="113"/>
      <c r="D3388" s="71"/>
      <c r="E3388" s="91"/>
      <c r="F3388" s="91"/>
      <c r="G3388" s="91"/>
      <c r="H3388" s="50"/>
      <c r="I3388" s="51"/>
      <c r="J3388" s="107"/>
      <c r="L3388" s="50"/>
      <c r="M3388" s="50"/>
      <c r="N3388" s="50"/>
    </row>
    <row r="3389" spans="1:14" s="22" customFormat="1" x14ac:dyDescent="0.45">
      <c r="A3389" s="113"/>
      <c r="C3389" s="113"/>
      <c r="D3389" s="71"/>
      <c r="E3389" s="91"/>
      <c r="F3389" s="91"/>
      <c r="G3389" s="91"/>
      <c r="H3389" s="50"/>
      <c r="I3389" s="51"/>
      <c r="J3389" s="107"/>
      <c r="L3389" s="50"/>
      <c r="M3389" s="50"/>
      <c r="N3389" s="50"/>
    </row>
    <row r="3390" spans="1:14" s="22" customFormat="1" x14ac:dyDescent="0.45">
      <c r="A3390" s="113"/>
      <c r="C3390" s="113"/>
      <c r="D3390" s="71"/>
      <c r="E3390" s="91"/>
      <c r="F3390" s="91"/>
      <c r="G3390" s="91"/>
      <c r="H3390" s="50"/>
      <c r="I3390" s="51"/>
      <c r="J3390" s="107"/>
      <c r="L3390" s="50"/>
      <c r="M3390" s="50"/>
      <c r="N3390" s="50"/>
    </row>
    <row r="3391" spans="1:14" s="22" customFormat="1" x14ac:dyDescent="0.45">
      <c r="A3391" s="113"/>
      <c r="C3391" s="113"/>
      <c r="D3391" s="71"/>
      <c r="E3391" s="91"/>
      <c r="F3391" s="91"/>
      <c r="G3391" s="91"/>
      <c r="H3391" s="50"/>
      <c r="I3391" s="51"/>
      <c r="J3391" s="107"/>
      <c r="L3391" s="50"/>
      <c r="M3391" s="50"/>
      <c r="N3391" s="50"/>
    </row>
    <row r="3392" spans="1:14" s="22" customFormat="1" x14ac:dyDescent="0.45">
      <c r="A3392" s="113"/>
      <c r="C3392" s="113"/>
      <c r="D3392" s="71"/>
      <c r="E3392" s="91"/>
      <c r="F3392" s="91"/>
      <c r="G3392" s="91"/>
      <c r="H3392" s="50"/>
      <c r="I3392" s="51"/>
      <c r="J3392" s="107"/>
      <c r="L3392" s="50"/>
      <c r="M3392" s="50"/>
      <c r="N3392" s="50"/>
    </row>
    <row r="3393" spans="1:14" s="22" customFormat="1" x14ac:dyDescent="0.45">
      <c r="A3393" s="113"/>
      <c r="C3393" s="113"/>
      <c r="D3393" s="71"/>
      <c r="E3393" s="91"/>
      <c r="F3393" s="91"/>
      <c r="G3393" s="91"/>
      <c r="H3393" s="50"/>
      <c r="I3393" s="51"/>
      <c r="J3393" s="107"/>
      <c r="L3393" s="50"/>
      <c r="M3393" s="50"/>
      <c r="N3393" s="50"/>
    </row>
    <row r="3394" spans="1:14" s="22" customFormat="1" x14ac:dyDescent="0.45">
      <c r="A3394" s="113"/>
      <c r="C3394" s="113"/>
      <c r="D3394" s="71"/>
      <c r="E3394" s="91"/>
      <c r="F3394" s="91"/>
      <c r="G3394" s="91"/>
      <c r="H3394" s="50"/>
      <c r="I3394" s="51"/>
      <c r="J3394" s="107"/>
      <c r="L3394" s="50"/>
      <c r="M3394" s="50"/>
      <c r="N3394" s="50"/>
    </row>
    <row r="3395" spans="1:14" s="22" customFormat="1" x14ac:dyDescent="0.45">
      <c r="A3395" s="113"/>
      <c r="C3395" s="113"/>
      <c r="D3395" s="71"/>
      <c r="E3395" s="91"/>
      <c r="F3395" s="91"/>
      <c r="G3395" s="91"/>
      <c r="H3395" s="50"/>
      <c r="I3395" s="51"/>
      <c r="J3395" s="107"/>
      <c r="L3395" s="50"/>
      <c r="M3395" s="50"/>
      <c r="N3395" s="50"/>
    </row>
    <row r="3396" spans="1:14" s="22" customFormat="1" x14ac:dyDescent="0.45">
      <c r="A3396" s="113"/>
      <c r="C3396" s="113"/>
      <c r="D3396" s="71"/>
      <c r="E3396" s="91"/>
      <c r="F3396" s="91"/>
      <c r="G3396" s="91"/>
      <c r="H3396" s="50"/>
      <c r="I3396" s="51"/>
      <c r="J3396" s="107"/>
      <c r="L3396" s="50"/>
      <c r="M3396" s="50"/>
      <c r="N3396" s="50"/>
    </row>
    <row r="3397" spans="1:14" s="22" customFormat="1" x14ac:dyDescent="0.45">
      <c r="A3397" s="113"/>
      <c r="C3397" s="113"/>
      <c r="D3397" s="71"/>
      <c r="E3397" s="91"/>
      <c r="F3397" s="91"/>
      <c r="G3397" s="91"/>
      <c r="H3397" s="50"/>
      <c r="I3397" s="51"/>
      <c r="J3397" s="107"/>
      <c r="L3397" s="50"/>
      <c r="M3397" s="50"/>
      <c r="N3397" s="50"/>
    </row>
    <row r="3398" spans="1:14" s="22" customFormat="1" x14ac:dyDescent="0.45">
      <c r="A3398" s="113"/>
      <c r="C3398" s="113"/>
      <c r="D3398" s="71"/>
      <c r="E3398" s="91"/>
      <c r="F3398" s="91"/>
      <c r="G3398" s="91"/>
      <c r="H3398" s="50"/>
      <c r="I3398" s="51"/>
      <c r="J3398" s="107"/>
      <c r="L3398" s="50"/>
      <c r="M3398" s="50"/>
      <c r="N3398" s="50"/>
    </row>
    <row r="3399" spans="1:14" s="22" customFormat="1" x14ac:dyDescent="0.45">
      <c r="A3399" s="113"/>
      <c r="C3399" s="113"/>
      <c r="D3399" s="71"/>
      <c r="E3399" s="91"/>
      <c r="F3399" s="91"/>
      <c r="G3399" s="91"/>
      <c r="H3399" s="50"/>
      <c r="I3399" s="51"/>
      <c r="J3399" s="107"/>
      <c r="L3399" s="50"/>
      <c r="M3399" s="50"/>
      <c r="N3399" s="50"/>
    </row>
    <row r="3400" spans="1:14" s="22" customFormat="1" x14ac:dyDescent="0.45">
      <c r="A3400" s="113"/>
      <c r="C3400" s="113"/>
      <c r="D3400" s="71"/>
      <c r="E3400" s="91"/>
      <c r="F3400" s="91"/>
      <c r="G3400" s="91"/>
      <c r="H3400" s="50"/>
      <c r="I3400" s="51"/>
      <c r="J3400" s="107"/>
      <c r="L3400" s="50"/>
      <c r="M3400" s="50"/>
      <c r="N3400" s="50"/>
    </row>
    <row r="3401" spans="1:14" s="22" customFormat="1" x14ac:dyDescent="0.45">
      <c r="A3401" s="113"/>
      <c r="C3401" s="113"/>
      <c r="D3401" s="71"/>
      <c r="E3401" s="91"/>
      <c r="F3401" s="91"/>
      <c r="G3401" s="91"/>
      <c r="H3401" s="50"/>
      <c r="I3401" s="51"/>
      <c r="J3401" s="107"/>
      <c r="L3401" s="50"/>
      <c r="M3401" s="50"/>
      <c r="N3401" s="50"/>
    </row>
    <row r="3402" spans="1:14" s="22" customFormat="1" x14ac:dyDescent="0.45">
      <c r="A3402" s="113"/>
      <c r="C3402" s="113"/>
      <c r="D3402" s="71"/>
      <c r="E3402" s="91"/>
      <c r="F3402" s="91"/>
      <c r="G3402" s="91"/>
      <c r="H3402" s="50"/>
      <c r="I3402" s="51"/>
      <c r="J3402" s="107"/>
      <c r="L3402" s="50"/>
      <c r="M3402" s="50"/>
      <c r="N3402" s="50"/>
    </row>
    <row r="3403" spans="1:14" s="22" customFormat="1" x14ac:dyDescent="0.45">
      <c r="A3403" s="113"/>
      <c r="C3403" s="113"/>
      <c r="D3403" s="71"/>
      <c r="E3403" s="91"/>
      <c r="F3403" s="91"/>
      <c r="G3403" s="91"/>
      <c r="H3403" s="50"/>
      <c r="I3403" s="51"/>
      <c r="J3403" s="107"/>
      <c r="L3403" s="50"/>
      <c r="M3403" s="50"/>
      <c r="N3403" s="50"/>
    </row>
    <row r="3404" spans="1:14" s="22" customFormat="1" x14ac:dyDescent="0.45">
      <c r="A3404" s="113"/>
      <c r="C3404" s="113"/>
      <c r="D3404" s="71"/>
      <c r="E3404" s="91"/>
      <c r="F3404" s="91"/>
      <c r="G3404" s="91"/>
      <c r="H3404" s="50"/>
      <c r="I3404" s="51"/>
      <c r="J3404" s="107"/>
      <c r="L3404" s="50"/>
      <c r="M3404" s="50"/>
      <c r="N3404" s="50"/>
    </row>
    <row r="3405" spans="1:14" s="22" customFormat="1" x14ac:dyDescent="0.45">
      <c r="A3405" s="113"/>
      <c r="C3405" s="113"/>
      <c r="D3405" s="71"/>
      <c r="E3405" s="91"/>
      <c r="F3405" s="91"/>
      <c r="G3405" s="91"/>
      <c r="H3405" s="50"/>
      <c r="I3405" s="51"/>
      <c r="J3405" s="107"/>
      <c r="L3405" s="50"/>
      <c r="M3405" s="50"/>
      <c r="N3405" s="50"/>
    </row>
    <row r="3406" spans="1:14" s="22" customFormat="1" x14ac:dyDescent="0.45">
      <c r="A3406" s="113"/>
      <c r="C3406" s="113"/>
      <c r="D3406" s="71"/>
      <c r="E3406" s="91"/>
      <c r="F3406" s="91"/>
      <c r="G3406" s="91"/>
      <c r="H3406" s="50"/>
      <c r="I3406" s="51"/>
      <c r="J3406" s="107"/>
      <c r="L3406" s="50"/>
      <c r="M3406" s="50"/>
      <c r="N3406" s="50"/>
    </row>
    <row r="3407" spans="1:14" s="22" customFormat="1" x14ac:dyDescent="0.45">
      <c r="A3407" s="113"/>
      <c r="C3407" s="113"/>
      <c r="D3407" s="71"/>
      <c r="E3407" s="91"/>
      <c r="F3407" s="91"/>
      <c r="G3407" s="91"/>
      <c r="H3407" s="50"/>
      <c r="I3407" s="51"/>
      <c r="J3407" s="107"/>
      <c r="L3407" s="50"/>
      <c r="M3407" s="50"/>
      <c r="N3407" s="50"/>
    </row>
    <row r="3408" spans="1:14" s="22" customFormat="1" x14ac:dyDescent="0.45">
      <c r="A3408" s="113"/>
      <c r="C3408" s="113"/>
      <c r="D3408" s="71"/>
      <c r="E3408" s="91"/>
      <c r="F3408" s="91"/>
      <c r="G3408" s="91"/>
      <c r="H3408" s="50"/>
      <c r="I3408" s="51"/>
      <c r="J3408" s="107"/>
      <c r="L3408" s="50"/>
      <c r="M3408" s="50"/>
      <c r="N3408" s="50"/>
    </row>
    <row r="3409" spans="1:14" s="22" customFormat="1" x14ac:dyDescent="0.45">
      <c r="A3409" s="113"/>
      <c r="C3409" s="113"/>
      <c r="D3409" s="71"/>
      <c r="E3409" s="91"/>
      <c r="F3409" s="91"/>
      <c r="G3409" s="91"/>
      <c r="H3409" s="50"/>
      <c r="I3409" s="51"/>
      <c r="J3409" s="107"/>
      <c r="L3409" s="50"/>
      <c r="M3409" s="50"/>
      <c r="N3409" s="50"/>
    </row>
    <row r="3410" spans="1:14" s="22" customFormat="1" x14ac:dyDescent="0.45">
      <c r="A3410" s="113"/>
      <c r="C3410" s="113"/>
      <c r="D3410" s="71"/>
      <c r="E3410" s="91"/>
      <c r="F3410" s="91"/>
      <c r="G3410" s="91"/>
      <c r="H3410" s="50"/>
      <c r="I3410" s="51"/>
      <c r="J3410" s="107"/>
      <c r="L3410" s="50"/>
      <c r="M3410" s="50"/>
      <c r="N3410" s="50"/>
    </row>
    <row r="3411" spans="1:14" s="22" customFormat="1" x14ac:dyDescent="0.45">
      <c r="A3411" s="113"/>
      <c r="C3411" s="113"/>
      <c r="D3411" s="71"/>
      <c r="E3411" s="91"/>
      <c r="F3411" s="91"/>
      <c r="G3411" s="91"/>
      <c r="H3411" s="50"/>
      <c r="I3411" s="51"/>
      <c r="J3411" s="107"/>
      <c r="L3411" s="50"/>
      <c r="M3411" s="50"/>
      <c r="N3411" s="50"/>
    </row>
    <row r="3412" spans="1:14" s="22" customFormat="1" x14ac:dyDescent="0.45">
      <c r="A3412" s="113"/>
      <c r="C3412" s="113"/>
      <c r="D3412" s="71"/>
      <c r="E3412" s="91"/>
      <c r="F3412" s="91"/>
      <c r="G3412" s="91"/>
      <c r="H3412" s="50"/>
      <c r="I3412" s="51"/>
      <c r="J3412" s="107"/>
      <c r="L3412" s="50"/>
      <c r="M3412" s="50"/>
      <c r="N3412" s="50"/>
    </row>
    <row r="3413" spans="1:14" s="22" customFormat="1" x14ac:dyDescent="0.45">
      <c r="A3413" s="113"/>
      <c r="C3413" s="113"/>
      <c r="D3413" s="71"/>
      <c r="E3413" s="91"/>
      <c r="F3413" s="91"/>
      <c r="G3413" s="91"/>
      <c r="H3413" s="50"/>
      <c r="I3413" s="51"/>
      <c r="J3413" s="107"/>
      <c r="L3413" s="50"/>
      <c r="M3413" s="50"/>
      <c r="N3413" s="50"/>
    </row>
    <row r="3414" spans="1:14" s="22" customFormat="1" x14ac:dyDescent="0.45">
      <c r="A3414" s="113"/>
      <c r="C3414" s="113"/>
      <c r="D3414" s="71"/>
      <c r="E3414" s="91"/>
      <c r="F3414" s="91"/>
      <c r="G3414" s="91"/>
      <c r="H3414" s="50"/>
      <c r="I3414" s="51"/>
      <c r="J3414" s="107"/>
      <c r="L3414" s="50"/>
      <c r="M3414" s="50"/>
      <c r="N3414" s="50"/>
    </row>
    <row r="3415" spans="1:14" s="22" customFormat="1" x14ac:dyDescent="0.45">
      <c r="A3415" s="113"/>
      <c r="C3415" s="113"/>
      <c r="D3415" s="71"/>
      <c r="E3415" s="91"/>
      <c r="F3415" s="91"/>
      <c r="G3415" s="91"/>
      <c r="H3415" s="50"/>
      <c r="I3415" s="51"/>
      <c r="J3415" s="107"/>
      <c r="L3415" s="50"/>
      <c r="M3415" s="50"/>
      <c r="N3415" s="50"/>
    </row>
    <row r="3416" spans="1:14" s="22" customFormat="1" x14ac:dyDescent="0.45">
      <c r="A3416" s="113"/>
      <c r="C3416" s="113"/>
      <c r="D3416" s="71"/>
      <c r="E3416" s="91"/>
      <c r="F3416" s="91"/>
      <c r="G3416" s="91"/>
      <c r="H3416" s="50"/>
      <c r="I3416" s="51"/>
      <c r="J3416" s="107"/>
      <c r="L3416" s="50"/>
      <c r="M3416" s="50"/>
      <c r="N3416" s="50"/>
    </row>
    <row r="3417" spans="1:14" s="22" customFormat="1" x14ac:dyDescent="0.45">
      <c r="A3417" s="113"/>
      <c r="C3417" s="113"/>
      <c r="D3417" s="71"/>
      <c r="E3417" s="91"/>
      <c r="F3417" s="91"/>
      <c r="G3417" s="91"/>
      <c r="H3417" s="50"/>
      <c r="I3417" s="51"/>
      <c r="J3417" s="107"/>
      <c r="L3417" s="50"/>
      <c r="M3417" s="50"/>
      <c r="N3417" s="50"/>
    </row>
    <row r="3418" spans="1:14" s="22" customFormat="1" x14ac:dyDescent="0.45">
      <c r="A3418" s="113"/>
      <c r="C3418" s="113"/>
      <c r="D3418" s="71"/>
      <c r="E3418" s="91"/>
      <c r="F3418" s="91"/>
      <c r="G3418" s="91"/>
      <c r="H3418" s="50"/>
      <c r="I3418" s="51"/>
      <c r="J3418" s="107"/>
      <c r="L3418" s="50"/>
      <c r="M3418" s="50"/>
      <c r="N3418" s="50"/>
    </row>
    <row r="3419" spans="1:14" s="22" customFormat="1" x14ac:dyDescent="0.45">
      <c r="A3419" s="113"/>
      <c r="C3419" s="113"/>
      <c r="D3419" s="71"/>
      <c r="E3419" s="91"/>
      <c r="F3419" s="91"/>
      <c r="G3419" s="91"/>
      <c r="H3419" s="50"/>
      <c r="I3419" s="51"/>
      <c r="J3419" s="107"/>
      <c r="L3419" s="50"/>
      <c r="M3419" s="50"/>
      <c r="N3419" s="50"/>
    </row>
    <row r="3420" spans="1:14" s="22" customFormat="1" x14ac:dyDescent="0.45">
      <c r="A3420" s="113"/>
      <c r="C3420" s="113"/>
      <c r="D3420" s="71"/>
      <c r="E3420" s="91"/>
      <c r="F3420" s="91"/>
      <c r="G3420" s="91"/>
      <c r="H3420" s="50"/>
      <c r="I3420" s="51"/>
      <c r="J3420" s="107"/>
      <c r="L3420" s="50"/>
      <c r="M3420" s="50"/>
      <c r="N3420" s="50"/>
    </row>
    <row r="3421" spans="1:14" s="22" customFormat="1" x14ac:dyDescent="0.45">
      <c r="A3421" s="113"/>
      <c r="C3421" s="113"/>
      <c r="D3421" s="71"/>
      <c r="E3421" s="91"/>
      <c r="F3421" s="91"/>
      <c r="G3421" s="91"/>
      <c r="H3421" s="50"/>
      <c r="I3421" s="51"/>
      <c r="J3421" s="107"/>
      <c r="L3421" s="50"/>
      <c r="M3421" s="50"/>
      <c r="N3421" s="50"/>
    </row>
    <row r="3422" spans="1:14" s="22" customFormat="1" x14ac:dyDescent="0.45">
      <c r="A3422" s="113"/>
      <c r="C3422" s="113"/>
      <c r="D3422" s="71"/>
      <c r="E3422" s="91"/>
      <c r="F3422" s="91"/>
      <c r="G3422" s="91"/>
      <c r="H3422" s="50"/>
      <c r="I3422" s="51"/>
      <c r="J3422" s="107"/>
      <c r="L3422" s="50"/>
      <c r="M3422" s="50"/>
      <c r="N3422" s="50"/>
    </row>
    <row r="3423" spans="1:14" s="22" customFormat="1" x14ac:dyDescent="0.45">
      <c r="A3423" s="113"/>
      <c r="C3423" s="113"/>
      <c r="D3423" s="71"/>
      <c r="E3423" s="91"/>
      <c r="F3423" s="91"/>
      <c r="G3423" s="91"/>
      <c r="H3423" s="50"/>
      <c r="I3423" s="51"/>
      <c r="J3423" s="107"/>
      <c r="L3423" s="50"/>
      <c r="M3423" s="50"/>
      <c r="N3423" s="50"/>
    </row>
    <row r="3424" spans="1:14" s="22" customFormat="1" x14ac:dyDescent="0.45">
      <c r="A3424" s="113"/>
      <c r="C3424" s="113"/>
      <c r="D3424" s="71"/>
      <c r="E3424" s="91"/>
      <c r="F3424" s="91"/>
      <c r="G3424" s="91"/>
      <c r="H3424" s="50"/>
      <c r="I3424" s="51"/>
      <c r="J3424" s="107"/>
      <c r="L3424" s="50"/>
      <c r="M3424" s="50"/>
      <c r="N3424" s="50"/>
    </row>
    <row r="3425" spans="1:14" s="22" customFormat="1" x14ac:dyDescent="0.45">
      <c r="A3425" s="113"/>
      <c r="C3425" s="113"/>
      <c r="D3425" s="71"/>
      <c r="E3425" s="91"/>
      <c r="F3425" s="91"/>
      <c r="G3425" s="91"/>
      <c r="H3425" s="50"/>
      <c r="I3425" s="51"/>
      <c r="J3425" s="107"/>
      <c r="L3425" s="50"/>
      <c r="M3425" s="50"/>
      <c r="N3425" s="50"/>
    </row>
    <row r="3426" spans="1:14" s="22" customFormat="1" x14ac:dyDescent="0.45">
      <c r="A3426" s="113"/>
      <c r="C3426" s="113"/>
      <c r="D3426" s="71"/>
      <c r="E3426" s="91"/>
      <c r="F3426" s="91"/>
      <c r="G3426" s="91"/>
      <c r="H3426" s="50"/>
      <c r="I3426" s="51"/>
      <c r="J3426" s="107"/>
      <c r="L3426" s="50"/>
      <c r="M3426" s="50"/>
      <c r="N3426" s="50"/>
    </row>
    <row r="3427" spans="1:14" s="22" customFormat="1" x14ac:dyDescent="0.45">
      <c r="A3427" s="113"/>
      <c r="C3427" s="113"/>
      <c r="D3427" s="71"/>
      <c r="E3427" s="91"/>
      <c r="F3427" s="91"/>
      <c r="G3427" s="91"/>
      <c r="H3427" s="50"/>
      <c r="I3427" s="51"/>
      <c r="J3427" s="107"/>
      <c r="L3427" s="50"/>
      <c r="M3427" s="50"/>
      <c r="N3427" s="50"/>
    </row>
    <row r="3428" spans="1:14" s="22" customFormat="1" x14ac:dyDescent="0.45">
      <c r="A3428" s="113"/>
      <c r="C3428" s="113"/>
      <c r="D3428" s="71"/>
      <c r="E3428" s="91"/>
      <c r="F3428" s="91"/>
      <c r="G3428" s="91"/>
      <c r="H3428" s="50"/>
      <c r="I3428" s="51"/>
      <c r="J3428" s="107"/>
      <c r="L3428" s="50"/>
      <c r="M3428" s="50"/>
      <c r="N3428" s="50"/>
    </row>
    <row r="3429" spans="1:14" s="22" customFormat="1" x14ac:dyDescent="0.45">
      <c r="A3429" s="113"/>
      <c r="C3429" s="113"/>
      <c r="D3429" s="71"/>
      <c r="E3429" s="91"/>
      <c r="F3429" s="91"/>
      <c r="G3429" s="91"/>
      <c r="H3429" s="50"/>
      <c r="I3429" s="51"/>
      <c r="J3429" s="107"/>
      <c r="L3429" s="50"/>
      <c r="M3429" s="50"/>
      <c r="N3429" s="50"/>
    </row>
    <row r="3430" spans="1:14" s="22" customFormat="1" x14ac:dyDescent="0.45">
      <c r="A3430" s="113"/>
      <c r="C3430" s="113"/>
      <c r="D3430" s="71"/>
      <c r="E3430" s="91"/>
      <c r="F3430" s="91"/>
      <c r="G3430" s="91"/>
      <c r="H3430" s="50"/>
      <c r="I3430" s="51"/>
      <c r="J3430" s="107"/>
      <c r="L3430" s="50"/>
      <c r="M3430" s="50"/>
      <c r="N3430" s="50"/>
    </row>
    <row r="3431" spans="1:14" s="22" customFormat="1" x14ac:dyDescent="0.45">
      <c r="A3431" s="113"/>
      <c r="C3431" s="113"/>
      <c r="D3431" s="71"/>
      <c r="E3431" s="91"/>
      <c r="F3431" s="91"/>
      <c r="G3431" s="91"/>
      <c r="H3431" s="50"/>
      <c r="I3431" s="51"/>
      <c r="J3431" s="107"/>
      <c r="L3431" s="50"/>
      <c r="M3431" s="50"/>
      <c r="N3431" s="50"/>
    </row>
    <row r="3432" spans="1:14" s="22" customFormat="1" x14ac:dyDescent="0.45">
      <c r="A3432" s="113"/>
      <c r="C3432" s="113"/>
      <c r="D3432" s="71"/>
      <c r="E3432" s="91"/>
      <c r="F3432" s="91"/>
      <c r="G3432" s="91"/>
      <c r="H3432" s="50"/>
      <c r="I3432" s="51"/>
      <c r="J3432" s="107"/>
      <c r="L3432" s="50"/>
      <c r="M3432" s="50"/>
      <c r="N3432" s="50"/>
    </row>
    <row r="3433" spans="1:14" s="22" customFormat="1" x14ac:dyDescent="0.45">
      <c r="A3433" s="113"/>
      <c r="C3433" s="113"/>
      <c r="D3433" s="71"/>
      <c r="E3433" s="91"/>
      <c r="F3433" s="91"/>
      <c r="G3433" s="91"/>
      <c r="H3433" s="50"/>
      <c r="I3433" s="51"/>
      <c r="J3433" s="107"/>
      <c r="L3433" s="50"/>
      <c r="M3433" s="50"/>
      <c r="N3433" s="50"/>
    </row>
    <row r="3434" spans="1:14" s="22" customFormat="1" x14ac:dyDescent="0.45">
      <c r="A3434" s="113"/>
      <c r="C3434" s="113"/>
      <c r="D3434" s="71"/>
      <c r="E3434" s="91"/>
      <c r="F3434" s="91"/>
      <c r="G3434" s="91"/>
      <c r="H3434" s="50"/>
      <c r="I3434" s="51"/>
      <c r="J3434" s="107"/>
      <c r="L3434" s="50"/>
      <c r="M3434" s="50"/>
      <c r="N3434" s="50"/>
    </row>
    <row r="3435" spans="1:14" s="22" customFormat="1" x14ac:dyDescent="0.45">
      <c r="A3435" s="113"/>
      <c r="C3435" s="113"/>
      <c r="D3435" s="71"/>
      <c r="E3435" s="91"/>
      <c r="F3435" s="91"/>
      <c r="G3435" s="91"/>
      <c r="H3435" s="50"/>
      <c r="I3435" s="51"/>
      <c r="J3435" s="107"/>
      <c r="L3435" s="50"/>
      <c r="M3435" s="50"/>
      <c r="N3435" s="50"/>
    </row>
    <row r="3436" spans="1:14" s="22" customFormat="1" x14ac:dyDescent="0.45">
      <c r="A3436" s="113"/>
      <c r="C3436" s="113"/>
      <c r="D3436" s="71"/>
      <c r="E3436" s="91"/>
      <c r="F3436" s="91"/>
      <c r="G3436" s="91"/>
      <c r="H3436" s="50"/>
      <c r="I3436" s="51"/>
      <c r="J3436" s="107"/>
      <c r="L3436" s="50"/>
      <c r="M3436" s="50"/>
      <c r="N3436" s="50"/>
    </row>
    <row r="3437" spans="1:14" s="22" customFormat="1" x14ac:dyDescent="0.45">
      <c r="A3437" s="113"/>
      <c r="C3437" s="113"/>
      <c r="D3437" s="71"/>
      <c r="E3437" s="91"/>
      <c r="F3437" s="91"/>
      <c r="G3437" s="91"/>
      <c r="H3437" s="50"/>
      <c r="I3437" s="51"/>
      <c r="J3437" s="107"/>
      <c r="L3437" s="50"/>
      <c r="M3437" s="50"/>
      <c r="N3437" s="50"/>
    </row>
    <row r="3438" spans="1:14" s="22" customFormat="1" x14ac:dyDescent="0.45">
      <c r="A3438" s="113"/>
      <c r="C3438" s="113"/>
      <c r="D3438" s="71"/>
      <c r="E3438" s="91"/>
      <c r="F3438" s="91"/>
      <c r="G3438" s="91"/>
      <c r="H3438" s="50"/>
      <c r="I3438" s="51"/>
      <c r="J3438" s="107"/>
      <c r="L3438" s="50"/>
      <c r="M3438" s="50"/>
      <c r="N3438" s="50"/>
    </row>
    <row r="3439" spans="1:14" s="22" customFormat="1" x14ac:dyDescent="0.45">
      <c r="A3439" s="113"/>
      <c r="C3439" s="113"/>
      <c r="D3439" s="71"/>
      <c r="E3439" s="91"/>
      <c r="F3439" s="91"/>
      <c r="G3439" s="91"/>
      <c r="H3439" s="50"/>
      <c r="I3439" s="51"/>
      <c r="J3439" s="107"/>
      <c r="L3439" s="50"/>
      <c r="M3439" s="50"/>
      <c r="N3439" s="50"/>
    </row>
    <row r="3440" spans="1:14" s="22" customFormat="1" x14ac:dyDescent="0.45">
      <c r="A3440" s="113"/>
      <c r="C3440" s="113"/>
      <c r="D3440" s="71"/>
      <c r="E3440" s="91"/>
      <c r="F3440" s="91"/>
      <c r="G3440" s="91"/>
      <c r="H3440" s="50"/>
      <c r="I3440" s="51"/>
      <c r="J3440" s="107"/>
      <c r="L3440" s="50"/>
      <c r="M3440" s="50"/>
      <c r="N3440" s="50"/>
    </row>
    <row r="3441" spans="1:14" s="22" customFormat="1" x14ac:dyDescent="0.45">
      <c r="A3441" s="113"/>
      <c r="C3441" s="113"/>
      <c r="D3441" s="71"/>
      <c r="E3441" s="91"/>
      <c r="F3441" s="91"/>
      <c r="G3441" s="91"/>
      <c r="H3441" s="50"/>
      <c r="I3441" s="51"/>
      <c r="J3441" s="107"/>
      <c r="L3441" s="50"/>
      <c r="M3441" s="50"/>
      <c r="N3441" s="50"/>
    </row>
    <row r="3442" spans="1:14" s="22" customFormat="1" x14ac:dyDescent="0.45">
      <c r="A3442" s="113"/>
      <c r="C3442" s="113"/>
      <c r="D3442" s="71"/>
      <c r="E3442" s="91"/>
      <c r="F3442" s="91"/>
      <c r="G3442" s="91"/>
      <c r="H3442" s="50"/>
      <c r="I3442" s="51"/>
      <c r="J3442" s="107"/>
      <c r="L3442" s="50"/>
      <c r="M3442" s="50"/>
      <c r="N3442" s="50"/>
    </row>
    <row r="3443" spans="1:14" s="22" customFormat="1" x14ac:dyDescent="0.45">
      <c r="A3443" s="113"/>
      <c r="C3443" s="113"/>
      <c r="D3443" s="71"/>
      <c r="E3443" s="91"/>
      <c r="F3443" s="91"/>
      <c r="G3443" s="91"/>
      <c r="H3443" s="50"/>
      <c r="I3443" s="51"/>
      <c r="J3443" s="107"/>
      <c r="L3443" s="50"/>
      <c r="M3443" s="50"/>
      <c r="N3443" s="50"/>
    </row>
    <row r="3444" spans="1:14" s="22" customFormat="1" x14ac:dyDescent="0.45">
      <c r="A3444" s="113"/>
      <c r="C3444" s="113"/>
      <c r="D3444" s="71"/>
      <c r="E3444" s="91"/>
      <c r="F3444" s="91"/>
      <c r="G3444" s="91"/>
      <c r="H3444" s="50"/>
      <c r="I3444" s="51"/>
      <c r="J3444" s="107"/>
      <c r="L3444" s="50"/>
      <c r="M3444" s="50"/>
      <c r="N3444" s="50"/>
    </row>
    <row r="3445" spans="1:14" s="22" customFormat="1" x14ac:dyDescent="0.45">
      <c r="A3445" s="113"/>
      <c r="C3445" s="113"/>
      <c r="D3445" s="71"/>
      <c r="E3445" s="91"/>
      <c r="F3445" s="91"/>
      <c r="G3445" s="91"/>
      <c r="H3445" s="50"/>
      <c r="I3445" s="51"/>
      <c r="J3445" s="107"/>
      <c r="L3445" s="50"/>
      <c r="M3445" s="50"/>
      <c r="N3445" s="50"/>
    </row>
    <row r="3446" spans="1:14" s="22" customFormat="1" x14ac:dyDescent="0.45">
      <c r="A3446" s="113"/>
      <c r="C3446" s="113"/>
      <c r="D3446" s="71"/>
      <c r="E3446" s="91"/>
      <c r="F3446" s="91"/>
      <c r="G3446" s="91"/>
      <c r="H3446" s="50"/>
      <c r="I3446" s="51"/>
      <c r="J3446" s="107"/>
      <c r="L3446" s="50"/>
      <c r="M3446" s="50"/>
      <c r="N3446" s="50"/>
    </row>
    <row r="3447" spans="1:14" s="22" customFormat="1" x14ac:dyDescent="0.45">
      <c r="A3447" s="113"/>
      <c r="C3447" s="113"/>
      <c r="D3447" s="71"/>
      <c r="E3447" s="91"/>
      <c r="F3447" s="91"/>
      <c r="G3447" s="91"/>
      <c r="H3447" s="50"/>
      <c r="I3447" s="51"/>
      <c r="J3447" s="107"/>
      <c r="L3447" s="50"/>
      <c r="M3447" s="50"/>
      <c r="N3447" s="50"/>
    </row>
    <row r="3448" spans="1:14" s="22" customFormat="1" x14ac:dyDescent="0.45">
      <c r="A3448" s="113"/>
      <c r="C3448" s="113"/>
      <c r="D3448" s="71"/>
      <c r="E3448" s="91"/>
      <c r="F3448" s="91"/>
      <c r="G3448" s="91"/>
      <c r="H3448" s="50"/>
      <c r="I3448" s="51"/>
      <c r="J3448" s="107"/>
      <c r="L3448" s="50"/>
      <c r="M3448" s="50"/>
      <c r="N3448" s="50"/>
    </row>
    <row r="3449" spans="1:14" s="22" customFormat="1" x14ac:dyDescent="0.45">
      <c r="A3449" s="113"/>
      <c r="C3449" s="113"/>
      <c r="D3449" s="71"/>
      <c r="E3449" s="91"/>
      <c r="F3449" s="91"/>
      <c r="G3449" s="91"/>
      <c r="H3449" s="50"/>
      <c r="I3449" s="51"/>
      <c r="J3449" s="107"/>
      <c r="L3449" s="50"/>
      <c r="M3449" s="50"/>
      <c r="N3449" s="50"/>
    </row>
    <row r="3450" spans="1:14" s="22" customFormat="1" x14ac:dyDescent="0.45">
      <c r="A3450" s="113"/>
      <c r="C3450" s="113"/>
      <c r="D3450" s="71"/>
      <c r="E3450" s="91"/>
      <c r="F3450" s="91"/>
      <c r="G3450" s="91"/>
      <c r="H3450" s="50"/>
      <c r="I3450" s="51"/>
      <c r="J3450" s="107"/>
      <c r="L3450" s="50"/>
      <c r="M3450" s="50"/>
      <c r="N3450" s="50"/>
    </row>
    <row r="3451" spans="1:14" s="22" customFormat="1" x14ac:dyDescent="0.45">
      <c r="A3451" s="113"/>
      <c r="C3451" s="113"/>
      <c r="D3451" s="71"/>
      <c r="E3451" s="91"/>
      <c r="F3451" s="91"/>
      <c r="G3451" s="91"/>
      <c r="H3451" s="50"/>
      <c r="I3451" s="51"/>
      <c r="J3451" s="107"/>
      <c r="L3451" s="50"/>
      <c r="M3451" s="50"/>
      <c r="N3451" s="50"/>
    </row>
    <row r="3452" spans="1:14" s="22" customFormat="1" x14ac:dyDescent="0.45">
      <c r="A3452" s="113"/>
      <c r="C3452" s="113"/>
      <c r="D3452" s="71"/>
      <c r="E3452" s="91"/>
      <c r="F3452" s="91"/>
      <c r="G3452" s="91"/>
      <c r="H3452" s="50"/>
      <c r="I3452" s="51"/>
      <c r="J3452" s="107"/>
      <c r="L3452" s="50"/>
      <c r="M3452" s="50"/>
      <c r="N3452" s="50"/>
    </row>
    <row r="3453" spans="1:14" s="22" customFormat="1" x14ac:dyDescent="0.45">
      <c r="A3453" s="113"/>
      <c r="C3453" s="113"/>
      <c r="D3453" s="71"/>
      <c r="E3453" s="91"/>
      <c r="F3453" s="91"/>
      <c r="G3453" s="91"/>
      <c r="H3453" s="50"/>
      <c r="I3453" s="51"/>
      <c r="J3453" s="107"/>
      <c r="L3453" s="50"/>
      <c r="M3453" s="50"/>
      <c r="N3453" s="50"/>
    </row>
    <row r="3454" spans="1:14" s="22" customFormat="1" x14ac:dyDescent="0.45">
      <c r="A3454" s="113"/>
      <c r="C3454" s="113"/>
      <c r="D3454" s="71"/>
      <c r="E3454" s="91"/>
      <c r="F3454" s="91"/>
      <c r="G3454" s="91"/>
      <c r="H3454" s="50"/>
      <c r="I3454" s="51"/>
      <c r="J3454" s="107"/>
      <c r="L3454" s="50"/>
      <c r="M3454" s="50"/>
      <c r="N3454" s="50"/>
    </row>
    <row r="3455" spans="1:14" s="22" customFormat="1" x14ac:dyDescent="0.45">
      <c r="A3455" s="113"/>
      <c r="C3455" s="113"/>
      <c r="D3455" s="71"/>
      <c r="E3455" s="91"/>
      <c r="F3455" s="91"/>
      <c r="G3455" s="91"/>
      <c r="H3455" s="50"/>
      <c r="I3455" s="51"/>
      <c r="J3455" s="107"/>
      <c r="L3455" s="50"/>
      <c r="M3455" s="50"/>
      <c r="N3455" s="50"/>
    </row>
    <row r="3456" spans="1:14" s="22" customFormat="1" x14ac:dyDescent="0.45">
      <c r="A3456" s="113"/>
      <c r="C3456" s="113"/>
      <c r="D3456" s="71"/>
      <c r="E3456" s="91"/>
      <c r="F3456" s="91"/>
      <c r="G3456" s="91"/>
      <c r="H3456" s="50"/>
      <c r="I3456" s="51"/>
      <c r="J3456" s="107"/>
      <c r="L3456" s="50"/>
      <c r="M3456" s="50"/>
      <c r="N3456" s="50"/>
    </row>
    <row r="3457" spans="1:14" s="22" customFormat="1" x14ac:dyDescent="0.45">
      <c r="A3457" s="113"/>
      <c r="C3457" s="113"/>
      <c r="D3457" s="71"/>
      <c r="E3457" s="91"/>
      <c r="F3457" s="91"/>
      <c r="G3457" s="91"/>
      <c r="H3457" s="50"/>
      <c r="I3457" s="51"/>
      <c r="J3457" s="107"/>
      <c r="L3457" s="50"/>
      <c r="M3457" s="50"/>
      <c r="N3457" s="50"/>
    </row>
    <row r="3458" spans="1:14" s="22" customFormat="1" x14ac:dyDescent="0.45">
      <c r="A3458" s="113"/>
      <c r="C3458" s="113"/>
      <c r="D3458" s="71"/>
      <c r="E3458" s="91"/>
      <c r="F3458" s="91"/>
      <c r="G3458" s="91"/>
      <c r="H3458" s="50"/>
      <c r="I3458" s="51"/>
      <c r="J3458" s="107"/>
      <c r="L3458" s="50"/>
      <c r="M3458" s="50"/>
      <c r="N3458" s="50"/>
    </row>
    <row r="3459" spans="1:14" s="22" customFormat="1" x14ac:dyDescent="0.45">
      <c r="A3459" s="113"/>
      <c r="C3459" s="113"/>
      <c r="D3459" s="71"/>
      <c r="E3459" s="91"/>
      <c r="F3459" s="91"/>
      <c r="G3459" s="91"/>
      <c r="H3459" s="50"/>
      <c r="I3459" s="51"/>
      <c r="J3459" s="107"/>
      <c r="L3459" s="50"/>
      <c r="M3459" s="50"/>
      <c r="N3459" s="50"/>
    </row>
    <row r="3460" spans="1:14" s="22" customFormat="1" x14ac:dyDescent="0.45">
      <c r="A3460" s="113"/>
      <c r="C3460" s="113"/>
      <c r="D3460" s="71"/>
      <c r="E3460" s="91"/>
      <c r="F3460" s="91"/>
      <c r="G3460" s="91"/>
      <c r="H3460" s="50"/>
      <c r="I3460" s="51"/>
      <c r="J3460" s="107"/>
      <c r="L3460" s="50"/>
      <c r="M3460" s="50"/>
      <c r="N3460" s="50"/>
    </row>
    <row r="3461" spans="1:14" s="22" customFormat="1" x14ac:dyDescent="0.45">
      <c r="A3461" s="113"/>
      <c r="C3461" s="113"/>
      <c r="D3461" s="71"/>
      <c r="E3461" s="91"/>
      <c r="F3461" s="91"/>
      <c r="G3461" s="91"/>
      <c r="H3461" s="50"/>
      <c r="I3461" s="51"/>
      <c r="J3461" s="107"/>
      <c r="L3461" s="50"/>
      <c r="M3461" s="50"/>
      <c r="N3461" s="50"/>
    </row>
    <row r="3462" spans="1:14" s="22" customFormat="1" x14ac:dyDescent="0.45">
      <c r="A3462" s="113"/>
      <c r="C3462" s="113"/>
      <c r="D3462" s="71"/>
      <c r="E3462" s="91"/>
      <c r="F3462" s="91"/>
      <c r="G3462" s="91"/>
      <c r="H3462" s="50"/>
      <c r="I3462" s="51"/>
      <c r="J3462" s="107"/>
      <c r="L3462" s="50"/>
      <c r="M3462" s="50"/>
      <c r="N3462" s="50"/>
    </row>
    <row r="3463" spans="1:14" s="22" customFormat="1" x14ac:dyDescent="0.45">
      <c r="A3463" s="113"/>
      <c r="C3463" s="113"/>
      <c r="D3463" s="71"/>
      <c r="E3463" s="91"/>
      <c r="F3463" s="91"/>
      <c r="G3463" s="91"/>
      <c r="H3463" s="50"/>
      <c r="I3463" s="51"/>
      <c r="J3463" s="107"/>
      <c r="L3463" s="50"/>
      <c r="M3463" s="50"/>
      <c r="N3463" s="50"/>
    </row>
    <row r="3464" spans="1:14" s="22" customFormat="1" x14ac:dyDescent="0.45">
      <c r="A3464" s="113"/>
      <c r="C3464" s="113"/>
      <c r="D3464" s="71"/>
      <c r="E3464" s="91"/>
      <c r="F3464" s="91"/>
      <c r="G3464" s="91"/>
      <c r="H3464" s="50"/>
      <c r="I3464" s="51"/>
      <c r="J3464" s="107"/>
      <c r="L3464" s="50"/>
      <c r="M3464" s="50"/>
      <c r="N3464" s="50"/>
    </row>
    <row r="3465" spans="1:14" s="22" customFormat="1" x14ac:dyDescent="0.45">
      <c r="A3465" s="113"/>
      <c r="C3465" s="113"/>
      <c r="D3465" s="71"/>
      <c r="E3465" s="91"/>
      <c r="F3465" s="91"/>
      <c r="G3465" s="91"/>
      <c r="H3465" s="50"/>
      <c r="I3465" s="51"/>
      <c r="J3465" s="107"/>
      <c r="L3465" s="50"/>
      <c r="M3465" s="50"/>
      <c r="N3465" s="50"/>
    </row>
    <row r="3466" spans="1:14" s="22" customFormat="1" x14ac:dyDescent="0.45">
      <c r="A3466" s="113"/>
      <c r="C3466" s="113"/>
      <c r="D3466" s="71"/>
      <c r="E3466" s="91"/>
      <c r="F3466" s="91"/>
      <c r="G3466" s="91"/>
      <c r="H3466" s="50"/>
      <c r="I3466" s="51"/>
      <c r="J3466" s="107"/>
      <c r="L3466" s="50"/>
      <c r="M3466" s="50"/>
      <c r="N3466" s="50"/>
    </row>
    <row r="3467" spans="1:14" s="22" customFormat="1" x14ac:dyDescent="0.45">
      <c r="A3467" s="113"/>
      <c r="C3467" s="113"/>
      <c r="D3467" s="71"/>
      <c r="E3467" s="91"/>
      <c r="F3467" s="91"/>
      <c r="G3467" s="91"/>
      <c r="H3467" s="50"/>
      <c r="I3467" s="51"/>
      <c r="J3467" s="107"/>
      <c r="L3467" s="50"/>
      <c r="M3467" s="50"/>
      <c r="N3467" s="50"/>
    </row>
    <row r="3468" spans="1:14" s="22" customFormat="1" x14ac:dyDescent="0.45">
      <c r="A3468" s="113"/>
      <c r="C3468" s="113"/>
      <c r="D3468" s="71"/>
      <c r="E3468" s="91"/>
      <c r="F3468" s="91"/>
      <c r="G3468" s="91"/>
      <c r="H3468" s="50"/>
      <c r="I3468" s="51"/>
      <c r="J3468" s="107"/>
      <c r="L3468" s="50"/>
      <c r="M3468" s="50"/>
      <c r="N3468" s="50"/>
    </row>
    <row r="3469" spans="1:14" s="22" customFormat="1" x14ac:dyDescent="0.45">
      <c r="A3469" s="113"/>
      <c r="C3469" s="113"/>
      <c r="D3469" s="71"/>
      <c r="E3469" s="91"/>
      <c r="F3469" s="91"/>
      <c r="G3469" s="91"/>
      <c r="H3469" s="50"/>
      <c r="I3469" s="51"/>
      <c r="J3469" s="107"/>
      <c r="L3469" s="50"/>
      <c r="M3469" s="50"/>
      <c r="N3469" s="50"/>
    </row>
    <row r="3470" spans="1:14" s="22" customFormat="1" x14ac:dyDescent="0.45">
      <c r="A3470" s="113"/>
      <c r="C3470" s="113"/>
      <c r="D3470" s="71"/>
      <c r="E3470" s="91"/>
      <c r="F3470" s="91"/>
      <c r="G3470" s="91"/>
      <c r="H3470" s="50"/>
      <c r="I3470" s="51"/>
      <c r="J3470" s="107"/>
      <c r="L3470" s="50"/>
      <c r="M3470" s="50"/>
      <c r="N3470" s="50"/>
    </row>
    <row r="3471" spans="1:14" s="22" customFormat="1" x14ac:dyDescent="0.45">
      <c r="A3471" s="113"/>
      <c r="C3471" s="113"/>
      <c r="D3471" s="71"/>
      <c r="E3471" s="91"/>
      <c r="F3471" s="91"/>
      <c r="G3471" s="91"/>
      <c r="H3471" s="50"/>
      <c r="I3471" s="51"/>
      <c r="J3471" s="107"/>
      <c r="L3471" s="50"/>
      <c r="M3471" s="50"/>
      <c r="N3471" s="50"/>
    </row>
    <row r="3472" spans="1:14" s="22" customFormat="1" x14ac:dyDescent="0.45">
      <c r="A3472" s="113"/>
      <c r="C3472" s="113"/>
      <c r="D3472" s="71"/>
      <c r="E3472" s="91"/>
      <c r="F3472" s="91"/>
      <c r="G3472" s="91"/>
      <c r="H3472" s="50"/>
      <c r="I3472" s="51"/>
      <c r="J3472" s="107"/>
      <c r="L3472" s="50"/>
      <c r="M3472" s="50"/>
      <c r="N3472" s="50"/>
    </row>
    <row r="3473" spans="1:14" s="22" customFormat="1" x14ac:dyDescent="0.45">
      <c r="A3473" s="113"/>
      <c r="C3473" s="113"/>
      <c r="D3473" s="71"/>
      <c r="E3473" s="91"/>
      <c r="F3473" s="91"/>
      <c r="G3473" s="91"/>
      <c r="H3473" s="50"/>
      <c r="I3473" s="51"/>
      <c r="J3473" s="107"/>
      <c r="L3473" s="50"/>
      <c r="M3473" s="50"/>
      <c r="N3473" s="50"/>
    </row>
    <row r="3474" spans="1:14" s="22" customFormat="1" x14ac:dyDescent="0.45">
      <c r="A3474" s="113"/>
      <c r="C3474" s="113"/>
      <c r="D3474" s="71"/>
      <c r="E3474" s="91"/>
      <c r="F3474" s="91"/>
      <c r="G3474" s="91"/>
      <c r="H3474" s="50"/>
      <c r="I3474" s="51"/>
      <c r="J3474" s="107"/>
      <c r="L3474" s="50"/>
      <c r="M3474" s="50"/>
      <c r="N3474" s="50"/>
    </row>
    <row r="3475" spans="1:14" s="22" customFormat="1" x14ac:dyDescent="0.45">
      <c r="A3475" s="113"/>
      <c r="C3475" s="113"/>
      <c r="D3475" s="71"/>
      <c r="E3475" s="91"/>
      <c r="F3475" s="91"/>
      <c r="G3475" s="91"/>
      <c r="H3475" s="50"/>
      <c r="I3475" s="51"/>
      <c r="J3475" s="107"/>
      <c r="L3475" s="50"/>
      <c r="M3475" s="50"/>
      <c r="N3475" s="50"/>
    </row>
    <row r="3476" spans="1:14" s="22" customFormat="1" x14ac:dyDescent="0.45">
      <c r="A3476" s="113"/>
      <c r="C3476" s="113"/>
      <c r="D3476" s="71"/>
      <c r="E3476" s="91"/>
      <c r="F3476" s="91"/>
      <c r="G3476" s="91"/>
      <c r="H3476" s="50"/>
      <c r="I3476" s="51"/>
      <c r="J3476" s="107"/>
      <c r="L3476" s="50"/>
      <c r="M3476" s="50"/>
      <c r="N3476" s="50"/>
    </row>
    <row r="3477" spans="1:14" s="22" customFormat="1" x14ac:dyDescent="0.45">
      <c r="A3477" s="113"/>
      <c r="C3477" s="113"/>
      <c r="D3477" s="71"/>
      <c r="E3477" s="91"/>
      <c r="F3477" s="91"/>
      <c r="G3477" s="91"/>
      <c r="H3477" s="50"/>
      <c r="I3477" s="51"/>
      <c r="J3477" s="107"/>
      <c r="L3477" s="50"/>
      <c r="M3477" s="50"/>
      <c r="N3477" s="50"/>
    </row>
    <row r="3478" spans="1:14" s="22" customFormat="1" x14ac:dyDescent="0.45">
      <c r="A3478" s="113"/>
      <c r="C3478" s="113"/>
      <c r="D3478" s="71"/>
      <c r="E3478" s="91"/>
      <c r="F3478" s="91"/>
      <c r="G3478" s="91"/>
      <c r="H3478" s="50"/>
      <c r="I3478" s="51"/>
      <c r="J3478" s="107"/>
      <c r="L3478" s="50"/>
      <c r="M3478" s="50"/>
      <c r="N3478" s="50"/>
    </row>
    <row r="3479" spans="1:14" s="22" customFormat="1" x14ac:dyDescent="0.45">
      <c r="A3479" s="113"/>
      <c r="C3479" s="113"/>
      <c r="D3479" s="71"/>
      <c r="E3479" s="91"/>
      <c r="F3479" s="91"/>
      <c r="G3479" s="91"/>
      <c r="H3479" s="50"/>
      <c r="I3479" s="51"/>
      <c r="J3479" s="107"/>
      <c r="L3479" s="50"/>
      <c r="M3479" s="50"/>
      <c r="N3479" s="50"/>
    </row>
    <row r="3480" spans="1:14" s="22" customFormat="1" x14ac:dyDescent="0.45">
      <c r="A3480" s="113"/>
      <c r="C3480" s="113"/>
      <c r="D3480" s="71"/>
      <c r="E3480" s="91"/>
      <c r="F3480" s="91"/>
      <c r="G3480" s="91"/>
      <c r="H3480" s="50"/>
      <c r="I3480" s="51"/>
      <c r="J3480" s="107"/>
      <c r="L3480" s="50"/>
      <c r="M3480" s="50"/>
      <c r="N3480" s="50"/>
    </row>
    <row r="3481" spans="1:14" s="22" customFormat="1" x14ac:dyDescent="0.45">
      <c r="A3481" s="113"/>
      <c r="C3481" s="113"/>
      <c r="D3481" s="71"/>
      <c r="E3481" s="91"/>
      <c r="F3481" s="91"/>
      <c r="G3481" s="91"/>
      <c r="H3481" s="50"/>
      <c r="I3481" s="51"/>
      <c r="J3481" s="107"/>
      <c r="L3481" s="50"/>
      <c r="M3481" s="50"/>
      <c r="N3481" s="50"/>
    </row>
    <row r="3482" spans="1:14" s="22" customFormat="1" x14ac:dyDescent="0.45">
      <c r="A3482" s="113"/>
      <c r="C3482" s="113"/>
      <c r="D3482" s="71"/>
      <c r="E3482" s="91"/>
      <c r="F3482" s="91"/>
      <c r="G3482" s="91"/>
      <c r="H3482" s="50"/>
      <c r="I3482" s="51"/>
      <c r="J3482" s="107"/>
      <c r="L3482" s="50"/>
      <c r="M3482" s="50"/>
      <c r="N3482" s="50"/>
    </row>
    <row r="3483" spans="1:14" s="22" customFormat="1" x14ac:dyDescent="0.45">
      <c r="A3483" s="113"/>
      <c r="C3483" s="113"/>
      <c r="D3483" s="71"/>
      <c r="E3483" s="91"/>
      <c r="F3483" s="91"/>
      <c r="G3483" s="91"/>
      <c r="H3483" s="50"/>
      <c r="I3483" s="51"/>
      <c r="J3483" s="107"/>
      <c r="L3483" s="50"/>
      <c r="M3483" s="50"/>
      <c r="N3483" s="50"/>
    </row>
    <row r="3484" spans="1:14" s="22" customFormat="1" x14ac:dyDescent="0.45">
      <c r="A3484" s="113"/>
      <c r="C3484" s="113"/>
      <c r="D3484" s="71"/>
      <c r="E3484" s="91"/>
      <c r="F3484" s="91"/>
      <c r="G3484" s="91"/>
      <c r="H3484" s="50"/>
      <c r="I3484" s="51"/>
      <c r="J3484" s="107"/>
      <c r="L3484" s="50"/>
      <c r="M3484" s="50"/>
      <c r="N3484" s="50"/>
    </row>
    <row r="3485" spans="1:14" s="22" customFormat="1" x14ac:dyDescent="0.45">
      <c r="A3485" s="113"/>
      <c r="C3485" s="113"/>
      <c r="D3485" s="71"/>
      <c r="E3485" s="91"/>
      <c r="F3485" s="91"/>
      <c r="G3485" s="91"/>
      <c r="H3485" s="50"/>
      <c r="I3485" s="51"/>
      <c r="J3485" s="107"/>
      <c r="L3485" s="50"/>
      <c r="M3485" s="50"/>
      <c r="N3485" s="50"/>
    </row>
    <row r="3486" spans="1:14" s="22" customFormat="1" x14ac:dyDescent="0.45">
      <c r="A3486" s="113"/>
      <c r="C3486" s="113"/>
      <c r="D3486" s="71"/>
      <c r="E3486" s="91"/>
      <c r="F3486" s="91"/>
      <c r="G3486" s="91"/>
      <c r="H3486" s="50"/>
      <c r="I3486" s="51"/>
      <c r="J3486" s="107"/>
      <c r="L3486" s="50"/>
      <c r="M3486" s="50"/>
      <c r="N3486" s="50"/>
    </row>
    <row r="3487" spans="1:14" s="22" customFormat="1" x14ac:dyDescent="0.45">
      <c r="A3487" s="113"/>
      <c r="C3487" s="113"/>
      <c r="D3487" s="71"/>
      <c r="E3487" s="91"/>
      <c r="F3487" s="91"/>
      <c r="G3487" s="91"/>
      <c r="H3487" s="50"/>
      <c r="I3487" s="51"/>
      <c r="J3487" s="107"/>
      <c r="L3487" s="50"/>
      <c r="M3487" s="50"/>
      <c r="N3487" s="50"/>
    </row>
    <row r="3488" spans="1:14" s="22" customFormat="1" x14ac:dyDescent="0.45">
      <c r="A3488" s="113"/>
      <c r="C3488" s="113"/>
      <c r="D3488" s="71"/>
      <c r="E3488" s="91"/>
      <c r="F3488" s="91"/>
      <c r="G3488" s="91"/>
      <c r="H3488" s="50"/>
      <c r="I3488" s="51"/>
      <c r="J3488" s="107"/>
      <c r="L3488" s="50"/>
      <c r="M3488" s="50"/>
      <c r="N3488" s="50"/>
    </row>
    <row r="3489" spans="1:14" s="22" customFormat="1" x14ac:dyDescent="0.45">
      <c r="A3489" s="113"/>
      <c r="C3489" s="113"/>
      <c r="D3489" s="71"/>
      <c r="E3489" s="91"/>
      <c r="F3489" s="91"/>
      <c r="G3489" s="91"/>
      <c r="H3489" s="50"/>
      <c r="I3489" s="51"/>
      <c r="J3489" s="107"/>
      <c r="L3489" s="50"/>
      <c r="M3489" s="50"/>
      <c r="N3489" s="50"/>
    </row>
    <row r="3490" spans="1:14" s="22" customFormat="1" x14ac:dyDescent="0.45">
      <c r="A3490" s="113"/>
      <c r="C3490" s="113"/>
      <c r="D3490" s="71"/>
      <c r="E3490" s="91"/>
      <c r="F3490" s="91"/>
      <c r="G3490" s="91"/>
      <c r="H3490" s="50"/>
      <c r="I3490" s="51"/>
      <c r="J3490" s="107"/>
      <c r="L3490" s="50"/>
      <c r="M3490" s="50"/>
      <c r="N3490" s="50"/>
    </row>
    <row r="3491" spans="1:14" s="22" customFormat="1" x14ac:dyDescent="0.45">
      <c r="A3491" s="113"/>
      <c r="C3491" s="113"/>
      <c r="D3491" s="71"/>
      <c r="E3491" s="91"/>
      <c r="F3491" s="91"/>
      <c r="G3491" s="91"/>
      <c r="H3491" s="50"/>
      <c r="I3491" s="51"/>
      <c r="J3491" s="107"/>
      <c r="L3491" s="50"/>
      <c r="M3491" s="50"/>
      <c r="N3491" s="50"/>
    </row>
    <row r="3492" spans="1:14" s="22" customFormat="1" x14ac:dyDescent="0.45">
      <c r="A3492" s="113"/>
      <c r="C3492" s="113"/>
      <c r="D3492" s="71"/>
      <c r="E3492" s="91"/>
      <c r="F3492" s="91"/>
      <c r="G3492" s="91"/>
      <c r="H3492" s="50"/>
      <c r="I3492" s="51"/>
      <c r="J3492" s="107"/>
      <c r="L3492" s="50"/>
      <c r="M3492" s="50"/>
      <c r="N3492" s="50"/>
    </row>
    <row r="3493" spans="1:14" s="22" customFormat="1" x14ac:dyDescent="0.45">
      <c r="A3493" s="113"/>
      <c r="C3493" s="113"/>
      <c r="D3493" s="71"/>
      <c r="E3493" s="91"/>
      <c r="F3493" s="91"/>
      <c r="G3493" s="91"/>
      <c r="H3493" s="50"/>
      <c r="I3493" s="51"/>
      <c r="J3493" s="107"/>
      <c r="L3493" s="50"/>
      <c r="M3493" s="50"/>
      <c r="N3493" s="50"/>
    </row>
    <row r="3494" spans="1:14" s="22" customFormat="1" x14ac:dyDescent="0.45">
      <c r="A3494" s="113"/>
      <c r="C3494" s="113"/>
      <c r="D3494" s="71"/>
      <c r="E3494" s="91"/>
      <c r="F3494" s="91"/>
      <c r="G3494" s="91"/>
      <c r="H3494" s="50"/>
      <c r="I3494" s="51"/>
      <c r="J3494" s="107"/>
      <c r="L3494" s="50"/>
      <c r="M3494" s="50"/>
      <c r="N3494" s="50"/>
    </row>
    <row r="3495" spans="1:14" s="22" customFormat="1" x14ac:dyDescent="0.45">
      <c r="A3495" s="113"/>
      <c r="C3495" s="113"/>
      <c r="D3495" s="71"/>
      <c r="E3495" s="91"/>
      <c r="F3495" s="91"/>
      <c r="G3495" s="91"/>
      <c r="H3495" s="50"/>
      <c r="I3495" s="51"/>
      <c r="J3495" s="107"/>
      <c r="L3495" s="50"/>
      <c r="M3495" s="50"/>
      <c r="N3495" s="50"/>
    </row>
    <row r="3496" spans="1:14" s="22" customFormat="1" x14ac:dyDescent="0.45">
      <c r="A3496" s="113"/>
      <c r="C3496" s="113"/>
      <c r="D3496" s="71"/>
      <c r="E3496" s="91"/>
      <c r="F3496" s="91"/>
      <c r="G3496" s="91"/>
      <c r="H3496" s="50"/>
      <c r="I3496" s="51"/>
      <c r="J3496" s="107"/>
      <c r="L3496" s="50"/>
      <c r="M3496" s="50"/>
      <c r="N3496" s="50"/>
    </row>
    <row r="3497" spans="1:14" s="22" customFormat="1" x14ac:dyDescent="0.45">
      <c r="A3497" s="113"/>
      <c r="C3497" s="113"/>
      <c r="D3497" s="71"/>
      <c r="E3497" s="91"/>
      <c r="F3497" s="91"/>
      <c r="G3497" s="91"/>
      <c r="H3497" s="50"/>
      <c r="I3497" s="51"/>
      <c r="J3497" s="107"/>
      <c r="L3497" s="50"/>
      <c r="M3497" s="50"/>
      <c r="N3497" s="50"/>
    </row>
    <row r="3498" spans="1:14" s="22" customFormat="1" x14ac:dyDescent="0.45">
      <c r="A3498" s="113"/>
      <c r="C3498" s="113"/>
      <c r="D3498" s="71"/>
      <c r="E3498" s="91"/>
      <c r="F3498" s="91"/>
      <c r="G3498" s="91"/>
      <c r="H3498" s="50"/>
      <c r="I3498" s="51"/>
      <c r="J3498" s="107"/>
      <c r="L3498" s="50"/>
      <c r="M3498" s="50"/>
      <c r="N3498" s="50"/>
    </row>
    <row r="3499" spans="1:14" s="22" customFormat="1" x14ac:dyDescent="0.45">
      <c r="A3499" s="113"/>
      <c r="C3499" s="113"/>
      <c r="D3499" s="71"/>
      <c r="E3499" s="91"/>
      <c r="F3499" s="91"/>
      <c r="G3499" s="91"/>
      <c r="H3499" s="50"/>
      <c r="I3499" s="51"/>
      <c r="J3499" s="107"/>
      <c r="L3499" s="50"/>
      <c r="M3499" s="50"/>
      <c r="N3499" s="50"/>
    </row>
    <row r="3500" spans="1:14" s="22" customFormat="1" x14ac:dyDescent="0.45">
      <c r="A3500" s="113"/>
      <c r="C3500" s="113"/>
      <c r="D3500" s="71"/>
      <c r="E3500" s="91"/>
      <c r="F3500" s="91"/>
      <c r="G3500" s="91"/>
      <c r="H3500" s="50"/>
      <c r="I3500" s="51"/>
      <c r="J3500" s="107"/>
      <c r="L3500" s="50"/>
      <c r="M3500" s="50"/>
      <c r="N3500" s="50"/>
    </row>
    <row r="3501" spans="1:14" s="22" customFormat="1" x14ac:dyDescent="0.45">
      <c r="A3501" s="113"/>
      <c r="C3501" s="113"/>
      <c r="D3501" s="71"/>
      <c r="E3501" s="91"/>
      <c r="F3501" s="91"/>
      <c r="G3501" s="91"/>
      <c r="H3501" s="50"/>
      <c r="I3501" s="51"/>
      <c r="J3501" s="107"/>
      <c r="L3501" s="50"/>
      <c r="M3501" s="50"/>
      <c r="N3501" s="50"/>
    </row>
    <row r="3502" spans="1:14" s="22" customFormat="1" x14ac:dyDescent="0.45">
      <c r="A3502" s="113"/>
      <c r="C3502" s="113"/>
      <c r="D3502" s="71"/>
      <c r="E3502" s="91"/>
      <c r="F3502" s="91"/>
      <c r="G3502" s="91"/>
      <c r="H3502" s="50"/>
      <c r="I3502" s="51"/>
      <c r="J3502" s="107"/>
      <c r="L3502" s="50"/>
      <c r="M3502" s="50"/>
      <c r="N3502" s="50"/>
    </row>
    <row r="3503" spans="1:14" s="22" customFormat="1" x14ac:dyDescent="0.45">
      <c r="A3503" s="113"/>
      <c r="C3503" s="113"/>
      <c r="D3503" s="71"/>
      <c r="E3503" s="91"/>
      <c r="F3503" s="91"/>
      <c r="G3503" s="91"/>
      <c r="H3503" s="50"/>
      <c r="I3503" s="51"/>
      <c r="J3503" s="107"/>
      <c r="L3503" s="50"/>
      <c r="M3503" s="50"/>
      <c r="N3503" s="50"/>
    </row>
    <row r="3504" spans="1:14" s="22" customFormat="1" x14ac:dyDescent="0.45">
      <c r="A3504" s="113"/>
      <c r="C3504" s="113"/>
      <c r="D3504" s="71"/>
      <c r="E3504" s="91"/>
      <c r="F3504" s="91"/>
      <c r="G3504" s="91"/>
      <c r="H3504" s="50"/>
      <c r="I3504" s="51"/>
      <c r="J3504" s="107"/>
      <c r="L3504" s="50"/>
      <c r="M3504" s="50"/>
      <c r="N3504" s="50"/>
    </row>
    <row r="3505" spans="1:14" s="22" customFormat="1" x14ac:dyDescent="0.45">
      <c r="A3505" s="113"/>
      <c r="C3505" s="113"/>
      <c r="D3505" s="71"/>
      <c r="E3505" s="91"/>
      <c r="F3505" s="91"/>
      <c r="G3505" s="91"/>
      <c r="H3505" s="50"/>
      <c r="I3505" s="51"/>
      <c r="J3505" s="107"/>
      <c r="L3505" s="50"/>
      <c r="M3505" s="50"/>
      <c r="N3505" s="50"/>
    </row>
    <row r="3506" spans="1:14" s="22" customFormat="1" x14ac:dyDescent="0.45">
      <c r="A3506" s="113"/>
      <c r="C3506" s="113"/>
      <c r="D3506" s="71"/>
      <c r="E3506" s="91"/>
      <c r="F3506" s="91"/>
      <c r="G3506" s="91"/>
      <c r="H3506" s="50"/>
      <c r="I3506" s="51"/>
      <c r="J3506" s="107"/>
      <c r="L3506" s="50"/>
      <c r="M3506" s="50"/>
      <c r="N3506" s="50"/>
    </row>
    <row r="3507" spans="1:14" s="22" customFormat="1" x14ac:dyDescent="0.45">
      <c r="A3507" s="113"/>
      <c r="C3507" s="113"/>
      <c r="D3507" s="71"/>
      <c r="E3507" s="91"/>
      <c r="F3507" s="91"/>
      <c r="G3507" s="91"/>
      <c r="H3507" s="50"/>
      <c r="I3507" s="51"/>
      <c r="J3507" s="107"/>
      <c r="L3507" s="50"/>
      <c r="M3507" s="50"/>
      <c r="N3507" s="50"/>
    </row>
    <row r="3508" spans="1:14" s="22" customFormat="1" x14ac:dyDescent="0.45">
      <c r="A3508" s="113"/>
      <c r="C3508" s="113"/>
      <c r="D3508" s="71"/>
      <c r="E3508" s="91"/>
      <c r="F3508" s="91"/>
      <c r="G3508" s="91"/>
      <c r="H3508" s="50"/>
      <c r="I3508" s="51"/>
      <c r="J3508" s="107"/>
      <c r="L3508" s="50"/>
      <c r="M3508" s="50"/>
      <c r="N3508" s="50"/>
    </row>
    <row r="3509" spans="1:14" s="22" customFormat="1" x14ac:dyDescent="0.45">
      <c r="A3509" s="113"/>
      <c r="C3509" s="113"/>
      <c r="D3509" s="71"/>
      <c r="E3509" s="91"/>
      <c r="F3509" s="91"/>
      <c r="G3509" s="91"/>
      <c r="H3509" s="50"/>
      <c r="I3509" s="51"/>
      <c r="J3509" s="107"/>
      <c r="L3509" s="50"/>
      <c r="M3509" s="50"/>
      <c r="N3509" s="50"/>
    </row>
    <row r="3510" spans="1:14" s="22" customFormat="1" x14ac:dyDescent="0.45">
      <c r="A3510" s="113"/>
      <c r="C3510" s="113"/>
      <c r="D3510" s="71"/>
      <c r="E3510" s="91"/>
      <c r="F3510" s="91"/>
      <c r="G3510" s="91"/>
      <c r="H3510" s="50"/>
      <c r="I3510" s="51"/>
      <c r="J3510" s="107"/>
      <c r="L3510" s="50"/>
      <c r="M3510" s="50"/>
      <c r="N3510" s="50"/>
    </row>
    <row r="3511" spans="1:14" s="22" customFormat="1" x14ac:dyDescent="0.45">
      <c r="A3511" s="113"/>
      <c r="C3511" s="113"/>
      <c r="D3511" s="71"/>
      <c r="E3511" s="91"/>
      <c r="F3511" s="91"/>
      <c r="G3511" s="91"/>
      <c r="H3511" s="50"/>
      <c r="I3511" s="51"/>
      <c r="J3511" s="107"/>
      <c r="L3511" s="50"/>
      <c r="M3511" s="50"/>
      <c r="N3511" s="50"/>
    </row>
    <row r="3512" spans="1:14" s="22" customFormat="1" x14ac:dyDescent="0.45">
      <c r="A3512" s="113"/>
      <c r="C3512" s="113"/>
      <c r="D3512" s="71"/>
      <c r="E3512" s="91"/>
      <c r="F3512" s="91"/>
      <c r="G3512" s="91"/>
      <c r="H3512" s="50"/>
      <c r="I3512" s="51"/>
      <c r="J3512" s="107"/>
      <c r="L3512" s="50"/>
      <c r="M3512" s="50"/>
      <c r="N3512" s="50"/>
    </row>
    <row r="3513" spans="1:14" s="22" customFormat="1" x14ac:dyDescent="0.45">
      <c r="A3513" s="113"/>
      <c r="C3513" s="113"/>
      <c r="D3513" s="71"/>
      <c r="E3513" s="91"/>
      <c r="F3513" s="91"/>
      <c r="G3513" s="91"/>
      <c r="H3513" s="50"/>
      <c r="I3513" s="51"/>
      <c r="J3513" s="107"/>
      <c r="L3513" s="50"/>
      <c r="M3513" s="50"/>
      <c r="N3513" s="50"/>
    </row>
    <row r="3514" spans="1:14" s="22" customFormat="1" x14ac:dyDescent="0.45">
      <c r="A3514" s="113"/>
      <c r="C3514" s="113"/>
      <c r="D3514" s="71"/>
      <c r="E3514" s="91"/>
      <c r="F3514" s="91"/>
      <c r="G3514" s="91"/>
      <c r="H3514" s="50"/>
      <c r="I3514" s="51"/>
      <c r="J3514" s="107"/>
      <c r="L3514" s="50"/>
      <c r="M3514" s="50"/>
      <c r="N3514" s="50"/>
    </row>
    <row r="3515" spans="1:14" s="22" customFormat="1" x14ac:dyDescent="0.45">
      <c r="A3515" s="113"/>
      <c r="C3515" s="113"/>
      <c r="D3515" s="71"/>
      <c r="E3515" s="91"/>
      <c r="F3515" s="91"/>
      <c r="G3515" s="91"/>
      <c r="H3515" s="50"/>
      <c r="I3515" s="51"/>
      <c r="J3515" s="107"/>
      <c r="L3515" s="50"/>
      <c r="M3515" s="50"/>
      <c r="N3515" s="50"/>
    </row>
    <row r="3516" spans="1:14" s="22" customFormat="1" x14ac:dyDescent="0.45">
      <c r="A3516" s="113"/>
      <c r="C3516" s="113"/>
      <c r="D3516" s="71"/>
      <c r="E3516" s="91"/>
      <c r="F3516" s="91"/>
      <c r="G3516" s="91"/>
      <c r="H3516" s="50"/>
      <c r="I3516" s="51"/>
      <c r="J3516" s="107"/>
      <c r="L3516" s="50"/>
      <c r="M3516" s="50"/>
      <c r="N3516" s="50"/>
    </row>
    <row r="3517" spans="1:14" s="22" customFormat="1" x14ac:dyDescent="0.45">
      <c r="A3517" s="113"/>
      <c r="C3517" s="113"/>
      <c r="D3517" s="71"/>
      <c r="E3517" s="91"/>
      <c r="F3517" s="91"/>
      <c r="G3517" s="91"/>
      <c r="H3517" s="50"/>
      <c r="I3517" s="51"/>
      <c r="J3517" s="107"/>
      <c r="L3517" s="50"/>
      <c r="M3517" s="50"/>
      <c r="N3517" s="50"/>
    </row>
    <row r="3518" spans="1:14" s="22" customFormat="1" x14ac:dyDescent="0.45">
      <c r="A3518" s="113"/>
      <c r="C3518" s="113"/>
      <c r="D3518" s="71"/>
      <c r="E3518" s="91"/>
      <c r="F3518" s="91"/>
      <c r="G3518" s="91"/>
      <c r="H3518" s="50"/>
      <c r="I3518" s="51"/>
      <c r="J3518" s="107"/>
      <c r="L3518" s="50"/>
      <c r="M3518" s="50"/>
      <c r="N3518" s="50"/>
    </row>
    <row r="3519" spans="1:14" s="22" customFormat="1" x14ac:dyDescent="0.45">
      <c r="A3519" s="113"/>
      <c r="C3519" s="113"/>
      <c r="D3519" s="71"/>
      <c r="E3519" s="91"/>
      <c r="F3519" s="91"/>
      <c r="G3519" s="91"/>
      <c r="H3519" s="50"/>
      <c r="I3519" s="51"/>
      <c r="J3519" s="107"/>
      <c r="L3519" s="50"/>
      <c r="M3519" s="50"/>
      <c r="N3519" s="50"/>
    </row>
    <row r="3520" spans="1:14" s="22" customFormat="1" x14ac:dyDescent="0.45">
      <c r="A3520" s="113"/>
      <c r="C3520" s="113"/>
      <c r="D3520" s="71"/>
      <c r="E3520" s="91"/>
      <c r="F3520" s="91"/>
      <c r="G3520" s="91"/>
      <c r="H3520" s="50"/>
      <c r="I3520" s="51"/>
      <c r="J3520" s="107"/>
      <c r="L3520" s="50"/>
      <c r="M3520" s="50"/>
      <c r="N3520" s="50"/>
    </row>
    <row r="3521" spans="1:14" s="22" customFormat="1" x14ac:dyDescent="0.45">
      <c r="A3521" s="113"/>
      <c r="C3521" s="113"/>
      <c r="D3521" s="71"/>
      <c r="E3521" s="91"/>
      <c r="F3521" s="91"/>
      <c r="G3521" s="91"/>
      <c r="H3521" s="50"/>
      <c r="I3521" s="51"/>
      <c r="J3521" s="107"/>
      <c r="L3521" s="50"/>
      <c r="M3521" s="50"/>
      <c r="N3521" s="50"/>
    </row>
    <row r="3522" spans="1:14" s="22" customFormat="1" x14ac:dyDescent="0.45">
      <c r="A3522" s="113"/>
      <c r="C3522" s="113"/>
      <c r="D3522" s="71"/>
      <c r="E3522" s="91"/>
      <c r="F3522" s="91"/>
      <c r="G3522" s="91"/>
      <c r="H3522" s="50"/>
      <c r="I3522" s="51"/>
      <c r="J3522" s="107"/>
      <c r="L3522" s="50"/>
      <c r="M3522" s="50"/>
      <c r="N3522" s="50"/>
    </row>
    <row r="3523" spans="1:14" s="22" customFormat="1" x14ac:dyDescent="0.45">
      <c r="A3523" s="113"/>
      <c r="C3523" s="113"/>
      <c r="D3523" s="71"/>
      <c r="E3523" s="91"/>
      <c r="F3523" s="91"/>
      <c r="G3523" s="91"/>
      <c r="H3523" s="50"/>
      <c r="I3523" s="51"/>
      <c r="J3523" s="107"/>
      <c r="L3523" s="50"/>
      <c r="M3523" s="50"/>
      <c r="N3523" s="50"/>
    </row>
    <row r="3524" spans="1:14" s="22" customFormat="1" x14ac:dyDescent="0.45">
      <c r="A3524" s="113"/>
      <c r="C3524" s="113"/>
      <c r="D3524" s="71"/>
      <c r="E3524" s="91"/>
      <c r="F3524" s="91"/>
      <c r="G3524" s="91"/>
      <c r="H3524" s="50"/>
      <c r="I3524" s="51"/>
      <c r="J3524" s="107"/>
      <c r="L3524" s="50"/>
      <c r="M3524" s="50"/>
      <c r="N3524" s="50"/>
    </row>
    <row r="3525" spans="1:14" s="22" customFormat="1" x14ac:dyDescent="0.45">
      <c r="A3525" s="113"/>
      <c r="C3525" s="113"/>
      <c r="D3525" s="71"/>
      <c r="E3525" s="91"/>
      <c r="F3525" s="91"/>
      <c r="G3525" s="91"/>
      <c r="H3525" s="50"/>
      <c r="I3525" s="51"/>
      <c r="J3525" s="107"/>
      <c r="L3525" s="50"/>
      <c r="M3525" s="50"/>
      <c r="N3525" s="50"/>
    </row>
    <row r="3526" spans="1:14" s="22" customFormat="1" x14ac:dyDescent="0.45">
      <c r="A3526" s="113"/>
      <c r="C3526" s="113"/>
      <c r="D3526" s="71"/>
      <c r="E3526" s="91"/>
      <c r="F3526" s="91"/>
      <c r="G3526" s="91"/>
      <c r="H3526" s="50"/>
      <c r="I3526" s="51"/>
      <c r="J3526" s="107"/>
      <c r="L3526" s="50"/>
      <c r="M3526" s="50"/>
      <c r="N3526" s="50"/>
    </row>
    <row r="3527" spans="1:14" s="22" customFormat="1" x14ac:dyDescent="0.45">
      <c r="A3527" s="113"/>
      <c r="C3527" s="113"/>
      <c r="D3527" s="71"/>
      <c r="E3527" s="91"/>
      <c r="F3527" s="91"/>
      <c r="G3527" s="91"/>
      <c r="H3527" s="50"/>
      <c r="I3527" s="51"/>
      <c r="J3527" s="107"/>
      <c r="L3527" s="50"/>
      <c r="M3527" s="50"/>
      <c r="N3527" s="50"/>
    </row>
    <row r="3528" spans="1:14" s="22" customFormat="1" x14ac:dyDescent="0.45">
      <c r="A3528" s="113"/>
      <c r="C3528" s="113"/>
      <c r="D3528" s="71"/>
      <c r="E3528" s="91"/>
      <c r="F3528" s="91"/>
      <c r="G3528" s="91"/>
      <c r="H3528" s="50"/>
      <c r="I3528" s="51"/>
      <c r="J3528" s="107"/>
      <c r="L3528" s="50"/>
      <c r="M3528" s="50"/>
      <c r="N3528" s="50"/>
    </row>
    <row r="3529" spans="1:14" s="22" customFormat="1" x14ac:dyDescent="0.45">
      <c r="A3529" s="113"/>
      <c r="C3529" s="113"/>
      <c r="D3529" s="71"/>
      <c r="E3529" s="91"/>
      <c r="F3529" s="91"/>
      <c r="G3529" s="91"/>
      <c r="H3529" s="50"/>
      <c r="I3529" s="51"/>
      <c r="J3529" s="107"/>
      <c r="L3529" s="50"/>
      <c r="M3529" s="50"/>
      <c r="N3529" s="50"/>
    </row>
    <row r="3530" spans="1:14" s="22" customFormat="1" x14ac:dyDescent="0.45">
      <c r="A3530" s="113"/>
      <c r="C3530" s="113"/>
      <c r="D3530" s="71"/>
      <c r="E3530" s="91"/>
      <c r="F3530" s="91"/>
      <c r="G3530" s="91"/>
      <c r="H3530" s="50"/>
      <c r="I3530" s="51"/>
      <c r="J3530" s="107"/>
      <c r="L3530" s="50"/>
      <c r="M3530" s="50"/>
      <c r="N3530" s="50"/>
    </row>
    <row r="3531" spans="1:14" s="22" customFormat="1" x14ac:dyDescent="0.45">
      <c r="A3531" s="113"/>
      <c r="C3531" s="113"/>
      <c r="D3531" s="71"/>
      <c r="E3531" s="91"/>
      <c r="F3531" s="91"/>
      <c r="G3531" s="91"/>
      <c r="H3531" s="50"/>
      <c r="I3531" s="51"/>
      <c r="J3531" s="107"/>
      <c r="L3531" s="50"/>
      <c r="M3531" s="50"/>
      <c r="N3531" s="50"/>
    </row>
    <row r="3532" spans="1:14" s="22" customFormat="1" x14ac:dyDescent="0.45">
      <c r="A3532" s="113"/>
      <c r="C3532" s="113"/>
      <c r="D3532" s="71"/>
      <c r="E3532" s="91"/>
      <c r="F3532" s="91"/>
      <c r="G3532" s="91"/>
      <c r="H3532" s="50"/>
      <c r="I3532" s="51"/>
      <c r="J3532" s="107"/>
      <c r="L3532" s="50"/>
      <c r="M3532" s="50"/>
      <c r="N3532" s="50"/>
    </row>
    <row r="3533" spans="1:14" s="22" customFormat="1" x14ac:dyDescent="0.45">
      <c r="A3533" s="113"/>
      <c r="C3533" s="113"/>
      <c r="D3533" s="71"/>
      <c r="E3533" s="91"/>
      <c r="F3533" s="91"/>
      <c r="G3533" s="91"/>
      <c r="H3533" s="50"/>
      <c r="I3533" s="51"/>
      <c r="J3533" s="107"/>
      <c r="L3533" s="50"/>
      <c r="M3533" s="50"/>
      <c r="N3533" s="50"/>
    </row>
    <row r="3534" spans="1:14" s="22" customFormat="1" x14ac:dyDescent="0.45">
      <c r="A3534" s="113"/>
      <c r="C3534" s="113"/>
      <c r="D3534" s="71"/>
      <c r="E3534" s="91"/>
      <c r="F3534" s="91"/>
      <c r="G3534" s="91"/>
      <c r="H3534" s="50"/>
      <c r="I3534" s="51"/>
      <c r="J3534" s="107"/>
      <c r="L3534" s="50"/>
      <c r="M3534" s="50"/>
      <c r="N3534" s="50"/>
    </row>
    <row r="3535" spans="1:14" s="22" customFormat="1" x14ac:dyDescent="0.45">
      <c r="A3535" s="113"/>
      <c r="C3535" s="113"/>
      <c r="D3535" s="71"/>
      <c r="E3535" s="91"/>
      <c r="F3535" s="91"/>
      <c r="G3535" s="91"/>
      <c r="H3535" s="50"/>
      <c r="I3535" s="51"/>
      <c r="J3535" s="107"/>
      <c r="L3535" s="50"/>
      <c r="M3535" s="50"/>
      <c r="N3535" s="50"/>
    </row>
    <row r="3536" spans="1:14" s="22" customFormat="1" x14ac:dyDescent="0.45">
      <c r="A3536" s="113"/>
      <c r="C3536" s="113"/>
      <c r="D3536" s="71"/>
      <c r="E3536" s="91"/>
      <c r="F3536" s="91"/>
      <c r="G3536" s="91"/>
      <c r="H3536" s="50"/>
      <c r="I3536" s="51"/>
      <c r="J3536" s="107"/>
      <c r="L3536" s="50"/>
      <c r="M3536" s="50"/>
      <c r="N3536" s="50"/>
    </row>
    <row r="3537" spans="1:14" s="22" customFormat="1" x14ac:dyDescent="0.45">
      <c r="A3537" s="113"/>
      <c r="C3537" s="113"/>
      <c r="D3537" s="71"/>
      <c r="E3537" s="91"/>
      <c r="F3537" s="91"/>
      <c r="G3537" s="91"/>
      <c r="H3537" s="50"/>
      <c r="I3537" s="51"/>
      <c r="J3537" s="107"/>
      <c r="L3537" s="50"/>
      <c r="M3537" s="50"/>
      <c r="N3537" s="50"/>
    </row>
    <row r="3538" spans="1:14" s="22" customFormat="1" x14ac:dyDescent="0.45">
      <c r="A3538" s="113"/>
      <c r="C3538" s="113"/>
      <c r="D3538" s="71"/>
      <c r="E3538" s="91"/>
      <c r="F3538" s="91"/>
      <c r="G3538" s="91"/>
      <c r="H3538" s="50"/>
      <c r="I3538" s="51"/>
      <c r="J3538" s="107"/>
      <c r="L3538" s="50"/>
      <c r="M3538" s="50"/>
      <c r="N3538" s="50"/>
    </row>
    <row r="3539" spans="1:14" s="22" customFormat="1" x14ac:dyDescent="0.45">
      <c r="A3539" s="113"/>
      <c r="C3539" s="113"/>
      <c r="D3539" s="71"/>
      <c r="E3539" s="91"/>
      <c r="F3539" s="91"/>
      <c r="G3539" s="91"/>
      <c r="H3539" s="50"/>
      <c r="I3539" s="51"/>
      <c r="J3539" s="107"/>
      <c r="L3539" s="50"/>
      <c r="M3539" s="50"/>
      <c r="N3539" s="50"/>
    </row>
    <row r="3540" spans="1:14" s="22" customFormat="1" x14ac:dyDescent="0.45">
      <c r="A3540" s="113"/>
      <c r="C3540" s="113"/>
      <c r="D3540" s="71"/>
      <c r="E3540" s="91"/>
      <c r="F3540" s="91"/>
      <c r="G3540" s="91"/>
      <c r="H3540" s="50"/>
      <c r="I3540" s="51"/>
      <c r="J3540" s="107"/>
      <c r="L3540" s="50"/>
      <c r="M3540" s="50"/>
      <c r="N3540" s="50"/>
    </row>
    <row r="3541" spans="1:14" s="22" customFormat="1" x14ac:dyDescent="0.45">
      <c r="A3541" s="113"/>
      <c r="C3541" s="113"/>
      <c r="D3541" s="71"/>
      <c r="E3541" s="91"/>
      <c r="F3541" s="91"/>
      <c r="G3541" s="91"/>
      <c r="H3541" s="50"/>
      <c r="I3541" s="51"/>
      <c r="J3541" s="107"/>
      <c r="L3541" s="50"/>
      <c r="M3541" s="50"/>
      <c r="N3541" s="50"/>
    </row>
    <row r="3542" spans="1:14" s="22" customFormat="1" x14ac:dyDescent="0.45">
      <c r="A3542" s="113"/>
      <c r="C3542" s="113"/>
      <c r="D3542" s="71"/>
      <c r="E3542" s="91"/>
      <c r="F3542" s="91"/>
      <c r="G3542" s="91"/>
      <c r="H3542" s="50"/>
      <c r="I3542" s="51"/>
      <c r="J3542" s="107"/>
      <c r="L3542" s="50"/>
      <c r="M3542" s="50"/>
      <c r="N3542" s="50"/>
    </row>
    <row r="3543" spans="1:14" s="22" customFormat="1" x14ac:dyDescent="0.45">
      <c r="A3543" s="113"/>
      <c r="C3543" s="113"/>
      <c r="D3543" s="71"/>
      <c r="E3543" s="91"/>
      <c r="F3543" s="91"/>
      <c r="G3543" s="91"/>
      <c r="H3543" s="50"/>
      <c r="I3543" s="51"/>
      <c r="J3543" s="107"/>
      <c r="L3543" s="50"/>
      <c r="M3543" s="50"/>
      <c r="N3543" s="50"/>
    </row>
    <row r="3544" spans="1:14" s="22" customFormat="1" x14ac:dyDescent="0.45">
      <c r="A3544" s="113"/>
      <c r="C3544" s="113"/>
      <c r="D3544" s="71"/>
      <c r="E3544" s="91"/>
      <c r="F3544" s="91"/>
      <c r="G3544" s="91"/>
      <c r="H3544" s="50"/>
      <c r="I3544" s="51"/>
      <c r="J3544" s="107"/>
      <c r="L3544" s="50"/>
      <c r="M3544" s="50"/>
      <c r="N3544" s="50"/>
    </row>
    <row r="3545" spans="1:14" s="22" customFormat="1" x14ac:dyDescent="0.45">
      <c r="A3545" s="113"/>
      <c r="C3545" s="113"/>
      <c r="D3545" s="71"/>
      <c r="E3545" s="91"/>
      <c r="F3545" s="91"/>
      <c r="G3545" s="91"/>
      <c r="H3545" s="50"/>
      <c r="I3545" s="51"/>
      <c r="J3545" s="107"/>
      <c r="L3545" s="50"/>
      <c r="M3545" s="50"/>
      <c r="N3545" s="50"/>
    </row>
    <row r="3546" spans="1:14" s="22" customFormat="1" x14ac:dyDescent="0.45">
      <c r="A3546" s="113"/>
      <c r="C3546" s="113"/>
      <c r="D3546" s="71"/>
      <c r="E3546" s="91"/>
      <c r="F3546" s="91"/>
      <c r="G3546" s="91"/>
      <c r="H3546" s="50"/>
      <c r="I3546" s="51"/>
      <c r="J3546" s="107"/>
      <c r="L3546" s="50"/>
      <c r="M3546" s="50"/>
      <c r="N3546" s="50"/>
    </row>
    <row r="3547" spans="1:14" s="22" customFormat="1" x14ac:dyDescent="0.45">
      <c r="A3547" s="113"/>
      <c r="C3547" s="113"/>
      <c r="D3547" s="71"/>
      <c r="E3547" s="91"/>
      <c r="F3547" s="91"/>
      <c r="G3547" s="91"/>
      <c r="H3547" s="50"/>
      <c r="I3547" s="51"/>
      <c r="J3547" s="107"/>
      <c r="L3547" s="50"/>
      <c r="M3547" s="50"/>
      <c r="N3547" s="50"/>
    </row>
    <row r="3548" spans="1:14" s="22" customFormat="1" x14ac:dyDescent="0.45">
      <c r="A3548" s="113"/>
      <c r="C3548" s="113"/>
      <c r="D3548" s="71"/>
      <c r="E3548" s="91"/>
      <c r="F3548" s="91"/>
      <c r="G3548" s="91"/>
      <c r="H3548" s="50"/>
      <c r="I3548" s="51"/>
      <c r="J3548" s="107"/>
      <c r="L3548" s="50"/>
      <c r="M3548" s="50"/>
      <c r="N3548" s="50"/>
    </row>
    <row r="3549" spans="1:14" s="22" customFormat="1" x14ac:dyDescent="0.45">
      <c r="A3549" s="113"/>
      <c r="C3549" s="113"/>
      <c r="D3549" s="71"/>
      <c r="E3549" s="91"/>
      <c r="F3549" s="91"/>
      <c r="G3549" s="91"/>
      <c r="H3549" s="50"/>
      <c r="I3549" s="51"/>
      <c r="J3549" s="107"/>
      <c r="L3549" s="50"/>
      <c r="M3549" s="50"/>
      <c r="N3549" s="50"/>
    </row>
    <row r="3550" spans="1:14" s="22" customFormat="1" x14ac:dyDescent="0.45">
      <c r="A3550" s="113"/>
      <c r="C3550" s="113"/>
      <c r="D3550" s="71"/>
      <c r="E3550" s="91"/>
      <c r="F3550" s="91"/>
      <c r="G3550" s="91"/>
      <c r="H3550" s="50"/>
      <c r="I3550" s="51"/>
      <c r="J3550" s="107"/>
      <c r="L3550" s="50"/>
      <c r="M3550" s="50"/>
      <c r="N3550" s="50"/>
    </row>
    <row r="3551" spans="1:14" s="22" customFormat="1" x14ac:dyDescent="0.45">
      <c r="A3551" s="113"/>
      <c r="C3551" s="113"/>
      <c r="D3551" s="71"/>
      <c r="E3551" s="91"/>
      <c r="F3551" s="91"/>
      <c r="G3551" s="91"/>
      <c r="H3551" s="50"/>
      <c r="I3551" s="51"/>
      <c r="J3551" s="107"/>
      <c r="L3551" s="50"/>
      <c r="M3551" s="50"/>
      <c r="N3551" s="50"/>
    </row>
    <row r="3552" spans="1:14" s="22" customFormat="1" x14ac:dyDescent="0.45">
      <c r="A3552" s="113"/>
      <c r="C3552" s="113"/>
      <c r="D3552" s="71"/>
      <c r="E3552" s="91"/>
      <c r="F3552" s="91"/>
      <c r="G3552" s="91"/>
      <c r="H3552" s="50"/>
      <c r="I3552" s="51"/>
      <c r="J3552" s="107"/>
      <c r="L3552" s="50"/>
      <c r="M3552" s="50"/>
      <c r="N3552" s="50"/>
    </row>
    <row r="3553" spans="1:14" s="22" customFormat="1" x14ac:dyDescent="0.45">
      <c r="A3553" s="113"/>
      <c r="C3553" s="113"/>
      <c r="D3553" s="71"/>
      <c r="E3553" s="91"/>
      <c r="F3553" s="91"/>
      <c r="G3553" s="91"/>
      <c r="H3553" s="50"/>
      <c r="I3553" s="51"/>
      <c r="J3553" s="107"/>
      <c r="L3553" s="50"/>
      <c r="M3553" s="50"/>
      <c r="N3553" s="50"/>
    </row>
    <row r="3554" spans="1:14" s="22" customFormat="1" x14ac:dyDescent="0.45">
      <c r="A3554" s="113"/>
      <c r="C3554" s="113"/>
      <c r="D3554" s="71"/>
      <c r="E3554" s="91"/>
      <c r="F3554" s="91"/>
      <c r="G3554" s="91"/>
      <c r="H3554" s="50"/>
      <c r="I3554" s="51"/>
      <c r="J3554" s="107"/>
      <c r="L3554" s="50"/>
      <c r="M3554" s="50"/>
      <c r="N3554" s="50"/>
    </row>
    <row r="3555" spans="1:14" s="22" customFormat="1" x14ac:dyDescent="0.45">
      <c r="A3555" s="113"/>
      <c r="C3555" s="113"/>
      <c r="D3555" s="71"/>
      <c r="E3555" s="91"/>
      <c r="F3555" s="91"/>
      <c r="G3555" s="91"/>
      <c r="H3555" s="50"/>
      <c r="I3555" s="51"/>
      <c r="J3555" s="107"/>
      <c r="L3555" s="50"/>
      <c r="M3555" s="50"/>
      <c r="N3555" s="50"/>
    </row>
    <row r="3556" spans="1:14" s="22" customFormat="1" x14ac:dyDescent="0.45">
      <c r="A3556" s="113"/>
      <c r="C3556" s="113"/>
      <c r="D3556" s="71"/>
      <c r="E3556" s="91"/>
      <c r="F3556" s="91"/>
      <c r="G3556" s="91"/>
      <c r="H3556" s="50"/>
      <c r="I3556" s="51"/>
      <c r="J3556" s="107"/>
      <c r="L3556" s="50"/>
      <c r="M3556" s="50"/>
      <c r="N3556" s="50"/>
    </row>
    <row r="3557" spans="1:14" s="22" customFormat="1" x14ac:dyDescent="0.45">
      <c r="A3557" s="113"/>
      <c r="C3557" s="113"/>
      <c r="D3557" s="71"/>
      <c r="E3557" s="91"/>
      <c r="F3557" s="91"/>
      <c r="G3557" s="91"/>
      <c r="H3557" s="50"/>
      <c r="I3557" s="51"/>
      <c r="J3557" s="107"/>
      <c r="L3557" s="50"/>
      <c r="M3557" s="50"/>
      <c r="N3557" s="50"/>
    </row>
    <row r="3558" spans="1:14" s="22" customFormat="1" x14ac:dyDescent="0.45">
      <c r="A3558" s="113"/>
      <c r="C3558" s="113"/>
      <c r="D3558" s="71"/>
      <c r="E3558" s="91"/>
      <c r="F3558" s="91"/>
      <c r="G3558" s="91"/>
      <c r="H3558" s="50"/>
      <c r="I3558" s="51"/>
      <c r="J3558" s="107"/>
      <c r="L3558" s="50"/>
      <c r="M3558" s="50"/>
      <c r="N3558" s="50"/>
    </row>
    <row r="3559" spans="1:14" s="22" customFormat="1" x14ac:dyDescent="0.45">
      <c r="A3559" s="113"/>
      <c r="C3559" s="113"/>
      <c r="D3559" s="71"/>
      <c r="E3559" s="91"/>
      <c r="F3559" s="91"/>
      <c r="G3559" s="91"/>
      <c r="H3559" s="50"/>
      <c r="I3559" s="51"/>
      <c r="J3559" s="107"/>
      <c r="L3559" s="50"/>
      <c r="M3559" s="50"/>
      <c r="N3559" s="50"/>
    </row>
    <row r="3560" spans="1:14" s="22" customFormat="1" x14ac:dyDescent="0.45">
      <c r="A3560" s="113"/>
      <c r="C3560" s="113"/>
      <c r="D3560" s="71"/>
      <c r="E3560" s="91"/>
      <c r="F3560" s="91"/>
      <c r="G3560" s="91"/>
      <c r="H3560" s="50"/>
      <c r="I3560" s="51"/>
      <c r="J3560" s="107"/>
      <c r="L3560" s="50"/>
      <c r="M3560" s="50"/>
      <c r="N3560" s="50"/>
    </row>
    <row r="3561" spans="1:14" s="22" customFormat="1" x14ac:dyDescent="0.45">
      <c r="A3561" s="113"/>
      <c r="C3561" s="113"/>
      <c r="D3561" s="71"/>
      <c r="E3561" s="91"/>
      <c r="F3561" s="91"/>
      <c r="G3561" s="91"/>
      <c r="H3561" s="50"/>
      <c r="I3561" s="51"/>
      <c r="J3561" s="107"/>
      <c r="L3561" s="50"/>
      <c r="M3561" s="50"/>
      <c r="N3561" s="50"/>
    </row>
    <row r="3562" spans="1:14" s="22" customFormat="1" x14ac:dyDescent="0.45">
      <c r="A3562" s="113"/>
      <c r="C3562" s="113"/>
      <c r="D3562" s="71"/>
      <c r="E3562" s="91"/>
      <c r="F3562" s="91"/>
      <c r="G3562" s="91"/>
      <c r="H3562" s="50"/>
      <c r="I3562" s="51"/>
      <c r="J3562" s="107"/>
      <c r="L3562" s="50"/>
      <c r="M3562" s="50"/>
      <c r="N3562" s="50"/>
    </row>
    <row r="3563" spans="1:14" s="22" customFormat="1" x14ac:dyDescent="0.45">
      <c r="A3563" s="113"/>
      <c r="C3563" s="113"/>
      <c r="D3563" s="71"/>
      <c r="E3563" s="91"/>
      <c r="F3563" s="91"/>
      <c r="G3563" s="91"/>
      <c r="H3563" s="50"/>
      <c r="I3563" s="51"/>
      <c r="J3563" s="107"/>
      <c r="L3563" s="50"/>
      <c r="M3563" s="50"/>
      <c r="N3563" s="50"/>
    </row>
    <row r="3564" spans="1:14" s="22" customFormat="1" x14ac:dyDescent="0.45">
      <c r="A3564" s="113"/>
      <c r="C3564" s="113"/>
      <c r="D3564" s="71"/>
      <c r="E3564" s="91"/>
      <c r="F3564" s="91"/>
      <c r="G3564" s="91"/>
      <c r="H3564" s="50"/>
      <c r="I3564" s="51"/>
      <c r="J3564" s="107"/>
      <c r="L3564" s="50"/>
      <c r="M3564" s="50"/>
      <c r="N3564" s="50"/>
    </row>
    <row r="3565" spans="1:14" s="22" customFormat="1" x14ac:dyDescent="0.45">
      <c r="A3565" s="113"/>
      <c r="C3565" s="113"/>
      <c r="D3565" s="71"/>
      <c r="E3565" s="91"/>
      <c r="F3565" s="91"/>
      <c r="G3565" s="91"/>
      <c r="H3565" s="50"/>
      <c r="I3565" s="51"/>
      <c r="J3565" s="107"/>
      <c r="L3565" s="50"/>
      <c r="M3565" s="50"/>
      <c r="N3565" s="50"/>
    </row>
    <row r="3566" spans="1:14" s="22" customFormat="1" x14ac:dyDescent="0.45">
      <c r="A3566" s="113"/>
      <c r="C3566" s="113"/>
      <c r="D3566" s="71"/>
      <c r="E3566" s="91"/>
      <c r="F3566" s="91"/>
      <c r="G3566" s="91"/>
      <c r="H3566" s="50"/>
      <c r="I3566" s="51"/>
      <c r="J3566" s="107"/>
      <c r="L3566" s="50"/>
      <c r="M3566" s="50"/>
      <c r="N3566" s="50"/>
    </row>
    <row r="3567" spans="1:14" s="22" customFormat="1" x14ac:dyDescent="0.45">
      <c r="A3567" s="113"/>
      <c r="C3567" s="113"/>
      <c r="D3567" s="71"/>
      <c r="E3567" s="91"/>
      <c r="F3567" s="91"/>
      <c r="G3567" s="91"/>
      <c r="H3567" s="50"/>
      <c r="I3567" s="51"/>
      <c r="J3567" s="107"/>
      <c r="L3567" s="50"/>
      <c r="M3567" s="50"/>
      <c r="N3567" s="50"/>
    </row>
    <row r="3568" spans="1:14" s="22" customFormat="1" x14ac:dyDescent="0.45">
      <c r="A3568" s="113"/>
      <c r="C3568" s="113"/>
      <c r="D3568" s="71"/>
      <c r="E3568" s="91"/>
      <c r="F3568" s="91"/>
      <c r="G3568" s="91"/>
      <c r="H3568" s="50"/>
      <c r="I3568" s="51"/>
      <c r="J3568" s="107"/>
      <c r="L3568" s="50"/>
      <c r="M3568" s="50"/>
      <c r="N3568" s="50"/>
    </row>
    <row r="3569" spans="1:14" s="22" customFormat="1" x14ac:dyDescent="0.45">
      <c r="A3569" s="113"/>
      <c r="C3569" s="113"/>
      <c r="D3569" s="71"/>
      <c r="E3569" s="91"/>
      <c r="F3569" s="91"/>
      <c r="G3569" s="91"/>
      <c r="H3569" s="50"/>
      <c r="I3569" s="51"/>
      <c r="J3569" s="107"/>
      <c r="L3569" s="50"/>
      <c r="M3569" s="50"/>
      <c r="N3569" s="50"/>
    </row>
    <row r="3570" spans="1:14" s="22" customFormat="1" x14ac:dyDescent="0.45">
      <c r="A3570" s="113"/>
      <c r="C3570" s="113"/>
      <c r="D3570" s="71"/>
      <c r="E3570" s="91"/>
      <c r="F3570" s="91"/>
      <c r="G3570" s="91"/>
      <c r="H3570" s="50"/>
      <c r="I3570" s="51"/>
      <c r="J3570" s="107"/>
      <c r="L3570" s="50"/>
      <c r="M3570" s="50"/>
      <c r="N3570" s="50"/>
    </row>
    <row r="3571" spans="1:14" s="22" customFormat="1" x14ac:dyDescent="0.45">
      <c r="A3571" s="113"/>
      <c r="C3571" s="113"/>
      <c r="D3571" s="71"/>
      <c r="E3571" s="91"/>
      <c r="F3571" s="91"/>
      <c r="G3571" s="91"/>
      <c r="H3571" s="50"/>
      <c r="I3571" s="51"/>
      <c r="J3571" s="107"/>
      <c r="L3571" s="50"/>
      <c r="M3571" s="50"/>
      <c r="N3571" s="50"/>
    </row>
    <row r="3572" spans="1:14" s="22" customFormat="1" x14ac:dyDescent="0.45">
      <c r="A3572" s="113"/>
      <c r="C3572" s="113"/>
      <c r="D3572" s="71"/>
      <c r="E3572" s="91"/>
      <c r="F3572" s="91"/>
      <c r="G3572" s="91"/>
      <c r="H3572" s="50"/>
      <c r="I3572" s="51"/>
      <c r="J3572" s="107"/>
      <c r="L3572" s="50"/>
      <c r="M3572" s="50"/>
      <c r="N3572" s="50"/>
    </row>
    <row r="3573" spans="1:14" s="22" customFormat="1" x14ac:dyDescent="0.45">
      <c r="A3573" s="113"/>
      <c r="C3573" s="113"/>
      <c r="D3573" s="71"/>
      <c r="E3573" s="91"/>
      <c r="F3573" s="91"/>
      <c r="G3573" s="91"/>
      <c r="H3573" s="50"/>
      <c r="I3573" s="51"/>
      <c r="J3573" s="107"/>
      <c r="L3573" s="50"/>
      <c r="M3573" s="50"/>
      <c r="N3573" s="50"/>
    </row>
    <row r="3574" spans="1:14" s="22" customFormat="1" x14ac:dyDescent="0.45">
      <c r="A3574" s="113"/>
      <c r="C3574" s="113"/>
      <c r="D3574" s="71"/>
      <c r="E3574" s="91"/>
      <c r="F3574" s="91"/>
      <c r="G3574" s="91"/>
      <c r="H3574" s="50"/>
      <c r="I3574" s="51"/>
      <c r="J3574" s="107"/>
      <c r="L3574" s="50"/>
      <c r="M3574" s="50"/>
      <c r="N3574" s="50"/>
    </row>
    <row r="3575" spans="1:14" s="22" customFormat="1" x14ac:dyDescent="0.45">
      <c r="A3575" s="113"/>
      <c r="C3575" s="113"/>
      <c r="D3575" s="71"/>
      <c r="E3575" s="91"/>
      <c r="F3575" s="91"/>
      <c r="G3575" s="91"/>
      <c r="H3575" s="50"/>
      <c r="I3575" s="51"/>
      <c r="J3575" s="107"/>
      <c r="L3575" s="50"/>
      <c r="M3575" s="50"/>
      <c r="N3575" s="50"/>
    </row>
    <row r="3576" spans="1:14" s="22" customFormat="1" x14ac:dyDescent="0.45">
      <c r="A3576" s="113"/>
      <c r="C3576" s="113"/>
      <c r="D3576" s="71"/>
      <c r="E3576" s="91"/>
      <c r="F3576" s="91"/>
      <c r="G3576" s="91"/>
      <c r="H3576" s="50"/>
      <c r="I3576" s="51"/>
      <c r="J3576" s="107"/>
      <c r="L3576" s="50"/>
      <c r="M3576" s="50"/>
      <c r="N3576" s="50"/>
    </row>
    <row r="3577" spans="1:14" s="22" customFormat="1" x14ac:dyDescent="0.45">
      <c r="A3577" s="113"/>
      <c r="C3577" s="113"/>
      <c r="D3577" s="71"/>
      <c r="E3577" s="91"/>
      <c r="F3577" s="91"/>
      <c r="G3577" s="91"/>
      <c r="H3577" s="50"/>
      <c r="I3577" s="51"/>
      <c r="J3577" s="107"/>
      <c r="L3577" s="50"/>
      <c r="M3577" s="50"/>
      <c r="N3577" s="50"/>
    </row>
    <row r="3578" spans="1:14" s="22" customFormat="1" x14ac:dyDescent="0.45">
      <c r="A3578" s="113"/>
      <c r="C3578" s="113"/>
      <c r="D3578" s="71"/>
      <c r="E3578" s="91"/>
      <c r="F3578" s="91"/>
      <c r="G3578" s="91"/>
      <c r="H3578" s="50"/>
      <c r="I3578" s="51"/>
      <c r="J3578" s="107"/>
      <c r="L3578" s="50"/>
      <c r="M3578" s="50"/>
      <c r="N3578" s="50"/>
    </row>
    <row r="3579" spans="1:14" s="22" customFormat="1" x14ac:dyDescent="0.45">
      <c r="A3579" s="113"/>
      <c r="C3579" s="113"/>
      <c r="D3579" s="71"/>
      <c r="E3579" s="91"/>
      <c r="F3579" s="91"/>
      <c r="G3579" s="91"/>
      <c r="H3579" s="50"/>
      <c r="I3579" s="51"/>
      <c r="J3579" s="107"/>
      <c r="L3579" s="50"/>
      <c r="M3579" s="50"/>
      <c r="N3579" s="50"/>
    </row>
    <row r="3580" spans="1:14" s="22" customFormat="1" x14ac:dyDescent="0.45">
      <c r="A3580" s="113"/>
      <c r="C3580" s="113"/>
      <c r="D3580" s="71"/>
      <c r="E3580" s="91"/>
      <c r="F3580" s="91"/>
      <c r="G3580" s="91"/>
      <c r="H3580" s="50"/>
      <c r="I3580" s="51"/>
      <c r="J3580" s="107"/>
      <c r="L3580" s="50"/>
      <c r="M3580" s="50"/>
      <c r="N3580" s="50"/>
    </row>
    <row r="3581" spans="1:14" s="22" customFormat="1" x14ac:dyDescent="0.45">
      <c r="A3581" s="113"/>
      <c r="C3581" s="113"/>
      <c r="D3581" s="71"/>
      <c r="E3581" s="91"/>
      <c r="F3581" s="91"/>
      <c r="G3581" s="91"/>
      <c r="H3581" s="50"/>
      <c r="I3581" s="51"/>
      <c r="J3581" s="107"/>
      <c r="L3581" s="50"/>
      <c r="M3581" s="50"/>
      <c r="N3581" s="50"/>
    </row>
    <row r="3582" spans="1:14" s="22" customFormat="1" x14ac:dyDescent="0.45">
      <c r="A3582" s="113"/>
      <c r="C3582" s="113"/>
      <c r="D3582" s="71"/>
      <c r="E3582" s="91"/>
      <c r="F3582" s="91"/>
      <c r="G3582" s="91"/>
      <c r="H3582" s="50"/>
      <c r="I3582" s="51"/>
      <c r="J3582" s="107"/>
      <c r="L3582" s="50"/>
      <c r="M3582" s="50"/>
      <c r="N3582" s="50"/>
    </row>
    <row r="3583" spans="1:14" s="22" customFormat="1" x14ac:dyDescent="0.45">
      <c r="A3583" s="113"/>
      <c r="C3583" s="113"/>
      <c r="D3583" s="71"/>
      <c r="E3583" s="91"/>
      <c r="F3583" s="91"/>
      <c r="G3583" s="91"/>
      <c r="H3583" s="50"/>
      <c r="I3583" s="51"/>
      <c r="J3583" s="107"/>
      <c r="L3583" s="50"/>
      <c r="M3583" s="50"/>
      <c r="N3583" s="50"/>
    </row>
    <row r="3584" spans="1:14" s="22" customFormat="1" x14ac:dyDescent="0.45">
      <c r="A3584" s="113"/>
      <c r="C3584" s="113"/>
      <c r="D3584" s="71"/>
      <c r="E3584" s="91"/>
      <c r="F3584" s="91"/>
      <c r="G3584" s="91"/>
      <c r="H3584" s="50"/>
      <c r="I3584" s="51"/>
      <c r="J3584" s="107"/>
      <c r="L3584" s="50"/>
      <c r="M3584" s="50"/>
      <c r="N3584" s="50"/>
    </row>
    <row r="3585" spans="1:14" s="22" customFormat="1" x14ac:dyDescent="0.45">
      <c r="A3585" s="113"/>
      <c r="C3585" s="113"/>
      <c r="D3585" s="71"/>
      <c r="E3585" s="91"/>
      <c r="F3585" s="91"/>
      <c r="G3585" s="91"/>
      <c r="H3585" s="50"/>
      <c r="I3585" s="51"/>
      <c r="J3585" s="107"/>
      <c r="L3585" s="50"/>
      <c r="M3585" s="50"/>
      <c r="N3585" s="50"/>
    </row>
    <row r="3586" spans="1:14" s="22" customFormat="1" x14ac:dyDescent="0.45">
      <c r="A3586" s="113"/>
      <c r="C3586" s="113"/>
      <c r="D3586" s="71"/>
      <c r="E3586" s="91"/>
      <c r="F3586" s="91"/>
      <c r="G3586" s="91"/>
      <c r="H3586" s="50"/>
      <c r="I3586" s="51"/>
      <c r="J3586" s="107"/>
      <c r="L3586" s="50"/>
      <c r="M3586" s="50"/>
      <c r="N3586" s="50"/>
    </row>
    <row r="3587" spans="1:14" s="22" customFormat="1" x14ac:dyDescent="0.45">
      <c r="A3587" s="113"/>
      <c r="C3587" s="113"/>
      <c r="D3587" s="71"/>
      <c r="E3587" s="91"/>
      <c r="F3587" s="91"/>
      <c r="G3587" s="91"/>
      <c r="H3587" s="50"/>
      <c r="I3587" s="51"/>
      <c r="J3587" s="107"/>
      <c r="L3587" s="50"/>
      <c r="M3587" s="50"/>
      <c r="N3587" s="50"/>
    </row>
    <row r="3588" spans="1:14" s="22" customFormat="1" x14ac:dyDescent="0.45">
      <c r="A3588" s="113"/>
      <c r="C3588" s="113"/>
      <c r="D3588" s="71"/>
      <c r="E3588" s="91"/>
      <c r="F3588" s="91"/>
      <c r="G3588" s="91"/>
      <c r="H3588" s="50"/>
      <c r="I3588" s="51"/>
      <c r="J3588" s="107"/>
      <c r="L3588" s="50"/>
      <c r="M3588" s="50"/>
      <c r="N3588" s="50"/>
    </row>
    <row r="3589" spans="1:14" s="22" customFormat="1" x14ac:dyDescent="0.45">
      <c r="A3589" s="113"/>
      <c r="C3589" s="113"/>
      <c r="D3589" s="71"/>
      <c r="E3589" s="91"/>
      <c r="F3589" s="91"/>
      <c r="G3589" s="91"/>
      <c r="H3589" s="50"/>
      <c r="I3589" s="51"/>
      <c r="J3589" s="107"/>
      <c r="L3589" s="50"/>
      <c r="M3589" s="50"/>
      <c r="N3589" s="50"/>
    </row>
    <row r="3590" spans="1:14" s="22" customFormat="1" x14ac:dyDescent="0.45">
      <c r="A3590" s="113"/>
      <c r="C3590" s="113"/>
      <c r="D3590" s="71"/>
      <c r="E3590" s="91"/>
      <c r="F3590" s="91"/>
      <c r="G3590" s="91"/>
      <c r="H3590" s="50"/>
      <c r="I3590" s="51"/>
      <c r="J3590" s="107"/>
      <c r="L3590" s="50"/>
      <c r="M3590" s="50"/>
      <c r="N3590" s="50"/>
    </row>
    <row r="3591" spans="1:14" s="22" customFormat="1" x14ac:dyDescent="0.45">
      <c r="A3591" s="113"/>
      <c r="C3591" s="113"/>
      <c r="D3591" s="71"/>
      <c r="E3591" s="91"/>
      <c r="F3591" s="91"/>
      <c r="G3591" s="91"/>
      <c r="H3591" s="50"/>
      <c r="I3591" s="51"/>
      <c r="J3591" s="107"/>
      <c r="L3591" s="50"/>
      <c r="M3591" s="50"/>
      <c r="N3591" s="50"/>
    </row>
    <row r="3592" spans="1:14" s="22" customFormat="1" x14ac:dyDescent="0.45">
      <c r="A3592" s="113"/>
      <c r="C3592" s="113"/>
      <c r="D3592" s="71"/>
      <c r="E3592" s="91"/>
      <c r="F3592" s="91"/>
      <c r="G3592" s="91"/>
      <c r="H3592" s="50"/>
      <c r="I3592" s="51"/>
      <c r="J3592" s="107"/>
      <c r="L3592" s="50"/>
      <c r="M3592" s="50"/>
      <c r="N3592" s="50"/>
    </row>
    <row r="3593" spans="1:14" s="22" customFormat="1" x14ac:dyDescent="0.45">
      <c r="A3593" s="113"/>
      <c r="C3593" s="113"/>
      <c r="D3593" s="71"/>
      <c r="E3593" s="91"/>
      <c r="F3593" s="91"/>
      <c r="G3593" s="91"/>
      <c r="H3593" s="50"/>
      <c r="I3593" s="51"/>
      <c r="J3593" s="107"/>
      <c r="L3593" s="50"/>
      <c r="M3593" s="50"/>
      <c r="N3593" s="50"/>
    </row>
    <row r="3594" spans="1:14" s="22" customFormat="1" x14ac:dyDescent="0.45">
      <c r="A3594" s="113"/>
      <c r="C3594" s="113"/>
      <c r="D3594" s="71"/>
      <c r="E3594" s="91"/>
      <c r="F3594" s="91"/>
      <c r="G3594" s="91"/>
      <c r="H3594" s="50"/>
      <c r="I3594" s="51"/>
      <c r="J3594" s="107"/>
      <c r="L3594" s="50"/>
      <c r="M3594" s="50"/>
      <c r="N3594" s="50"/>
    </row>
    <row r="3595" spans="1:14" s="22" customFormat="1" x14ac:dyDescent="0.45">
      <c r="A3595" s="113"/>
      <c r="C3595" s="113"/>
      <c r="D3595" s="71"/>
      <c r="E3595" s="91"/>
      <c r="F3595" s="91"/>
      <c r="G3595" s="91"/>
      <c r="H3595" s="50"/>
      <c r="I3595" s="51"/>
      <c r="J3595" s="107"/>
      <c r="L3595" s="50"/>
      <c r="M3595" s="50"/>
      <c r="N3595" s="50"/>
    </row>
    <row r="3596" spans="1:14" s="22" customFormat="1" x14ac:dyDescent="0.45">
      <c r="A3596" s="113"/>
      <c r="C3596" s="113"/>
      <c r="D3596" s="71"/>
      <c r="E3596" s="91"/>
      <c r="F3596" s="91"/>
      <c r="G3596" s="91"/>
      <c r="H3596" s="50"/>
      <c r="I3596" s="51"/>
      <c r="J3596" s="107"/>
      <c r="L3596" s="50"/>
      <c r="M3596" s="50"/>
      <c r="N3596" s="50"/>
    </row>
    <row r="3597" spans="1:14" s="22" customFormat="1" x14ac:dyDescent="0.45">
      <c r="A3597" s="113"/>
      <c r="C3597" s="113"/>
      <c r="D3597" s="71"/>
      <c r="E3597" s="91"/>
      <c r="F3597" s="91"/>
      <c r="G3597" s="91"/>
      <c r="H3597" s="50"/>
      <c r="I3597" s="51"/>
      <c r="J3597" s="107"/>
      <c r="L3597" s="50"/>
      <c r="M3597" s="50"/>
      <c r="N3597" s="50"/>
    </row>
    <row r="3598" spans="1:14" s="22" customFormat="1" x14ac:dyDescent="0.45">
      <c r="A3598" s="113"/>
      <c r="C3598" s="113"/>
      <c r="D3598" s="71"/>
      <c r="E3598" s="91"/>
      <c r="F3598" s="91"/>
      <c r="G3598" s="91"/>
      <c r="H3598" s="50"/>
      <c r="I3598" s="51"/>
      <c r="J3598" s="107"/>
      <c r="L3598" s="50"/>
      <c r="M3598" s="50"/>
      <c r="N3598" s="50"/>
    </row>
    <row r="3599" spans="1:14" s="22" customFormat="1" x14ac:dyDescent="0.45">
      <c r="A3599" s="113"/>
      <c r="C3599" s="113"/>
      <c r="D3599" s="71"/>
      <c r="E3599" s="91"/>
      <c r="F3599" s="91"/>
      <c r="G3599" s="91"/>
      <c r="H3599" s="50"/>
      <c r="I3599" s="51"/>
      <c r="J3599" s="107"/>
      <c r="L3599" s="50"/>
      <c r="M3599" s="50"/>
      <c r="N3599" s="50"/>
    </row>
    <row r="3600" spans="1:14" s="22" customFormat="1" x14ac:dyDescent="0.45">
      <c r="A3600" s="113"/>
      <c r="C3600" s="113"/>
      <c r="D3600" s="71"/>
      <c r="E3600" s="91"/>
      <c r="F3600" s="91"/>
      <c r="G3600" s="91"/>
      <c r="H3600" s="50"/>
      <c r="I3600" s="51"/>
      <c r="J3600" s="107"/>
      <c r="L3600" s="50"/>
      <c r="M3600" s="50"/>
      <c r="N3600" s="50"/>
    </row>
    <row r="3601" spans="1:14" s="22" customFormat="1" x14ac:dyDescent="0.45">
      <c r="A3601" s="113"/>
      <c r="C3601" s="113"/>
      <c r="D3601" s="71"/>
      <c r="E3601" s="91"/>
      <c r="F3601" s="91"/>
      <c r="G3601" s="91"/>
      <c r="H3601" s="50"/>
      <c r="I3601" s="51"/>
      <c r="J3601" s="107"/>
      <c r="L3601" s="50"/>
      <c r="M3601" s="50"/>
      <c r="N3601" s="50"/>
    </row>
    <row r="3602" spans="1:14" s="22" customFormat="1" x14ac:dyDescent="0.45">
      <c r="A3602" s="113"/>
      <c r="C3602" s="113"/>
      <c r="D3602" s="71"/>
      <c r="E3602" s="91"/>
      <c r="F3602" s="91"/>
      <c r="G3602" s="91"/>
      <c r="H3602" s="50"/>
      <c r="I3602" s="51"/>
      <c r="J3602" s="107"/>
      <c r="L3602" s="50"/>
      <c r="M3602" s="50"/>
      <c r="N3602" s="50"/>
    </row>
    <row r="3603" spans="1:14" s="22" customFormat="1" x14ac:dyDescent="0.45">
      <c r="A3603" s="113"/>
      <c r="C3603" s="113"/>
      <c r="D3603" s="71"/>
      <c r="E3603" s="91"/>
      <c r="F3603" s="91"/>
      <c r="G3603" s="91"/>
      <c r="H3603" s="50"/>
      <c r="I3603" s="51"/>
      <c r="J3603" s="107"/>
      <c r="L3603" s="50"/>
      <c r="M3603" s="50"/>
      <c r="N3603" s="50"/>
    </row>
    <row r="3604" spans="1:14" s="22" customFormat="1" x14ac:dyDescent="0.45">
      <c r="A3604" s="113"/>
      <c r="C3604" s="113"/>
      <c r="D3604" s="71"/>
      <c r="E3604" s="91"/>
      <c r="F3604" s="91"/>
      <c r="G3604" s="91"/>
      <c r="H3604" s="50"/>
      <c r="I3604" s="51"/>
      <c r="J3604" s="107"/>
      <c r="L3604" s="50"/>
      <c r="M3604" s="50"/>
      <c r="N3604" s="50"/>
    </row>
    <row r="3605" spans="1:14" s="22" customFormat="1" x14ac:dyDescent="0.45">
      <c r="A3605" s="113"/>
      <c r="C3605" s="113"/>
      <c r="D3605" s="71"/>
      <c r="E3605" s="91"/>
      <c r="F3605" s="91"/>
      <c r="G3605" s="91"/>
      <c r="H3605" s="50"/>
      <c r="I3605" s="51"/>
      <c r="J3605" s="107"/>
      <c r="L3605" s="50"/>
      <c r="M3605" s="50"/>
      <c r="N3605" s="50"/>
    </row>
    <row r="3606" spans="1:14" s="22" customFormat="1" x14ac:dyDescent="0.45">
      <c r="A3606" s="113"/>
      <c r="C3606" s="113"/>
      <c r="D3606" s="71"/>
      <c r="E3606" s="91"/>
      <c r="F3606" s="91"/>
      <c r="G3606" s="91"/>
      <c r="H3606" s="50"/>
      <c r="I3606" s="51"/>
      <c r="J3606" s="107"/>
      <c r="L3606" s="50"/>
      <c r="M3606" s="50"/>
      <c r="N3606" s="50"/>
    </row>
    <row r="3607" spans="1:14" s="22" customFormat="1" x14ac:dyDescent="0.45">
      <c r="A3607" s="113"/>
      <c r="C3607" s="113"/>
      <c r="D3607" s="71"/>
      <c r="E3607" s="91"/>
      <c r="F3607" s="91"/>
      <c r="G3607" s="91"/>
      <c r="H3607" s="50"/>
      <c r="I3607" s="51"/>
      <c r="J3607" s="107"/>
      <c r="L3607" s="50"/>
      <c r="M3607" s="50"/>
      <c r="N3607" s="50"/>
    </row>
    <row r="3608" spans="1:14" s="22" customFormat="1" x14ac:dyDescent="0.45">
      <c r="A3608" s="113"/>
      <c r="C3608" s="113"/>
      <c r="D3608" s="71"/>
      <c r="E3608" s="91"/>
      <c r="F3608" s="91"/>
      <c r="G3608" s="91"/>
      <c r="H3608" s="50"/>
      <c r="I3608" s="51"/>
      <c r="J3608" s="107"/>
      <c r="L3608" s="50"/>
      <c r="M3608" s="50"/>
      <c r="N3608" s="50"/>
    </row>
    <row r="3609" spans="1:14" s="22" customFormat="1" x14ac:dyDescent="0.45">
      <c r="A3609" s="113"/>
      <c r="C3609" s="113"/>
      <c r="D3609" s="71"/>
      <c r="E3609" s="91"/>
      <c r="F3609" s="91"/>
      <c r="G3609" s="91"/>
      <c r="H3609" s="50"/>
      <c r="I3609" s="51"/>
      <c r="J3609" s="107"/>
      <c r="L3609" s="50"/>
      <c r="M3609" s="50"/>
      <c r="N3609" s="50"/>
    </row>
    <row r="3610" spans="1:14" s="22" customFormat="1" x14ac:dyDescent="0.45">
      <c r="A3610" s="113"/>
      <c r="C3610" s="113"/>
      <c r="D3610" s="71"/>
      <c r="E3610" s="91"/>
      <c r="F3610" s="91"/>
      <c r="G3610" s="91"/>
      <c r="H3610" s="50"/>
      <c r="I3610" s="51"/>
      <c r="J3610" s="107"/>
      <c r="L3610" s="50"/>
      <c r="M3610" s="50"/>
      <c r="N3610" s="50"/>
    </row>
    <row r="3611" spans="1:14" s="22" customFormat="1" x14ac:dyDescent="0.45">
      <c r="A3611" s="113"/>
      <c r="C3611" s="113"/>
      <c r="D3611" s="71"/>
      <c r="E3611" s="91"/>
      <c r="F3611" s="91"/>
      <c r="G3611" s="91"/>
      <c r="H3611" s="50"/>
      <c r="I3611" s="51"/>
      <c r="J3611" s="107"/>
      <c r="L3611" s="50"/>
      <c r="M3611" s="50"/>
      <c r="N3611" s="50"/>
    </row>
    <row r="3612" spans="1:14" s="22" customFormat="1" x14ac:dyDescent="0.45">
      <c r="A3612" s="113"/>
      <c r="C3612" s="113"/>
      <c r="D3612" s="71"/>
      <c r="E3612" s="91"/>
      <c r="F3612" s="91"/>
      <c r="G3612" s="91"/>
      <c r="H3612" s="50"/>
      <c r="I3612" s="51"/>
      <c r="J3612" s="107"/>
      <c r="L3612" s="50"/>
      <c r="M3612" s="50"/>
      <c r="N3612" s="50"/>
    </row>
    <row r="3613" spans="1:14" s="22" customFormat="1" x14ac:dyDescent="0.45">
      <c r="A3613" s="113"/>
      <c r="C3613" s="113"/>
      <c r="D3613" s="71"/>
      <c r="E3613" s="91"/>
      <c r="F3613" s="91"/>
      <c r="G3613" s="91"/>
      <c r="H3613" s="50"/>
      <c r="I3613" s="51"/>
      <c r="J3613" s="107"/>
      <c r="L3613" s="50"/>
      <c r="M3613" s="50"/>
      <c r="N3613" s="50"/>
    </row>
    <row r="3614" spans="1:14" s="22" customFormat="1" x14ac:dyDescent="0.45">
      <c r="A3614" s="113"/>
      <c r="C3614" s="113"/>
      <c r="D3614" s="71"/>
      <c r="E3614" s="91"/>
      <c r="F3614" s="91"/>
      <c r="G3614" s="91"/>
      <c r="H3614" s="50"/>
      <c r="I3614" s="51"/>
      <c r="J3614" s="107"/>
      <c r="L3614" s="50"/>
      <c r="M3614" s="50"/>
      <c r="N3614" s="50"/>
    </row>
    <row r="3615" spans="1:14" s="22" customFormat="1" x14ac:dyDescent="0.45">
      <c r="A3615" s="113"/>
      <c r="C3615" s="113"/>
      <c r="D3615" s="71"/>
      <c r="E3615" s="91"/>
      <c r="F3615" s="91"/>
      <c r="G3615" s="91"/>
      <c r="H3615" s="50"/>
      <c r="I3615" s="51"/>
      <c r="J3615" s="107"/>
      <c r="L3615" s="50"/>
      <c r="M3615" s="50"/>
      <c r="N3615" s="50"/>
    </row>
    <row r="3616" spans="1:14" s="22" customFormat="1" x14ac:dyDescent="0.45">
      <c r="A3616" s="113"/>
      <c r="C3616" s="113"/>
      <c r="D3616" s="71"/>
      <c r="E3616" s="91"/>
      <c r="F3616" s="91"/>
      <c r="G3616" s="91"/>
      <c r="H3616" s="50"/>
      <c r="I3616" s="51"/>
      <c r="J3616" s="107"/>
      <c r="L3616" s="50"/>
      <c r="M3616" s="50"/>
      <c r="N3616" s="50"/>
    </row>
    <row r="3617" spans="1:14" s="22" customFormat="1" x14ac:dyDescent="0.45">
      <c r="A3617" s="113"/>
      <c r="C3617" s="113"/>
      <c r="D3617" s="71"/>
      <c r="E3617" s="91"/>
      <c r="F3617" s="91"/>
      <c r="G3617" s="91"/>
      <c r="H3617" s="50"/>
      <c r="I3617" s="51"/>
      <c r="J3617" s="107"/>
      <c r="L3617" s="50"/>
      <c r="M3617" s="50"/>
      <c r="N3617" s="50"/>
    </row>
    <row r="3618" spans="1:14" s="22" customFormat="1" x14ac:dyDescent="0.45">
      <c r="A3618" s="113"/>
      <c r="C3618" s="113"/>
      <c r="D3618" s="71"/>
      <c r="E3618" s="91"/>
      <c r="F3618" s="91"/>
      <c r="G3618" s="91"/>
      <c r="H3618" s="50"/>
      <c r="I3618" s="51"/>
      <c r="J3618" s="107"/>
      <c r="L3618" s="50"/>
      <c r="M3618" s="50"/>
      <c r="N3618" s="50"/>
    </row>
    <row r="3619" spans="1:14" s="22" customFormat="1" x14ac:dyDescent="0.45">
      <c r="A3619" s="113"/>
      <c r="C3619" s="113"/>
      <c r="D3619" s="71"/>
      <c r="E3619" s="91"/>
      <c r="F3619" s="91"/>
      <c r="G3619" s="91"/>
      <c r="H3619" s="50"/>
      <c r="I3619" s="51"/>
      <c r="J3619" s="107"/>
      <c r="L3619" s="50"/>
      <c r="M3619" s="50"/>
      <c r="N3619" s="50"/>
    </row>
    <row r="3620" spans="1:14" s="22" customFormat="1" x14ac:dyDescent="0.45">
      <c r="A3620" s="113"/>
      <c r="C3620" s="113"/>
      <c r="D3620" s="71"/>
      <c r="E3620" s="91"/>
      <c r="F3620" s="91"/>
      <c r="G3620" s="91"/>
      <c r="H3620" s="50"/>
      <c r="I3620" s="51"/>
      <c r="J3620" s="107"/>
      <c r="L3620" s="50"/>
      <c r="M3620" s="50"/>
      <c r="N3620" s="50"/>
    </row>
    <row r="3621" spans="1:14" s="22" customFormat="1" x14ac:dyDescent="0.45">
      <c r="A3621" s="113"/>
      <c r="C3621" s="113"/>
      <c r="D3621" s="71"/>
      <c r="E3621" s="91"/>
      <c r="F3621" s="91"/>
      <c r="G3621" s="91"/>
      <c r="H3621" s="50"/>
      <c r="I3621" s="51"/>
      <c r="J3621" s="107"/>
      <c r="L3621" s="50"/>
      <c r="M3621" s="50"/>
      <c r="N3621" s="50"/>
    </row>
    <row r="3622" spans="1:14" s="22" customFormat="1" x14ac:dyDescent="0.45">
      <c r="A3622" s="113"/>
      <c r="C3622" s="113"/>
      <c r="D3622" s="71"/>
      <c r="E3622" s="91"/>
      <c r="F3622" s="91"/>
      <c r="G3622" s="91"/>
      <c r="H3622" s="50"/>
      <c r="I3622" s="51"/>
      <c r="J3622" s="107"/>
      <c r="L3622" s="50"/>
      <c r="M3622" s="50"/>
      <c r="N3622" s="50"/>
    </row>
    <row r="3623" spans="1:14" s="22" customFormat="1" x14ac:dyDescent="0.45">
      <c r="A3623" s="113"/>
      <c r="C3623" s="113"/>
      <c r="D3623" s="71"/>
      <c r="E3623" s="91"/>
      <c r="F3623" s="91"/>
      <c r="G3623" s="91"/>
      <c r="H3623" s="50"/>
      <c r="I3623" s="51"/>
      <c r="J3623" s="107"/>
      <c r="L3623" s="50"/>
      <c r="M3623" s="50"/>
      <c r="N3623" s="50"/>
    </row>
    <row r="3624" spans="1:14" s="22" customFormat="1" x14ac:dyDescent="0.45">
      <c r="A3624" s="113"/>
      <c r="C3624" s="113"/>
      <c r="D3624" s="71"/>
      <c r="E3624" s="91"/>
      <c r="F3624" s="91"/>
      <c r="G3624" s="91"/>
      <c r="H3624" s="50"/>
      <c r="I3624" s="51"/>
      <c r="J3624" s="107"/>
      <c r="L3624" s="50"/>
      <c r="M3624" s="50"/>
      <c r="N3624" s="50"/>
    </row>
    <row r="3625" spans="1:14" s="22" customFormat="1" x14ac:dyDescent="0.45">
      <c r="A3625" s="113"/>
      <c r="C3625" s="113"/>
      <c r="D3625" s="71"/>
      <c r="E3625" s="91"/>
      <c r="F3625" s="91"/>
      <c r="G3625" s="91"/>
      <c r="H3625" s="50"/>
      <c r="I3625" s="51"/>
      <c r="J3625" s="107"/>
      <c r="L3625" s="50"/>
      <c r="M3625" s="50"/>
      <c r="N3625" s="50"/>
    </row>
    <row r="3626" spans="1:14" s="22" customFormat="1" x14ac:dyDescent="0.45">
      <c r="A3626" s="113"/>
      <c r="C3626" s="113"/>
      <c r="D3626" s="71"/>
      <c r="E3626" s="91"/>
      <c r="F3626" s="91"/>
      <c r="G3626" s="91"/>
      <c r="H3626" s="50"/>
      <c r="I3626" s="51"/>
      <c r="J3626" s="107"/>
      <c r="L3626" s="50"/>
      <c r="M3626" s="50"/>
      <c r="N3626" s="50"/>
    </row>
    <row r="3627" spans="1:14" s="22" customFormat="1" x14ac:dyDescent="0.45">
      <c r="A3627" s="113"/>
      <c r="C3627" s="113"/>
      <c r="D3627" s="71"/>
      <c r="E3627" s="91"/>
      <c r="F3627" s="91"/>
      <c r="G3627" s="91"/>
      <c r="H3627" s="50"/>
      <c r="I3627" s="51"/>
      <c r="J3627" s="107"/>
      <c r="L3627" s="50"/>
      <c r="M3627" s="50"/>
      <c r="N3627" s="50"/>
    </row>
    <row r="3628" spans="1:14" s="22" customFormat="1" x14ac:dyDescent="0.45">
      <c r="A3628" s="113"/>
      <c r="C3628" s="113"/>
      <c r="D3628" s="71"/>
      <c r="E3628" s="91"/>
      <c r="F3628" s="91"/>
      <c r="G3628" s="91"/>
      <c r="H3628" s="50"/>
      <c r="I3628" s="51"/>
      <c r="J3628" s="107"/>
      <c r="L3628" s="50"/>
      <c r="M3628" s="50"/>
      <c r="N3628" s="50"/>
    </row>
    <row r="3629" spans="1:14" s="22" customFormat="1" x14ac:dyDescent="0.45">
      <c r="A3629" s="113"/>
      <c r="C3629" s="113"/>
      <c r="D3629" s="71"/>
      <c r="E3629" s="91"/>
      <c r="F3629" s="91"/>
      <c r="G3629" s="91"/>
      <c r="H3629" s="50"/>
      <c r="I3629" s="51"/>
      <c r="J3629" s="107"/>
      <c r="L3629" s="50"/>
      <c r="M3629" s="50"/>
      <c r="N3629" s="50"/>
    </row>
    <row r="3630" spans="1:14" s="22" customFormat="1" x14ac:dyDescent="0.45">
      <c r="A3630" s="113"/>
      <c r="C3630" s="113"/>
      <c r="D3630" s="71"/>
      <c r="E3630" s="91"/>
      <c r="F3630" s="91"/>
      <c r="G3630" s="91"/>
      <c r="H3630" s="50"/>
      <c r="I3630" s="51"/>
      <c r="J3630" s="107"/>
      <c r="L3630" s="50"/>
      <c r="M3630" s="50"/>
      <c r="N3630" s="50"/>
    </row>
    <row r="3631" spans="1:14" s="22" customFormat="1" x14ac:dyDescent="0.45">
      <c r="A3631" s="113"/>
      <c r="C3631" s="113"/>
      <c r="D3631" s="71"/>
      <c r="E3631" s="91"/>
      <c r="F3631" s="91"/>
      <c r="G3631" s="91"/>
      <c r="H3631" s="50"/>
      <c r="I3631" s="51"/>
      <c r="J3631" s="107"/>
      <c r="L3631" s="50"/>
      <c r="M3631" s="50"/>
      <c r="N3631" s="50"/>
    </row>
    <row r="3632" spans="1:14" s="22" customFormat="1" x14ac:dyDescent="0.45">
      <c r="A3632" s="113"/>
      <c r="C3632" s="113"/>
      <c r="D3632" s="71"/>
      <c r="E3632" s="91"/>
      <c r="F3632" s="91"/>
      <c r="G3632" s="91"/>
      <c r="H3632" s="50"/>
      <c r="I3632" s="51"/>
      <c r="J3632" s="107"/>
      <c r="L3632" s="50"/>
      <c r="M3632" s="50"/>
      <c r="N3632" s="50"/>
    </row>
    <row r="3633" spans="1:14" s="22" customFormat="1" x14ac:dyDescent="0.45">
      <c r="A3633" s="113"/>
      <c r="C3633" s="113"/>
      <c r="D3633" s="71"/>
      <c r="E3633" s="91"/>
      <c r="F3633" s="91"/>
      <c r="G3633" s="91"/>
      <c r="H3633" s="50"/>
      <c r="I3633" s="51"/>
      <c r="J3633" s="107"/>
      <c r="L3633" s="50"/>
      <c r="M3633" s="50"/>
      <c r="N3633" s="50"/>
    </row>
    <row r="3634" spans="1:14" s="22" customFormat="1" x14ac:dyDescent="0.45">
      <c r="A3634" s="113"/>
      <c r="C3634" s="113"/>
      <c r="D3634" s="71"/>
      <c r="E3634" s="91"/>
      <c r="F3634" s="91"/>
      <c r="G3634" s="91"/>
      <c r="H3634" s="50"/>
      <c r="I3634" s="51"/>
      <c r="J3634" s="107"/>
      <c r="L3634" s="50"/>
      <c r="M3634" s="50"/>
      <c r="N3634" s="50"/>
    </row>
    <row r="3635" spans="1:14" s="22" customFormat="1" x14ac:dyDescent="0.45">
      <c r="A3635" s="113"/>
      <c r="C3635" s="113"/>
      <c r="D3635" s="71"/>
      <c r="E3635" s="91"/>
      <c r="F3635" s="91"/>
      <c r="G3635" s="91"/>
      <c r="H3635" s="50"/>
      <c r="I3635" s="51"/>
      <c r="J3635" s="107"/>
      <c r="L3635" s="50"/>
      <c r="M3635" s="50"/>
      <c r="N3635" s="50"/>
    </row>
    <row r="3636" spans="1:14" s="22" customFormat="1" x14ac:dyDescent="0.45">
      <c r="A3636" s="113"/>
      <c r="C3636" s="113"/>
      <c r="D3636" s="71"/>
      <c r="E3636" s="91"/>
      <c r="F3636" s="91"/>
      <c r="G3636" s="91"/>
      <c r="H3636" s="50"/>
      <c r="I3636" s="51"/>
      <c r="J3636" s="107"/>
      <c r="L3636" s="50"/>
      <c r="M3636" s="50"/>
      <c r="N3636" s="50"/>
    </row>
    <row r="3637" spans="1:14" s="22" customFormat="1" x14ac:dyDescent="0.45">
      <c r="A3637" s="113"/>
      <c r="C3637" s="113"/>
      <c r="D3637" s="71"/>
      <c r="E3637" s="91"/>
      <c r="F3637" s="91"/>
      <c r="G3637" s="91"/>
      <c r="H3637" s="50"/>
      <c r="I3637" s="51"/>
      <c r="J3637" s="107"/>
      <c r="L3637" s="50"/>
      <c r="M3637" s="50"/>
      <c r="N3637" s="50"/>
    </row>
    <row r="3638" spans="1:14" s="22" customFormat="1" x14ac:dyDescent="0.45">
      <c r="A3638" s="113"/>
      <c r="C3638" s="113"/>
      <c r="D3638" s="71"/>
      <c r="E3638" s="91"/>
      <c r="F3638" s="91"/>
      <c r="G3638" s="91"/>
      <c r="H3638" s="50"/>
      <c r="I3638" s="51"/>
      <c r="J3638" s="107"/>
      <c r="L3638" s="50"/>
      <c r="M3638" s="50"/>
      <c r="N3638" s="50"/>
    </row>
    <row r="3639" spans="1:14" s="22" customFormat="1" x14ac:dyDescent="0.45">
      <c r="A3639" s="113"/>
      <c r="C3639" s="113"/>
      <c r="D3639" s="71"/>
      <c r="E3639" s="91"/>
      <c r="F3639" s="91"/>
      <c r="G3639" s="91"/>
      <c r="H3639" s="50"/>
      <c r="I3639" s="51"/>
      <c r="J3639" s="107"/>
      <c r="L3639" s="50"/>
      <c r="M3639" s="50"/>
      <c r="N3639" s="50"/>
    </row>
    <row r="3640" spans="1:14" s="22" customFormat="1" x14ac:dyDescent="0.45">
      <c r="A3640" s="113"/>
      <c r="C3640" s="113"/>
      <c r="D3640" s="71"/>
      <c r="E3640" s="91"/>
      <c r="F3640" s="91"/>
      <c r="G3640" s="91"/>
      <c r="H3640" s="50"/>
      <c r="I3640" s="51"/>
      <c r="J3640" s="107"/>
      <c r="L3640" s="50"/>
      <c r="M3640" s="50"/>
      <c r="N3640" s="50"/>
    </row>
    <row r="3641" spans="1:14" s="22" customFormat="1" x14ac:dyDescent="0.45">
      <c r="A3641" s="113"/>
      <c r="C3641" s="113"/>
      <c r="D3641" s="71"/>
      <c r="E3641" s="91"/>
      <c r="F3641" s="91"/>
      <c r="G3641" s="91"/>
      <c r="H3641" s="50"/>
      <c r="I3641" s="51"/>
      <c r="J3641" s="107"/>
      <c r="L3641" s="50"/>
      <c r="M3641" s="50"/>
      <c r="N3641" s="50"/>
    </row>
    <row r="3642" spans="1:14" s="22" customFormat="1" x14ac:dyDescent="0.45">
      <c r="A3642" s="113"/>
      <c r="C3642" s="113"/>
      <c r="D3642" s="71"/>
      <c r="E3642" s="91"/>
      <c r="F3642" s="91"/>
      <c r="G3642" s="91"/>
      <c r="H3642" s="50"/>
      <c r="I3642" s="51"/>
      <c r="J3642" s="107"/>
      <c r="L3642" s="50"/>
      <c r="M3642" s="50"/>
      <c r="N3642" s="50"/>
    </row>
    <row r="3643" spans="1:14" s="22" customFormat="1" x14ac:dyDescent="0.45">
      <c r="A3643" s="113"/>
      <c r="C3643" s="113"/>
      <c r="D3643" s="71"/>
      <c r="E3643" s="91"/>
      <c r="F3643" s="91"/>
      <c r="G3643" s="91"/>
      <c r="H3643" s="50"/>
      <c r="I3643" s="51"/>
      <c r="J3643" s="107"/>
      <c r="L3643" s="50"/>
      <c r="M3643" s="50"/>
      <c r="N3643" s="50"/>
    </row>
    <row r="3644" spans="1:14" s="22" customFormat="1" x14ac:dyDescent="0.45">
      <c r="A3644" s="113"/>
      <c r="C3644" s="113"/>
      <c r="D3644" s="71"/>
      <c r="E3644" s="91"/>
      <c r="F3644" s="91"/>
      <c r="G3644" s="91"/>
      <c r="H3644" s="50"/>
      <c r="I3644" s="51"/>
      <c r="J3644" s="107"/>
      <c r="L3644" s="50"/>
      <c r="M3644" s="50"/>
      <c r="N3644" s="50"/>
    </row>
    <row r="3645" spans="1:14" s="22" customFormat="1" x14ac:dyDescent="0.45">
      <c r="A3645" s="113"/>
      <c r="C3645" s="113"/>
      <c r="D3645" s="71"/>
      <c r="E3645" s="91"/>
      <c r="F3645" s="91"/>
      <c r="G3645" s="91"/>
      <c r="H3645" s="50"/>
      <c r="I3645" s="51"/>
      <c r="J3645" s="107"/>
      <c r="L3645" s="50"/>
      <c r="M3645" s="50"/>
      <c r="N3645" s="50"/>
    </row>
    <row r="3646" spans="1:14" s="22" customFormat="1" x14ac:dyDescent="0.45">
      <c r="A3646" s="113"/>
      <c r="C3646" s="113"/>
      <c r="D3646" s="71"/>
      <c r="E3646" s="91"/>
      <c r="F3646" s="91"/>
      <c r="G3646" s="91"/>
      <c r="H3646" s="50"/>
      <c r="I3646" s="51"/>
      <c r="J3646" s="107"/>
      <c r="L3646" s="50"/>
      <c r="M3646" s="50"/>
      <c r="N3646" s="50"/>
    </row>
    <row r="3647" spans="1:14" s="22" customFormat="1" x14ac:dyDescent="0.45">
      <c r="A3647" s="113"/>
      <c r="C3647" s="113"/>
      <c r="D3647" s="71"/>
      <c r="E3647" s="91"/>
      <c r="F3647" s="91"/>
      <c r="G3647" s="91"/>
      <c r="H3647" s="50"/>
      <c r="I3647" s="51"/>
      <c r="J3647" s="107"/>
      <c r="L3647" s="50"/>
      <c r="M3647" s="50"/>
      <c r="N3647" s="50"/>
    </row>
    <row r="3648" spans="1:14" s="22" customFormat="1" x14ac:dyDescent="0.45">
      <c r="A3648" s="113"/>
      <c r="C3648" s="113"/>
      <c r="D3648" s="71"/>
      <c r="E3648" s="91"/>
      <c r="F3648" s="91"/>
      <c r="G3648" s="91"/>
      <c r="H3648" s="50"/>
      <c r="I3648" s="51"/>
      <c r="J3648" s="107"/>
      <c r="L3648" s="50"/>
      <c r="M3648" s="50"/>
      <c r="N3648" s="50"/>
    </row>
    <row r="3649" spans="1:14" s="22" customFormat="1" x14ac:dyDescent="0.45">
      <c r="A3649" s="113"/>
      <c r="C3649" s="113"/>
      <c r="D3649" s="71"/>
      <c r="E3649" s="91"/>
      <c r="F3649" s="91"/>
      <c r="G3649" s="91"/>
      <c r="H3649" s="50"/>
      <c r="I3649" s="51"/>
      <c r="J3649" s="107"/>
      <c r="L3649" s="50"/>
      <c r="M3649" s="50"/>
      <c r="N3649" s="50"/>
    </row>
    <row r="3650" spans="1:14" s="22" customFormat="1" x14ac:dyDescent="0.45">
      <c r="A3650" s="113"/>
      <c r="C3650" s="113"/>
      <c r="D3650" s="71"/>
      <c r="E3650" s="91"/>
      <c r="F3650" s="91"/>
      <c r="G3650" s="91"/>
      <c r="H3650" s="50"/>
      <c r="I3650" s="51"/>
      <c r="J3650" s="107"/>
      <c r="L3650" s="50"/>
      <c r="M3650" s="50"/>
      <c r="N3650" s="50"/>
    </row>
    <row r="3651" spans="1:14" s="22" customFormat="1" x14ac:dyDescent="0.45">
      <c r="A3651" s="113"/>
      <c r="C3651" s="113"/>
      <c r="D3651" s="71"/>
      <c r="E3651" s="91"/>
      <c r="F3651" s="91"/>
      <c r="G3651" s="91"/>
      <c r="H3651" s="50"/>
      <c r="I3651" s="51"/>
      <c r="J3651" s="107"/>
      <c r="L3651" s="50"/>
      <c r="M3651" s="50"/>
      <c r="N3651" s="50"/>
    </row>
    <row r="3652" spans="1:14" s="22" customFormat="1" x14ac:dyDescent="0.45">
      <c r="A3652" s="113"/>
      <c r="C3652" s="113"/>
      <c r="D3652" s="71"/>
      <c r="E3652" s="91"/>
      <c r="F3652" s="91"/>
      <c r="G3652" s="91"/>
      <c r="H3652" s="50"/>
      <c r="I3652" s="51"/>
      <c r="J3652" s="107"/>
      <c r="L3652" s="50"/>
      <c r="M3652" s="50"/>
      <c r="N3652" s="50"/>
    </row>
    <row r="3653" spans="1:14" s="22" customFormat="1" x14ac:dyDescent="0.45">
      <c r="A3653" s="113"/>
      <c r="C3653" s="113"/>
      <c r="D3653" s="71"/>
      <c r="E3653" s="91"/>
      <c r="F3653" s="91"/>
      <c r="G3653" s="91"/>
      <c r="H3653" s="50"/>
      <c r="I3653" s="51"/>
      <c r="J3653" s="107"/>
      <c r="L3653" s="50"/>
      <c r="M3653" s="50"/>
      <c r="N3653" s="50"/>
    </row>
    <row r="3654" spans="1:14" s="22" customFormat="1" x14ac:dyDescent="0.45">
      <c r="A3654" s="113"/>
      <c r="C3654" s="113"/>
      <c r="D3654" s="71"/>
      <c r="E3654" s="91"/>
      <c r="F3654" s="91"/>
      <c r="G3654" s="91"/>
      <c r="H3654" s="50"/>
      <c r="I3654" s="51"/>
      <c r="J3654" s="107"/>
      <c r="L3654" s="50"/>
      <c r="M3654" s="50"/>
      <c r="N3654" s="50"/>
    </row>
    <row r="3655" spans="1:14" s="22" customFormat="1" x14ac:dyDescent="0.45">
      <c r="A3655" s="113"/>
      <c r="C3655" s="113"/>
      <c r="D3655" s="71"/>
      <c r="E3655" s="91"/>
      <c r="F3655" s="91"/>
      <c r="G3655" s="91"/>
      <c r="H3655" s="50"/>
      <c r="I3655" s="51"/>
      <c r="J3655" s="107"/>
      <c r="L3655" s="50"/>
      <c r="M3655" s="50"/>
      <c r="N3655" s="50"/>
    </row>
    <row r="3656" spans="1:14" s="22" customFormat="1" x14ac:dyDescent="0.45">
      <c r="A3656" s="113"/>
      <c r="C3656" s="113"/>
      <c r="D3656" s="71"/>
      <c r="E3656" s="91"/>
      <c r="F3656" s="91"/>
      <c r="G3656" s="91"/>
      <c r="H3656" s="50"/>
      <c r="I3656" s="51"/>
      <c r="J3656" s="107"/>
      <c r="L3656" s="50"/>
      <c r="M3656" s="50"/>
      <c r="N3656" s="50"/>
    </row>
    <row r="3657" spans="1:14" s="22" customFormat="1" x14ac:dyDescent="0.45">
      <c r="A3657" s="113"/>
      <c r="C3657" s="113"/>
      <c r="D3657" s="71"/>
      <c r="E3657" s="91"/>
      <c r="F3657" s="91"/>
      <c r="G3657" s="91"/>
      <c r="H3657" s="50"/>
      <c r="I3657" s="51"/>
      <c r="J3657" s="107"/>
      <c r="L3657" s="50"/>
      <c r="M3657" s="50"/>
      <c r="N3657" s="50"/>
    </row>
    <row r="3658" spans="1:14" s="22" customFormat="1" x14ac:dyDescent="0.45">
      <c r="A3658" s="113"/>
      <c r="C3658" s="113"/>
      <c r="D3658" s="71"/>
      <c r="E3658" s="91"/>
      <c r="F3658" s="91"/>
      <c r="G3658" s="91"/>
      <c r="H3658" s="50"/>
      <c r="I3658" s="51"/>
      <c r="J3658" s="107"/>
      <c r="L3658" s="50"/>
      <c r="M3658" s="50"/>
      <c r="N3658" s="50"/>
    </row>
    <row r="3659" spans="1:14" s="22" customFormat="1" x14ac:dyDescent="0.45">
      <c r="A3659" s="113"/>
      <c r="C3659" s="113"/>
      <c r="D3659" s="71"/>
      <c r="E3659" s="91"/>
      <c r="F3659" s="91"/>
      <c r="G3659" s="91"/>
      <c r="H3659" s="50"/>
      <c r="I3659" s="51"/>
      <c r="J3659" s="107"/>
      <c r="L3659" s="50"/>
      <c r="M3659" s="50"/>
      <c r="N3659" s="50"/>
    </row>
    <row r="3660" spans="1:14" s="22" customFormat="1" x14ac:dyDescent="0.45">
      <c r="A3660" s="113"/>
      <c r="C3660" s="113"/>
      <c r="D3660" s="71"/>
      <c r="E3660" s="91"/>
      <c r="F3660" s="91"/>
      <c r="G3660" s="91"/>
      <c r="H3660" s="50"/>
      <c r="I3660" s="51"/>
      <c r="J3660" s="107"/>
      <c r="L3660" s="50"/>
      <c r="M3660" s="50"/>
      <c r="N3660" s="50"/>
    </row>
    <row r="3661" spans="1:14" s="22" customFormat="1" x14ac:dyDescent="0.45">
      <c r="A3661" s="113"/>
      <c r="C3661" s="113"/>
      <c r="D3661" s="71"/>
      <c r="E3661" s="91"/>
      <c r="F3661" s="91"/>
      <c r="G3661" s="91"/>
      <c r="H3661" s="50"/>
      <c r="I3661" s="51"/>
      <c r="J3661" s="107"/>
      <c r="L3661" s="50"/>
      <c r="M3661" s="50"/>
      <c r="N3661" s="50"/>
    </row>
    <row r="3662" spans="1:14" s="22" customFormat="1" x14ac:dyDescent="0.45">
      <c r="A3662" s="113"/>
      <c r="C3662" s="113"/>
      <c r="D3662" s="71"/>
      <c r="E3662" s="91"/>
      <c r="F3662" s="91"/>
      <c r="G3662" s="91"/>
      <c r="H3662" s="50"/>
      <c r="I3662" s="51"/>
      <c r="J3662" s="107"/>
      <c r="L3662" s="50"/>
      <c r="M3662" s="50"/>
      <c r="N3662" s="50"/>
    </row>
    <row r="3663" spans="1:14" s="22" customFormat="1" x14ac:dyDescent="0.45">
      <c r="A3663" s="113"/>
      <c r="C3663" s="113"/>
      <c r="D3663" s="71"/>
      <c r="E3663" s="91"/>
      <c r="F3663" s="91"/>
      <c r="G3663" s="91"/>
      <c r="H3663" s="50"/>
      <c r="I3663" s="51"/>
      <c r="J3663" s="107"/>
      <c r="L3663" s="50"/>
      <c r="M3663" s="50"/>
      <c r="N3663" s="50"/>
    </row>
    <row r="3664" spans="1:14" s="22" customFormat="1" x14ac:dyDescent="0.45">
      <c r="A3664" s="113"/>
      <c r="C3664" s="113"/>
      <c r="D3664" s="71"/>
      <c r="E3664" s="91"/>
      <c r="F3664" s="91"/>
      <c r="G3664" s="91"/>
      <c r="H3664" s="50"/>
      <c r="I3664" s="51"/>
      <c r="J3664" s="107"/>
      <c r="L3664" s="50"/>
      <c r="M3664" s="50"/>
      <c r="N3664" s="50"/>
    </row>
    <row r="3665" spans="1:14" s="22" customFormat="1" x14ac:dyDescent="0.45">
      <c r="A3665" s="113"/>
      <c r="C3665" s="113"/>
      <c r="D3665" s="71"/>
      <c r="E3665" s="91"/>
      <c r="F3665" s="91"/>
      <c r="G3665" s="91"/>
      <c r="H3665" s="50"/>
      <c r="I3665" s="51"/>
      <c r="J3665" s="107"/>
      <c r="L3665" s="50"/>
      <c r="M3665" s="50"/>
      <c r="N3665" s="50"/>
    </row>
    <row r="3666" spans="1:14" s="22" customFormat="1" x14ac:dyDescent="0.45">
      <c r="A3666" s="113"/>
      <c r="C3666" s="113"/>
      <c r="D3666" s="71"/>
      <c r="E3666" s="91"/>
      <c r="F3666" s="91"/>
      <c r="G3666" s="91"/>
      <c r="H3666" s="50"/>
      <c r="I3666" s="51"/>
      <c r="J3666" s="107"/>
      <c r="L3666" s="50"/>
      <c r="M3666" s="50"/>
      <c r="N3666" s="50"/>
    </row>
    <row r="3667" spans="1:14" s="22" customFormat="1" x14ac:dyDescent="0.45">
      <c r="A3667" s="113"/>
      <c r="C3667" s="113"/>
      <c r="D3667" s="71"/>
      <c r="E3667" s="91"/>
      <c r="F3667" s="91"/>
      <c r="G3667" s="91"/>
      <c r="H3667" s="50"/>
      <c r="I3667" s="51"/>
      <c r="J3667" s="107"/>
      <c r="L3667" s="50"/>
      <c r="M3667" s="50"/>
      <c r="N3667" s="50"/>
    </row>
    <row r="3668" spans="1:14" s="22" customFormat="1" x14ac:dyDescent="0.45">
      <c r="A3668" s="113"/>
      <c r="C3668" s="113"/>
      <c r="D3668" s="71"/>
      <c r="E3668" s="91"/>
      <c r="F3668" s="91"/>
      <c r="G3668" s="91"/>
      <c r="H3668" s="50"/>
      <c r="I3668" s="51"/>
      <c r="J3668" s="107"/>
      <c r="L3668" s="50"/>
      <c r="M3668" s="50"/>
      <c r="N3668" s="50"/>
    </row>
    <row r="3669" spans="1:14" s="22" customFormat="1" x14ac:dyDescent="0.45">
      <c r="A3669" s="113"/>
      <c r="C3669" s="113"/>
      <c r="D3669" s="71"/>
      <c r="E3669" s="91"/>
      <c r="F3669" s="91"/>
      <c r="G3669" s="91"/>
      <c r="H3669" s="50"/>
      <c r="I3669" s="51"/>
      <c r="J3669" s="107"/>
      <c r="L3669" s="50"/>
      <c r="M3669" s="50"/>
      <c r="N3669" s="50"/>
    </row>
    <row r="3670" spans="1:14" s="22" customFormat="1" x14ac:dyDescent="0.45">
      <c r="A3670" s="113"/>
      <c r="C3670" s="113"/>
      <c r="D3670" s="71"/>
      <c r="E3670" s="91"/>
      <c r="F3670" s="91"/>
      <c r="G3670" s="91"/>
      <c r="H3670" s="50"/>
      <c r="I3670" s="51"/>
      <c r="J3670" s="107"/>
      <c r="L3670" s="50"/>
      <c r="M3670" s="50"/>
      <c r="N3670" s="50"/>
    </row>
    <row r="3671" spans="1:14" s="22" customFormat="1" x14ac:dyDescent="0.45">
      <c r="A3671" s="113"/>
      <c r="C3671" s="113"/>
      <c r="D3671" s="71"/>
      <c r="E3671" s="91"/>
      <c r="F3671" s="91"/>
      <c r="G3671" s="91"/>
      <c r="H3671" s="50"/>
      <c r="I3671" s="51"/>
      <c r="J3671" s="107"/>
      <c r="L3671" s="50"/>
      <c r="M3671" s="50"/>
      <c r="N3671" s="50"/>
    </row>
    <row r="3672" spans="1:14" s="22" customFormat="1" x14ac:dyDescent="0.45">
      <c r="A3672" s="113"/>
      <c r="C3672" s="113"/>
      <c r="D3672" s="71"/>
      <c r="E3672" s="91"/>
      <c r="F3672" s="91"/>
      <c r="G3672" s="91"/>
      <c r="H3672" s="50"/>
      <c r="I3672" s="51"/>
      <c r="J3672" s="107"/>
      <c r="L3672" s="50"/>
      <c r="M3672" s="50"/>
      <c r="N3672" s="50"/>
    </row>
    <row r="3673" spans="1:14" s="22" customFormat="1" x14ac:dyDescent="0.45">
      <c r="A3673" s="113"/>
      <c r="C3673" s="113"/>
      <c r="D3673" s="71"/>
      <c r="E3673" s="91"/>
      <c r="F3673" s="91"/>
      <c r="G3673" s="91"/>
      <c r="H3673" s="50"/>
      <c r="I3673" s="51"/>
      <c r="J3673" s="107"/>
      <c r="L3673" s="50"/>
      <c r="M3673" s="50"/>
      <c r="N3673" s="50"/>
    </row>
    <row r="3674" spans="1:14" s="22" customFormat="1" x14ac:dyDescent="0.45">
      <c r="A3674" s="113"/>
      <c r="C3674" s="113"/>
      <c r="D3674" s="71"/>
      <c r="E3674" s="91"/>
      <c r="F3674" s="91"/>
      <c r="G3674" s="91"/>
      <c r="H3674" s="50"/>
      <c r="I3674" s="51"/>
      <c r="J3674" s="107"/>
      <c r="L3674" s="50"/>
      <c r="M3674" s="50"/>
      <c r="N3674" s="50"/>
    </row>
    <row r="3675" spans="1:14" s="22" customFormat="1" x14ac:dyDescent="0.45">
      <c r="A3675" s="113"/>
      <c r="C3675" s="113"/>
      <c r="D3675" s="71"/>
      <c r="E3675" s="91"/>
      <c r="F3675" s="91"/>
      <c r="G3675" s="91"/>
      <c r="H3675" s="50"/>
      <c r="I3675" s="51"/>
      <c r="J3675" s="107"/>
      <c r="L3675" s="50"/>
      <c r="M3675" s="50"/>
      <c r="N3675" s="50"/>
    </row>
    <row r="3676" spans="1:14" s="22" customFormat="1" x14ac:dyDescent="0.45">
      <c r="A3676" s="113"/>
      <c r="C3676" s="113"/>
      <c r="D3676" s="71"/>
      <c r="E3676" s="91"/>
      <c r="F3676" s="91"/>
      <c r="G3676" s="91"/>
      <c r="H3676" s="50"/>
      <c r="I3676" s="51"/>
      <c r="J3676" s="107"/>
      <c r="L3676" s="50"/>
      <c r="M3676" s="50"/>
      <c r="N3676" s="50"/>
    </row>
    <row r="3677" spans="1:14" s="22" customFormat="1" x14ac:dyDescent="0.45">
      <c r="A3677" s="113"/>
      <c r="C3677" s="113"/>
      <c r="D3677" s="71"/>
      <c r="E3677" s="91"/>
      <c r="F3677" s="91"/>
      <c r="G3677" s="91"/>
      <c r="H3677" s="50"/>
      <c r="I3677" s="51"/>
      <c r="J3677" s="107"/>
      <c r="L3677" s="50"/>
      <c r="M3677" s="50"/>
      <c r="N3677" s="50"/>
    </row>
    <row r="3678" spans="1:14" s="22" customFormat="1" x14ac:dyDescent="0.45">
      <c r="A3678" s="113"/>
      <c r="C3678" s="113"/>
      <c r="D3678" s="71"/>
      <c r="E3678" s="91"/>
      <c r="F3678" s="91"/>
      <c r="G3678" s="91"/>
      <c r="H3678" s="50"/>
      <c r="I3678" s="51"/>
      <c r="J3678" s="107"/>
      <c r="L3678" s="50"/>
      <c r="M3678" s="50"/>
      <c r="N3678" s="50"/>
    </row>
    <row r="3679" spans="1:14" s="22" customFormat="1" x14ac:dyDescent="0.45">
      <c r="A3679" s="113"/>
      <c r="C3679" s="113"/>
      <c r="D3679" s="71"/>
      <c r="E3679" s="91"/>
      <c r="F3679" s="91"/>
      <c r="G3679" s="91"/>
      <c r="H3679" s="50"/>
      <c r="I3679" s="51"/>
      <c r="J3679" s="107"/>
      <c r="L3679" s="50"/>
      <c r="M3679" s="50"/>
      <c r="N3679" s="50"/>
    </row>
    <row r="3680" spans="1:14" s="22" customFormat="1" x14ac:dyDescent="0.45">
      <c r="A3680" s="113"/>
      <c r="C3680" s="113"/>
      <c r="D3680" s="71"/>
      <c r="E3680" s="91"/>
      <c r="F3680" s="91"/>
      <c r="G3680" s="91"/>
      <c r="H3680" s="50"/>
      <c r="I3680" s="51"/>
      <c r="J3680" s="107"/>
      <c r="L3680" s="50"/>
      <c r="M3680" s="50"/>
      <c r="N3680" s="50"/>
    </row>
    <row r="3681" spans="1:14" s="22" customFormat="1" x14ac:dyDescent="0.45">
      <c r="A3681" s="113"/>
      <c r="C3681" s="113"/>
      <c r="D3681" s="71"/>
      <c r="E3681" s="91"/>
      <c r="F3681" s="91"/>
      <c r="G3681" s="91"/>
      <c r="H3681" s="50"/>
      <c r="I3681" s="51"/>
      <c r="J3681" s="107"/>
      <c r="L3681" s="50"/>
      <c r="M3681" s="50"/>
      <c r="N3681" s="50"/>
    </row>
    <row r="3682" spans="1:14" s="22" customFormat="1" x14ac:dyDescent="0.45">
      <c r="A3682" s="113"/>
      <c r="C3682" s="113"/>
      <c r="D3682" s="71"/>
      <c r="E3682" s="91"/>
      <c r="F3682" s="91"/>
      <c r="G3682" s="91"/>
      <c r="H3682" s="50"/>
      <c r="I3682" s="51"/>
      <c r="J3682" s="107"/>
      <c r="L3682" s="50"/>
      <c r="M3682" s="50"/>
      <c r="N3682" s="50"/>
    </row>
    <row r="3683" spans="1:14" s="22" customFormat="1" x14ac:dyDescent="0.45">
      <c r="A3683" s="113"/>
      <c r="C3683" s="113"/>
      <c r="D3683" s="71"/>
      <c r="E3683" s="91"/>
      <c r="F3683" s="91"/>
      <c r="G3683" s="91"/>
      <c r="H3683" s="50"/>
      <c r="I3683" s="51"/>
      <c r="J3683" s="107"/>
      <c r="L3683" s="50"/>
      <c r="M3683" s="50"/>
      <c r="N3683" s="50"/>
    </row>
    <row r="3684" spans="1:14" s="22" customFormat="1" x14ac:dyDescent="0.45">
      <c r="A3684" s="113"/>
      <c r="C3684" s="113"/>
      <c r="D3684" s="71"/>
      <c r="E3684" s="91"/>
      <c r="F3684" s="91"/>
      <c r="G3684" s="91"/>
      <c r="H3684" s="50"/>
      <c r="I3684" s="51"/>
      <c r="J3684" s="107"/>
      <c r="L3684" s="50"/>
      <c r="M3684" s="50"/>
      <c r="N3684" s="50"/>
    </row>
    <row r="3685" spans="1:14" s="22" customFormat="1" x14ac:dyDescent="0.45">
      <c r="A3685" s="113"/>
      <c r="C3685" s="113"/>
      <c r="D3685" s="71"/>
      <c r="E3685" s="91"/>
      <c r="F3685" s="91"/>
      <c r="G3685" s="91"/>
      <c r="H3685" s="50"/>
      <c r="I3685" s="51"/>
      <c r="J3685" s="107"/>
      <c r="L3685" s="50"/>
      <c r="M3685" s="50"/>
      <c r="N3685" s="50"/>
    </row>
    <row r="3686" spans="1:14" s="22" customFormat="1" x14ac:dyDescent="0.45">
      <c r="A3686" s="113"/>
      <c r="C3686" s="113"/>
      <c r="D3686" s="71"/>
      <c r="E3686" s="91"/>
      <c r="F3686" s="91"/>
      <c r="G3686" s="91"/>
      <c r="H3686" s="50"/>
      <c r="I3686" s="51"/>
      <c r="J3686" s="107"/>
      <c r="L3686" s="50"/>
      <c r="M3686" s="50"/>
      <c r="N3686" s="50"/>
    </row>
    <row r="3687" spans="1:14" s="22" customFormat="1" x14ac:dyDescent="0.45">
      <c r="A3687" s="113"/>
      <c r="C3687" s="113"/>
      <c r="D3687" s="71"/>
      <c r="E3687" s="91"/>
      <c r="F3687" s="91"/>
      <c r="G3687" s="91"/>
      <c r="H3687" s="50"/>
      <c r="I3687" s="51"/>
      <c r="J3687" s="107"/>
      <c r="L3687" s="50"/>
      <c r="M3687" s="50"/>
      <c r="N3687" s="50"/>
    </row>
    <row r="3688" spans="1:14" s="22" customFormat="1" x14ac:dyDescent="0.45">
      <c r="A3688" s="113"/>
      <c r="C3688" s="113"/>
      <c r="D3688" s="71"/>
      <c r="E3688" s="91"/>
      <c r="F3688" s="91"/>
      <c r="G3688" s="91"/>
      <c r="H3688" s="50"/>
      <c r="I3688" s="51"/>
      <c r="J3688" s="107"/>
      <c r="L3688" s="50"/>
      <c r="M3688" s="50"/>
      <c r="N3688" s="50"/>
    </row>
    <row r="3689" spans="1:14" s="22" customFormat="1" x14ac:dyDescent="0.45">
      <c r="A3689" s="113"/>
      <c r="C3689" s="113"/>
      <c r="D3689" s="71"/>
      <c r="E3689" s="91"/>
      <c r="F3689" s="91"/>
      <c r="G3689" s="91"/>
      <c r="H3689" s="50"/>
      <c r="I3689" s="51"/>
      <c r="J3689" s="107"/>
      <c r="L3689" s="50"/>
      <c r="M3689" s="50"/>
      <c r="N3689" s="50"/>
    </row>
    <row r="3690" spans="1:14" s="22" customFormat="1" x14ac:dyDescent="0.45">
      <c r="A3690" s="113"/>
      <c r="C3690" s="113"/>
      <c r="D3690" s="71"/>
      <c r="E3690" s="91"/>
      <c r="F3690" s="91"/>
      <c r="G3690" s="91"/>
      <c r="H3690" s="50"/>
      <c r="I3690" s="51"/>
      <c r="J3690" s="107"/>
      <c r="L3690" s="50"/>
      <c r="M3690" s="50"/>
      <c r="N3690" s="50"/>
    </row>
    <row r="3691" spans="1:14" s="22" customFormat="1" x14ac:dyDescent="0.45">
      <c r="A3691" s="113"/>
      <c r="C3691" s="113"/>
      <c r="D3691" s="71"/>
      <c r="E3691" s="91"/>
      <c r="F3691" s="91"/>
      <c r="G3691" s="91"/>
      <c r="H3691" s="50"/>
      <c r="I3691" s="51"/>
      <c r="J3691" s="107"/>
      <c r="L3691" s="50"/>
      <c r="M3691" s="50"/>
      <c r="N3691" s="50"/>
    </row>
    <row r="3692" spans="1:14" s="22" customFormat="1" x14ac:dyDescent="0.45">
      <c r="A3692" s="113"/>
      <c r="C3692" s="113"/>
      <c r="D3692" s="71"/>
      <c r="E3692" s="91"/>
      <c r="F3692" s="91"/>
      <c r="G3692" s="91"/>
      <c r="H3692" s="50"/>
      <c r="I3692" s="51"/>
      <c r="J3692" s="107"/>
      <c r="L3692" s="50"/>
      <c r="M3692" s="50"/>
      <c r="N3692" s="50"/>
    </row>
    <row r="3693" spans="1:14" s="22" customFormat="1" x14ac:dyDescent="0.45">
      <c r="A3693" s="113"/>
      <c r="C3693" s="113"/>
      <c r="D3693" s="71"/>
      <c r="E3693" s="91"/>
      <c r="F3693" s="91"/>
      <c r="G3693" s="91"/>
      <c r="H3693" s="50"/>
      <c r="I3693" s="51"/>
      <c r="J3693" s="107"/>
      <c r="L3693" s="50"/>
      <c r="M3693" s="50"/>
      <c r="N3693" s="50"/>
    </row>
    <row r="3694" spans="1:14" s="22" customFormat="1" x14ac:dyDescent="0.45">
      <c r="A3694" s="113"/>
      <c r="C3694" s="113"/>
      <c r="D3694" s="71"/>
      <c r="E3694" s="91"/>
      <c r="F3694" s="91"/>
      <c r="G3694" s="91"/>
      <c r="H3694" s="50"/>
      <c r="I3694" s="51"/>
      <c r="J3694" s="107"/>
      <c r="L3694" s="50"/>
      <c r="M3694" s="50"/>
      <c r="N3694" s="50"/>
    </row>
    <row r="3695" spans="1:14" s="22" customFormat="1" x14ac:dyDescent="0.45">
      <c r="A3695" s="113"/>
      <c r="C3695" s="113"/>
      <c r="D3695" s="71"/>
      <c r="E3695" s="91"/>
      <c r="F3695" s="91"/>
      <c r="G3695" s="91"/>
      <c r="H3695" s="50"/>
      <c r="I3695" s="51"/>
      <c r="J3695" s="107"/>
      <c r="L3695" s="50"/>
      <c r="M3695" s="50"/>
      <c r="N3695" s="50"/>
    </row>
    <row r="3696" spans="1:14" s="22" customFormat="1" x14ac:dyDescent="0.45">
      <c r="A3696" s="113"/>
      <c r="C3696" s="113"/>
      <c r="D3696" s="71"/>
      <c r="E3696" s="91"/>
      <c r="F3696" s="91"/>
      <c r="G3696" s="91"/>
      <c r="H3696" s="50"/>
      <c r="I3696" s="51"/>
      <c r="J3696" s="107"/>
      <c r="L3696" s="50"/>
      <c r="M3696" s="50"/>
      <c r="N3696" s="50"/>
    </row>
    <row r="3697" spans="1:14" s="22" customFormat="1" x14ac:dyDescent="0.45">
      <c r="A3697" s="113"/>
      <c r="C3697" s="113"/>
      <c r="D3697" s="71"/>
      <c r="E3697" s="91"/>
      <c r="F3697" s="91"/>
      <c r="G3697" s="91"/>
      <c r="H3697" s="50"/>
      <c r="I3697" s="51"/>
      <c r="J3697" s="107"/>
      <c r="L3697" s="50"/>
      <c r="M3697" s="50"/>
      <c r="N3697" s="50"/>
    </row>
    <row r="3698" spans="1:14" s="22" customFormat="1" x14ac:dyDescent="0.45">
      <c r="A3698" s="113"/>
      <c r="C3698" s="113"/>
      <c r="D3698" s="71"/>
      <c r="E3698" s="91"/>
      <c r="F3698" s="91"/>
      <c r="G3698" s="91"/>
      <c r="H3698" s="50"/>
      <c r="I3698" s="51"/>
      <c r="J3698" s="107"/>
      <c r="L3698" s="50"/>
      <c r="M3698" s="50"/>
      <c r="N3698" s="50"/>
    </row>
    <row r="3699" spans="1:14" s="22" customFormat="1" x14ac:dyDescent="0.45">
      <c r="A3699" s="113"/>
      <c r="C3699" s="113"/>
      <c r="D3699" s="71"/>
      <c r="E3699" s="91"/>
      <c r="F3699" s="91"/>
      <c r="G3699" s="91"/>
      <c r="H3699" s="50"/>
      <c r="I3699" s="51"/>
      <c r="J3699" s="107"/>
      <c r="L3699" s="50"/>
      <c r="M3699" s="50"/>
      <c r="N3699" s="50"/>
    </row>
    <row r="3700" spans="1:14" s="22" customFormat="1" x14ac:dyDescent="0.45">
      <c r="A3700" s="113"/>
      <c r="C3700" s="113"/>
      <c r="D3700" s="71"/>
      <c r="E3700" s="91"/>
      <c r="F3700" s="91"/>
      <c r="G3700" s="91"/>
      <c r="H3700" s="50"/>
      <c r="I3700" s="51"/>
      <c r="J3700" s="107"/>
      <c r="L3700" s="50"/>
      <c r="M3700" s="50"/>
      <c r="N3700" s="50"/>
    </row>
    <row r="3701" spans="1:14" s="22" customFormat="1" x14ac:dyDescent="0.45">
      <c r="A3701" s="113"/>
      <c r="C3701" s="113"/>
      <c r="D3701" s="71"/>
      <c r="E3701" s="91"/>
      <c r="F3701" s="91"/>
      <c r="G3701" s="91"/>
      <c r="H3701" s="50"/>
      <c r="I3701" s="51"/>
      <c r="J3701" s="107"/>
      <c r="L3701" s="50"/>
      <c r="M3701" s="50"/>
      <c r="N3701" s="50"/>
    </row>
    <row r="3702" spans="1:14" s="22" customFormat="1" x14ac:dyDescent="0.45">
      <c r="A3702" s="113"/>
      <c r="C3702" s="113"/>
      <c r="D3702" s="71"/>
      <c r="E3702" s="91"/>
      <c r="F3702" s="91"/>
      <c r="G3702" s="91"/>
      <c r="H3702" s="50"/>
      <c r="I3702" s="51"/>
      <c r="J3702" s="107"/>
      <c r="L3702" s="50"/>
      <c r="M3702" s="50"/>
      <c r="N3702" s="50"/>
    </row>
    <row r="3703" spans="1:14" s="22" customFormat="1" x14ac:dyDescent="0.45">
      <c r="A3703" s="113"/>
      <c r="C3703" s="113"/>
      <c r="D3703" s="71"/>
      <c r="E3703" s="91"/>
      <c r="F3703" s="91"/>
      <c r="G3703" s="91"/>
      <c r="H3703" s="50"/>
      <c r="I3703" s="51"/>
      <c r="J3703" s="107"/>
      <c r="L3703" s="50"/>
      <c r="M3703" s="50"/>
      <c r="N3703" s="50"/>
    </row>
    <row r="3704" spans="1:14" s="22" customFormat="1" x14ac:dyDescent="0.45">
      <c r="A3704" s="113"/>
      <c r="C3704" s="113"/>
      <c r="D3704" s="71"/>
      <c r="E3704" s="91"/>
      <c r="F3704" s="91"/>
      <c r="G3704" s="91"/>
      <c r="H3704" s="50"/>
      <c r="I3704" s="51"/>
      <c r="J3704" s="107"/>
      <c r="L3704" s="50"/>
      <c r="M3704" s="50"/>
      <c r="N3704" s="50"/>
    </row>
    <row r="3705" spans="1:14" s="22" customFormat="1" x14ac:dyDescent="0.45">
      <c r="A3705" s="113"/>
      <c r="C3705" s="113"/>
      <c r="D3705" s="71"/>
      <c r="E3705" s="91"/>
      <c r="F3705" s="91"/>
      <c r="G3705" s="91"/>
      <c r="H3705" s="50"/>
      <c r="I3705" s="51"/>
      <c r="J3705" s="107"/>
      <c r="L3705" s="50"/>
      <c r="M3705" s="50"/>
      <c r="N3705" s="50"/>
    </row>
    <row r="3706" spans="1:14" s="22" customFormat="1" x14ac:dyDescent="0.45">
      <c r="A3706" s="113"/>
      <c r="C3706" s="113"/>
      <c r="D3706" s="71"/>
      <c r="E3706" s="91"/>
      <c r="F3706" s="91"/>
      <c r="G3706" s="91"/>
      <c r="H3706" s="50"/>
      <c r="I3706" s="51"/>
      <c r="J3706" s="107"/>
      <c r="L3706" s="50"/>
      <c r="M3706" s="50"/>
      <c r="N3706" s="50"/>
    </row>
    <row r="3707" spans="1:14" s="22" customFormat="1" x14ac:dyDescent="0.45">
      <c r="A3707" s="113"/>
      <c r="C3707" s="113"/>
      <c r="D3707" s="71"/>
      <c r="E3707" s="91"/>
      <c r="F3707" s="91"/>
      <c r="G3707" s="91"/>
      <c r="H3707" s="50"/>
      <c r="I3707" s="51"/>
      <c r="J3707" s="107"/>
      <c r="L3707" s="50"/>
      <c r="M3707" s="50"/>
      <c r="N3707" s="50"/>
    </row>
    <row r="3708" spans="1:14" s="22" customFormat="1" x14ac:dyDescent="0.45">
      <c r="A3708" s="113"/>
      <c r="C3708" s="113"/>
      <c r="D3708" s="71"/>
      <c r="E3708" s="91"/>
      <c r="F3708" s="91"/>
      <c r="G3708" s="91"/>
      <c r="H3708" s="50"/>
      <c r="I3708" s="51"/>
      <c r="J3708" s="107"/>
      <c r="L3708" s="50"/>
      <c r="M3708" s="50"/>
      <c r="N3708" s="50"/>
    </row>
    <row r="3709" spans="1:14" s="22" customFormat="1" x14ac:dyDescent="0.45">
      <c r="A3709" s="113"/>
      <c r="C3709" s="113"/>
      <c r="D3709" s="71"/>
      <c r="E3709" s="91"/>
      <c r="F3709" s="91"/>
      <c r="G3709" s="91"/>
      <c r="H3709" s="50"/>
      <c r="I3709" s="51"/>
      <c r="J3709" s="107"/>
      <c r="L3709" s="50"/>
      <c r="M3709" s="50"/>
      <c r="N3709" s="50"/>
    </row>
    <row r="3710" spans="1:14" s="22" customFormat="1" x14ac:dyDescent="0.45">
      <c r="A3710" s="113"/>
      <c r="C3710" s="113"/>
      <c r="D3710" s="71"/>
      <c r="E3710" s="91"/>
      <c r="F3710" s="91"/>
      <c r="G3710" s="91"/>
      <c r="H3710" s="50"/>
      <c r="I3710" s="51"/>
      <c r="J3710" s="107"/>
      <c r="L3710" s="50"/>
      <c r="M3710" s="50"/>
      <c r="N3710" s="50"/>
    </row>
    <row r="3711" spans="1:14" s="22" customFormat="1" x14ac:dyDescent="0.45">
      <c r="A3711" s="113"/>
      <c r="C3711" s="113"/>
      <c r="D3711" s="71"/>
      <c r="E3711" s="91"/>
      <c r="F3711" s="91"/>
      <c r="G3711" s="91"/>
      <c r="H3711" s="50"/>
      <c r="I3711" s="51"/>
      <c r="J3711" s="107"/>
      <c r="L3711" s="50"/>
      <c r="M3711" s="50"/>
      <c r="N3711" s="50"/>
    </row>
    <row r="3712" spans="1:14" s="22" customFormat="1" x14ac:dyDescent="0.45">
      <c r="A3712" s="113"/>
      <c r="C3712" s="113"/>
      <c r="D3712" s="71"/>
      <c r="E3712" s="91"/>
      <c r="F3712" s="91"/>
      <c r="G3712" s="91"/>
      <c r="H3712" s="50"/>
      <c r="I3712" s="51"/>
      <c r="J3712" s="107"/>
      <c r="L3712" s="50"/>
      <c r="M3712" s="50"/>
      <c r="N3712" s="50"/>
    </row>
    <row r="3713" spans="1:14" s="22" customFormat="1" x14ac:dyDescent="0.45">
      <c r="A3713" s="113"/>
      <c r="C3713" s="113"/>
      <c r="D3713" s="71"/>
      <c r="E3713" s="91"/>
      <c r="F3713" s="91"/>
      <c r="G3713" s="91"/>
      <c r="H3713" s="50"/>
      <c r="I3713" s="51"/>
      <c r="J3713" s="107"/>
      <c r="L3713" s="50"/>
      <c r="M3713" s="50"/>
      <c r="N3713" s="50"/>
    </row>
    <row r="3714" spans="1:14" s="22" customFormat="1" x14ac:dyDescent="0.45">
      <c r="A3714" s="113"/>
      <c r="C3714" s="113"/>
      <c r="D3714" s="71"/>
      <c r="E3714" s="91"/>
      <c r="F3714" s="91"/>
      <c r="G3714" s="91"/>
      <c r="H3714" s="50"/>
      <c r="I3714" s="51"/>
      <c r="J3714" s="107"/>
      <c r="L3714" s="50"/>
      <c r="M3714" s="50"/>
      <c r="N3714" s="50"/>
    </row>
    <row r="3715" spans="1:14" s="22" customFormat="1" x14ac:dyDescent="0.45">
      <c r="A3715" s="113"/>
      <c r="C3715" s="113"/>
      <c r="D3715" s="71"/>
      <c r="E3715" s="91"/>
      <c r="F3715" s="91"/>
      <c r="G3715" s="91"/>
      <c r="H3715" s="50"/>
      <c r="I3715" s="51"/>
      <c r="J3715" s="107"/>
      <c r="L3715" s="50"/>
      <c r="M3715" s="50"/>
      <c r="N3715" s="50"/>
    </row>
    <row r="3716" spans="1:14" s="22" customFormat="1" x14ac:dyDescent="0.45">
      <c r="A3716" s="113"/>
      <c r="C3716" s="113"/>
      <c r="D3716" s="71"/>
      <c r="E3716" s="91"/>
      <c r="F3716" s="91"/>
      <c r="G3716" s="91"/>
      <c r="H3716" s="50"/>
      <c r="I3716" s="51"/>
      <c r="J3716" s="107"/>
      <c r="L3716" s="50"/>
      <c r="M3716" s="50"/>
      <c r="N3716" s="50"/>
    </row>
    <row r="3717" spans="1:14" s="22" customFormat="1" x14ac:dyDescent="0.45">
      <c r="A3717" s="113"/>
      <c r="C3717" s="113"/>
      <c r="D3717" s="71"/>
      <c r="E3717" s="91"/>
      <c r="F3717" s="91"/>
      <c r="G3717" s="91"/>
      <c r="H3717" s="50"/>
      <c r="I3717" s="51"/>
      <c r="J3717" s="107"/>
      <c r="L3717" s="50"/>
      <c r="M3717" s="50"/>
      <c r="N3717" s="50"/>
    </row>
    <row r="3718" spans="1:14" s="22" customFormat="1" x14ac:dyDescent="0.45">
      <c r="A3718" s="113"/>
      <c r="C3718" s="113"/>
      <c r="D3718" s="71"/>
      <c r="E3718" s="91"/>
      <c r="F3718" s="91"/>
      <c r="G3718" s="91"/>
      <c r="H3718" s="50"/>
      <c r="I3718" s="51"/>
      <c r="J3718" s="107"/>
      <c r="L3718" s="50"/>
      <c r="M3718" s="50"/>
      <c r="N3718" s="50"/>
    </row>
    <row r="3719" spans="1:14" s="22" customFormat="1" x14ac:dyDescent="0.45">
      <c r="A3719" s="113"/>
      <c r="C3719" s="113"/>
      <c r="D3719" s="71"/>
      <c r="E3719" s="91"/>
      <c r="F3719" s="91"/>
      <c r="G3719" s="91"/>
      <c r="H3719" s="50"/>
      <c r="I3719" s="51"/>
      <c r="J3719" s="107"/>
      <c r="L3719" s="50"/>
      <c r="M3719" s="50"/>
      <c r="N3719" s="50"/>
    </row>
    <row r="3720" spans="1:14" s="22" customFormat="1" x14ac:dyDescent="0.45">
      <c r="A3720" s="113"/>
      <c r="C3720" s="113"/>
      <c r="D3720" s="71"/>
      <c r="E3720" s="91"/>
      <c r="F3720" s="91"/>
      <c r="G3720" s="91"/>
      <c r="H3720" s="50"/>
      <c r="I3720" s="51"/>
      <c r="J3720" s="107"/>
      <c r="L3720" s="50"/>
      <c r="M3720" s="50"/>
      <c r="N3720" s="50"/>
    </row>
    <row r="3721" spans="1:14" s="22" customFormat="1" x14ac:dyDescent="0.45">
      <c r="A3721" s="113"/>
      <c r="C3721" s="113"/>
      <c r="D3721" s="71"/>
      <c r="E3721" s="91"/>
      <c r="F3721" s="91"/>
      <c r="G3721" s="91"/>
      <c r="H3721" s="50"/>
      <c r="I3721" s="51"/>
      <c r="J3721" s="107"/>
      <c r="L3721" s="50"/>
      <c r="M3721" s="50"/>
      <c r="N3721" s="50"/>
    </row>
    <row r="3722" spans="1:14" s="22" customFormat="1" x14ac:dyDescent="0.45">
      <c r="A3722" s="113"/>
      <c r="C3722" s="113"/>
      <c r="D3722" s="71"/>
      <c r="E3722" s="91"/>
      <c r="F3722" s="91"/>
      <c r="G3722" s="91"/>
      <c r="H3722" s="50"/>
      <c r="I3722" s="51"/>
      <c r="J3722" s="107"/>
      <c r="L3722" s="50"/>
      <c r="M3722" s="50"/>
      <c r="N3722" s="50"/>
    </row>
    <row r="3723" spans="1:14" s="22" customFormat="1" x14ac:dyDescent="0.45">
      <c r="A3723" s="113"/>
      <c r="C3723" s="113"/>
      <c r="D3723" s="71"/>
      <c r="E3723" s="91"/>
      <c r="F3723" s="91"/>
      <c r="G3723" s="91"/>
      <c r="H3723" s="50"/>
      <c r="I3723" s="51"/>
      <c r="J3723" s="107"/>
      <c r="L3723" s="50"/>
      <c r="M3723" s="50"/>
      <c r="N3723" s="50"/>
    </row>
    <row r="3724" spans="1:14" s="22" customFormat="1" x14ac:dyDescent="0.45">
      <c r="A3724" s="113"/>
      <c r="C3724" s="113"/>
      <c r="D3724" s="71"/>
      <c r="E3724" s="91"/>
      <c r="F3724" s="91"/>
      <c r="G3724" s="91"/>
      <c r="H3724" s="50"/>
      <c r="I3724" s="51"/>
      <c r="J3724" s="107"/>
      <c r="L3724" s="50"/>
      <c r="M3724" s="50"/>
      <c r="N3724" s="50"/>
    </row>
    <row r="3725" spans="1:14" s="22" customFormat="1" x14ac:dyDescent="0.45">
      <c r="A3725" s="113"/>
      <c r="C3725" s="113"/>
      <c r="D3725" s="71"/>
      <c r="E3725" s="91"/>
      <c r="F3725" s="91"/>
      <c r="G3725" s="91"/>
      <c r="H3725" s="50"/>
      <c r="I3725" s="51"/>
      <c r="J3725" s="107"/>
      <c r="L3725" s="50"/>
      <c r="M3725" s="50"/>
      <c r="N3725" s="50"/>
    </row>
    <row r="3726" spans="1:14" s="22" customFormat="1" x14ac:dyDescent="0.45">
      <c r="A3726" s="113"/>
      <c r="C3726" s="113"/>
      <c r="D3726" s="71"/>
      <c r="E3726" s="91"/>
      <c r="F3726" s="91"/>
      <c r="G3726" s="91"/>
      <c r="H3726" s="50"/>
      <c r="I3726" s="51"/>
      <c r="J3726" s="107"/>
      <c r="L3726" s="50"/>
      <c r="M3726" s="50"/>
      <c r="N3726" s="50"/>
    </row>
    <row r="3727" spans="1:14" s="22" customFormat="1" x14ac:dyDescent="0.45">
      <c r="A3727" s="113"/>
      <c r="C3727" s="113"/>
      <c r="D3727" s="71"/>
      <c r="E3727" s="91"/>
      <c r="F3727" s="91"/>
      <c r="G3727" s="91"/>
      <c r="H3727" s="50"/>
      <c r="I3727" s="51"/>
      <c r="J3727" s="107"/>
      <c r="L3727" s="50"/>
      <c r="M3727" s="50"/>
      <c r="N3727" s="50"/>
    </row>
    <row r="3728" spans="1:14" s="22" customFormat="1" x14ac:dyDescent="0.45">
      <c r="A3728" s="113"/>
      <c r="C3728" s="113"/>
      <c r="D3728" s="71"/>
      <c r="E3728" s="91"/>
      <c r="F3728" s="91"/>
      <c r="G3728" s="91"/>
      <c r="H3728" s="50"/>
      <c r="I3728" s="51"/>
      <c r="J3728" s="107"/>
      <c r="L3728" s="50"/>
      <c r="M3728" s="50"/>
      <c r="N3728" s="50"/>
    </row>
    <row r="3729" spans="1:14" s="22" customFormat="1" x14ac:dyDescent="0.45">
      <c r="A3729" s="113"/>
      <c r="C3729" s="113"/>
      <c r="D3729" s="71"/>
      <c r="E3729" s="91"/>
      <c r="F3729" s="91"/>
      <c r="G3729" s="91"/>
      <c r="H3729" s="50"/>
      <c r="I3729" s="51"/>
      <c r="J3729" s="107"/>
      <c r="L3729" s="50"/>
      <c r="M3729" s="50"/>
      <c r="N3729" s="50"/>
    </row>
    <row r="3730" spans="1:14" s="22" customFormat="1" x14ac:dyDescent="0.45">
      <c r="A3730" s="113"/>
      <c r="C3730" s="113"/>
      <c r="D3730" s="71"/>
      <c r="E3730" s="91"/>
      <c r="F3730" s="91"/>
      <c r="G3730" s="91"/>
      <c r="H3730" s="50"/>
      <c r="I3730" s="51"/>
      <c r="J3730" s="107"/>
      <c r="L3730" s="50"/>
      <c r="M3730" s="50"/>
      <c r="N3730" s="50"/>
    </row>
    <row r="3731" spans="1:14" s="22" customFormat="1" x14ac:dyDescent="0.45">
      <c r="A3731" s="113"/>
      <c r="C3731" s="113"/>
      <c r="D3731" s="71"/>
      <c r="E3731" s="91"/>
      <c r="F3731" s="91"/>
      <c r="G3731" s="91"/>
      <c r="H3731" s="50"/>
      <c r="I3731" s="51"/>
      <c r="J3731" s="107"/>
      <c r="L3731" s="50"/>
      <c r="M3731" s="50"/>
      <c r="N3731" s="50"/>
    </row>
    <row r="3732" spans="1:14" s="22" customFormat="1" x14ac:dyDescent="0.45">
      <c r="A3732" s="113"/>
      <c r="C3732" s="113"/>
      <c r="D3732" s="71"/>
      <c r="E3732" s="91"/>
      <c r="F3732" s="91"/>
      <c r="G3732" s="91"/>
      <c r="H3732" s="50"/>
      <c r="I3732" s="51"/>
      <c r="J3732" s="107"/>
      <c r="L3732" s="50"/>
      <c r="M3732" s="50"/>
      <c r="N3732" s="50"/>
    </row>
    <row r="3733" spans="1:14" s="22" customFormat="1" x14ac:dyDescent="0.45">
      <c r="A3733" s="113"/>
      <c r="C3733" s="113"/>
      <c r="D3733" s="71"/>
      <c r="E3733" s="91"/>
      <c r="F3733" s="91"/>
      <c r="G3733" s="91"/>
      <c r="H3733" s="50"/>
      <c r="I3733" s="51"/>
      <c r="J3733" s="107"/>
      <c r="L3733" s="50"/>
      <c r="M3733" s="50"/>
      <c r="N3733" s="50"/>
    </row>
    <row r="3734" spans="1:14" s="22" customFormat="1" x14ac:dyDescent="0.45">
      <c r="A3734" s="113"/>
      <c r="C3734" s="113"/>
      <c r="D3734" s="71"/>
      <c r="E3734" s="91"/>
      <c r="F3734" s="91"/>
      <c r="G3734" s="91"/>
      <c r="H3734" s="50"/>
      <c r="I3734" s="51"/>
      <c r="J3734" s="107"/>
      <c r="L3734" s="50"/>
      <c r="M3734" s="50"/>
      <c r="N3734" s="50"/>
    </row>
    <row r="3735" spans="1:14" s="22" customFormat="1" x14ac:dyDescent="0.45">
      <c r="A3735" s="113"/>
      <c r="C3735" s="113"/>
      <c r="D3735" s="71"/>
      <c r="E3735" s="91"/>
      <c r="F3735" s="91"/>
      <c r="G3735" s="91"/>
      <c r="H3735" s="50"/>
      <c r="I3735" s="51"/>
      <c r="J3735" s="107"/>
      <c r="L3735" s="50"/>
      <c r="M3735" s="50"/>
      <c r="N3735" s="50"/>
    </row>
    <row r="3736" spans="1:14" s="22" customFormat="1" x14ac:dyDescent="0.45">
      <c r="A3736" s="113"/>
      <c r="C3736" s="113"/>
      <c r="D3736" s="71"/>
      <c r="E3736" s="91"/>
      <c r="F3736" s="91"/>
      <c r="G3736" s="91"/>
      <c r="H3736" s="50"/>
      <c r="I3736" s="51"/>
      <c r="J3736" s="107"/>
      <c r="L3736" s="50"/>
      <c r="M3736" s="50"/>
      <c r="N3736" s="50"/>
    </row>
    <row r="3737" spans="1:14" s="22" customFormat="1" x14ac:dyDescent="0.45">
      <c r="A3737" s="113"/>
      <c r="C3737" s="113"/>
      <c r="D3737" s="71"/>
      <c r="E3737" s="91"/>
      <c r="F3737" s="91"/>
      <c r="G3737" s="91"/>
      <c r="H3737" s="50"/>
      <c r="I3737" s="51"/>
      <c r="J3737" s="107"/>
      <c r="L3737" s="50"/>
      <c r="M3737" s="50"/>
      <c r="N3737" s="50"/>
    </row>
    <row r="3738" spans="1:14" s="22" customFormat="1" x14ac:dyDescent="0.45">
      <c r="A3738" s="113"/>
      <c r="C3738" s="113"/>
      <c r="D3738" s="71"/>
      <c r="E3738" s="91"/>
      <c r="F3738" s="91"/>
      <c r="G3738" s="91"/>
      <c r="H3738" s="50"/>
      <c r="I3738" s="51"/>
      <c r="J3738" s="107"/>
      <c r="L3738" s="50"/>
      <c r="M3738" s="50"/>
      <c r="N3738" s="50"/>
    </row>
    <row r="3739" spans="1:14" s="22" customFormat="1" x14ac:dyDescent="0.45">
      <c r="A3739" s="113"/>
      <c r="C3739" s="113"/>
      <c r="D3739" s="71"/>
      <c r="E3739" s="91"/>
      <c r="F3739" s="91"/>
      <c r="G3739" s="91"/>
      <c r="H3739" s="50"/>
      <c r="I3739" s="51"/>
      <c r="J3739" s="107"/>
      <c r="L3739" s="50"/>
      <c r="M3739" s="50"/>
      <c r="N3739" s="50"/>
    </row>
    <row r="3740" spans="1:14" s="22" customFormat="1" x14ac:dyDescent="0.45">
      <c r="A3740" s="113"/>
      <c r="C3740" s="113"/>
      <c r="D3740" s="71"/>
      <c r="E3740" s="91"/>
      <c r="F3740" s="91"/>
      <c r="G3740" s="91"/>
      <c r="H3740" s="50"/>
      <c r="I3740" s="51"/>
      <c r="J3740" s="107"/>
      <c r="L3740" s="50"/>
      <c r="M3740" s="50"/>
      <c r="N3740" s="50"/>
    </row>
    <row r="3741" spans="1:14" s="22" customFormat="1" x14ac:dyDescent="0.45">
      <c r="A3741" s="113"/>
      <c r="C3741" s="113"/>
      <c r="D3741" s="71"/>
      <c r="E3741" s="91"/>
      <c r="F3741" s="91"/>
      <c r="G3741" s="91"/>
      <c r="H3741" s="50"/>
      <c r="I3741" s="51"/>
      <c r="J3741" s="107"/>
      <c r="L3741" s="50"/>
      <c r="M3741" s="50"/>
      <c r="N3741" s="50"/>
    </row>
    <row r="3742" spans="1:14" s="22" customFormat="1" x14ac:dyDescent="0.45">
      <c r="A3742" s="113"/>
      <c r="C3742" s="113"/>
      <c r="D3742" s="71"/>
      <c r="E3742" s="91"/>
      <c r="F3742" s="91"/>
      <c r="G3742" s="91"/>
      <c r="H3742" s="50"/>
      <c r="I3742" s="51"/>
      <c r="J3742" s="107"/>
      <c r="L3742" s="50"/>
      <c r="M3742" s="50"/>
      <c r="N3742" s="50"/>
    </row>
    <row r="3743" spans="1:14" s="22" customFormat="1" x14ac:dyDescent="0.45">
      <c r="A3743" s="113"/>
      <c r="C3743" s="113"/>
      <c r="D3743" s="71"/>
      <c r="E3743" s="91"/>
      <c r="F3743" s="91"/>
      <c r="G3743" s="91"/>
      <c r="H3743" s="50"/>
      <c r="I3743" s="51"/>
      <c r="J3743" s="107"/>
      <c r="L3743" s="50"/>
      <c r="M3743" s="50"/>
      <c r="N3743" s="50"/>
    </row>
    <row r="3744" spans="1:14" s="22" customFormat="1" x14ac:dyDescent="0.45">
      <c r="A3744" s="113"/>
      <c r="C3744" s="113"/>
      <c r="D3744" s="71"/>
      <c r="E3744" s="91"/>
      <c r="F3744" s="91"/>
      <c r="G3744" s="91"/>
      <c r="H3744" s="50"/>
      <c r="I3744" s="51"/>
      <c r="J3744" s="107"/>
      <c r="L3744" s="50"/>
      <c r="M3744" s="50"/>
      <c r="N3744" s="50"/>
    </row>
    <row r="3745" spans="1:14" s="22" customFormat="1" x14ac:dyDescent="0.45">
      <c r="A3745" s="113"/>
      <c r="C3745" s="113"/>
      <c r="D3745" s="71"/>
      <c r="E3745" s="91"/>
      <c r="F3745" s="91"/>
      <c r="G3745" s="91"/>
      <c r="H3745" s="50"/>
      <c r="I3745" s="51"/>
      <c r="J3745" s="107"/>
      <c r="L3745" s="50"/>
      <c r="M3745" s="50"/>
      <c r="N3745" s="50"/>
    </row>
    <row r="3746" spans="1:14" s="22" customFormat="1" x14ac:dyDescent="0.45">
      <c r="A3746" s="113"/>
      <c r="C3746" s="113"/>
      <c r="D3746" s="71"/>
      <c r="E3746" s="91"/>
      <c r="F3746" s="91"/>
      <c r="G3746" s="91"/>
      <c r="H3746" s="50"/>
      <c r="I3746" s="51"/>
      <c r="J3746" s="107"/>
      <c r="L3746" s="50"/>
      <c r="M3746" s="50"/>
      <c r="N3746" s="50"/>
    </row>
    <row r="3747" spans="1:14" s="22" customFormat="1" x14ac:dyDescent="0.45">
      <c r="A3747" s="113"/>
      <c r="C3747" s="113"/>
      <c r="D3747" s="71"/>
      <c r="E3747" s="91"/>
      <c r="F3747" s="91"/>
      <c r="G3747" s="91"/>
      <c r="H3747" s="50"/>
      <c r="I3747" s="51"/>
      <c r="J3747" s="107"/>
      <c r="L3747" s="50"/>
      <c r="M3747" s="50"/>
      <c r="N3747" s="50"/>
    </row>
    <row r="3748" spans="1:14" s="22" customFormat="1" x14ac:dyDescent="0.45">
      <c r="A3748" s="113"/>
      <c r="C3748" s="113"/>
      <c r="D3748" s="71"/>
      <c r="E3748" s="91"/>
      <c r="F3748" s="91"/>
      <c r="G3748" s="91"/>
      <c r="H3748" s="50"/>
      <c r="I3748" s="51"/>
      <c r="J3748" s="107"/>
      <c r="L3748" s="50"/>
      <c r="M3748" s="50"/>
      <c r="N3748" s="50"/>
    </row>
    <row r="3749" spans="1:14" s="22" customFormat="1" x14ac:dyDescent="0.45">
      <c r="A3749" s="113"/>
      <c r="C3749" s="113"/>
      <c r="D3749" s="71"/>
      <c r="E3749" s="91"/>
      <c r="F3749" s="91"/>
      <c r="G3749" s="91"/>
      <c r="H3749" s="50"/>
      <c r="I3749" s="51"/>
      <c r="J3749" s="107"/>
      <c r="L3749" s="50"/>
      <c r="M3749" s="50"/>
      <c r="N3749" s="50"/>
    </row>
    <row r="3750" spans="1:14" s="22" customFormat="1" x14ac:dyDescent="0.45">
      <c r="A3750" s="113"/>
      <c r="C3750" s="113"/>
      <c r="D3750" s="71"/>
      <c r="E3750" s="91"/>
      <c r="F3750" s="91"/>
      <c r="G3750" s="91"/>
      <c r="H3750" s="50"/>
      <c r="I3750" s="51"/>
      <c r="J3750" s="107"/>
      <c r="L3750" s="50"/>
      <c r="M3750" s="50"/>
      <c r="N3750" s="50"/>
    </row>
    <row r="3751" spans="1:14" s="22" customFormat="1" x14ac:dyDescent="0.45">
      <c r="A3751" s="113"/>
      <c r="C3751" s="113"/>
      <c r="D3751" s="71"/>
      <c r="E3751" s="91"/>
      <c r="F3751" s="91"/>
      <c r="G3751" s="91"/>
      <c r="H3751" s="50"/>
      <c r="I3751" s="51"/>
      <c r="J3751" s="107"/>
      <c r="L3751" s="50"/>
      <c r="M3751" s="50"/>
      <c r="N3751" s="50"/>
    </row>
    <row r="3752" spans="1:14" s="22" customFormat="1" x14ac:dyDescent="0.45">
      <c r="A3752" s="113"/>
      <c r="C3752" s="113"/>
      <c r="D3752" s="71"/>
      <c r="E3752" s="91"/>
      <c r="F3752" s="91"/>
      <c r="G3752" s="91"/>
      <c r="H3752" s="50"/>
      <c r="I3752" s="51"/>
      <c r="J3752" s="107"/>
      <c r="L3752" s="50"/>
      <c r="M3752" s="50"/>
      <c r="N3752" s="50"/>
    </row>
    <row r="3753" spans="1:14" s="22" customFormat="1" x14ac:dyDescent="0.45">
      <c r="A3753" s="113"/>
      <c r="C3753" s="113"/>
      <c r="D3753" s="71"/>
      <c r="E3753" s="91"/>
      <c r="F3753" s="91"/>
      <c r="G3753" s="91"/>
      <c r="H3753" s="50"/>
      <c r="I3753" s="51"/>
      <c r="J3753" s="107"/>
      <c r="L3753" s="50"/>
      <c r="M3753" s="50"/>
      <c r="N3753" s="50"/>
    </row>
    <row r="3754" spans="1:14" s="22" customFormat="1" x14ac:dyDescent="0.45">
      <c r="A3754" s="113"/>
      <c r="C3754" s="113"/>
      <c r="D3754" s="71"/>
      <c r="E3754" s="91"/>
      <c r="F3754" s="91"/>
      <c r="G3754" s="91"/>
      <c r="H3754" s="50"/>
      <c r="I3754" s="51"/>
      <c r="J3754" s="107"/>
      <c r="L3754" s="50"/>
      <c r="M3754" s="50"/>
      <c r="N3754" s="50"/>
    </row>
    <row r="3755" spans="1:14" s="22" customFormat="1" x14ac:dyDescent="0.45">
      <c r="A3755" s="113"/>
      <c r="C3755" s="113"/>
      <c r="D3755" s="71"/>
      <c r="E3755" s="91"/>
      <c r="F3755" s="91"/>
      <c r="G3755" s="91"/>
      <c r="H3755" s="50"/>
      <c r="I3755" s="51"/>
      <c r="J3755" s="107"/>
      <c r="L3755" s="50"/>
      <c r="M3755" s="50"/>
      <c r="N3755" s="50"/>
    </row>
    <row r="3756" spans="1:14" s="22" customFormat="1" x14ac:dyDescent="0.45">
      <c r="A3756" s="113"/>
      <c r="C3756" s="113"/>
      <c r="D3756" s="71"/>
      <c r="E3756" s="91"/>
      <c r="F3756" s="91"/>
      <c r="G3756" s="91"/>
      <c r="H3756" s="50"/>
      <c r="I3756" s="51"/>
      <c r="J3756" s="107"/>
      <c r="L3756" s="50"/>
      <c r="M3756" s="50"/>
      <c r="N3756" s="50"/>
    </row>
    <row r="3757" spans="1:14" s="22" customFormat="1" x14ac:dyDescent="0.45">
      <c r="A3757" s="113"/>
      <c r="C3757" s="113"/>
      <c r="D3757" s="71"/>
      <c r="E3757" s="91"/>
      <c r="F3757" s="91"/>
      <c r="G3757" s="91"/>
      <c r="H3757" s="50"/>
      <c r="I3757" s="51"/>
      <c r="J3757" s="107"/>
      <c r="L3757" s="50"/>
      <c r="M3757" s="50"/>
      <c r="N3757" s="50"/>
    </row>
    <row r="3758" spans="1:14" s="22" customFormat="1" x14ac:dyDescent="0.45">
      <c r="A3758" s="113"/>
      <c r="C3758" s="113"/>
      <c r="D3758" s="71"/>
      <c r="E3758" s="91"/>
      <c r="F3758" s="91"/>
      <c r="G3758" s="91"/>
      <c r="H3758" s="50"/>
      <c r="I3758" s="51"/>
      <c r="J3758" s="107"/>
      <c r="L3758" s="50"/>
      <c r="M3758" s="50"/>
      <c r="N3758" s="50"/>
    </row>
    <row r="3759" spans="1:14" s="22" customFormat="1" x14ac:dyDescent="0.45">
      <c r="A3759" s="113"/>
      <c r="C3759" s="113"/>
      <c r="D3759" s="71"/>
      <c r="E3759" s="91"/>
      <c r="F3759" s="91"/>
      <c r="G3759" s="91"/>
      <c r="H3759" s="50"/>
      <c r="I3759" s="51"/>
      <c r="J3759" s="107"/>
      <c r="L3759" s="50"/>
      <c r="M3759" s="50"/>
      <c r="N3759" s="50"/>
    </row>
    <row r="3760" spans="1:14" s="22" customFormat="1" x14ac:dyDescent="0.45">
      <c r="A3760" s="113"/>
      <c r="C3760" s="113"/>
      <c r="D3760" s="71"/>
      <c r="E3760" s="91"/>
      <c r="F3760" s="91"/>
      <c r="G3760" s="91"/>
      <c r="H3760" s="50"/>
      <c r="I3760" s="51"/>
      <c r="J3760" s="107"/>
      <c r="L3760" s="50"/>
      <c r="M3760" s="50"/>
      <c r="N3760" s="50"/>
    </row>
    <row r="3761" spans="1:14" s="22" customFormat="1" x14ac:dyDescent="0.45">
      <c r="A3761" s="113"/>
      <c r="C3761" s="113"/>
      <c r="D3761" s="71"/>
      <c r="E3761" s="91"/>
      <c r="F3761" s="91"/>
      <c r="G3761" s="91"/>
      <c r="H3761" s="50"/>
      <c r="I3761" s="51"/>
      <c r="J3761" s="107"/>
      <c r="L3761" s="50"/>
      <c r="M3761" s="50"/>
      <c r="N3761" s="50"/>
    </row>
    <row r="3762" spans="1:14" s="22" customFormat="1" x14ac:dyDescent="0.45">
      <c r="A3762" s="113"/>
      <c r="C3762" s="113"/>
      <c r="D3762" s="71"/>
      <c r="E3762" s="91"/>
      <c r="F3762" s="91"/>
      <c r="G3762" s="91"/>
      <c r="H3762" s="50"/>
      <c r="I3762" s="51"/>
      <c r="J3762" s="107"/>
      <c r="L3762" s="50"/>
      <c r="M3762" s="50"/>
      <c r="N3762" s="50"/>
    </row>
    <row r="3763" spans="1:14" s="22" customFormat="1" x14ac:dyDescent="0.45">
      <c r="A3763" s="113"/>
      <c r="C3763" s="113"/>
      <c r="D3763" s="71"/>
      <c r="E3763" s="91"/>
      <c r="F3763" s="91"/>
      <c r="G3763" s="91"/>
      <c r="H3763" s="50"/>
      <c r="I3763" s="51"/>
      <c r="J3763" s="107"/>
      <c r="L3763" s="50"/>
      <c r="M3763" s="50"/>
      <c r="N3763" s="50"/>
    </row>
    <row r="3764" spans="1:14" s="22" customFormat="1" x14ac:dyDescent="0.45">
      <c r="A3764" s="113"/>
      <c r="C3764" s="113"/>
      <c r="D3764" s="71"/>
      <c r="E3764" s="91"/>
      <c r="F3764" s="91"/>
      <c r="G3764" s="91"/>
      <c r="H3764" s="50"/>
      <c r="I3764" s="51"/>
      <c r="J3764" s="107"/>
      <c r="L3764" s="50"/>
      <c r="M3764" s="50"/>
      <c r="N3764" s="50"/>
    </row>
    <row r="3765" spans="1:14" s="22" customFormat="1" x14ac:dyDescent="0.45">
      <c r="A3765" s="113"/>
      <c r="C3765" s="113"/>
      <c r="D3765" s="71"/>
      <c r="E3765" s="91"/>
      <c r="F3765" s="91"/>
      <c r="G3765" s="91"/>
      <c r="H3765" s="50"/>
      <c r="I3765" s="51"/>
      <c r="J3765" s="107"/>
      <c r="L3765" s="50"/>
      <c r="M3765" s="50"/>
      <c r="N3765" s="50"/>
    </row>
    <row r="3766" spans="1:14" s="22" customFormat="1" x14ac:dyDescent="0.45">
      <c r="A3766" s="113"/>
      <c r="C3766" s="113"/>
      <c r="D3766" s="71"/>
      <c r="E3766" s="91"/>
      <c r="F3766" s="91"/>
      <c r="G3766" s="91"/>
      <c r="H3766" s="50"/>
      <c r="I3766" s="51"/>
      <c r="J3766" s="107"/>
      <c r="L3766" s="50"/>
      <c r="M3766" s="50"/>
      <c r="N3766" s="50"/>
    </row>
    <row r="3767" spans="1:14" s="22" customFormat="1" x14ac:dyDescent="0.45">
      <c r="A3767" s="113"/>
      <c r="C3767" s="113"/>
      <c r="D3767" s="71"/>
      <c r="E3767" s="91"/>
      <c r="F3767" s="91"/>
      <c r="G3767" s="91"/>
      <c r="H3767" s="50"/>
      <c r="I3767" s="51"/>
      <c r="J3767" s="107"/>
      <c r="L3767" s="50"/>
      <c r="M3767" s="50"/>
      <c r="N3767" s="50"/>
    </row>
    <row r="3768" spans="1:14" s="22" customFormat="1" x14ac:dyDescent="0.45">
      <c r="A3768" s="113"/>
      <c r="C3768" s="113"/>
      <c r="D3768" s="71"/>
      <c r="E3768" s="91"/>
      <c r="F3768" s="91"/>
      <c r="G3768" s="91"/>
      <c r="H3768" s="50"/>
      <c r="I3768" s="51"/>
      <c r="J3768" s="107"/>
      <c r="L3768" s="50"/>
      <c r="M3768" s="50"/>
      <c r="N3768" s="50"/>
    </row>
    <row r="3769" spans="1:14" s="22" customFormat="1" x14ac:dyDescent="0.45">
      <c r="A3769" s="113"/>
      <c r="C3769" s="113"/>
      <c r="D3769" s="71"/>
      <c r="E3769" s="91"/>
      <c r="F3769" s="91"/>
      <c r="G3769" s="91"/>
      <c r="H3769" s="50"/>
      <c r="I3769" s="51"/>
      <c r="J3769" s="107"/>
      <c r="L3769" s="50"/>
      <c r="M3769" s="50"/>
      <c r="N3769" s="50"/>
    </row>
    <row r="3770" spans="1:14" s="22" customFormat="1" x14ac:dyDescent="0.45">
      <c r="A3770" s="113"/>
      <c r="C3770" s="113"/>
      <c r="D3770" s="71"/>
      <c r="E3770" s="91"/>
      <c r="F3770" s="91"/>
      <c r="G3770" s="91"/>
      <c r="H3770" s="50"/>
      <c r="I3770" s="51"/>
      <c r="J3770" s="107"/>
      <c r="L3770" s="50"/>
      <c r="M3770" s="50"/>
      <c r="N3770" s="50"/>
    </row>
    <row r="3771" spans="1:14" s="22" customFormat="1" x14ac:dyDescent="0.45">
      <c r="A3771" s="113"/>
      <c r="C3771" s="113"/>
      <c r="D3771" s="71"/>
      <c r="E3771" s="91"/>
      <c r="F3771" s="91"/>
      <c r="G3771" s="91"/>
      <c r="H3771" s="50"/>
      <c r="I3771" s="51"/>
      <c r="J3771" s="107"/>
      <c r="L3771" s="50"/>
      <c r="M3771" s="50"/>
      <c r="N3771" s="50"/>
    </row>
    <row r="3772" spans="1:14" s="22" customFormat="1" x14ac:dyDescent="0.45">
      <c r="A3772" s="113"/>
      <c r="C3772" s="113"/>
      <c r="D3772" s="71"/>
      <c r="E3772" s="91"/>
      <c r="F3772" s="91"/>
      <c r="G3772" s="91"/>
      <c r="H3772" s="50"/>
      <c r="I3772" s="51"/>
      <c r="J3772" s="107"/>
      <c r="L3772" s="50"/>
      <c r="M3772" s="50"/>
      <c r="N3772" s="50"/>
    </row>
    <row r="3773" spans="1:14" s="22" customFormat="1" x14ac:dyDescent="0.45">
      <c r="A3773" s="113"/>
      <c r="C3773" s="113"/>
      <c r="D3773" s="71"/>
      <c r="E3773" s="91"/>
      <c r="F3773" s="91"/>
      <c r="G3773" s="91"/>
      <c r="H3773" s="50"/>
      <c r="I3773" s="51"/>
      <c r="J3773" s="107"/>
      <c r="L3773" s="50"/>
      <c r="M3773" s="50"/>
      <c r="N3773" s="50"/>
    </row>
    <row r="3774" spans="1:14" s="22" customFormat="1" x14ac:dyDescent="0.45">
      <c r="A3774" s="113"/>
      <c r="C3774" s="113"/>
      <c r="D3774" s="71"/>
      <c r="E3774" s="91"/>
      <c r="F3774" s="91"/>
      <c r="G3774" s="91"/>
      <c r="H3774" s="50"/>
      <c r="I3774" s="51"/>
      <c r="J3774" s="107"/>
      <c r="L3774" s="50"/>
      <c r="M3774" s="50"/>
      <c r="N3774" s="50"/>
    </row>
    <row r="3775" spans="1:14" s="22" customFormat="1" x14ac:dyDescent="0.45">
      <c r="A3775" s="113"/>
      <c r="C3775" s="113"/>
      <c r="D3775" s="71"/>
      <c r="E3775" s="91"/>
      <c r="F3775" s="91"/>
      <c r="G3775" s="91"/>
      <c r="H3775" s="50"/>
      <c r="I3775" s="51"/>
      <c r="J3775" s="107"/>
      <c r="L3775" s="50"/>
      <c r="M3775" s="50"/>
      <c r="N3775" s="50"/>
    </row>
    <row r="3776" spans="1:14" s="22" customFormat="1" x14ac:dyDescent="0.45">
      <c r="A3776" s="113"/>
      <c r="C3776" s="113"/>
      <c r="D3776" s="71"/>
      <c r="E3776" s="91"/>
      <c r="F3776" s="91"/>
      <c r="G3776" s="91"/>
      <c r="H3776" s="50"/>
      <c r="I3776" s="51"/>
      <c r="J3776" s="107"/>
      <c r="L3776" s="50"/>
      <c r="M3776" s="50"/>
      <c r="N3776" s="50"/>
    </row>
    <row r="3777" spans="1:14" s="22" customFormat="1" x14ac:dyDescent="0.45">
      <c r="A3777" s="113"/>
      <c r="C3777" s="113"/>
      <c r="D3777" s="71"/>
      <c r="E3777" s="91"/>
      <c r="F3777" s="91"/>
      <c r="G3777" s="91"/>
      <c r="H3777" s="50"/>
      <c r="I3777" s="51"/>
      <c r="J3777" s="107"/>
      <c r="L3777" s="50"/>
      <c r="M3777" s="50"/>
      <c r="N3777" s="50"/>
    </row>
    <row r="3778" spans="1:14" s="22" customFormat="1" x14ac:dyDescent="0.45">
      <c r="A3778" s="113"/>
      <c r="C3778" s="113"/>
      <c r="D3778" s="71"/>
      <c r="E3778" s="91"/>
      <c r="F3778" s="91"/>
      <c r="G3778" s="91"/>
      <c r="H3778" s="50"/>
      <c r="I3778" s="51"/>
      <c r="J3778" s="107"/>
      <c r="L3778" s="50"/>
      <c r="M3778" s="50"/>
      <c r="N3778" s="50"/>
    </row>
    <row r="3779" spans="1:14" s="22" customFormat="1" x14ac:dyDescent="0.45">
      <c r="A3779" s="113"/>
      <c r="C3779" s="113"/>
      <c r="D3779" s="71"/>
      <c r="E3779" s="91"/>
      <c r="F3779" s="91"/>
      <c r="G3779" s="91"/>
      <c r="H3779" s="50"/>
      <c r="I3779" s="51"/>
      <c r="J3779" s="107"/>
      <c r="L3779" s="50"/>
      <c r="M3779" s="50"/>
      <c r="N3779" s="50"/>
    </row>
    <row r="3780" spans="1:14" s="22" customFormat="1" x14ac:dyDescent="0.45">
      <c r="A3780" s="113"/>
      <c r="C3780" s="113"/>
      <c r="D3780" s="71"/>
      <c r="E3780" s="91"/>
      <c r="F3780" s="91"/>
      <c r="G3780" s="91"/>
      <c r="H3780" s="50"/>
      <c r="I3780" s="51"/>
      <c r="J3780" s="107"/>
      <c r="L3780" s="50"/>
      <c r="M3780" s="50"/>
      <c r="N3780" s="50"/>
    </row>
    <row r="3781" spans="1:14" s="22" customFormat="1" x14ac:dyDescent="0.45">
      <c r="A3781" s="113"/>
      <c r="C3781" s="113"/>
      <c r="D3781" s="71"/>
      <c r="E3781" s="91"/>
      <c r="F3781" s="91"/>
      <c r="G3781" s="91"/>
      <c r="H3781" s="50"/>
      <c r="I3781" s="51"/>
      <c r="J3781" s="107"/>
      <c r="L3781" s="50"/>
      <c r="M3781" s="50"/>
      <c r="N3781" s="50"/>
    </row>
    <row r="3782" spans="1:14" s="22" customFormat="1" x14ac:dyDescent="0.45">
      <c r="A3782" s="113"/>
      <c r="C3782" s="113"/>
      <c r="D3782" s="71"/>
      <c r="E3782" s="91"/>
      <c r="F3782" s="91"/>
      <c r="G3782" s="91"/>
      <c r="H3782" s="50"/>
      <c r="I3782" s="51"/>
      <c r="J3782" s="107"/>
      <c r="L3782" s="50"/>
      <c r="M3782" s="50"/>
      <c r="N3782" s="50"/>
    </row>
    <row r="3783" spans="1:14" s="22" customFormat="1" x14ac:dyDescent="0.45">
      <c r="A3783" s="113"/>
      <c r="C3783" s="113"/>
      <c r="D3783" s="71"/>
      <c r="E3783" s="91"/>
      <c r="F3783" s="91"/>
      <c r="G3783" s="91"/>
      <c r="H3783" s="50"/>
      <c r="I3783" s="51"/>
      <c r="J3783" s="107"/>
      <c r="L3783" s="50"/>
      <c r="M3783" s="50"/>
      <c r="N3783" s="50"/>
    </row>
    <row r="3784" spans="1:14" s="22" customFormat="1" x14ac:dyDescent="0.45">
      <c r="A3784" s="113"/>
      <c r="C3784" s="113"/>
      <c r="D3784" s="71"/>
      <c r="E3784" s="91"/>
      <c r="F3784" s="91"/>
      <c r="G3784" s="91"/>
      <c r="H3784" s="50"/>
      <c r="I3784" s="51"/>
      <c r="J3784" s="107"/>
      <c r="L3784" s="50"/>
      <c r="M3784" s="50"/>
      <c r="N3784" s="50"/>
    </row>
    <row r="3785" spans="1:14" s="22" customFormat="1" x14ac:dyDescent="0.45">
      <c r="A3785" s="113"/>
      <c r="C3785" s="113"/>
      <c r="D3785" s="71"/>
      <c r="E3785" s="91"/>
      <c r="F3785" s="91"/>
      <c r="G3785" s="91"/>
      <c r="H3785" s="50"/>
      <c r="I3785" s="51"/>
      <c r="J3785" s="107"/>
      <c r="L3785" s="50"/>
      <c r="M3785" s="50"/>
      <c r="N3785" s="50"/>
    </row>
    <row r="3786" spans="1:14" s="22" customFormat="1" x14ac:dyDescent="0.45">
      <c r="A3786" s="113"/>
      <c r="C3786" s="113"/>
      <c r="D3786" s="71"/>
      <c r="E3786" s="91"/>
      <c r="F3786" s="91"/>
      <c r="G3786" s="91"/>
      <c r="H3786" s="50"/>
      <c r="I3786" s="51"/>
      <c r="J3786" s="107"/>
      <c r="L3786" s="50"/>
      <c r="M3786" s="50"/>
      <c r="N3786" s="50"/>
    </row>
    <row r="3787" spans="1:14" s="22" customFormat="1" x14ac:dyDescent="0.45">
      <c r="A3787" s="113"/>
      <c r="C3787" s="113"/>
      <c r="D3787" s="71"/>
      <c r="E3787" s="91"/>
      <c r="F3787" s="91"/>
      <c r="G3787" s="91"/>
      <c r="H3787" s="50"/>
      <c r="I3787" s="51"/>
      <c r="J3787" s="107"/>
      <c r="L3787" s="50"/>
      <c r="M3787" s="50"/>
      <c r="N3787" s="50"/>
    </row>
    <row r="3788" spans="1:14" s="22" customFormat="1" x14ac:dyDescent="0.45">
      <c r="A3788" s="113"/>
      <c r="C3788" s="113"/>
      <c r="D3788" s="71"/>
      <c r="E3788" s="91"/>
      <c r="F3788" s="91"/>
      <c r="G3788" s="91"/>
      <c r="H3788" s="50"/>
      <c r="I3788" s="51"/>
      <c r="J3788" s="107"/>
      <c r="L3788" s="50"/>
      <c r="M3788" s="50"/>
      <c r="N3788" s="50"/>
    </row>
    <row r="3789" spans="1:14" s="22" customFormat="1" x14ac:dyDescent="0.45">
      <c r="A3789" s="113"/>
      <c r="C3789" s="113"/>
      <c r="D3789" s="71"/>
      <c r="E3789" s="91"/>
      <c r="F3789" s="91"/>
      <c r="G3789" s="91"/>
      <c r="H3789" s="50"/>
      <c r="I3789" s="51"/>
      <c r="J3789" s="107"/>
      <c r="L3789" s="50"/>
      <c r="M3789" s="50"/>
      <c r="N3789" s="50"/>
    </row>
    <row r="3790" spans="1:14" s="22" customFormat="1" x14ac:dyDescent="0.45">
      <c r="A3790" s="113"/>
      <c r="C3790" s="113"/>
      <c r="D3790" s="71"/>
      <c r="E3790" s="91"/>
      <c r="F3790" s="91"/>
      <c r="G3790" s="91"/>
      <c r="H3790" s="50"/>
      <c r="I3790" s="51"/>
      <c r="J3790" s="107"/>
      <c r="L3790" s="50"/>
      <c r="M3790" s="50"/>
      <c r="N3790" s="50"/>
    </row>
    <row r="3791" spans="1:14" s="22" customFormat="1" x14ac:dyDescent="0.45">
      <c r="A3791" s="113"/>
      <c r="C3791" s="113"/>
      <c r="D3791" s="71"/>
      <c r="E3791" s="91"/>
      <c r="F3791" s="91"/>
      <c r="G3791" s="91"/>
      <c r="H3791" s="50"/>
      <c r="I3791" s="51"/>
      <c r="J3791" s="107"/>
      <c r="L3791" s="50"/>
      <c r="M3791" s="50"/>
      <c r="N3791" s="50"/>
    </row>
    <row r="3792" spans="1:14" s="22" customFormat="1" x14ac:dyDescent="0.45">
      <c r="A3792" s="113"/>
      <c r="C3792" s="113"/>
      <c r="D3792" s="71"/>
      <c r="E3792" s="91"/>
      <c r="F3792" s="91"/>
      <c r="G3792" s="91"/>
      <c r="H3792" s="50"/>
      <c r="I3792" s="51"/>
      <c r="J3792" s="107"/>
      <c r="L3792" s="50"/>
      <c r="M3792" s="50"/>
      <c r="N3792" s="50"/>
    </row>
    <row r="3793" spans="1:14" s="22" customFormat="1" x14ac:dyDescent="0.45">
      <c r="A3793" s="113"/>
      <c r="C3793" s="113"/>
      <c r="D3793" s="71"/>
      <c r="E3793" s="91"/>
      <c r="F3793" s="91"/>
      <c r="G3793" s="91"/>
      <c r="H3793" s="50"/>
      <c r="I3793" s="51"/>
      <c r="J3793" s="107"/>
      <c r="L3793" s="50"/>
      <c r="M3793" s="50"/>
      <c r="N3793" s="50"/>
    </row>
    <row r="3794" spans="1:14" s="22" customFormat="1" x14ac:dyDescent="0.45">
      <c r="A3794" s="113"/>
      <c r="C3794" s="113"/>
      <c r="D3794" s="71"/>
      <c r="E3794" s="91"/>
      <c r="F3794" s="91"/>
      <c r="G3794" s="91"/>
      <c r="H3794" s="50"/>
      <c r="I3794" s="51"/>
      <c r="J3794" s="107"/>
      <c r="L3794" s="50"/>
      <c r="M3794" s="50"/>
      <c r="N3794" s="50"/>
    </row>
    <row r="3795" spans="1:14" s="22" customFormat="1" x14ac:dyDescent="0.45">
      <c r="A3795" s="113"/>
      <c r="C3795" s="113"/>
      <c r="D3795" s="71"/>
      <c r="E3795" s="91"/>
      <c r="F3795" s="91"/>
      <c r="G3795" s="91"/>
      <c r="H3795" s="50"/>
      <c r="I3795" s="51"/>
      <c r="J3795" s="107"/>
      <c r="L3795" s="50"/>
      <c r="M3795" s="50"/>
      <c r="N3795" s="50"/>
    </row>
    <row r="3796" spans="1:14" s="22" customFormat="1" x14ac:dyDescent="0.45">
      <c r="A3796" s="113"/>
      <c r="C3796" s="113"/>
      <c r="D3796" s="71"/>
      <c r="E3796" s="91"/>
      <c r="F3796" s="91"/>
      <c r="G3796" s="91"/>
      <c r="H3796" s="50"/>
      <c r="I3796" s="51"/>
      <c r="J3796" s="107"/>
      <c r="L3796" s="50"/>
      <c r="M3796" s="50"/>
      <c r="N3796" s="50"/>
    </row>
    <row r="3797" spans="1:14" s="22" customFormat="1" x14ac:dyDescent="0.45">
      <c r="A3797" s="113"/>
      <c r="C3797" s="113"/>
      <c r="D3797" s="71"/>
      <c r="E3797" s="91"/>
      <c r="F3797" s="91"/>
      <c r="G3797" s="91"/>
      <c r="H3797" s="50"/>
      <c r="I3797" s="51"/>
      <c r="J3797" s="107"/>
      <c r="L3797" s="50"/>
      <c r="M3797" s="50"/>
      <c r="N3797" s="50"/>
    </row>
    <row r="3798" spans="1:14" s="22" customFormat="1" x14ac:dyDescent="0.45">
      <c r="A3798" s="113"/>
      <c r="C3798" s="113"/>
      <c r="D3798" s="71"/>
      <c r="E3798" s="91"/>
      <c r="F3798" s="91"/>
      <c r="G3798" s="91"/>
      <c r="H3798" s="50"/>
      <c r="I3798" s="51"/>
      <c r="J3798" s="107"/>
      <c r="L3798" s="50"/>
      <c r="M3798" s="50"/>
      <c r="N3798" s="50"/>
    </row>
    <row r="3799" spans="1:14" s="22" customFormat="1" x14ac:dyDescent="0.45">
      <c r="A3799" s="113"/>
      <c r="C3799" s="113"/>
      <c r="D3799" s="71"/>
      <c r="E3799" s="91"/>
      <c r="F3799" s="91"/>
      <c r="G3799" s="91"/>
      <c r="H3799" s="50"/>
      <c r="I3799" s="51"/>
      <c r="J3799" s="107"/>
      <c r="L3799" s="50"/>
      <c r="M3799" s="50"/>
      <c r="N3799" s="50"/>
    </row>
    <row r="3800" spans="1:14" s="22" customFormat="1" x14ac:dyDescent="0.45">
      <c r="A3800" s="113"/>
      <c r="C3800" s="113"/>
      <c r="D3800" s="71"/>
      <c r="E3800" s="91"/>
      <c r="F3800" s="91"/>
      <c r="G3800" s="91"/>
      <c r="H3800" s="50"/>
      <c r="I3800" s="51"/>
      <c r="J3800" s="107"/>
      <c r="L3800" s="50"/>
      <c r="M3800" s="50"/>
      <c r="N3800" s="50"/>
    </row>
    <row r="3801" spans="1:14" s="22" customFormat="1" x14ac:dyDescent="0.45">
      <c r="A3801" s="113"/>
      <c r="C3801" s="113"/>
      <c r="D3801" s="71"/>
      <c r="E3801" s="91"/>
      <c r="F3801" s="91"/>
      <c r="G3801" s="91"/>
      <c r="H3801" s="50"/>
      <c r="I3801" s="51"/>
      <c r="J3801" s="107"/>
      <c r="L3801" s="50"/>
      <c r="M3801" s="50"/>
      <c r="N3801" s="50"/>
    </row>
    <row r="3802" spans="1:14" s="22" customFormat="1" x14ac:dyDescent="0.45">
      <c r="A3802" s="113"/>
      <c r="C3802" s="113"/>
      <c r="D3802" s="71"/>
      <c r="E3802" s="91"/>
      <c r="F3802" s="91"/>
      <c r="G3802" s="91"/>
      <c r="H3802" s="50"/>
      <c r="I3802" s="51"/>
      <c r="J3802" s="107"/>
      <c r="L3802" s="50"/>
      <c r="M3802" s="50"/>
      <c r="N3802" s="50"/>
    </row>
    <row r="3803" spans="1:14" s="22" customFormat="1" x14ac:dyDescent="0.45">
      <c r="A3803" s="113"/>
      <c r="C3803" s="113"/>
      <c r="D3803" s="71"/>
      <c r="E3803" s="91"/>
      <c r="F3803" s="91"/>
      <c r="G3803" s="91"/>
      <c r="H3803" s="50"/>
      <c r="I3803" s="51"/>
      <c r="J3803" s="107"/>
      <c r="L3803" s="50"/>
      <c r="M3803" s="50"/>
      <c r="N3803" s="50"/>
    </row>
    <row r="3804" spans="1:14" s="22" customFormat="1" x14ac:dyDescent="0.45">
      <c r="A3804" s="113"/>
      <c r="C3804" s="113"/>
      <c r="D3804" s="71"/>
      <c r="E3804" s="91"/>
      <c r="F3804" s="91"/>
      <c r="G3804" s="91"/>
      <c r="H3804" s="50"/>
      <c r="I3804" s="51"/>
      <c r="J3804" s="107"/>
      <c r="L3804" s="50"/>
      <c r="M3804" s="50"/>
      <c r="N3804" s="50"/>
    </row>
    <row r="3805" spans="1:14" s="22" customFormat="1" x14ac:dyDescent="0.45">
      <c r="A3805" s="113"/>
      <c r="C3805" s="113"/>
      <c r="D3805" s="71"/>
      <c r="E3805" s="91"/>
      <c r="F3805" s="91"/>
      <c r="G3805" s="91"/>
      <c r="H3805" s="50"/>
      <c r="I3805" s="51"/>
      <c r="J3805" s="107"/>
      <c r="L3805" s="50"/>
      <c r="M3805" s="50"/>
      <c r="N3805" s="50"/>
    </row>
    <row r="3806" spans="1:14" s="22" customFormat="1" x14ac:dyDescent="0.45">
      <c r="A3806" s="113"/>
      <c r="C3806" s="113"/>
      <c r="D3806" s="71"/>
      <c r="E3806" s="91"/>
      <c r="F3806" s="91"/>
      <c r="G3806" s="91"/>
      <c r="H3806" s="50"/>
      <c r="I3806" s="51"/>
      <c r="J3806" s="107"/>
      <c r="L3806" s="50"/>
      <c r="M3806" s="50"/>
      <c r="N3806" s="50"/>
    </row>
    <row r="3807" spans="1:14" s="22" customFormat="1" x14ac:dyDescent="0.45">
      <c r="A3807" s="113"/>
      <c r="C3807" s="113"/>
      <c r="D3807" s="71"/>
      <c r="E3807" s="91"/>
      <c r="F3807" s="91"/>
      <c r="G3807" s="91"/>
      <c r="H3807" s="50"/>
      <c r="I3807" s="51"/>
      <c r="J3807" s="107"/>
      <c r="L3807" s="50"/>
      <c r="M3807" s="50"/>
      <c r="N3807" s="50"/>
    </row>
    <row r="3808" spans="1:14" s="22" customFormat="1" x14ac:dyDescent="0.45">
      <c r="A3808" s="113"/>
      <c r="C3808" s="113"/>
      <c r="D3808" s="71"/>
      <c r="E3808" s="91"/>
      <c r="F3808" s="91"/>
      <c r="G3808" s="91"/>
      <c r="H3808" s="50"/>
      <c r="I3808" s="51"/>
      <c r="J3808" s="107"/>
      <c r="L3808" s="50"/>
      <c r="M3808" s="50"/>
      <c r="N3808" s="50"/>
    </row>
    <row r="3809" spans="1:14" s="22" customFormat="1" x14ac:dyDescent="0.45">
      <c r="A3809" s="113"/>
      <c r="C3809" s="113"/>
      <c r="D3809" s="71"/>
      <c r="E3809" s="91"/>
      <c r="F3809" s="91"/>
      <c r="G3809" s="91"/>
      <c r="H3809" s="50"/>
      <c r="I3809" s="51"/>
      <c r="J3809" s="107"/>
      <c r="L3809" s="50"/>
      <c r="M3809" s="50"/>
      <c r="N3809" s="50"/>
    </row>
    <row r="3810" spans="1:14" s="22" customFormat="1" x14ac:dyDescent="0.45">
      <c r="A3810" s="113"/>
      <c r="C3810" s="113"/>
      <c r="D3810" s="71"/>
      <c r="E3810" s="91"/>
      <c r="F3810" s="91"/>
      <c r="G3810" s="91"/>
      <c r="H3810" s="50"/>
      <c r="I3810" s="51"/>
      <c r="J3810" s="107"/>
      <c r="L3810" s="50"/>
      <c r="M3810" s="50"/>
      <c r="N3810" s="50"/>
    </row>
    <row r="3811" spans="1:14" s="22" customFormat="1" x14ac:dyDescent="0.45">
      <c r="A3811" s="113"/>
      <c r="C3811" s="113"/>
      <c r="D3811" s="71"/>
      <c r="E3811" s="91"/>
      <c r="F3811" s="91"/>
      <c r="G3811" s="91"/>
      <c r="H3811" s="50"/>
      <c r="I3811" s="51"/>
      <c r="J3811" s="107"/>
      <c r="L3811" s="50"/>
      <c r="M3811" s="50"/>
      <c r="N3811" s="50"/>
    </row>
    <row r="3812" spans="1:14" s="22" customFormat="1" x14ac:dyDescent="0.45">
      <c r="A3812" s="113"/>
      <c r="C3812" s="113"/>
      <c r="D3812" s="71"/>
      <c r="E3812" s="91"/>
      <c r="F3812" s="91"/>
      <c r="G3812" s="91"/>
      <c r="H3812" s="50"/>
      <c r="I3812" s="51"/>
      <c r="J3812" s="107"/>
      <c r="L3812" s="50"/>
      <c r="M3812" s="50"/>
      <c r="N3812" s="50"/>
    </row>
    <row r="3813" spans="1:14" s="22" customFormat="1" x14ac:dyDescent="0.45">
      <c r="A3813" s="113"/>
      <c r="C3813" s="113"/>
      <c r="D3813" s="71"/>
      <c r="E3813" s="91"/>
      <c r="F3813" s="91"/>
      <c r="G3813" s="91"/>
      <c r="H3813" s="50"/>
      <c r="I3813" s="51"/>
      <c r="J3813" s="107"/>
      <c r="L3813" s="50"/>
      <c r="M3813" s="50"/>
      <c r="N3813" s="50"/>
    </row>
    <row r="3814" spans="1:14" s="22" customFormat="1" x14ac:dyDescent="0.45">
      <c r="A3814" s="113"/>
      <c r="C3814" s="113"/>
      <c r="D3814" s="71"/>
      <c r="E3814" s="91"/>
      <c r="F3814" s="91"/>
      <c r="G3814" s="91"/>
      <c r="H3814" s="50"/>
      <c r="I3814" s="51"/>
      <c r="J3814" s="107"/>
      <c r="L3814" s="50"/>
      <c r="M3814" s="50"/>
      <c r="N3814" s="50"/>
    </row>
    <row r="3815" spans="1:14" s="22" customFormat="1" x14ac:dyDescent="0.45">
      <c r="A3815" s="113"/>
      <c r="C3815" s="113"/>
      <c r="D3815" s="71"/>
      <c r="E3815" s="91"/>
      <c r="F3815" s="91"/>
      <c r="G3815" s="91"/>
      <c r="H3815" s="50"/>
      <c r="I3815" s="51"/>
      <c r="J3815" s="107"/>
      <c r="L3815" s="50"/>
      <c r="M3815" s="50"/>
      <c r="N3815" s="50"/>
    </row>
    <row r="3816" spans="1:14" s="22" customFormat="1" x14ac:dyDescent="0.45">
      <c r="A3816" s="113"/>
      <c r="C3816" s="113"/>
      <c r="D3816" s="71"/>
      <c r="E3816" s="91"/>
      <c r="F3816" s="91"/>
      <c r="G3816" s="91"/>
      <c r="H3816" s="50"/>
      <c r="I3816" s="51"/>
      <c r="J3816" s="107"/>
      <c r="L3816" s="50"/>
      <c r="M3816" s="50"/>
      <c r="N3816" s="50"/>
    </row>
    <row r="3817" spans="1:14" s="22" customFormat="1" x14ac:dyDescent="0.45">
      <c r="A3817" s="113"/>
      <c r="C3817" s="113"/>
      <c r="D3817" s="71"/>
      <c r="E3817" s="91"/>
      <c r="F3817" s="91"/>
      <c r="G3817" s="91"/>
      <c r="H3817" s="50"/>
      <c r="I3817" s="51"/>
      <c r="J3817" s="107"/>
      <c r="L3817" s="50"/>
      <c r="M3817" s="50"/>
      <c r="N3817" s="50"/>
    </row>
    <row r="3818" spans="1:14" s="22" customFormat="1" x14ac:dyDescent="0.45">
      <c r="A3818" s="113"/>
      <c r="C3818" s="113"/>
      <c r="D3818" s="71"/>
      <c r="E3818" s="91"/>
      <c r="F3818" s="91"/>
      <c r="G3818" s="91"/>
      <c r="H3818" s="50"/>
      <c r="I3818" s="51"/>
      <c r="J3818" s="107"/>
      <c r="L3818" s="50"/>
      <c r="M3818" s="50"/>
      <c r="N3818" s="50"/>
    </row>
    <row r="3819" spans="1:14" s="22" customFormat="1" x14ac:dyDescent="0.45">
      <c r="A3819" s="113"/>
      <c r="C3819" s="113"/>
      <c r="D3819" s="71"/>
      <c r="E3819" s="91"/>
      <c r="F3819" s="91"/>
      <c r="G3819" s="91"/>
      <c r="H3819" s="50"/>
      <c r="I3819" s="51"/>
      <c r="J3819" s="107"/>
      <c r="L3819" s="50"/>
      <c r="M3819" s="50"/>
      <c r="N3819" s="50"/>
    </row>
    <row r="3820" spans="1:14" s="22" customFormat="1" x14ac:dyDescent="0.45">
      <c r="A3820" s="113"/>
      <c r="C3820" s="113"/>
      <c r="D3820" s="71"/>
      <c r="E3820" s="91"/>
      <c r="F3820" s="91"/>
      <c r="G3820" s="91"/>
      <c r="H3820" s="50"/>
      <c r="I3820" s="51"/>
      <c r="J3820" s="107"/>
      <c r="L3820" s="50"/>
      <c r="M3820" s="50"/>
      <c r="N3820" s="50"/>
    </row>
    <row r="3821" spans="1:14" s="22" customFormat="1" x14ac:dyDescent="0.45">
      <c r="A3821" s="113"/>
      <c r="C3821" s="113"/>
      <c r="D3821" s="71"/>
      <c r="E3821" s="91"/>
      <c r="F3821" s="91"/>
      <c r="G3821" s="91"/>
      <c r="H3821" s="50"/>
      <c r="I3821" s="51"/>
      <c r="J3821" s="107"/>
      <c r="L3821" s="50"/>
      <c r="M3821" s="50"/>
      <c r="N3821" s="50"/>
    </row>
    <row r="3822" spans="1:14" s="22" customFormat="1" x14ac:dyDescent="0.45">
      <c r="A3822" s="113"/>
      <c r="C3822" s="113"/>
      <c r="D3822" s="71"/>
      <c r="E3822" s="91"/>
      <c r="F3822" s="91"/>
      <c r="G3822" s="91"/>
      <c r="H3822" s="50"/>
      <c r="I3822" s="51"/>
      <c r="J3822" s="107"/>
      <c r="L3822" s="50"/>
      <c r="M3822" s="50"/>
      <c r="N3822" s="50"/>
    </row>
    <row r="3823" spans="1:14" s="22" customFormat="1" x14ac:dyDescent="0.45">
      <c r="A3823" s="113"/>
      <c r="C3823" s="113"/>
      <c r="D3823" s="71"/>
      <c r="E3823" s="91"/>
      <c r="F3823" s="91"/>
      <c r="G3823" s="91"/>
      <c r="H3823" s="50"/>
      <c r="I3823" s="51"/>
      <c r="J3823" s="107"/>
      <c r="L3823" s="50"/>
      <c r="M3823" s="50"/>
      <c r="N3823" s="50"/>
    </row>
    <row r="3824" spans="1:14" s="22" customFormat="1" x14ac:dyDescent="0.45">
      <c r="A3824" s="113"/>
      <c r="C3824" s="113"/>
      <c r="D3824" s="71"/>
      <c r="E3824" s="91"/>
      <c r="F3824" s="91"/>
      <c r="G3824" s="91"/>
      <c r="H3824" s="50"/>
      <c r="I3824" s="51"/>
      <c r="J3824" s="107"/>
      <c r="L3824" s="50"/>
      <c r="M3824" s="50"/>
      <c r="N3824" s="50"/>
    </row>
    <row r="3825" spans="1:14" s="22" customFormat="1" x14ac:dyDescent="0.45">
      <c r="A3825" s="113"/>
      <c r="C3825" s="113"/>
      <c r="D3825" s="71"/>
      <c r="E3825" s="91"/>
      <c r="F3825" s="91"/>
      <c r="G3825" s="91"/>
      <c r="H3825" s="50"/>
      <c r="I3825" s="51"/>
      <c r="J3825" s="107"/>
      <c r="L3825" s="50"/>
      <c r="M3825" s="50"/>
      <c r="N3825" s="50"/>
    </row>
    <row r="3826" spans="1:14" s="22" customFormat="1" x14ac:dyDescent="0.45">
      <c r="A3826" s="113"/>
      <c r="C3826" s="113"/>
      <c r="D3826" s="71"/>
      <c r="E3826" s="91"/>
      <c r="F3826" s="91"/>
      <c r="G3826" s="91"/>
      <c r="H3826" s="50"/>
      <c r="I3826" s="51"/>
      <c r="J3826" s="107"/>
      <c r="L3826" s="50"/>
      <c r="M3826" s="50"/>
      <c r="N3826" s="50"/>
    </row>
    <row r="3827" spans="1:14" s="22" customFormat="1" x14ac:dyDescent="0.45">
      <c r="A3827" s="113"/>
      <c r="C3827" s="113"/>
      <c r="D3827" s="71"/>
      <c r="E3827" s="91"/>
      <c r="F3827" s="91"/>
      <c r="G3827" s="91"/>
      <c r="H3827" s="50"/>
      <c r="I3827" s="51"/>
      <c r="J3827" s="107"/>
      <c r="L3827" s="50"/>
      <c r="M3827" s="50"/>
      <c r="N3827" s="50"/>
    </row>
    <row r="3828" spans="1:14" s="22" customFormat="1" x14ac:dyDescent="0.45">
      <c r="A3828" s="113"/>
      <c r="C3828" s="113"/>
      <c r="D3828" s="71"/>
      <c r="E3828" s="91"/>
      <c r="F3828" s="91"/>
      <c r="G3828" s="91"/>
      <c r="H3828" s="50"/>
      <c r="I3828" s="51"/>
      <c r="J3828" s="107"/>
      <c r="L3828" s="50"/>
      <c r="M3828" s="50"/>
      <c r="N3828" s="50"/>
    </row>
    <row r="3829" spans="1:14" s="22" customFormat="1" x14ac:dyDescent="0.45">
      <c r="A3829" s="113"/>
      <c r="C3829" s="113"/>
      <c r="D3829" s="71"/>
      <c r="E3829" s="91"/>
      <c r="F3829" s="91"/>
      <c r="G3829" s="91"/>
      <c r="H3829" s="50"/>
      <c r="I3829" s="51"/>
      <c r="J3829" s="107"/>
      <c r="L3829" s="50"/>
      <c r="M3829" s="50"/>
      <c r="N3829" s="50"/>
    </row>
    <row r="3830" spans="1:14" s="22" customFormat="1" x14ac:dyDescent="0.45">
      <c r="A3830" s="113"/>
      <c r="C3830" s="113"/>
      <c r="D3830" s="71"/>
      <c r="E3830" s="91"/>
      <c r="F3830" s="91"/>
      <c r="G3830" s="91"/>
      <c r="H3830" s="50"/>
      <c r="I3830" s="51"/>
      <c r="J3830" s="107"/>
      <c r="L3830" s="50"/>
      <c r="M3830" s="50"/>
      <c r="N3830" s="50"/>
    </row>
    <row r="3831" spans="1:14" s="22" customFormat="1" x14ac:dyDescent="0.45">
      <c r="A3831" s="113"/>
      <c r="C3831" s="113"/>
      <c r="D3831" s="71"/>
      <c r="E3831" s="91"/>
      <c r="F3831" s="91"/>
      <c r="G3831" s="91"/>
      <c r="H3831" s="50"/>
      <c r="I3831" s="51"/>
      <c r="J3831" s="107"/>
      <c r="L3831" s="50"/>
      <c r="M3831" s="50"/>
      <c r="N3831" s="50"/>
    </row>
    <row r="3832" spans="1:14" s="22" customFormat="1" x14ac:dyDescent="0.45">
      <c r="A3832" s="113"/>
      <c r="C3832" s="113"/>
      <c r="D3832" s="71"/>
      <c r="E3832" s="91"/>
      <c r="F3832" s="91"/>
      <c r="G3832" s="91"/>
      <c r="H3832" s="50"/>
      <c r="I3832" s="51"/>
      <c r="J3832" s="107"/>
      <c r="L3832" s="50"/>
      <c r="M3832" s="50"/>
      <c r="N3832" s="50"/>
    </row>
    <row r="3833" spans="1:14" s="22" customFormat="1" x14ac:dyDescent="0.45">
      <c r="A3833" s="113"/>
      <c r="C3833" s="113"/>
      <c r="D3833" s="71"/>
      <c r="E3833" s="91"/>
      <c r="F3833" s="91"/>
      <c r="G3833" s="91"/>
      <c r="H3833" s="50"/>
      <c r="I3833" s="51"/>
      <c r="J3833" s="107"/>
      <c r="L3833" s="50"/>
      <c r="M3833" s="50"/>
      <c r="N3833" s="50"/>
    </row>
    <row r="3834" spans="1:14" s="22" customFormat="1" x14ac:dyDescent="0.45">
      <c r="A3834" s="113"/>
      <c r="C3834" s="113"/>
      <c r="D3834" s="71"/>
      <c r="E3834" s="91"/>
      <c r="F3834" s="91"/>
      <c r="G3834" s="91"/>
      <c r="H3834" s="50"/>
      <c r="I3834" s="51"/>
      <c r="J3834" s="107"/>
      <c r="L3834" s="50"/>
      <c r="M3834" s="50"/>
      <c r="N3834" s="50"/>
    </row>
    <row r="3835" spans="1:14" s="22" customFormat="1" x14ac:dyDescent="0.45">
      <c r="A3835" s="113"/>
      <c r="C3835" s="113"/>
      <c r="D3835" s="71"/>
      <c r="E3835" s="91"/>
      <c r="F3835" s="91"/>
      <c r="G3835" s="91"/>
      <c r="H3835" s="50"/>
      <c r="I3835" s="51"/>
      <c r="J3835" s="107"/>
      <c r="L3835" s="50"/>
      <c r="M3835" s="50"/>
      <c r="N3835" s="50"/>
    </row>
    <row r="3836" spans="1:14" s="22" customFormat="1" x14ac:dyDescent="0.45">
      <c r="A3836" s="113"/>
      <c r="C3836" s="113"/>
      <c r="D3836" s="71"/>
      <c r="E3836" s="91"/>
      <c r="F3836" s="91"/>
      <c r="G3836" s="91"/>
      <c r="H3836" s="50"/>
      <c r="I3836" s="51"/>
      <c r="J3836" s="107"/>
      <c r="L3836" s="50"/>
      <c r="M3836" s="50"/>
      <c r="N3836" s="50"/>
    </row>
    <row r="3837" spans="1:14" s="22" customFormat="1" x14ac:dyDescent="0.45">
      <c r="A3837" s="113"/>
      <c r="C3837" s="113"/>
      <c r="D3837" s="71"/>
      <c r="E3837" s="91"/>
      <c r="F3837" s="91"/>
      <c r="G3837" s="91"/>
      <c r="H3837" s="50"/>
      <c r="I3837" s="51"/>
      <c r="J3837" s="107"/>
      <c r="L3837" s="50"/>
      <c r="M3837" s="50"/>
      <c r="N3837" s="50"/>
    </row>
    <row r="3838" spans="1:14" s="22" customFormat="1" x14ac:dyDescent="0.45">
      <c r="A3838" s="113"/>
      <c r="C3838" s="113"/>
      <c r="D3838" s="71"/>
      <c r="E3838" s="91"/>
      <c r="F3838" s="91"/>
      <c r="G3838" s="91"/>
      <c r="H3838" s="50"/>
      <c r="I3838" s="51"/>
      <c r="J3838" s="107"/>
      <c r="L3838" s="50"/>
      <c r="M3838" s="50"/>
      <c r="N3838" s="50"/>
    </row>
    <row r="3839" spans="1:14" s="22" customFormat="1" x14ac:dyDescent="0.45">
      <c r="A3839" s="113"/>
      <c r="C3839" s="113"/>
      <c r="D3839" s="71"/>
      <c r="E3839" s="91"/>
      <c r="F3839" s="91"/>
      <c r="G3839" s="91"/>
      <c r="H3839" s="50"/>
      <c r="I3839" s="51"/>
      <c r="J3839" s="107"/>
      <c r="L3839" s="50"/>
      <c r="M3839" s="50"/>
      <c r="N3839" s="50"/>
    </row>
    <row r="3840" spans="1:14" s="22" customFormat="1" x14ac:dyDescent="0.45">
      <c r="A3840" s="113"/>
      <c r="C3840" s="113"/>
      <c r="D3840" s="71"/>
      <c r="E3840" s="91"/>
      <c r="F3840" s="91"/>
      <c r="G3840" s="91"/>
      <c r="H3840" s="50"/>
      <c r="I3840" s="51"/>
      <c r="J3840" s="107"/>
      <c r="L3840" s="50"/>
      <c r="M3840" s="50"/>
      <c r="N3840" s="50"/>
    </row>
    <row r="3841" spans="1:14" s="22" customFormat="1" x14ac:dyDescent="0.45">
      <c r="A3841" s="113"/>
      <c r="C3841" s="113"/>
      <c r="D3841" s="71"/>
      <c r="E3841" s="91"/>
      <c r="F3841" s="91"/>
      <c r="G3841" s="91"/>
      <c r="H3841" s="50"/>
      <c r="I3841" s="51"/>
      <c r="J3841" s="107"/>
      <c r="L3841" s="50"/>
      <c r="M3841" s="50"/>
      <c r="N3841" s="50"/>
    </row>
    <row r="3842" spans="1:14" s="22" customFormat="1" x14ac:dyDescent="0.45">
      <c r="A3842" s="113"/>
      <c r="C3842" s="113"/>
      <c r="D3842" s="71"/>
      <c r="E3842" s="91"/>
      <c r="F3842" s="91"/>
      <c r="G3842" s="91"/>
      <c r="H3842" s="50"/>
      <c r="I3842" s="51"/>
      <c r="J3842" s="107"/>
      <c r="L3842" s="50"/>
      <c r="M3842" s="50"/>
      <c r="N3842" s="50"/>
    </row>
    <row r="3843" spans="1:14" s="22" customFormat="1" x14ac:dyDescent="0.45">
      <c r="A3843" s="113"/>
      <c r="C3843" s="113"/>
      <c r="D3843" s="71"/>
      <c r="E3843" s="91"/>
      <c r="F3843" s="91"/>
      <c r="G3843" s="91"/>
      <c r="H3843" s="50"/>
      <c r="I3843" s="51"/>
      <c r="J3843" s="107"/>
      <c r="L3843" s="50"/>
      <c r="M3843" s="50"/>
      <c r="N3843" s="50"/>
    </row>
    <row r="3844" spans="1:14" s="22" customFormat="1" x14ac:dyDescent="0.45">
      <c r="A3844" s="113"/>
      <c r="C3844" s="113"/>
      <c r="D3844" s="71"/>
      <c r="E3844" s="91"/>
      <c r="F3844" s="91"/>
      <c r="G3844" s="91"/>
      <c r="H3844" s="50"/>
      <c r="I3844" s="51"/>
      <c r="J3844" s="107"/>
      <c r="L3844" s="50"/>
      <c r="M3844" s="50"/>
      <c r="N3844" s="50"/>
    </row>
    <row r="3845" spans="1:14" s="22" customFormat="1" x14ac:dyDescent="0.45">
      <c r="A3845" s="113"/>
      <c r="C3845" s="113"/>
      <c r="D3845" s="71"/>
      <c r="E3845" s="91"/>
      <c r="F3845" s="91"/>
      <c r="G3845" s="91"/>
      <c r="H3845" s="50"/>
      <c r="I3845" s="51"/>
      <c r="J3845" s="107"/>
      <c r="L3845" s="50"/>
      <c r="M3845" s="50"/>
      <c r="N3845" s="50"/>
    </row>
    <row r="3846" spans="1:14" s="22" customFormat="1" x14ac:dyDescent="0.45">
      <c r="A3846" s="113"/>
      <c r="C3846" s="113"/>
      <c r="D3846" s="71"/>
      <c r="E3846" s="91"/>
      <c r="F3846" s="91"/>
      <c r="G3846" s="91"/>
      <c r="H3846" s="50"/>
      <c r="I3846" s="51"/>
      <c r="J3846" s="107"/>
      <c r="L3846" s="50"/>
      <c r="M3846" s="50"/>
      <c r="N3846" s="50"/>
    </row>
    <row r="3847" spans="1:14" s="22" customFormat="1" x14ac:dyDescent="0.45">
      <c r="A3847" s="113"/>
      <c r="C3847" s="113"/>
      <c r="D3847" s="71"/>
      <c r="E3847" s="91"/>
      <c r="F3847" s="91"/>
      <c r="G3847" s="91"/>
      <c r="H3847" s="50"/>
      <c r="I3847" s="51"/>
      <c r="J3847" s="107"/>
      <c r="L3847" s="50"/>
      <c r="M3847" s="50"/>
      <c r="N3847" s="50"/>
    </row>
    <row r="3848" spans="1:14" s="22" customFormat="1" x14ac:dyDescent="0.45">
      <c r="A3848" s="113"/>
      <c r="C3848" s="113"/>
      <c r="D3848" s="71"/>
      <c r="E3848" s="91"/>
      <c r="F3848" s="91"/>
      <c r="G3848" s="91"/>
      <c r="H3848" s="50"/>
      <c r="I3848" s="51"/>
      <c r="J3848" s="107"/>
      <c r="L3848" s="50"/>
      <c r="M3848" s="50"/>
      <c r="N3848" s="50"/>
    </row>
    <row r="3849" spans="1:14" s="22" customFormat="1" x14ac:dyDescent="0.45">
      <c r="A3849" s="113"/>
      <c r="C3849" s="113"/>
      <c r="D3849" s="71"/>
      <c r="E3849" s="91"/>
      <c r="F3849" s="91"/>
      <c r="G3849" s="91"/>
      <c r="H3849" s="50"/>
      <c r="I3849" s="51"/>
      <c r="J3849" s="107"/>
      <c r="L3849" s="50"/>
      <c r="M3849" s="50"/>
      <c r="N3849" s="50"/>
    </row>
    <row r="3850" spans="1:14" s="22" customFormat="1" x14ac:dyDescent="0.45">
      <c r="A3850" s="113"/>
      <c r="C3850" s="113"/>
      <c r="D3850" s="71"/>
      <c r="E3850" s="91"/>
      <c r="F3850" s="91"/>
      <c r="G3850" s="91"/>
      <c r="H3850" s="50"/>
      <c r="I3850" s="51"/>
      <c r="J3850" s="107"/>
      <c r="L3850" s="50"/>
      <c r="M3850" s="50"/>
      <c r="N3850" s="50"/>
    </row>
    <row r="3851" spans="1:14" s="22" customFormat="1" x14ac:dyDescent="0.45">
      <c r="A3851" s="113"/>
      <c r="C3851" s="113"/>
      <c r="D3851" s="71"/>
      <c r="E3851" s="91"/>
      <c r="F3851" s="91"/>
      <c r="G3851" s="91"/>
      <c r="H3851" s="50"/>
      <c r="I3851" s="51"/>
      <c r="J3851" s="107"/>
      <c r="L3851" s="50"/>
      <c r="M3851" s="50"/>
      <c r="N3851" s="50"/>
    </row>
    <row r="3852" spans="1:14" s="22" customFormat="1" x14ac:dyDescent="0.45">
      <c r="A3852" s="113"/>
      <c r="C3852" s="113"/>
      <c r="D3852" s="71"/>
      <c r="E3852" s="91"/>
      <c r="F3852" s="91"/>
      <c r="G3852" s="91"/>
      <c r="H3852" s="50"/>
      <c r="I3852" s="51"/>
      <c r="J3852" s="107"/>
      <c r="L3852" s="50"/>
      <c r="M3852" s="50"/>
      <c r="N3852" s="50"/>
    </row>
    <row r="3853" spans="1:14" s="22" customFormat="1" x14ac:dyDescent="0.45">
      <c r="A3853" s="113"/>
      <c r="C3853" s="113"/>
      <c r="D3853" s="71"/>
      <c r="E3853" s="91"/>
      <c r="F3853" s="91"/>
      <c r="G3853" s="91"/>
      <c r="H3853" s="50"/>
      <c r="I3853" s="51"/>
      <c r="J3853" s="107"/>
      <c r="L3853" s="50"/>
      <c r="M3853" s="50"/>
      <c r="N3853" s="50"/>
    </row>
    <row r="3854" spans="1:14" s="22" customFormat="1" x14ac:dyDescent="0.45">
      <c r="A3854" s="113"/>
      <c r="C3854" s="113"/>
      <c r="D3854" s="71"/>
      <c r="E3854" s="91"/>
      <c r="F3854" s="91"/>
      <c r="G3854" s="91"/>
      <c r="H3854" s="50"/>
      <c r="I3854" s="51"/>
      <c r="J3854" s="107"/>
      <c r="L3854" s="50"/>
      <c r="M3854" s="50"/>
      <c r="N3854" s="50"/>
    </row>
    <row r="3855" spans="1:14" s="22" customFormat="1" x14ac:dyDescent="0.45">
      <c r="A3855" s="113"/>
      <c r="C3855" s="113"/>
      <c r="D3855" s="71"/>
      <c r="E3855" s="91"/>
      <c r="F3855" s="91"/>
      <c r="G3855" s="91"/>
      <c r="H3855" s="50"/>
      <c r="I3855" s="51"/>
      <c r="J3855" s="107"/>
      <c r="L3855" s="50"/>
      <c r="M3855" s="50"/>
      <c r="N3855" s="50"/>
    </row>
    <row r="3856" spans="1:14" s="22" customFormat="1" x14ac:dyDescent="0.45">
      <c r="A3856" s="113"/>
      <c r="C3856" s="113"/>
      <c r="D3856" s="71"/>
      <c r="E3856" s="91"/>
      <c r="F3856" s="91"/>
      <c r="G3856" s="91"/>
      <c r="H3856" s="50"/>
      <c r="I3856" s="51"/>
      <c r="J3856" s="107"/>
      <c r="L3856" s="50"/>
      <c r="M3856" s="50"/>
      <c r="N3856" s="50"/>
    </row>
    <row r="3857" spans="1:14" s="22" customFormat="1" x14ac:dyDescent="0.45">
      <c r="A3857" s="113"/>
      <c r="C3857" s="113"/>
      <c r="D3857" s="71"/>
      <c r="E3857" s="91"/>
      <c r="F3857" s="91"/>
      <c r="G3857" s="91"/>
      <c r="H3857" s="50"/>
      <c r="I3857" s="51"/>
      <c r="J3857" s="107"/>
      <c r="L3857" s="50"/>
      <c r="M3857" s="50"/>
      <c r="N3857" s="50"/>
    </row>
    <row r="3858" spans="1:14" s="22" customFormat="1" x14ac:dyDescent="0.45">
      <c r="A3858" s="113"/>
      <c r="C3858" s="113"/>
      <c r="D3858" s="71"/>
      <c r="E3858" s="91"/>
      <c r="F3858" s="91"/>
      <c r="G3858" s="91"/>
      <c r="H3858" s="50"/>
      <c r="I3858" s="51"/>
      <c r="J3858" s="107"/>
      <c r="L3858" s="50"/>
      <c r="M3858" s="50"/>
      <c r="N3858" s="50"/>
    </row>
    <row r="3859" spans="1:14" s="22" customFormat="1" x14ac:dyDescent="0.45">
      <c r="A3859" s="113"/>
      <c r="C3859" s="113"/>
      <c r="D3859" s="71"/>
      <c r="E3859" s="91"/>
      <c r="F3859" s="91"/>
      <c r="G3859" s="91"/>
      <c r="H3859" s="50"/>
      <c r="I3859" s="51"/>
      <c r="J3859" s="107"/>
      <c r="L3859" s="50"/>
      <c r="M3859" s="50"/>
      <c r="N3859" s="50"/>
    </row>
    <row r="3860" spans="1:14" s="22" customFormat="1" x14ac:dyDescent="0.45">
      <c r="A3860" s="113"/>
      <c r="C3860" s="113"/>
      <c r="D3860" s="71"/>
      <c r="E3860" s="91"/>
      <c r="F3860" s="91"/>
      <c r="G3860" s="91"/>
      <c r="H3860" s="50"/>
      <c r="I3860" s="51"/>
      <c r="J3860" s="107"/>
      <c r="L3860" s="50"/>
      <c r="M3860" s="50"/>
      <c r="N3860" s="50"/>
    </row>
    <row r="3861" spans="1:14" s="22" customFormat="1" x14ac:dyDescent="0.45">
      <c r="A3861" s="113"/>
      <c r="C3861" s="113"/>
      <c r="D3861" s="71"/>
      <c r="E3861" s="91"/>
      <c r="F3861" s="91"/>
      <c r="G3861" s="91"/>
      <c r="H3861" s="50"/>
      <c r="I3861" s="51"/>
      <c r="J3861" s="107"/>
      <c r="L3861" s="50"/>
      <c r="M3861" s="50"/>
      <c r="N3861" s="50"/>
    </row>
    <row r="3862" spans="1:14" s="22" customFormat="1" x14ac:dyDescent="0.45">
      <c r="A3862" s="113"/>
      <c r="C3862" s="113"/>
      <c r="D3862" s="71"/>
      <c r="E3862" s="91"/>
      <c r="F3862" s="91"/>
      <c r="G3862" s="91"/>
      <c r="H3862" s="50"/>
      <c r="I3862" s="51"/>
      <c r="J3862" s="107"/>
      <c r="L3862" s="50"/>
      <c r="M3862" s="50"/>
      <c r="N3862" s="50"/>
    </row>
    <row r="3863" spans="1:14" s="22" customFormat="1" x14ac:dyDescent="0.45">
      <c r="A3863" s="113"/>
      <c r="C3863" s="113"/>
      <c r="D3863" s="71"/>
      <c r="E3863" s="91"/>
      <c r="F3863" s="91"/>
      <c r="G3863" s="91"/>
      <c r="H3863" s="50"/>
      <c r="I3863" s="51"/>
      <c r="J3863" s="107"/>
      <c r="L3863" s="50"/>
      <c r="M3863" s="50"/>
      <c r="N3863" s="50"/>
    </row>
    <row r="3864" spans="1:14" s="22" customFormat="1" x14ac:dyDescent="0.45">
      <c r="A3864" s="113"/>
      <c r="C3864" s="113"/>
      <c r="D3864" s="71"/>
      <c r="E3864" s="91"/>
      <c r="F3864" s="91"/>
      <c r="G3864" s="91"/>
      <c r="H3864" s="50"/>
      <c r="I3864" s="51"/>
      <c r="J3864" s="107"/>
      <c r="L3864" s="50"/>
      <c r="M3864" s="50"/>
      <c r="N3864" s="50"/>
    </row>
    <row r="3865" spans="1:14" s="22" customFormat="1" x14ac:dyDescent="0.45">
      <c r="A3865" s="113"/>
      <c r="C3865" s="113"/>
      <c r="D3865" s="71"/>
      <c r="E3865" s="91"/>
      <c r="F3865" s="91"/>
      <c r="G3865" s="91"/>
      <c r="H3865" s="50"/>
      <c r="I3865" s="51"/>
      <c r="J3865" s="107"/>
      <c r="L3865" s="50"/>
      <c r="M3865" s="50"/>
      <c r="N3865" s="50"/>
    </row>
    <row r="3866" spans="1:14" s="22" customFormat="1" x14ac:dyDescent="0.45">
      <c r="A3866" s="113"/>
      <c r="C3866" s="113"/>
      <c r="D3866" s="71"/>
      <c r="E3866" s="91"/>
      <c r="F3866" s="91"/>
      <c r="G3866" s="91"/>
      <c r="H3866" s="50"/>
      <c r="I3866" s="51"/>
      <c r="J3866" s="107"/>
      <c r="L3866" s="50"/>
      <c r="M3866" s="50"/>
      <c r="N3866" s="50"/>
    </row>
    <row r="3867" spans="1:14" s="22" customFormat="1" x14ac:dyDescent="0.45">
      <c r="A3867" s="113"/>
      <c r="C3867" s="113"/>
      <c r="D3867" s="71"/>
      <c r="E3867" s="91"/>
      <c r="F3867" s="91"/>
      <c r="G3867" s="91"/>
      <c r="H3867" s="50"/>
      <c r="I3867" s="51"/>
      <c r="J3867" s="107"/>
      <c r="L3867" s="50"/>
      <c r="M3867" s="50"/>
      <c r="N3867" s="50"/>
    </row>
    <row r="3868" spans="1:14" s="22" customFormat="1" x14ac:dyDescent="0.45">
      <c r="A3868" s="113"/>
      <c r="C3868" s="113"/>
      <c r="D3868" s="71"/>
      <c r="E3868" s="91"/>
      <c r="F3868" s="91"/>
      <c r="G3868" s="91"/>
      <c r="H3868" s="50"/>
      <c r="I3868" s="51"/>
      <c r="J3868" s="107"/>
      <c r="L3868" s="50"/>
      <c r="M3868" s="50"/>
      <c r="N3868" s="50"/>
    </row>
    <row r="3869" spans="1:14" s="22" customFormat="1" x14ac:dyDescent="0.45">
      <c r="A3869" s="113"/>
      <c r="C3869" s="113"/>
      <c r="D3869" s="71"/>
      <c r="E3869" s="91"/>
      <c r="F3869" s="91"/>
      <c r="G3869" s="91"/>
      <c r="H3869" s="50"/>
      <c r="I3869" s="51"/>
      <c r="J3869" s="107"/>
      <c r="L3869" s="50"/>
      <c r="M3869" s="50"/>
      <c r="N3869" s="50"/>
    </row>
    <row r="3870" spans="1:14" s="22" customFormat="1" x14ac:dyDescent="0.45">
      <c r="A3870" s="113"/>
      <c r="C3870" s="113"/>
      <c r="D3870" s="71"/>
      <c r="E3870" s="91"/>
      <c r="F3870" s="91"/>
      <c r="G3870" s="91"/>
      <c r="H3870" s="50"/>
      <c r="I3870" s="51"/>
      <c r="J3870" s="107"/>
      <c r="L3870" s="50"/>
      <c r="M3870" s="50"/>
      <c r="N3870" s="50"/>
    </row>
    <row r="3871" spans="1:14" s="22" customFormat="1" x14ac:dyDescent="0.45">
      <c r="A3871" s="113"/>
      <c r="C3871" s="113"/>
      <c r="D3871" s="71"/>
      <c r="E3871" s="91"/>
      <c r="F3871" s="91"/>
      <c r="G3871" s="91"/>
      <c r="H3871" s="50"/>
      <c r="I3871" s="51"/>
      <c r="J3871" s="107"/>
      <c r="L3871" s="50"/>
      <c r="M3871" s="50"/>
      <c r="N3871" s="50"/>
    </row>
    <row r="3872" spans="1:14" s="22" customFormat="1" x14ac:dyDescent="0.45">
      <c r="A3872" s="113"/>
      <c r="C3872" s="113"/>
      <c r="D3872" s="71"/>
      <c r="E3872" s="91"/>
      <c r="F3872" s="91"/>
      <c r="G3872" s="91"/>
      <c r="H3872" s="50"/>
      <c r="I3872" s="51"/>
      <c r="J3872" s="107"/>
      <c r="L3872" s="50"/>
      <c r="M3872" s="50"/>
      <c r="N3872" s="50"/>
    </row>
    <row r="3873" spans="1:14" s="22" customFormat="1" x14ac:dyDescent="0.45">
      <c r="A3873" s="113"/>
      <c r="C3873" s="113"/>
      <c r="D3873" s="71"/>
      <c r="E3873" s="91"/>
      <c r="F3873" s="91"/>
      <c r="G3873" s="91"/>
      <c r="H3873" s="50"/>
      <c r="I3873" s="51"/>
      <c r="J3873" s="107"/>
      <c r="L3873" s="50"/>
      <c r="M3873" s="50"/>
      <c r="N3873" s="50"/>
    </row>
    <row r="3874" spans="1:14" s="22" customFormat="1" x14ac:dyDescent="0.45">
      <c r="A3874" s="113"/>
      <c r="C3874" s="113"/>
      <c r="D3874" s="71"/>
      <c r="E3874" s="91"/>
      <c r="F3874" s="91"/>
      <c r="G3874" s="91"/>
      <c r="H3874" s="50"/>
      <c r="I3874" s="51"/>
      <c r="J3874" s="107"/>
      <c r="L3874" s="50"/>
      <c r="M3874" s="50"/>
      <c r="N3874" s="50"/>
    </row>
    <row r="3875" spans="1:14" s="22" customFormat="1" x14ac:dyDescent="0.45">
      <c r="A3875" s="113"/>
      <c r="C3875" s="113"/>
      <c r="D3875" s="71"/>
      <c r="E3875" s="91"/>
      <c r="F3875" s="91"/>
      <c r="G3875" s="91"/>
      <c r="H3875" s="50"/>
      <c r="I3875" s="51"/>
      <c r="J3875" s="107"/>
      <c r="L3875" s="50"/>
      <c r="M3875" s="50"/>
      <c r="N3875" s="50"/>
    </row>
    <row r="3876" spans="1:14" s="22" customFormat="1" x14ac:dyDescent="0.45">
      <c r="A3876" s="113"/>
      <c r="C3876" s="113"/>
      <c r="D3876" s="71"/>
      <c r="E3876" s="91"/>
      <c r="F3876" s="91"/>
      <c r="G3876" s="91"/>
      <c r="H3876" s="50"/>
      <c r="I3876" s="51"/>
      <c r="J3876" s="107"/>
      <c r="L3876" s="50"/>
      <c r="M3876" s="50"/>
      <c r="N3876" s="50"/>
    </row>
    <row r="3877" spans="1:14" s="22" customFormat="1" x14ac:dyDescent="0.45">
      <c r="A3877" s="113"/>
      <c r="C3877" s="113"/>
      <c r="D3877" s="71"/>
      <c r="E3877" s="91"/>
      <c r="F3877" s="91"/>
      <c r="G3877" s="91"/>
      <c r="H3877" s="50"/>
      <c r="I3877" s="51"/>
      <c r="J3877" s="107"/>
      <c r="L3877" s="50"/>
      <c r="M3877" s="50"/>
      <c r="N3877" s="50"/>
    </row>
    <row r="3878" spans="1:14" s="22" customFormat="1" x14ac:dyDescent="0.45">
      <c r="A3878" s="113"/>
      <c r="C3878" s="113"/>
      <c r="D3878" s="71"/>
      <c r="E3878" s="91"/>
      <c r="F3878" s="91"/>
      <c r="G3878" s="91"/>
      <c r="H3878" s="50"/>
      <c r="I3878" s="51"/>
      <c r="J3878" s="107"/>
      <c r="L3878" s="50"/>
      <c r="M3878" s="50"/>
      <c r="N3878" s="50"/>
    </row>
    <row r="3879" spans="1:14" s="22" customFormat="1" x14ac:dyDescent="0.45">
      <c r="A3879" s="113"/>
      <c r="C3879" s="113"/>
      <c r="D3879" s="71"/>
      <c r="E3879" s="91"/>
      <c r="F3879" s="91"/>
      <c r="G3879" s="91"/>
      <c r="H3879" s="50"/>
      <c r="I3879" s="51"/>
      <c r="J3879" s="107"/>
      <c r="L3879" s="50"/>
      <c r="M3879" s="50"/>
      <c r="N3879" s="50"/>
    </row>
    <row r="3880" spans="1:14" s="22" customFormat="1" x14ac:dyDescent="0.45">
      <c r="A3880" s="113"/>
      <c r="C3880" s="113"/>
      <c r="D3880" s="71"/>
      <c r="E3880" s="91"/>
      <c r="F3880" s="91"/>
      <c r="G3880" s="91"/>
      <c r="H3880" s="50"/>
      <c r="I3880" s="51"/>
      <c r="J3880" s="107"/>
      <c r="L3880" s="50"/>
      <c r="M3880" s="50"/>
      <c r="N3880" s="50"/>
    </row>
    <row r="3881" spans="1:14" s="22" customFormat="1" x14ac:dyDescent="0.45">
      <c r="A3881" s="113"/>
      <c r="C3881" s="113"/>
      <c r="D3881" s="71"/>
      <c r="E3881" s="91"/>
      <c r="F3881" s="91"/>
      <c r="G3881" s="91"/>
      <c r="H3881" s="50"/>
      <c r="I3881" s="51"/>
      <c r="J3881" s="107"/>
      <c r="L3881" s="50"/>
      <c r="M3881" s="50"/>
      <c r="N3881" s="50"/>
    </row>
    <row r="3882" spans="1:14" s="22" customFormat="1" x14ac:dyDescent="0.45">
      <c r="A3882" s="113"/>
      <c r="C3882" s="113"/>
      <c r="D3882" s="71"/>
      <c r="E3882" s="91"/>
      <c r="F3882" s="91"/>
      <c r="G3882" s="91"/>
      <c r="H3882" s="50"/>
      <c r="I3882" s="51"/>
      <c r="J3882" s="107"/>
      <c r="L3882" s="50"/>
      <c r="M3882" s="50"/>
      <c r="N3882" s="50"/>
    </row>
    <row r="3883" spans="1:14" s="22" customFormat="1" x14ac:dyDescent="0.45">
      <c r="A3883" s="113"/>
      <c r="C3883" s="113"/>
      <c r="D3883" s="71"/>
      <c r="E3883" s="91"/>
      <c r="F3883" s="91"/>
      <c r="G3883" s="91"/>
      <c r="H3883" s="50"/>
      <c r="I3883" s="51"/>
      <c r="J3883" s="107"/>
      <c r="L3883" s="50"/>
      <c r="M3883" s="50"/>
      <c r="N3883" s="50"/>
    </row>
    <row r="3884" spans="1:14" s="22" customFormat="1" x14ac:dyDescent="0.45">
      <c r="A3884" s="113"/>
      <c r="C3884" s="113"/>
      <c r="D3884" s="71"/>
      <c r="E3884" s="91"/>
      <c r="F3884" s="91"/>
      <c r="G3884" s="91"/>
      <c r="H3884" s="50"/>
      <c r="I3884" s="51"/>
      <c r="J3884" s="107"/>
      <c r="L3884" s="50"/>
      <c r="M3884" s="50"/>
      <c r="N3884" s="50"/>
    </row>
    <row r="3885" spans="1:14" s="22" customFormat="1" x14ac:dyDescent="0.45">
      <c r="A3885" s="113"/>
      <c r="C3885" s="113"/>
      <c r="D3885" s="71"/>
      <c r="E3885" s="91"/>
      <c r="F3885" s="91"/>
      <c r="G3885" s="91"/>
      <c r="H3885" s="50"/>
      <c r="I3885" s="51"/>
      <c r="J3885" s="107"/>
      <c r="L3885" s="50"/>
      <c r="M3885" s="50"/>
      <c r="N3885" s="50"/>
    </row>
    <row r="3886" spans="1:14" s="22" customFormat="1" x14ac:dyDescent="0.45">
      <c r="A3886" s="113"/>
      <c r="C3886" s="113"/>
      <c r="D3886" s="71"/>
      <c r="E3886" s="91"/>
      <c r="F3886" s="91"/>
      <c r="G3886" s="91"/>
      <c r="H3886" s="50"/>
      <c r="I3886" s="51"/>
      <c r="J3886" s="107"/>
      <c r="L3886" s="50"/>
      <c r="M3886" s="50"/>
      <c r="N3886" s="50"/>
    </row>
    <row r="3887" spans="1:14" s="22" customFormat="1" x14ac:dyDescent="0.45">
      <c r="A3887" s="113"/>
      <c r="C3887" s="113"/>
      <c r="D3887" s="71"/>
      <c r="E3887" s="91"/>
      <c r="F3887" s="91"/>
      <c r="G3887" s="91"/>
      <c r="H3887" s="50"/>
      <c r="I3887" s="51"/>
      <c r="J3887" s="107"/>
      <c r="L3887" s="50"/>
      <c r="M3887" s="50"/>
      <c r="N3887" s="50"/>
    </row>
    <row r="3888" spans="1:14" s="22" customFormat="1" x14ac:dyDescent="0.45">
      <c r="A3888" s="113"/>
      <c r="C3888" s="113"/>
      <c r="D3888" s="71"/>
      <c r="E3888" s="91"/>
      <c r="F3888" s="91"/>
      <c r="G3888" s="91"/>
      <c r="H3888" s="50"/>
      <c r="I3888" s="51"/>
      <c r="J3888" s="107"/>
      <c r="L3888" s="50"/>
      <c r="M3888" s="50"/>
      <c r="N3888" s="50"/>
    </row>
    <row r="3889" spans="1:14" s="22" customFormat="1" x14ac:dyDescent="0.45">
      <c r="A3889" s="113"/>
      <c r="C3889" s="113"/>
      <c r="D3889" s="71"/>
      <c r="E3889" s="91"/>
      <c r="F3889" s="91"/>
      <c r="G3889" s="91"/>
      <c r="H3889" s="50"/>
      <c r="I3889" s="51"/>
      <c r="J3889" s="107"/>
      <c r="L3889" s="50"/>
      <c r="M3889" s="50"/>
      <c r="N3889" s="50"/>
    </row>
    <row r="3890" spans="1:14" s="22" customFormat="1" x14ac:dyDescent="0.45">
      <c r="A3890" s="113"/>
      <c r="C3890" s="113"/>
      <c r="D3890" s="71"/>
      <c r="E3890" s="91"/>
      <c r="F3890" s="91"/>
      <c r="G3890" s="91"/>
      <c r="H3890" s="50"/>
      <c r="I3890" s="51"/>
      <c r="J3890" s="107"/>
      <c r="L3890" s="50"/>
      <c r="M3890" s="50"/>
      <c r="N3890" s="50"/>
    </row>
    <row r="3891" spans="1:14" s="22" customFormat="1" x14ac:dyDescent="0.45">
      <c r="A3891" s="113"/>
      <c r="C3891" s="113"/>
      <c r="D3891" s="71"/>
      <c r="E3891" s="91"/>
      <c r="F3891" s="91"/>
      <c r="G3891" s="91"/>
      <c r="H3891" s="50"/>
      <c r="I3891" s="51"/>
      <c r="J3891" s="107"/>
      <c r="L3891" s="50"/>
      <c r="M3891" s="50"/>
      <c r="N3891" s="50"/>
    </row>
    <row r="3892" spans="1:14" s="22" customFormat="1" x14ac:dyDescent="0.45">
      <c r="A3892" s="113"/>
      <c r="C3892" s="113"/>
      <c r="D3892" s="71"/>
      <c r="E3892" s="91"/>
      <c r="F3892" s="91"/>
      <c r="G3892" s="91"/>
      <c r="H3892" s="50"/>
      <c r="I3892" s="51"/>
      <c r="J3892" s="107"/>
      <c r="L3892" s="50"/>
      <c r="M3892" s="50"/>
      <c r="N3892" s="50"/>
    </row>
    <row r="3893" spans="1:14" s="22" customFormat="1" x14ac:dyDescent="0.45">
      <c r="A3893" s="113"/>
      <c r="C3893" s="113"/>
      <c r="D3893" s="71"/>
      <c r="E3893" s="91"/>
      <c r="F3893" s="91"/>
      <c r="G3893" s="91"/>
      <c r="H3893" s="50"/>
      <c r="I3893" s="51"/>
      <c r="J3893" s="107"/>
      <c r="L3893" s="50"/>
      <c r="M3893" s="50"/>
      <c r="N3893" s="50"/>
    </row>
    <row r="3894" spans="1:14" s="22" customFormat="1" x14ac:dyDescent="0.45">
      <c r="A3894" s="113"/>
      <c r="C3894" s="113"/>
      <c r="D3894" s="71"/>
      <c r="E3894" s="91"/>
      <c r="F3894" s="91"/>
      <c r="G3894" s="91"/>
      <c r="H3894" s="50"/>
      <c r="I3894" s="51"/>
      <c r="J3894" s="107"/>
      <c r="L3894" s="50"/>
      <c r="M3894" s="50"/>
      <c r="N3894" s="50"/>
    </row>
    <row r="3895" spans="1:14" s="22" customFormat="1" x14ac:dyDescent="0.45">
      <c r="A3895" s="113"/>
      <c r="C3895" s="113"/>
      <c r="D3895" s="71"/>
      <c r="E3895" s="91"/>
      <c r="F3895" s="91"/>
      <c r="G3895" s="91"/>
      <c r="H3895" s="50"/>
      <c r="I3895" s="51"/>
      <c r="J3895" s="107"/>
      <c r="L3895" s="50"/>
      <c r="M3895" s="50"/>
      <c r="N3895" s="50"/>
    </row>
    <row r="3896" spans="1:14" s="22" customFormat="1" x14ac:dyDescent="0.45">
      <c r="A3896" s="113"/>
      <c r="C3896" s="113"/>
      <c r="D3896" s="71"/>
      <c r="E3896" s="91"/>
      <c r="F3896" s="91"/>
      <c r="G3896" s="91"/>
      <c r="H3896" s="50"/>
      <c r="I3896" s="51"/>
      <c r="J3896" s="107"/>
      <c r="L3896" s="50"/>
      <c r="M3896" s="50"/>
      <c r="N3896" s="50"/>
    </row>
    <row r="3897" spans="1:14" s="22" customFormat="1" x14ac:dyDescent="0.45">
      <c r="A3897" s="113"/>
      <c r="C3897" s="113"/>
      <c r="D3897" s="71"/>
      <c r="E3897" s="91"/>
      <c r="F3897" s="91"/>
      <c r="G3897" s="91"/>
      <c r="H3897" s="50"/>
      <c r="I3897" s="51"/>
      <c r="J3897" s="107"/>
      <c r="L3897" s="50"/>
      <c r="M3897" s="50"/>
      <c r="N3897" s="50"/>
    </row>
    <row r="3898" spans="1:14" s="22" customFormat="1" x14ac:dyDescent="0.45">
      <c r="A3898" s="113"/>
      <c r="C3898" s="113"/>
      <c r="D3898" s="71"/>
      <c r="E3898" s="91"/>
      <c r="F3898" s="91"/>
      <c r="G3898" s="91"/>
      <c r="H3898" s="50"/>
      <c r="I3898" s="51"/>
      <c r="J3898" s="107"/>
      <c r="L3898" s="50"/>
      <c r="M3898" s="50"/>
      <c r="N3898" s="50"/>
    </row>
    <row r="3899" spans="1:14" s="22" customFormat="1" x14ac:dyDescent="0.45">
      <c r="A3899" s="113"/>
      <c r="C3899" s="113"/>
      <c r="D3899" s="71"/>
      <c r="E3899" s="91"/>
      <c r="F3899" s="91"/>
      <c r="G3899" s="91"/>
      <c r="H3899" s="50"/>
      <c r="I3899" s="51"/>
      <c r="J3899" s="107"/>
      <c r="L3899" s="50"/>
      <c r="M3899" s="50"/>
      <c r="N3899" s="50"/>
    </row>
    <row r="3900" spans="1:14" s="22" customFormat="1" x14ac:dyDescent="0.45">
      <c r="A3900" s="113"/>
      <c r="C3900" s="113"/>
      <c r="D3900" s="71"/>
      <c r="E3900" s="91"/>
      <c r="F3900" s="91"/>
      <c r="G3900" s="91"/>
      <c r="H3900" s="50"/>
      <c r="I3900" s="51"/>
      <c r="J3900" s="107"/>
      <c r="L3900" s="50"/>
      <c r="M3900" s="50"/>
      <c r="N3900" s="50"/>
    </row>
    <row r="3901" spans="1:14" s="22" customFormat="1" x14ac:dyDescent="0.45">
      <c r="A3901" s="113"/>
      <c r="C3901" s="113"/>
      <c r="D3901" s="71"/>
      <c r="E3901" s="91"/>
      <c r="F3901" s="91"/>
      <c r="G3901" s="91"/>
      <c r="H3901" s="50"/>
      <c r="I3901" s="51"/>
      <c r="J3901" s="107"/>
      <c r="L3901" s="50"/>
      <c r="M3901" s="50"/>
      <c r="N3901" s="50"/>
    </row>
    <row r="3902" spans="1:14" s="22" customFormat="1" x14ac:dyDescent="0.45">
      <c r="A3902" s="113"/>
      <c r="C3902" s="113"/>
      <c r="D3902" s="71"/>
      <c r="E3902" s="91"/>
      <c r="F3902" s="91"/>
      <c r="G3902" s="91"/>
      <c r="H3902" s="50"/>
      <c r="I3902" s="51"/>
      <c r="J3902" s="107"/>
      <c r="L3902" s="50"/>
      <c r="M3902" s="50"/>
      <c r="N3902" s="50"/>
    </row>
    <row r="3903" spans="1:14" s="22" customFormat="1" x14ac:dyDescent="0.45">
      <c r="A3903" s="113"/>
      <c r="C3903" s="113"/>
      <c r="D3903" s="71"/>
      <c r="E3903" s="91"/>
      <c r="F3903" s="91"/>
      <c r="G3903" s="91"/>
      <c r="H3903" s="50"/>
      <c r="I3903" s="51"/>
      <c r="J3903" s="107"/>
      <c r="L3903" s="50"/>
      <c r="M3903" s="50"/>
      <c r="N3903" s="50"/>
    </row>
    <row r="3904" spans="1:14" s="22" customFormat="1" x14ac:dyDescent="0.45">
      <c r="A3904" s="113"/>
      <c r="C3904" s="113"/>
      <c r="D3904" s="71"/>
      <c r="E3904" s="91"/>
      <c r="F3904" s="91"/>
      <c r="G3904" s="91"/>
      <c r="H3904" s="50"/>
      <c r="I3904" s="51"/>
      <c r="J3904" s="107"/>
      <c r="L3904" s="50"/>
      <c r="M3904" s="50"/>
      <c r="N3904" s="50"/>
    </row>
    <row r="3905" spans="1:14" s="22" customFormat="1" x14ac:dyDescent="0.45">
      <c r="A3905" s="113"/>
      <c r="C3905" s="113"/>
      <c r="D3905" s="71"/>
      <c r="E3905" s="91"/>
      <c r="F3905" s="91"/>
      <c r="G3905" s="91"/>
      <c r="H3905" s="50"/>
      <c r="I3905" s="51"/>
      <c r="J3905" s="107"/>
      <c r="L3905" s="50"/>
      <c r="M3905" s="50"/>
      <c r="N3905" s="50"/>
    </row>
    <row r="3906" spans="1:14" s="22" customFormat="1" x14ac:dyDescent="0.45">
      <c r="A3906" s="113"/>
      <c r="C3906" s="113"/>
      <c r="D3906" s="71"/>
      <c r="E3906" s="91"/>
      <c r="F3906" s="91"/>
      <c r="G3906" s="91"/>
      <c r="H3906" s="50"/>
      <c r="I3906" s="51"/>
      <c r="J3906" s="107"/>
      <c r="L3906" s="50"/>
      <c r="M3906" s="50"/>
      <c r="N3906" s="50"/>
    </row>
    <row r="3907" spans="1:14" s="22" customFormat="1" x14ac:dyDescent="0.45">
      <c r="A3907" s="113"/>
      <c r="C3907" s="113"/>
      <c r="D3907" s="71"/>
      <c r="E3907" s="91"/>
      <c r="F3907" s="91"/>
      <c r="G3907" s="91"/>
      <c r="H3907" s="50"/>
      <c r="I3907" s="51"/>
      <c r="J3907" s="107"/>
      <c r="L3907" s="50"/>
      <c r="M3907" s="50"/>
      <c r="N3907" s="50"/>
    </row>
    <row r="3908" spans="1:14" s="22" customFormat="1" x14ac:dyDescent="0.45">
      <c r="A3908" s="113"/>
      <c r="C3908" s="113"/>
      <c r="D3908" s="71"/>
      <c r="E3908" s="91"/>
      <c r="F3908" s="91"/>
      <c r="G3908" s="91"/>
      <c r="H3908" s="50"/>
      <c r="I3908" s="51"/>
      <c r="J3908" s="107"/>
      <c r="L3908" s="50"/>
      <c r="M3908" s="50"/>
      <c r="N3908" s="50"/>
    </row>
    <row r="3909" spans="1:14" s="22" customFormat="1" x14ac:dyDescent="0.45">
      <c r="A3909" s="113"/>
      <c r="C3909" s="113"/>
      <c r="D3909" s="71"/>
      <c r="E3909" s="91"/>
      <c r="F3909" s="91"/>
      <c r="G3909" s="91"/>
      <c r="H3909" s="50"/>
      <c r="I3909" s="51"/>
      <c r="J3909" s="107"/>
      <c r="L3909" s="50"/>
      <c r="M3909" s="50"/>
      <c r="N3909" s="50"/>
    </row>
    <row r="3910" spans="1:14" s="22" customFormat="1" x14ac:dyDescent="0.45">
      <c r="A3910" s="113"/>
      <c r="C3910" s="113"/>
      <c r="D3910" s="71"/>
      <c r="E3910" s="91"/>
      <c r="F3910" s="91"/>
      <c r="G3910" s="91"/>
      <c r="H3910" s="50"/>
      <c r="I3910" s="51"/>
      <c r="J3910" s="107"/>
      <c r="L3910" s="50"/>
      <c r="M3910" s="50"/>
      <c r="N3910" s="50"/>
    </row>
    <row r="3911" spans="1:14" s="22" customFormat="1" x14ac:dyDescent="0.45">
      <c r="A3911" s="113"/>
      <c r="C3911" s="113"/>
      <c r="D3911" s="71"/>
      <c r="E3911" s="91"/>
      <c r="F3911" s="91"/>
      <c r="G3911" s="91"/>
      <c r="H3911" s="50"/>
      <c r="I3911" s="51"/>
      <c r="J3911" s="107"/>
      <c r="L3911" s="50"/>
      <c r="M3911" s="50"/>
      <c r="N3911" s="50"/>
    </row>
    <row r="3912" spans="1:14" s="22" customFormat="1" x14ac:dyDescent="0.45">
      <c r="A3912" s="113"/>
      <c r="C3912" s="113"/>
      <c r="D3912" s="71"/>
      <c r="E3912" s="91"/>
      <c r="F3912" s="91"/>
      <c r="G3912" s="91"/>
      <c r="H3912" s="50"/>
      <c r="I3912" s="51"/>
      <c r="J3912" s="107"/>
      <c r="L3912" s="50"/>
      <c r="M3912" s="50"/>
      <c r="N3912" s="50"/>
    </row>
    <row r="3913" spans="1:14" s="22" customFormat="1" x14ac:dyDescent="0.45">
      <c r="A3913" s="113"/>
      <c r="C3913" s="113"/>
      <c r="D3913" s="71"/>
      <c r="E3913" s="91"/>
      <c r="F3913" s="91"/>
      <c r="G3913" s="91"/>
      <c r="H3913" s="50"/>
      <c r="I3913" s="51"/>
      <c r="J3913" s="107"/>
      <c r="L3913" s="50"/>
      <c r="M3913" s="50"/>
      <c r="N3913" s="50"/>
    </row>
    <row r="3914" spans="1:14" s="22" customFormat="1" x14ac:dyDescent="0.45">
      <c r="A3914" s="113"/>
      <c r="C3914" s="113"/>
      <c r="D3914" s="71"/>
      <c r="E3914" s="91"/>
      <c r="F3914" s="91"/>
      <c r="G3914" s="91"/>
      <c r="H3914" s="50"/>
      <c r="I3914" s="51"/>
      <c r="J3914" s="107"/>
      <c r="L3914" s="50"/>
      <c r="M3914" s="50"/>
      <c r="N3914" s="50"/>
    </row>
    <row r="3915" spans="1:14" s="22" customFormat="1" x14ac:dyDescent="0.45">
      <c r="A3915" s="113"/>
      <c r="C3915" s="113"/>
      <c r="D3915" s="71"/>
      <c r="E3915" s="91"/>
      <c r="F3915" s="91"/>
      <c r="G3915" s="91"/>
      <c r="H3915" s="50"/>
      <c r="I3915" s="51"/>
      <c r="J3915" s="107"/>
      <c r="L3915" s="50"/>
      <c r="M3915" s="50"/>
      <c r="N3915" s="50"/>
    </row>
    <row r="3916" spans="1:14" s="22" customFormat="1" x14ac:dyDescent="0.45">
      <c r="A3916" s="113"/>
      <c r="C3916" s="113"/>
      <c r="D3916" s="71"/>
      <c r="E3916" s="91"/>
      <c r="F3916" s="91"/>
      <c r="G3916" s="91"/>
      <c r="H3916" s="50"/>
      <c r="I3916" s="51"/>
      <c r="J3916" s="107"/>
      <c r="L3916" s="50"/>
      <c r="M3916" s="50"/>
      <c r="N3916" s="50"/>
    </row>
    <row r="3917" spans="1:14" s="22" customFormat="1" x14ac:dyDescent="0.45">
      <c r="A3917" s="113"/>
      <c r="C3917" s="113"/>
      <c r="D3917" s="71"/>
      <c r="E3917" s="91"/>
      <c r="F3917" s="91"/>
      <c r="G3917" s="91"/>
      <c r="H3917" s="50"/>
      <c r="I3917" s="51"/>
      <c r="J3917" s="107"/>
      <c r="L3917" s="50"/>
      <c r="M3917" s="50"/>
      <c r="N3917" s="50"/>
    </row>
    <row r="3918" spans="1:14" s="22" customFormat="1" x14ac:dyDescent="0.45">
      <c r="A3918" s="113"/>
      <c r="C3918" s="113"/>
      <c r="D3918" s="71"/>
      <c r="E3918" s="91"/>
      <c r="F3918" s="91"/>
      <c r="G3918" s="91"/>
      <c r="H3918" s="50"/>
      <c r="I3918" s="51"/>
      <c r="J3918" s="107"/>
      <c r="L3918" s="50"/>
      <c r="M3918" s="50"/>
      <c r="N3918" s="50"/>
    </row>
    <row r="3919" spans="1:14" s="22" customFormat="1" x14ac:dyDescent="0.45">
      <c r="A3919" s="113"/>
      <c r="C3919" s="113"/>
      <c r="D3919" s="71"/>
      <c r="E3919" s="91"/>
      <c r="F3919" s="91"/>
      <c r="G3919" s="91"/>
      <c r="H3919" s="50"/>
      <c r="I3919" s="51"/>
      <c r="J3919" s="107"/>
      <c r="L3919" s="50"/>
      <c r="M3919" s="50"/>
      <c r="N3919" s="50"/>
    </row>
    <row r="3920" spans="1:14" s="22" customFormat="1" x14ac:dyDescent="0.45">
      <c r="A3920" s="113"/>
      <c r="C3920" s="113"/>
      <c r="D3920" s="71"/>
      <c r="E3920" s="91"/>
      <c r="F3920" s="91"/>
      <c r="G3920" s="91"/>
      <c r="H3920" s="50"/>
      <c r="I3920" s="51"/>
      <c r="J3920" s="107"/>
      <c r="L3920" s="50"/>
      <c r="M3920" s="50"/>
      <c r="N3920" s="50"/>
    </row>
    <row r="3921" spans="1:14" s="22" customFormat="1" x14ac:dyDescent="0.45">
      <c r="A3921" s="113"/>
      <c r="C3921" s="113"/>
      <c r="D3921" s="71"/>
      <c r="E3921" s="91"/>
      <c r="F3921" s="91"/>
      <c r="G3921" s="91"/>
      <c r="H3921" s="50"/>
      <c r="I3921" s="51"/>
      <c r="J3921" s="107"/>
      <c r="L3921" s="50"/>
      <c r="M3921" s="50"/>
      <c r="N3921" s="50"/>
    </row>
    <row r="3922" spans="1:14" s="22" customFormat="1" x14ac:dyDescent="0.45">
      <c r="A3922" s="113"/>
      <c r="C3922" s="113"/>
      <c r="D3922" s="71"/>
      <c r="E3922" s="91"/>
      <c r="F3922" s="91"/>
      <c r="G3922" s="91"/>
      <c r="H3922" s="50"/>
      <c r="I3922" s="51"/>
      <c r="J3922" s="107"/>
      <c r="L3922" s="50"/>
      <c r="M3922" s="50"/>
      <c r="N3922" s="50"/>
    </row>
    <row r="3923" spans="1:14" s="22" customFormat="1" x14ac:dyDescent="0.45">
      <c r="A3923" s="113"/>
      <c r="C3923" s="113"/>
      <c r="D3923" s="71"/>
      <c r="E3923" s="91"/>
      <c r="F3923" s="91"/>
      <c r="G3923" s="91"/>
      <c r="H3923" s="50"/>
      <c r="I3923" s="51"/>
      <c r="J3923" s="107"/>
      <c r="L3923" s="50"/>
      <c r="M3923" s="50"/>
      <c r="N3923" s="50"/>
    </row>
    <row r="3924" spans="1:14" s="22" customFormat="1" x14ac:dyDescent="0.45">
      <c r="A3924" s="113"/>
      <c r="C3924" s="113"/>
      <c r="D3924" s="71"/>
      <c r="E3924" s="91"/>
      <c r="F3924" s="91"/>
      <c r="G3924" s="91"/>
      <c r="H3924" s="50"/>
      <c r="I3924" s="51"/>
      <c r="J3924" s="107"/>
      <c r="L3924" s="50"/>
      <c r="M3924" s="50"/>
      <c r="N3924" s="50"/>
    </row>
    <row r="3925" spans="1:14" s="22" customFormat="1" x14ac:dyDescent="0.45">
      <c r="A3925" s="113"/>
      <c r="C3925" s="113"/>
      <c r="D3925" s="71"/>
      <c r="E3925" s="91"/>
      <c r="F3925" s="91"/>
      <c r="G3925" s="91"/>
      <c r="H3925" s="50"/>
      <c r="I3925" s="51"/>
      <c r="J3925" s="107"/>
      <c r="L3925" s="50"/>
      <c r="M3925" s="50"/>
      <c r="N3925" s="50"/>
    </row>
    <row r="3926" spans="1:14" s="22" customFormat="1" x14ac:dyDescent="0.45">
      <c r="A3926" s="113"/>
      <c r="C3926" s="113"/>
      <c r="D3926" s="71"/>
      <c r="E3926" s="91"/>
      <c r="F3926" s="91"/>
      <c r="G3926" s="91"/>
      <c r="H3926" s="50"/>
      <c r="I3926" s="51"/>
      <c r="J3926" s="107"/>
      <c r="L3926" s="50"/>
      <c r="M3926" s="50"/>
      <c r="N3926" s="50"/>
    </row>
    <row r="3927" spans="1:14" s="22" customFormat="1" x14ac:dyDescent="0.45">
      <c r="A3927" s="113"/>
      <c r="C3927" s="113"/>
      <c r="D3927" s="71"/>
      <c r="E3927" s="91"/>
      <c r="F3927" s="91"/>
      <c r="G3927" s="91"/>
      <c r="H3927" s="50"/>
      <c r="I3927" s="51"/>
      <c r="J3927" s="107"/>
      <c r="L3927" s="50"/>
      <c r="M3927" s="50"/>
      <c r="N3927" s="50"/>
    </row>
    <row r="3928" spans="1:14" s="22" customFormat="1" x14ac:dyDescent="0.45">
      <c r="A3928" s="113"/>
      <c r="C3928" s="113"/>
      <c r="D3928" s="71"/>
      <c r="E3928" s="91"/>
      <c r="F3928" s="91"/>
      <c r="G3928" s="91"/>
      <c r="H3928" s="50"/>
      <c r="I3928" s="51"/>
      <c r="J3928" s="107"/>
      <c r="L3928" s="50"/>
      <c r="M3928" s="50"/>
      <c r="N3928" s="50"/>
    </row>
    <row r="3929" spans="1:14" s="22" customFormat="1" x14ac:dyDescent="0.45">
      <c r="A3929" s="113"/>
      <c r="C3929" s="113"/>
      <c r="D3929" s="71"/>
      <c r="E3929" s="91"/>
      <c r="F3929" s="91"/>
      <c r="G3929" s="91"/>
      <c r="H3929" s="50"/>
      <c r="I3929" s="51"/>
      <c r="J3929" s="107"/>
      <c r="L3929" s="50"/>
      <c r="M3929" s="50"/>
      <c r="N3929" s="50"/>
    </row>
    <row r="3930" spans="1:14" s="22" customFormat="1" x14ac:dyDescent="0.45">
      <c r="A3930" s="113"/>
      <c r="C3930" s="113"/>
      <c r="D3930" s="71"/>
      <c r="E3930" s="91"/>
      <c r="F3930" s="91"/>
      <c r="G3930" s="91"/>
      <c r="H3930" s="50"/>
      <c r="I3930" s="51"/>
      <c r="J3930" s="107"/>
      <c r="L3930" s="50"/>
      <c r="M3930" s="50"/>
      <c r="N3930" s="50"/>
    </row>
    <row r="3931" spans="1:14" s="22" customFormat="1" x14ac:dyDescent="0.45">
      <c r="A3931" s="113"/>
      <c r="C3931" s="113"/>
      <c r="D3931" s="71"/>
      <c r="E3931" s="91"/>
      <c r="F3931" s="91"/>
      <c r="G3931" s="91"/>
      <c r="H3931" s="50"/>
      <c r="I3931" s="51"/>
      <c r="J3931" s="107"/>
      <c r="L3931" s="50"/>
      <c r="M3931" s="50"/>
      <c r="N3931" s="50"/>
    </row>
    <row r="3932" spans="1:14" s="22" customFormat="1" x14ac:dyDescent="0.45">
      <c r="A3932" s="113"/>
      <c r="C3932" s="113"/>
      <c r="D3932" s="71"/>
      <c r="E3932" s="91"/>
      <c r="F3932" s="91"/>
      <c r="G3932" s="91"/>
      <c r="H3932" s="50"/>
      <c r="I3932" s="51"/>
      <c r="J3932" s="107"/>
      <c r="L3932" s="50"/>
      <c r="M3932" s="50"/>
      <c r="N3932" s="50"/>
    </row>
    <row r="3933" spans="1:14" s="22" customFormat="1" x14ac:dyDescent="0.45">
      <c r="A3933" s="113"/>
      <c r="C3933" s="113"/>
      <c r="D3933" s="71"/>
      <c r="E3933" s="91"/>
      <c r="F3933" s="91"/>
      <c r="G3933" s="91"/>
      <c r="H3933" s="50"/>
      <c r="I3933" s="51"/>
      <c r="J3933" s="107"/>
      <c r="L3933" s="50"/>
      <c r="M3933" s="50"/>
      <c r="N3933" s="50"/>
    </row>
    <row r="3934" spans="1:14" s="22" customFormat="1" x14ac:dyDescent="0.45">
      <c r="A3934" s="113"/>
      <c r="C3934" s="113"/>
      <c r="D3934" s="71"/>
      <c r="E3934" s="91"/>
      <c r="F3934" s="91"/>
      <c r="G3934" s="91"/>
      <c r="H3934" s="50"/>
      <c r="I3934" s="51"/>
      <c r="J3934" s="107"/>
      <c r="L3934" s="50"/>
      <c r="M3934" s="50"/>
      <c r="N3934" s="50"/>
    </row>
    <row r="3935" spans="1:14" s="22" customFormat="1" x14ac:dyDescent="0.45">
      <c r="A3935" s="113"/>
      <c r="C3935" s="113"/>
      <c r="D3935" s="71"/>
      <c r="E3935" s="91"/>
      <c r="F3935" s="91"/>
      <c r="G3935" s="91"/>
      <c r="H3935" s="50"/>
      <c r="I3935" s="51"/>
      <c r="J3935" s="107"/>
      <c r="L3935" s="50"/>
      <c r="M3935" s="50"/>
      <c r="N3935" s="50"/>
    </row>
    <row r="3936" spans="1:14" s="22" customFormat="1" x14ac:dyDescent="0.45">
      <c r="A3936" s="113"/>
      <c r="C3936" s="113"/>
      <c r="D3936" s="71"/>
      <c r="E3936" s="91"/>
      <c r="F3936" s="91"/>
      <c r="G3936" s="91"/>
      <c r="H3936" s="50"/>
      <c r="I3936" s="51"/>
      <c r="J3936" s="107"/>
      <c r="L3936" s="50"/>
      <c r="M3936" s="50"/>
      <c r="N3936" s="50"/>
    </row>
    <row r="3937" spans="1:14" s="22" customFormat="1" x14ac:dyDescent="0.45">
      <c r="A3937" s="113"/>
      <c r="C3937" s="113"/>
      <c r="D3937" s="71"/>
      <c r="E3937" s="91"/>
      <c r="F3937" s="91"/>
      <c r="G3937" s="91"/>
      <c r="H3937" s="50"/>
      <c r="I3937" s="51"/>
      <c r="J3937" s="107"/>
      <c r="L3937" s="50"/>
      <c r="M3937" s="50"/>
      <c r="N3937" s="50"/>
    </row>
    <row r="3938" spans="1:14" s="22" customFormat="1" x14ac:dyDescent="0.45">
      <c r="A3938" s="113"/>
      <c r="C3938" s="113"/>
      <c r="D3938" s="71"/>
      <c r="E3938" s="91"/>
      <c r="F3938" s="91"/>
      <c r="G3938" s="91"/>
      <c r="H3938" s="50"/>
      <c r="I3938" s="51"/>
      <c r="J3938" s="107"/>
      <c r="L3938" s="50"/>
      <c r="M3938" s="50"/>
      <c r="N3938" s="50"/>
    </row>
    <row r="3939" spans="1:14" s="22" customFormat="1" x14ac:dyDescent="0.45">
      <c r="A3939" s="113"/>
      <c r="C3939" s="113"/>
      <c r="D3939" s="71"/>
      <c r="E3939" s="91"/>
      <c r="F3939" s="91"/>
      <c r="G3939" s="91"/>
      <c r="H3939" s="50"/>
      <c r="I3939" s="51"/>
      <c r="J3939" s="107"/>
      <c r="L3939" s="50"/>
      <c r="M3939" s="50"/>
      <c r="N3939" s="50"/>
    </row>
    <row r="3940" spans="1:14" s="22" customFormat="1" x14ac:dyDescent="0.45">
      <c r="A3940" s="113"/>
      <c r="C3940" s="113"/>
      <c r="D3940" s="71"/>
      <c r="E3940" s="91"/>
      <c r="F3940" s="91"/>
      <c r="G3940" s="91"/>
      <c r="H3940" s="50"/>
      <c r="I3940" s="51"/>
      <c r="J3940" s="107"/>
      <c r="L3940" s="50"/>
      <c r="M3940" s="50"/>
      <c r="N3940" s="50"/>
    </row>
    <row r="3941" spans="1:14" s="22" customFormat="1" x14ac:dyDescent="0.45">
      <c r="A3941" s="113"/>
      <c r="C3941" s="113"/>
      <c r="D3941" s="71"/>
      <c r="E3941" s="91"/>
      <c r="F3941" s="91"/>
      <c r="G3941" s="91"/>
      <c r="H3941" s="50"/>
      <c r="I3941" s="51"/>
      <c r="J3941" s="107"/>
      <c r="L3941" s="50"/>
      <c r="M3941" s="50"/>
      <c r="N3941" s="50"/>
    </row>
    <row r="3942" spans="1:14" s="22" customFormat="1" x14ac:dyDescent="0.45">
      <c r="A3942" s="113"/>
      <c r="C3942" s="113"/>
      <c r="D3942" s="71"/>
      <c r="E3942" s="91"/>
      <c r="F3942" s="91"/>
      <c r="G3942" s="91"/>
      <c r="H3942" s="50"/>
      <c r="I3942" s="51"/>
      <c r="J3942" s="107"/>
      <c r="L3942" s="50"/>
      <c r="M3942" s="50"/>
      <c r="N3942" s="50"/>
    </row>
    <row r="3943" spans="1:14" s="22" customFormat="1" x14ac:dyDescent="0.45">
      <c r="A3943" s="113"/>
      <c r="C3943" s="113"/>
      <c r="D3943" s="71"/>
      <c r="E3943" s="91"/>
      <c r="F3943" s="91"/>
      <c r="G3943" s="91"/>
      <c r="H3943" s="50"/>
      <c r="I3943" s="51"/>
      <c r="J3943" s="107"/>
      <c r="L3943" s="50"/>
      <c r="M3943" s="50"/>
      <c r="N3943" s="50"/>
    </row>
    <row r="3944" spans="1:14" s="22" customFormat="1" x14ac:dyDescent="0.45">
      <c r="A3944" s="113"/>
      <c r="C3944" s="113"/>
      <c r="D3944" s="71"/>
      <c r="E3944" s="91"/>
      <c r="F3944" s="91"/>
      <c r="G3944" s="91"/>
      <c r="H3944" s="50"/>
      <c r="I3944" s="51"/>
      <c r="J3944" s="107"/>
      <c r="L3944" s="50"/>
      <c r="M3944" s="50"/>
      <c r="N3944" s="50"/>
    </row>
    <row r="3945" spans="1:14" s="22" customFormat="1" x14ac:dyDescent="0.45">
      <c r="A3945" s="113"/>
      <c r="C3945" s="113"/>
      <c r="D3945" s="71"/>
      <c r="E3945" s="91"/>
      <c r="F3945" s="91"/>
      <c r="G3945" s="91"/>
      <c r="H3945" s="50"/>
      <c r="I3945" s="51"/>
      <c r="J3945" s="107"/>
      <c r="L3945" s="50"/>
      <c r="M3945" s="50"/>
      <c r="N3945" s="50"/>
    </row>
    <row r="3946" spans="1:14" s="22" customFormat="1" x14ac:dyDescent="0.45">
      <c r="A3946" s="113"/>
      <c r="C3946" s="113"/>
      <c r="D3946" s="71"/>
      <c r="E3946" s="91"/>
      <c r="F3946" s="91"/>
      <c r="G3946" s="91"/>
      <c r="H3946" s="50"/>
      <c r="I3946" s="51"/>
      <c r="J3946" s="107"/>
      <c r="L3946" s="50"/>
      <c r="M3946" s="50"/>
      <c r="N3946" s="50"/>
    </row>
    <row r="3947" spans="1:14" s="22" customFormat="1" x14ac:dyDescent="0.45">
      <c r="A3947" s="113"/>
      <c r="C3947" s="113"/>
      <c r="D3947" s="71"/>
      <c r="E3947" s="91"/>
      <c r="F3947" s="91"/>
      <c r="G3947" s="91"/>
      <c r="H3947" s="50"/>
      <c r="I3947" s="51"/>
      <c r="J3947" s="107"/>
      <c r="L3947" s="50"/>
      <c r="M3947" s="50"/>
      <c r="N3947" s="50"/>
    </row>
    <row r="3948" spans="1:14" s="22" customFormat="1" x14ac:dyDescent="0.45">
      <c r="A3948" s="113"/>
      <c r="C3948" s="113"/>
      <c r="D3948" s="71"/>
      <c r="E3948" s="91"/>
      <c r="F3948" s="91"/>
      <c r="G3948" s="91"/>
      <c r="H3948" s="50"/>
      <c r="I3948" s="51"/>
      <c r="J3948" s="107"/>
      <c r="L3948" s="50"/>
      <c r="M3948" s="50"/>
      <c r="N3948" s="50"/>
    </row>
    <row r="3949" spans="1:14" s="22" customFormat="1" x14ac:dyDescent="0.45">
      <c r="A3949" s="113"/>
      <c r="C3949" s="113"/>
      <c r="D3949" s="71"/>
      <c r="E3949" s="91"/>
      <c r="F3949" s="91"/>
      <c r="G3949" s="91"/>
      <c r="H3949" s="50"/>
      <c r="I3949" s="51"/>
      <c r="J3949" s="107"/>
      <c r="L3949" s="50"/>
      <c r="M3949" s="50"/>
      <c r="N3949" s="50"/>
    </row>
    <row r="3950" spans="1:14" s="22" customFormat="1" x14ac:dyDescent="0.45">
      <c r="A3950" s="113"/>
      <c r="C3950" s="113"/>
      <c r="D3950" s="71"/>
      <c r="E3950" s="91"/>
      <c r="F3950" s="91"/>
      <c r="G3950" s="91"/>
      <c r="H3950" s="50"/>
      <c r="I3950" s="51"/>
      <c r="J3950" s="107"/>
      <c r="L3950" s="50"/>
      <c r="M3950" s="50"/>
      <c r="N3950" s="50"/>
    </row>
    <row r="3951" spans="1:14" s="22" customFormat="1" x14ac:dyDescent="0.45">
      <c r="A3951" s="113"/>
      <c r="C3951" s="113"/>
      <c r="D3951" s="71"/>
      <c r="E3951" s="91"/>
      <c r="F3951" s="91"/>
      <c r="G3951" s="91"/>
      <c r="H3951" s="50"/>
      <c r="I3951" s="51"/>
      <c r="J3951" s="107"/>
      <c r="L3951" s="50"/>
      <c r="M3951" s="50"/>
      <c r="N3951" s="50"/>
    </row>
    <row r="3952" spans="1:14" s="22" customFormat="1" x14ac:dyDescent="0.45">
      <c r="A3952" s="113"/>
      <c r="C3952" s="113"/>
      <c r="D3952" s="71"/>
      <c r="E3952" s="91"/>
      <c r="F3952" s="91"/>
      <c r="G3952" s="91"/>
      <c r="H3952" s="50"/>
      <c r="I3952" s="51"/>
      <c r="J3952" s="107"/>
      <c r="L3952" s="50"/>
      <c r="M3952" s="50"/>
      <c r="N3952" s="50"/>
    </row>
    <row r="3953" spans="1:14" s="22" customFormat="1" x14ac:dyDescent="0.45">
      <c r="A3953" s="113"/>
      <c r="C3953" s="113"/>
      <c r="D3953" s="71"/>
      <c r="E3953" s="91"/>
      <c r="F3953" s="91"/>
      <c r="G3953" s="91"/>
      <c r="H3953" s="50"/>
      <c r="I3953" s="51"/>
      <c r="J3953" s="107"/>
      <c r="L3953" s="50"/>
      <c r="M3953" s="50"/>
      <c r="N3953" s="50"/>
    </row>
    <row r="3954" spans="1:14" s="22" customFormat="1" x14ac:dyDescent="0.45">
      <c r="A3954" s="113"/>
      <c r="C3954" s="113"/>
      <c r="D3954" s="71"/>
      <c r="E3954" s="91"/>
      <c r="F3954" s="91"/>
      <c r="G3954" s="91"/>
      <c r="H3954" s="50"/>
      <c r="I3954" s="51"/>
      <c r="J3954" s="107"/>
      <c r="L3954" s="50"/>
      <c r="M3954" s="50"/>
      <c r="N3954" s="50"/>
    </row>
    <row r="3955" spans="1:14" s="22" customFormat="1" x14ac:dyDescent="0.45">
      <c r="A3955" s="113"/>
      <c r="C3955" s="113"/>
      <c r="D3955" s="71"/>
      <c r="E3955" s="91"/>
      <c r="F3955" s="91"/>
      <c r="G3955" s="91"/>
      <c r="H3955" s="50"/>
      <c r="I3955" s="51"/>
      <c r="J3955" s="107"/>
      <c r="L3955" s="50"/>
      <c r="M3955" s="50"/>
      <c r="N3955" s="50"/>
    </row>
    <row r="3956" spans="1:14" s="22" customFormat="1" x14ac:dyDescent="0.45">
      <c r="A3956" s="113"/>
      <c r="C3956" s="113"/>
      <c r="D3956" s="71"/>
      <c r="E3956" s="91"/>
      <c r="F3956" s="91"/>
      <c r="G3956" s="91"/>
      <c r="H3956" s="50"/>
      <c r="I3956" s="51"/>
      <c r="J3956" s="107"/>
      <c r="L3956" s="50"/>
      <c r="M3956" s="50"/>
      <c r="N3956" s="50"/>
    </row>
    <row r="3957" spans="1:14" s="22" customFormat="1" x14ac:dyDescent="0.45">
      <c r="A3957" s="113"/>
      <c r="C3957" s="113"/>
      <c r="D3957" s="71"/>
      <c r="E3957" s="91"/>
      <c r="F3957" s="91"/>
      <c r="G3957" s="91"/>
      <c r="H3957" s="50"/>
      <c r="I3957" s="51"/>
      <c r="J3957" s="107"/>
      <c r="L3957" s="50"/>
      <c r="M3957" s="50"/>
      <c r="N3957" s="50"/>
    </row>
    <row r="3958" spans="1:14" s="22" customFormat="1" x14ac:dyDescent="0.45">
      <c r="A3958" s="113"/>
      <c r="C3958" s="113"/>
      <c r="D3958" s="71"/>
      <c r="E3958" s="91"/>
      <c r="F3958" s="91"/>
      <c r="G3958" s="91"/>
      <c r="H3958" s="50"/>
      <c r="I3958" s="51"/>
      <c r="J3958" s="107"/>
      <c r="L3958" s="50"/>
      <c r="M3958" s="50"/>
      <c r="N3958" s="50"/>
    </row>
    <row r="3959" spans="1:14" s="22" customFormat="1" x14ac:dyDescent="0.45">
      <c r="A3959" s="113"/>
      <c r="C3959" s="113"/>
      <c r="D3959" s="71"/>
      <c r="E3959" s="91"/>
      <c r="F3959" s="91"/>
      <c r="G3959" s="91"/>
      <c r="H3959" s="50"/>
      <c r="I3959" s="51"/>
      <c r="J3959" s="107"/>
      <c r="L3959" s="50"/>
      <c r="M3959" s="50"/>
      <c r="N3959" s="50"/>
    </row>
    <row r="3960" spans="1:14" s="22" customFormat="1" x14ac:dyDescent="0.45">
      <c r="A3960" s="113"/>
      <c r="C3960" s="113"/>
      <c r="D3960" s="71"/>
      <c r="E3960" s="91"/>
      <c r="F3960" s="91"/>
      <c r="G3960" s="91"/>
      <c r="H3960" s="50"/>
      <c r="I3960" s="51"/>
      <c r="J3960" s="107"/>
      <c r="L3960" s="50"/>
      <c r="M3960" s="50"/>
      <c r="N3960" s="50"/>
    </row>
    <row r="3961" spans="1:14" s="22" customFormat="1" x14ac:dyDescent="0.45">
      <c r="A3961" s="113"/>
      <c r="C3961" s="113"/>
      <c r="D3961" s="71"/>
      <c r="E3961" s="91"/>
      <c r="F3961" s="91"/>
      <c r="G3961" s="91"/>
      <c r="H3961" s="50"/>
      <c r="I3961" s="51"/>
      <c r="J3961" s="107"/>
      <c r="L3961" s="50"/>
      <c r="M3961" s="50"/>
      <c r="N3961" s="50"/>
    </row>
    <row r="3962" spans="1:14" s="22" customFormat="1" x14ac:dyDescent="0.45">
      <c r="A3962" s="113"/>
      <c r="C3962" s="113"/>
      <c r="D3962" s="71"/>
      <c r="E3962" s="91"/>
      <c r="F3962" s="91"/>
      <c r="G3962" s="91"/>
      <c r="H3962" s="50"/>
      <c r="I3962" s="51"/>
      <c r="J3962" s="107"/>
      <c r="L3962" s="50"/>
      <c r="M3962" s="50"/>
      <c r="N3962" s="50"/>
    </row>
    <row r="3963" spans="1:14" s="22" customFormat="1" x14ac:dyDescent="0.45">
      <c r="A3963" s="113"/>
      <c r="C3963" s="113"/>
      <c r="D3963" s="71"/>
      <c r="E3963" s="91"/>
      <c r="F3963" s="91"/>
      <c r="G3963" s="91"/>
      <c r="H3963" s="50"/>
      <c r="I3963" s="51"/>
      <c r="J3963" s="107"/>
      <c r="L3963" s="50"/>
      <c r="M3963" s="50"/>
      <c r="N3963" s="50"/>
    </row>
    <row r="3964" spans="1:14" s="22" customFormat="1" x14ac:dyDescent="0.45">
      <c r="A3964" s="113"/>
      <c r="C3964" s="113"/>
      <c r="D3964" s="71"/>
      <c r="E3964" s="91"/>
      <c r="F3964" s="91"/>
      <c r="G3964" s="91"/>
      <c r="H3964" s="50"/>
      <c r="I3964" s="51"/>
      <c r="J3964" s="107"/>
      <c r="L3964" s="50"/>
      <c r="M3964" s="50"/>
      <c r="N3964" s="50"/>
    </row>
    <row r="3965" spans="1:14" s="22" customFormat="1" x14ac:dyDescent="0.45">
      <c r="A3965" s="113"/>
      <c r="C3965" s="113"/>
      <c r="D3965" s="71"/>
      <c r="E3965" s="91"/>
      <c r="F3965" s="91"/>
      <c r="G3965" s="91"/>
      <c r="H3965" s="50"/>
      <c r="I3965" s="51"/>
      <c r="J3965" s="107"/>
      <c r="L3965" s="50"/>
      <c r="M3965" s="50"/>
      <c r="N3965" s="50"/>
    </row>
    <row r="3966" spans="1:14" s="22" customFormat="1" x14ac:dyDescent="0.45">
      <c r="A3966" s="113"/>
      <c r="C3966" s="113"/>
      <c r="D3966" s="71"/>
      <c r="E3966" s="91"/>
      <c r="F3966" s="91"/>
      <c r="G3966" s="91"/>
      <c r="H3966" s="50"/>
      <c r="I3966" s="51"/>
      <c r="J3966" s="107"/>
      <c r="L3966" s="50"/>
      <c r="M3966" s="50"/>
      <c r="N3966" s="50"/>
    </row>
    <row r="3967" spans="1:14" s="22" customFormat="1" x14ac:dyDescent="0.45">
      <c r="A3967" s="113"/>
      <c r="C3967" s="113"/>
      <c r="D3967" s="71"/>
      <c r="E3967" s="91"/>
      <c r="F3967" s="91"/>
      <c r="G3967" s="91"/>
      <c r="H3967" s="50"/>
      <c r="I3967" s="51"/>
      <c r="J3967" s="107"/>
      <c r="L3967" s="50"/>
      <c r="M3967" s="50"/>
      <c r="N3967" s="50"/>
    </row>
    <row r="3968" spans="1:14" s="22" customFormat="1" x14ac:dyDescent="0.45">
      <c r="A3968" s="113"/>
      <c r="C3968" s="113"/>
      <c r="D3968" s="71"/>
      <c r="E3968" s="91"/>
      <c r="F3968" s="91"/>
      <c r="G3968" s="91"/>
      <c r="H3968" s="50"/>
      <c r="I3968" s="51"/>
      <c r="J3968" s="107"/>
      <c r="L3968" s="50"/>
      <c r="M3968" s="50"/>
      <c r="N3968" s="50"/>
    </row>
    <row r="3969" spans="1:14" s="22" customFormat="1" x14ac:dyDescent="0.45">
      <c r="A3969" s="113"/>
      <c r="C3969" s="113"/>
      <c r="D3969" s="71"/>
      <c r="E3969" s="91"/>
      <c r="F3969" s="91"/>
      <c r="G3969" s="91"/>
      <c r="H3969" s="50"/>
      <c r="I3969" s="51"/>
      <c r="J3969" s="107"/>
      <c r="L3969" s="50"/>
      <c r="M3969" s="50"/>
      <c r="N3969" s="50"/>
    </row>
    <row r="3970" spans="1:14" s="22" customFormat="1" x14ac:dyDescent="0.45">
      <c r="A3970" s="113"/>
      <c r="C3970" s="113"/>
      <c r="D3970" s="71"/>
      <c r="E3970" s="91"/>
      <c r="F3970" s="91"/>
      <c r="G3970" s="91"/>
      <c r="H3970" s="50"/>
      <c r="I3970" s="51"/>
      <c r="J3970" s="107"/>
      <c r="L3970" s="50"/>
      <c r="M3970" s="50"/>
      <c r="N3970" s="50"/>
    </row>
    <row r="3971" spans="1:14" s="22" customFormat="1" x14ac:dyDescent="0.45">
      <c r="A3971" s="113"/>
      <c r="C3971" s="113"/>
      <c r="D3971" s="71"/>
      <c r="E3971" s="91"/>
      <c r="F3971" s="91"/>
      <c r="G3971" s="91"/>
      <c r="H3971" s="50"/>
      <c r="I3971" s="51"/>
      <c r="J3971" s="107"/>
      <c r="L3971" s="50"/>
      <c r="M3971" s="50"/>
      <c r="N3971" s="50"/>
    </row>
    <row r="3972" spans="1:14" s="22" customFormat="1" x14ac:dyDescent="0.45">
      <c r="A3972" s="113"/>
      <c r="C3972" s="113"/>
      <c r="D3972" s="71"/>
      <c r="E3972" s="91"/>
      <c r="F3972" s="91"/>
      <c r="G3972" s="91"/>
      <c r="H3972" s="50"/>
      <c r="I3972" s="51"/>
      <c r="J3972" s="107"/>
      <c r="L3972" s="50"/>
      <c r="M3972" s="50"/>
      <c r="N3972" s="50"/>
    </row>
    <row r="3973" spans="1:14" s="22" customFormat="1" x14ac:dyDescent="0.45">
      <c r="A3973" s="113"/>
      <c r="C3973" s="113"/>
      <c r="D3973" s="71"/>
      <c r="E3973" s="91"/>
      <c r="F3973" s="91"/>
      <c r="G3973" s="91"/>
      <c r="H3973" s="50"/>
      <c r="I3973" s="51"/>
      <c r="J3973" s="107"/>
      <c r="L3973" s="50"/>
      <c r="M3973" s="50"/>
      <c r="N3973" s="50"/>
    </row>
    <row r="3974" spans="1:14" s="22" customFormat="1" x14ac:dyDescent="0.45">
      <c r="A3974" s="113"/>
      <c r="C3974" s="113"/>
      <c r="D3974" s="71"/>
      <c r="E3974" s="91"/>
      <c r="F3974" s="91"/>
      <c r="G3974" s="91"/>
      <c r="H3974" s="50"/>
      <c r="I3974" s="51"/>
      <c r="J3974" s="107"/>
      <c r="L3974" s="50"/>
      <c r="M3974" s="50"/>
      <c r="N3974" s="50"/>
    </row>
    <row r="3975" spans="1:14" s="22" customFormat="1" x14ac:dyDescent="0.45">
      <c r="A3975" s="113"/>
      <c r="C3975" s="113"/>
      <c r="D3975" s="71"/>
      <c r="E3975" s="91"/>
      <c r="F3975" s="91"/>
      <c r="G3975" s="91"/>
      <c r="H3975" s="50"/>
      <c r="I3975" s="51"/>
      <c r="J3975" s="107"/>
      <c r="L3975" s="50"/>
      <c r="M3975" s="50"/>
      <c r="N3975" s="50"/>
    </row>
    <row r="3976" spans="1:14" s="22" customFormat="1" x14ac:dyDescent="0.45">
      <c r="A3976" s="113"/>
      <c r="C3976" s="113"/>
      <c r="D3976" s="71"/>
      <c r="E3976" s="91"/>
      <c r="F3976" s="91"/>
      <c r="G3976" s="91"/>
      <c r="H3976" s="50"/>
      <c r="I3976" s="51"/>
      <c r="J3976" s="107"/>
      <c r="L3976" s="50"/>
      <c r="M3976" s="50"/>
      <c r="N3976" s="50"/>
    </row>
    <row r="3977" spans="1:14" s="22" customFormat="1" x14ac:dyDescent="0.45">
      <c r="A3977" s="113"/>
      <c r="C3977" s="113"/>
      <c r="D3977" s="71"/>
      <c r="E3977" s="91"/>
      <c r="F3977" s="91"/>
      <c r="G3977" s="91"/>
      <c r="H3977" s="50"/>
      <c r="I3977" s="51"/>
      <c r="J3977" s="107"/>
      <c r="L3977" s="50"/>
      <c r="M3977" s="50"/>
      <c r="N3977" s="50"/>
    </row>
    <row r="3978" spans="1:14" s="22" customFormat="1" x14ac:dyDescent="0.45">
      <c r="A3978" s="113"/>
      <c r="C3978" s="113"/>
      <c r="D3978" s="71"/>
      <c r="E3978" s="91"/>
      <c r="F3978" s="91"/>
      <c r="G3978" s="91"/>
      <c r="H3978" s="50"/>
      <c r="I3978" s="51"/>
      <c r="J3978" s="107"/>
      <c r="L3978" s="50"/>
      <c r="M3978" s="50"/>
      <c r="N3978" s="50"/>
    </row>
    <row r="3979" spans="1:14" s="22" customFormat="1" x14ac:dyDescent="0.45">
      <c r="A3979" s="113"/>
      <c r="C3979" s="113"/>
      <c r="D3979" s="71"/>
      <c r="E3979" s="91"/>
      <c r="F3979" s="91"/>
      <c r="G3979" s="91"/>
      <c r="H3979" s="50"/>
      <c r="I3979" s="51"/>
      <c r="J3979" s="107"/>
      <c r="L3979" s="50"/>
      <c r="M3979" s="50"/>
      <c r="N3979" s="50"/>
    </row>
    <row r="3980" spans="1:14" s="22" customFormat="1" x14ac:dyDescent="0.45">
      <c r="A3980" s="113"/>
      <c r="C3980" s="113"/>
      <c r="D3980" s="71"/>
      <c r="E3980" s="91"/>
      <c r="F3980" s="91"/>
      <c r="G3980" s="91"/>
      <c r="H3980" s="50"/>
      <c r="I3980" s="51"/>
      <c r="J3980" s="107"/>
      <c r="L3980" s="50"/>
      <c r="M3980" s="50"/>
      <c r="N3980" s="50"/>
    </row>
    <row r="3981" spans="1:14" s="22" customFormat="1" x14ac:dyDescent="0.45">
      <c r="A3981" s="113"/>
      <c r="C3981" s="113"/>
      <c r="D3981" s="71"/>
      <c r="E3981" s="91"/>
      <c r="F3981" s="91"/>
      <c r="G3981" s="91"/>
      <c r="H3981" s="50"/>
      <c r="I3981" s="51"/>
      <c r="J3981" s="107"/>
      <c r="L3981" s="50"/>
      <c r="M3981" s="50"/>
      <c r="N3981" s="50"/>
    </row>
    <row r="3982" spans="1:14" s="22" customFormat="1" x14ac:dyDescent="0.45">
      <c r="A3982" s="113"/>
      <c r="C3982" s="113"/>
      <c r="D3982" s="71"/>
      <c r="E3982" s="91"/>
      <c r="F3982" s="91"/>
      <c r="G3982" s="91"/>
      <c r="H3982" s="50"/>
      <c r="I3982" s="51"/>
      <c r="J3982" s="107"/>
      <c r="L3982" s="50"/>
      <c r="M3982" s="50"/>
      <c r="N3982" s="50"/>
    </row>
    <row r="3983" spans="1:14" s="22" customFormat="1" x14ac:dyDescent="0.45">
      <c r="A3983" s="113"/>
      <c r="C3983" s="113"/>
      <c r="D3983" s="71"/>
      <c r="E3983" s="91"/>
      <c r="F3983" s="91"/>
      <c r="G3983" s="91"/>
      <c r="H3983" s="50"/>
      <c r="I3983" s="51"/>
      <c r="J3983" s="107"/>
      <c r="L3983" s="50"/>
      <c r="M3983" s="50"/>
      <c r="N3983" s="50"/>
    </row>
    <row r="3984" spans="1:14" s="22" customFormat="1" x14ac:dyDescent="0.45">
      <c r="A3984" s="113"/>
      <c r="C3984" s="113"/>
      <c r="D3984" s="71"/>
      <c r="E3984" s="91"/>
      <c r="F3984" s="91"/>
      <c r="G3984" s="91"/>
      <c r="H3984" s="50"/>
      <c r="I3984" s="51"/>
      <c r="J3984" s="107"/>
      <c r="L3984" s="50"/>
      <c r="M3984" s="50"/>
      <c r="N3984" s="50"/>
    </row>
    <row r="3985" spans="1:14" s="22" customFormat="1" x14ac:dyDescent="0.45">
      <c r="A3985" s="113"/>
      <c r="C3985" s="113"/>
      <c r="D3985" s="71"/>
      <c r="E3985" s="91"/>
      <c r="F3985" s="91"/>
      <c r="G3985" s="91"/>
      <c r="H3985" s="50"/>
      <c r="I3985" s="51"/>
      <c r="J3985" s="107"/>
      <c r="L3985" s="50"/>
      <c r="M3985" s="50"/>
      <c r="N3985" s="50"/>
    </row>
    <row r="3986" spans="1:14" s="22" customFormat="1" x14ac:dyDescent="0.45">
      <c r="A3986" s="113"/>
      <c r="C3986" s="113"/>
      <c r="D3986" s="71"/>
      <c r="E3986" s="91"/>
      <c r="F3986" s="91"/>
      <c r="G3986" s="91"/>
      <c r="H3986" s="50"/>
      <c r="I3986" s="51"/>
      <c r="J3986" s="107"/>
      <c r="L3986" s="50"/>
      <c r="M3986" s="50"/>
      <c r="N3986" s="50"/>
    </row>
    <row r="3987" spans="1:14" s="22" customFormat="1" x14ac:dyDescent="0.45">
      <c r="A3987" s="113"/>
      <c r="C3987" s="113"/>
      <c r="D3987" s="71"/>
      <c r="E3987" s="91"/>
      <c r="F3987" s="91"/>
      <c r="G3987" s="91"/>
      <c r="H3987" s="50"/>
      <c r="I3987" s="51"/>
      <c r="J3987" s="107"/>
      <c r="L3987" s="50"/>
      <c r="M3987" s="50"/>
      <c r="N3987" s="50"/>
    </row>
    <row r="3988" spans="1:14" s="22" customFormat="1" x14ac:dyDescent="0.45">
      <c r="A3988" s="113"/>
      <c r="C3988" s="113"/>
      <c r="D3988" s="71"/>
      <c r="E3988" s="91"/>
      <c r="F3988" s="91"/>
      <c r="G3988" s="91"/>
      <c r="H3988" s="50"/>
      <c r="I3988" s="51"/>
      <c r="J3988" s="107"/>
      <c r="L3988" s="50"/>
      <c r="M3988" s="50"/>
      <c r="N3988" s="50"/>
    </row>
    <row r="3989" spans="1:14" s="22" customFormat="1" x14ac:dyDescent="0.45">
      <c r="A3989" s="113"/>
      <c r="C3989" s="113"/>
      <c r="D3989" s="71"/>
      <c r="E3989" s="91"/>
      <c r="F3989" s="91"/>
      <c r="G3989" s="91"/>
      <c r="H3989" s="50"/>
      <c r="I3989" s="51"/>
      <c r="J3989" s="107"/>
      <c r="L3989" s="50"/>
      <c r="M3989" s="50"/>
      <c r="N3989" s="50"/>
    </row>
    <row r="3990" spans="1:14" s="22" customFormat="1" x14ac:dyDescent="0.45">
      <c r="A3990" s="113"/>
      <c r="C3990" s="113"/>
      <c r="D3990" s="71"/>
      <c r="E3990" s="91"/>
      <c r="F3990" s="91"/>
      <c r="G3990" s="91"/>
      <c r="H3990" s="50"/>
      <c r="I3990" s="51"/>
      <c r="J3990" s="107"/>
      <c r="L3990" s="50"/>
      <c r="M3990" s="50"/>
      <c r="N3990" s="50"/>
    </row>
    <row r="3991" spans="1:14" s="22" customFormat="1" x14ac:dyDescent="0.45">
      <c r="A3991" s="113"/>
      <c r="C3991" s="113"/>
      <c r="D3991" s="71"/>
      <c r="E3991" s="91"/>
      <c r="F3991" s="91"/>
      <c r="G3991" s="91"/>
      <c r="H3991" s="50"/>
      <c r="I3991" s="51"/>
      <c r="J3991" s="107"/>
      <c r="L3991" s="50"/>
      <c r="M3991" s="50"/>
      <c r="N3991" s="50"/>
    </row>
    <row r="3992" spans="1:14" s="22" customFormat="1" x14ac:dyDescent="0.45">
      <c r="A3992" s="113"/>
      <c r="C3992" s="113"/>
      <c r="D3992" s="71"/>
      <c r="E3992" s="91"/>
      <c r="F3992" s="91"/>
      <c r="G3992" s="91"/>
      <c r="H3992" s="50"/>
      <c r="I3992" s="51"/>
      <c r="J3992" s="107"/>
      <c r="L3992" s="50"/>
      <c r="M3992" s="50"/>
      <c r="N3992" s="50"/>
    </row>
    <row r="3993" spans="1:14" s="22" customFormat="1" x14ac:dyDescent="0.45">
      <c r="A3993" s="113"/>
      <c r="C3993" s="113"/>
      <c r="D3993" s="71"/>
      <c r="E3993" s="91"/>
      <c r="F3993" s="91"/>
      <c r="G3993" s="91"/>
      <c r="H3993" s="50"/>
      <c r="I3993" s="51"/>
      <c r="J3993" s="107"/>
      <c r="L3993" s="50"/>
      <c r="M3993" s="50"/>
      <c r="N3993" s="50"/>
    </row>
    <row r="3994" spans="1:14" s="22" customFormat="1" x14ac:dyDescent="0.45">
      <c r="A3994" s="113"/>
      <c r="C3994" s="113"/>
      <c r="D3994" s="71"/>
      <c r="E3994" s="91"/>
      <c r="F3994" s="91"/>
      <c r="G3994" s="91"/>
      <c r="H3994" s="50"/>
      <c r="I3994" s="51"/>
      <c r="J3994" s="107"/>
      <c r="L3994" s="50"/>
      <c r="M3994" s="50"/>
      <c r="N3994" s="50"/>
    </row>
    <row r="3995" spans="1:14" s="22" customFormat="1" x14ac:dyDescent="0.45">
      <c r="A3995" s="113"/>
      <c r="C3995" s="113"/>
      <c r="D3995" s="71"/>
      <c r="E3995" s="91"/>
      <c r="F3995" s="91"/>
      <c r="G3995" s="91"/>
      <c r="H3995" s="50"/>
      <c r="I3995" s="51"/>
      <c r="J3995" s="107"/>
      <c r="L3995" s="50"/>
      <c r="M3995" s="50"/>
      <c r="N3995" s="50"/>
    </row>
    <row r="3996" spans="1:14" s="22" customFormat="1" x14ac:dyDescent="0.45">
      <c r="A3996" s="113"/>
      <c r="C3996" s="113"/>
      <c r="D3996" s="71"/>
      <c r="E3996" s="91"/>
      <c r="F3996" s="91"/>
      <c r="G3996" s="91"/>
      <c r="H3996" s="50"/>
      <c r="I3996" s="51"/>
      <c r="J3996" s="107"/>
      <c r="L3996" s="50"/>
      <c r="M3996" s="50"/>
      <c r="N3996" s="50"/>
    </row>
    <row r="3997" spans="1:14" s="22" customFormat="1" x14ac:dyDescent="0.45">
      <c r="A3997" s="113"/>
      <c r="C3997" s="113"/>
      <c r="D3997" s="71"/>
      <c r="E3997" s="91"/>
      <c r="F3997" s="91"/>
      <c r="G3997" s="91"/>
      <c r="H3997" s="50"/>
      <c r="I3997" s="51"/>
      <c r="J3997" s="107"/>
      <c r="L3997" s="50"/>
      <c r="M3997" s="50"/>
      <c r="N3997" s="50"/>
    </row>
    <row r="3998" spans="1:14" s="22" customFormat="1" x14ac:dyDescent="0.45">
      <c r="A3998" s="113"/>
      <c r="C3998" s="113"/>
      <c r="D3998" s="71"/>
      <c r="E3998" s="91"/>
      <c r="F3998" s="91"/>
      <c r="G3998" s="91"/>
      <c r="H3998" s="50"/>
      <c r="I3998" s="51"/>
      <c r="J3998" s="107"/>
      <c r="L3998" s="50"/>
      <c r="M3998" s="50"/>
      <c r="N3998" s="50"/>
    </row>
    <row r="3999" spans="1:14" s="22" customFormat="1" x14ac:dyDescent="0.45">
      <c r="A3999" s="113"/>
      <c r="C3999" s="113"/>
      <c r="D3999" s="71"/>
      <c r="E3999" s="91"/>
      <c r="F3999" s="91"/>
      <c r="G3999" s="91"/>
      <c r="H3999" s="50"/>
      <c r="I3999" s="51"/>
      <c r="J3999" s="107"/>
      <c r="L3999" s="50"/>
      <c r="M3999" s="50"/>
      <c r="N3999" s="50"/>
    </row>
    <row r="4000" spans="1:14" s="22" customFormat="1" x14ac:dyDescent="0.45">
      <c r="A4000" s="113"/>
      <c r="C4000" s="113"/>
      <c r="D4000" s="71"/>
      <c r="E4000" s="91"/>
      <c r="F4000" s="91"/>
      <c r="G4000" s="91"/>
      <c r="H4000" s="50"/>
      <c r="I4000" s="51"/>
      <c r="J4000" s="107"/>
      <c r="L4000" s="50"/>
      <c r="M4000" s="50"/>
      <c r="N4000" s="50"/>
    </row>
    <row r="4001" spans="1:14" s="22" customFormat="1" x14ac:dyDescent="0.45">
      <c r="A4001" s="113"/>
      <c r="C4001" s="113"/>
      <c r="D4001" s="71"/>
      <c r="E4001" s="91"/>
      <c r="F4001" s="91"/>
      <c r="G4001" s="91"/>
      <c r="H4001" s="50"/>
      <c r="I4001" s="51"/>
      <c r="J4001" s="107"/>
      <c r="L4001" s="50"/>
      <c r="M4001" s="50"/>
      <c r="N4001" s="50"/>
    </row>
    <row r="4002" spans="1:14" s="22" customFormat="1" x14ac:dyDescent="0.45">
      <c r="A4002" s="113"/>
      <c r="C4002" s="113"/>
      <c r="D4002" s="71"/>
      <c r="E4002" s="91"/>
      <c r="F4002" s="91"/>
      <c r="G4002" s="91"/>
      <c r="H4002" s="50"/>
      <c r="I4002" s="51"/>
      <c r="J4002" s="107"/>
      <c r="L4002" s="50"/>
      <c r="M4002" s="50"/>
      <c r="N4002" s="50"/>
    </row>
    <row r="4003" spans="1:14" s="22" customFormat="1" x14ac:dyDescent="0.45">
      <c r="A4003" s="113"/>
      <c r="C4003" s="113"/>
      <c r="D4003" s="71"/>
      <c r="E4003" s="91"/>
      <c r="F4003" s="91"/>
      <c r="G4003" s="91"/>
      <c r="H4003" s="50"/>
      <c r="I4003" s="51"/>
      <c r="J4003" s="107"/>
      <c r="L4003" s="50"/>
      <c r="M4003" s="50"/>
      <c r="N4003" s="50"/>
    </row>
    <row r="4004" spans="1:14" s="22" customFormat="1" x14ac:dyDescent="0.45">
      <c r="A4004" s="113"/>
      <c r="C4004" s="113"/>
      <c r="D4004" s="71"/>
      <c r="E4004" s="91"/>
      <c r="F4004" s="91"/>
      <c r="G4004" s="91"/>
      <c r="H4004" s="50"/>
      <c r="I4004" s="51"/>
      <c r="J4004" s="107"/>
      <c r="L4004" s="50"/>
      <c r="M4004" s="50"/>
      <c r="N4004" s="50"/>
    </row>
    <row r="4005" spans="1:14" s="22" customFormat="1" x14ac:dyDescent="0.45">
      <c r="A4005" s="113"/>
      <c r="C4005" s="113"/>
      <c r="D4005" s="71"/>
      <c r="E4005" s="91"/>
      <c r="F4005" s="91"/>
      <c r="G4005" s="91"/>
      <c r="H4005" s="50"/>
      <c r="I4005" s="51"/>
      <c r="J4005" s="107"/>
      <c r="L4005" s="50"/>
      <c r="M4005" s="50"/>
      <c r="N4005" s="50"/>
    </row>
    <row r="4006" spans="1:14" s="22" customFormat="1" x14ac:dyDescent="0.45">
      <c r="A4006" s="113"/>
      <c r="C4006" s="113"/>
      <c r="D4006" s="71"/>
      <c r="E4006" s="91"/>
      <c r="F4006" s="91"/>
      <c r="G4006" s="91"/>
      <c r="H4006" s="50"/>
      <c r="I4006" s="51"/>
      <c r="J4006" s="107"/>
      <c r="L4006" s="50"/>
      <c r="M4006" s="50"/>
      <c r="N4006" s="50"/>
    </row>
    <row r="4007" spans="1:14" s="22" customFormat="1" x14ac:dyDescent="0.45">
      <c r="A4007" s="113"/>
      <c r="C4007" s="113"/>
      <c r="D4007" s="71"/>
      <c r="E4007" s="91"/>
      <c r="F4007" s="91"/>
      <c r="G4007" s="91"/>
      <c r="H4007" s="50"/>
      <c r="I4007" s="51"/>
      <c r="J4007" s="107"/>
      <c r="L4007" s="50"/>
      <c r="M4007" s="50"/>
      <c r="N4007" s="50"/>
    </row>
    <row r="4008" spans="1:14" s="22" customFormat="1" x14ac:dyDescent="0.45">
      <c r="A4008" s="113"/>
      <c r="C4008" s="113"/>
      <c r="D4008" s="71"/>
      <c r="E4008" s="91"/>
      <c r="F4008" s="91"/>
      <c r="G4008" s="91"/>
      <c r="H4008" s="50"/>
      <c r="I4008" s="51"/>
      <c r="J4008" s="107"/>
      <c r="L4008" s="50"/>
      <c r="M4008" s="50"/>
      <c r="N4008" s="50"/>
    </row>
    <row r="4009" spans="1:14" s="22" customFormat="1" x14ac:dyDescent="0.45">
      <c r="A4009" s="113"/>
      <c r="C4009" s="113"/>
      <c r="D4009" s="71"/>
      <c r="E4009" s="91"/>
      <c r="F4009" s="91"/>
      <c r="G4009" s="91"/>
      <c r="H4009" s="50"/>
      <c r="I4009" s="51"/>
      <c r="J4009" s="107"/>
      <c r="L4009" s="50"/>
      <c r="M4009" s="50"/>
      <c r="N4009" s="50"/>
    </row>
    <row r="4010" spans="1:14" s="22" customFormat="1" x14ac:dyDescent="0.45">
      <c r="A4010" s="113"/>
      <c r="C4010" s="113"/>
      <c r="D4010" s="71"/>
      <c r="E4010" s="91"/>
      <c r="F4010" s="91"/>
      <c r="G4010" s="91"/>
      <c r="H4010" s="50"/>
      <c r="I4010" s="51"/>
      <c r="J4010" s="107"/>
      <c r="L4010" s="50"/>
      <c r="M4010" s="50"/>
      <c r="N4010" s="50"/>
    </row>
    <row r="4011" spans="1:14" s="22" customFormat="1" x14ac:dyDescent="0.45">
      <c r="A4011" s="113"/>
      <c r="C4011" s="113"/>
      <c r="D4011" s="71"/>
      <c r="E4011" s="91"/>
      <c r="F4011" s="91"/>
      <c r="G4011" s="91"/>
      <c r="H4011" s="50"/>
      <c r="I4011" s="51"/>
      <c r="J4011" s="107"/>
      <c r="L4011" s="50"/>
      <c r="M4011" s="50"/>
      <c r="N4011" s="50"/>
    </row>
    <row r="4012" spans="1:14" s="22" customFormat="1" x14ac:dyDescent="0.45">
      <c r="A4012" s="113"/>
      <c r="C4012" s="113"/>
      <c r="D4012" s="71"/>
      <c r="E4012" s="91"/>
      <c r="F4012" s="91"/>
      <c r="G4012" s="91"/>
      <c r="H4012" s="50"/>
      <c r="I4012" s="51"/>
      <c r="J4012" s="107"/>
      <c r="L4012" s="50"/>
      <c r="M4012" s="50"/>
      <c r="N4012" s="50"/>
    </row>
    <row r="4013" spans="1:14" s="22" customFormat="1" x14ac:dyDescent="0.45">
      <c r="A4013" s="113"/>
      <c r="C4013" s="113"/>
      <c r="D4013" s="71"/>
      <c r="E4013" s="91"/>
      <c r="F4013" s="91"/>
      <c r="G4013" s="91"/>
      <c r="H4013" s="50"/>
      <c r="I4013" s="51"/>
      <c r="J4013" s="107"/>
      <c r="L4013" s="50"/>
      <c r="M4013" s="50"/>
      <c r="N4013" s="50"/>
    </row>
    <row r="4014" spans="1:14" s="22" customFormat="1" x14ac:dyDescent="0.45">
      <c r="A4014" s="113"/>
      <c r="C4014" s="113"/>
      <c r="D4014" s="71"/>
      <c r="E4014" s="91"/>
      <c r="F4014" s="91"/>
      <c r="G4014" s="91"/>
      <c r="H4014" s="50"/>
      <c r="I4014" s="51"/>
      <c r="J4014" s="107"/>
      <c r="L4014" s="50"/>
      <c r="M4014" s="50"/>
      <c r="N4014" s="50"/>
    </row>
    <row r="4015" spans="1:14" s="22" customFormat="1" x14ac:dyDescent="0.45">
      <c r="A4015" s="113"/>
      <c r="C4015" s="113"/>
      <c r="D4015" s="71"/>
      <c r="E4015" s="91"/>
      <c r="F4015" s="91"/>
      <c r="G4015" s="91"/>
      <c r="H4015" s="50"/>
      <c r="I4015" s="51"/>
      <c r="J4015" s="107"/>
      <c r="L4015" s="50"/>
      <c r="M4015" s="50"/>
      <c r="N4015" s="50"/>
    </row>
    <row r="4016" spans="1:14" s="22" customFormat="1" x14ac:dyDescent="0.45">
      <c r="A4016" s="113"/>
      <c r="C4016" s="113"/>
      <c r="D4016" s="71"/>
      <c r="E4016" s="91"/>
      <c r="F4016" s="91"/>
      <c r="G4016" s="91"/>
      <c r="H4016" s="50"/>
      <c r="I4016" s="51"/>
      <c r="J4016" s="107"/>
      <c r="L4016" s="50"/>
      <c r="M4016" s="50"/>
      <c r="N4016" s="50"/>
    </row>
    <row r="4017" spans="1:14" s="22" customFormat="1" x14ac:dyDescent="0.45">
      <c r="A4017" s="113"/>
      <c r="C4017" s="113"/>
      <c r="D4017" s="71"/>
      <c r="E4017" s="91"/>
      <c r="F4017" s="91"/>
      <c r="G4017" s="91"/>
      <c r="H4017" s="50"/>
      <c r="I4017" s="51"/>
      <c r="J4017" s="107"/>
      <c r="L4017" s="50"/>
      <c r="M4017" s="50"/>
      <c r="N4017" s="50"/>
    </row>
    <row r="4018" spans="1:14" s="22" customFormat="1" x14ac:dyDescent="0.45">
      <c r="A4018" s="113"/>
      <c r="C4018" s="113"/>
      <c r="D4018" s="71"/>
      <c r="E4018" s="91"/>
      <c r="F4018" s="91"/>
      <c r="G4018" s="91"/>
      <c r="H4018" s="50"/>
      <c r="I4018" s="51"/>
      <c r="J4018" s="107"/>
      <c r="L4018" s="50"/>
      <c r="M4018" s="50"/>
      <c r="N4018" s="50"/>
    </row>
    <row r="4019" spans="1:14" s="22" customFormat="1" x14ac:dyDescent="0.45">
      <c r="A4019" s="113"/>
      <c r="C4019" s="113"/>
      <c r="D4019" s="71"/>
      <c r="E4019" s="91"/>
      <c r="F4019" s="91"/>
      <c r="G4019" s="91"/>
      <c r="H4019" s="50"/>
      <c r="I4019" s="51"/>
      <c r="J4019" s="107"/>
      <c r="L4019" s="50"/>
      <c r="M4019" s="50"/>
      <c r="N4019" s="50"/>
    </row>
    <row r="4020" spans="1:14" s="22" customFormat="1" x14ac:dyDescent="0.45">
      <c r="A4020" s="113"/>
      <c r="C4020" s="113"/>
      <c r="D4020" s="71"/>
      <c r="E4020" s="91"/>
      <c r="F4020" s="91"/>
      <c r="G4020" s="91"/>
      <c r="H4020" s="50"/>
      <c r="I4020" s="51"/>
      <c r="J4020" s="107"/>
      <c r="L4020" s="50"/>
      <c r="M4020" s="50"/>
      <c r="N4020" s="50"/>
    </row>
    <row r="4021" spans="1:14" s="22" customFormat="1" x14ac:dyDescent="0.45">
      <c r="A4021" s="113"/>
      <c r="C4021" s="113"/>
      <c r="D4021" s="71"/>
      <c r="E4021" s="91"/>
      <c r="F4021" s="91"/>
      <c r="G4021" s="91"/>
      <c r="H4021" s="50"/>
      <c r="I4021" s="51"/>
      <c r="J4021" s="107"/>
      <c r="L4021" s="50"/>
      <c r="M4021" s="50"/>
      <c r="N4021" s="50"/>
    </row>
    <row r="4022" spans="1:14" s="22" customFormat="1" x14ac:dyDescent="0.45">
      <c r="A4022" s="113"/>
      <c r="C4022" s="113"/>
      <c r="D4022" s="71"/>
      <c r="E4022" s="91"/>
      <c r="F4022" s="91"/>
      <c r="G4022" s="91"/>
      <c r="H4022" s="50"/>
      <c r="I4022" s="51"/>
      <c r="J4022" s="107"/>
      <c r="L4022" s="50"/>
      <c r="M4022" s="50"/>
      <c r="N4022" s="50"/>
    </row>
    <row r="4023" spans="1:14" s="22" customFormat="1" x14ac:dyDescent="0.45">
      <c r="A4023" s="113"/>
      <c r="C4023" s="113"/>
      <c r="D4023" s="71"/>
      <c r="E4023" s="91"/>
      <c r="F4023" s="91"/>
      <c r="G4023" s="91"/>
      <c r="H4023" s="50"/>
      <c r="I4023" s="51"/>
      <c r="J4023" s="107"/>
      <c r="L4023" s="50"/>
      <c r="M4023" s="50"/>
      <c r="N4023" s="50"/>
    </row>
    <row r="4024" spans="1:14" s="22" customFormat="1" x14ac:dyDescent="0.45">
      <c r="A4024" s="113"/>
      <c r="C4024" s="113"/>
      <c r="D4024" s="71"/>
      <c r="E4024" s="91"/>
      <c r="F4024" s="91"/>
      <c r="G4024" s="91"/>
      <c r="H4024" s="50"/>
      <c r="I4024" s="51"/>
      <c r="J4024" s="107"/>
      <c r="L4024" s="50"/>
      <c r="M4024" s="50"/>
      <c r="N4024" s="50"/>
    </row>
    <row r="4025" spans="1:14" s="22" customFormat="1" x14ac:dyDescent="0.45">
      <c r="A4025" s="113"/>
      <c r="C4025" s="113"/>
      <c r="D4025" s="71"/>
      <c r="E4025" s="91"/>
      <c r="F4025" s="91"/>
      <c r="G4025" s="91"/>
      <c r="H4025" s="50"/>
      <c r="I4025" s="51"/>
      <c r="J4025" s="107"/>
      <c r="L4025" s="50"/>
      <c r="M4025" s="50"/>
      <c r="N4025" s="50"/>
    </row>
    <row r="4026" spans="1:14" s="22" customFormat="1" x14ac:dyDescent="0.45">
      <c r="A4026" s="113"/>
      <c r="C4026" s="113"/>
      <c r="D4026" s="71"/>
      <c r="E4026" s="91"/>
      <c r="F4026" s="91"/>
      <c r="G4026" s="91"/>
      <c r="H4026" s="50"/>
      <c r="I4026" s="51"/>
      <c r="J4026" s="107"/>
      <c r="L4026" s="50"/>
      <c r="M4026" s="50"/>
      <c r="N4026" s="50"/>
    </row>
    <row r="4027" spans="1:14" s="22" customFormat="1" x14ac:dyDescent="0.45">
      <c r="A4027" s="113"/>
      <c r="C4027" s="113"/>
      <c r="D4027" s="71"/>
      <c r="E4027" s="91"/>
      <c r="F4027" s="91"/>
      <c r="G4027" s="91"/>
      <c r="H4027" s="50"/>
      <c r="I4027" s="51"/>
      <c r="J4027" s="107"/>
      <c r="L4027" s="50"/>
      <c r="M4027" s="50"/>
      <c r="N4027" s="50"/>
    </row>
    <row r="4028" spans="1:14" s="22" customFormat="1" x14ac:dyDescent="0.45">
      <c r="A4028" s="113"/>
      <c r="C4028" s="113"/>
      <c r="D4028" s="71"/>
      <c r="E4028" s="91"/>
      <c r="F4028" s="91"/>
      <c r="G4028" s="91"/>
      <c r="H4028" s="50"/>
      <c r="I4028" s="51"/>
      <c r="J4028" s="107"/>
      <c r="L4028" s="50"/>
      <c r="M4028" s="50"/>
      <c r="N4028" s="50"/>
    </row>
    <row r="4029" spans="1:14" s="22" customFormat="1" x14ac:dyDescent="0.45">
      <c r="A4029" s="113"/>
      <c r="C4029" s="113"/>
      <c r="D4029" s="71"/>
      <c r="E4029" s="91"/>
      <c r="F4029" s="91"/>
      <c r="G4029" s="91"/>
      <c r="H4029" s="50"/>
      <c r="I4029" s="51"/>
      <c r="J4029" s="107"/>
      <c r="L4029" s="50"/>
      <c r="M4029" s="50"/>
      <c r="N4029" s="50"/>
    </row>
    <row r="4030" spans="1:14" s="22" customFormat="1" x14ac:dyDescent="0.45">
      <c r="A4030" s="113"/>
      <c r="C4030" s="113"/>
      <c r="D4030" s="71"/>
      <c r="E4030" s="91"/>
      <c r="F4030" s="91"/>
      <c r="G4030" s="91"/>
      <c r="H4030" s="50"/>
      <c r="I4030" s="51"/>
      <c r="J4030" s="107"/>
      <c r="L4030" s="50"/>
      <c r="M4030" s="50"/>
      <c r="N4030" s="50"/>
    </row>
    <row r="4031" spans="1:14" s="22" customFormat="1" x14ac:dyDescent="0.45">
      <c r="A4031" s="113"/>
      <c r="C4031" s="113"/>
      <c r="D4031" s="71"/>
      <c r="E4031" s="91"/>
      <c r="F4031" s="91"/>
      <c r="G4031" s="91"/>
      <c r="H4031" s="50"/>
      <c r="I4031" s="51"/>
      <c r="J4031" s="107"/>
      <c r="L4031" s="50"/>
      <c r="M4031" s="50"/>
      <c r="N4031" s="50"/>
    </row>
    <row r="4032" spans="1:14" s="22" customFormat="1" x14ac:dyDescent="0.45">
      <c r="A4032" s="113"/>
      <c r="C4032" s="113"/>
      <c r="D4032" s="71"/>
      <c r="E4032" s="91"/>
      <c r="F4032" s="91"/>
      <c r="G4032" s="91"/>
      <c r="H4032" s="50"/>
      <c r="I4032" s="51"/>
      <c r="J4032" s="107"/>
      <c r="L4032" s="50"/>
      <c r="M4032" s="50"/>
      <c r="N4032" s="50"/>
    </row>
    <row r="4033" spans="1:14" s="22" customFormat="1" x14ac:dyDescent="0.45">
      <c r="A4033" s="113"/>
      <c r="C4033" s="113"/>
      <c r="D4033" s="71"/>
      <c r="E4033" s="91"/>
      <c r="F4033" s="91"/>
      <c r="G4033" s="91"/>
      <c r="H4033" s="50"/>
      <c r="I4033" s="51"/>
      <c r="J4033" s="107"/>
      <c r="L4033" s="50"/>
      <c r="M4033" s="50"/>
      <c r="N4033" s="50"/>
    </row>
    <row r="4034" spans="1:14" s="22" customFormat="1" x14ac:dyDescent="0.45">
      <c r="A4034" s="113"/>
      <c r="C4034" s="113"/>
      <c r="D4034" s="71"/>
      <c r="E4034" s="91"/>
      <c r="F4034" s="91"/>
      <c r="G4034" s="91"/>
      <c r="H4034" s="50"/>
      <c r="I4034" s="51"/>
      <c r="J4034" s="107"/>
      <c r="L4034" s="50"/>
      <c r="M4034" s="50"/>
      <c r="N4034" s="50"/>
    </row>
    <row r="4035" spans="1:14" s="22" customFormat="1" x14ac:dyDescent="0.45">
      <c r="A4035" s="113"/>
      <c r="C4035" s="113"/>
      <c r="D4035" s="71"/>
      <c r="E4035" s="91"/>
      <c r="F4035" s="91"/>
      <c r="G4035" s="91"/>
      <c r="H4035" s="50"/>
      <c r="I4035" s="51"/>
      <c r="J4035" s="107"/>
      <c r="L4035" s="50"/>
      <c r="M4035" s="50"/>
      <c r="N4035" s="50"/>
    </row>
    <row r="4036" spans="1:14" s="22" customFormat="1" x14ac:dyDescent="0.45">
      <c r="A4036" s="113"/>
      <c r="C4036" s="113"/>
      <c r="D4036" s="71"/>
      <c r="E4036" s="91"/>
      <c r="F4036" s="91"/>
      <c r="G4036" s="91"/>
      <c r="H4036" s="50"/>
      <c r="I4036" s="51"/>
      <c r="J4036" s="107"/>
      <c r="L4036" s="50"/>
      <c r="M4036" s="50"/>
      <c r="N4036" s="50"/>
    </row>
    <row r="4037" spans="1:14" s="22" customFormat="1" x14ac:dyDescent="0.45">
      <c r="A4037" s="113"/>
      <c r="C4037" s="113"/>
      <c r="D4037" s="71"/>
      <c r="E4037" s="91"/>
      <c r="F4037" s="91"/>
      <c r="G4037" s="91"/>
      <c r="H4037" s="50"/>
      <c r="I4037" s="51"/>
      <c r="J4037" s="107"/>
      <c r="L4037" s="50"/>
      <c r="M4037" s="50"/>
      <c r="N4037" s="50"/>
    </row>
    <row r="4038" spans="1:14" s="22" customFormat="1" x14ac:dyDescent="0.45">
      <c r="A4038" s="113"/>
      <c r="C4038" s="113"/>
      <c r="D4038" s="71"/>
      <c r="E4038" s="91"/>
      <c r="F4038" s="91"/>
      <c r="G4038" s="91"/>
      <c r="H4038" s="50"/>
      <c r="I4038" s="51"/>
      <c r="J4038" s="107"/>
      <c r="L4038" s="50"/>
      <c r="M4038" s="50"/>
      <c r="N4038" s="50"/>
    </row>
    <row r="4039" spans="1:14" s="22" customFormat="1" x14ac:dyDescent="0.45">
      <c r="A4039" s="113"/>
      <c r="C4039" s="113"/>
      <c r="D4039" s="71"/>
      <c r="E4039" s="91"/>
      <c r="F4039" s="91"/>
      <c r="G4039" s="91"/>
      <c r="H4039" s="50"/>
      <c r="I4039" s="51"/>
      <c r="J4039" s="107"/>
      <c r="L4039" s="50"/>
      <c r="M4039" s="50"/>
      <c r="N4039" s="50"/>
    </row>
    <row r="4040" spans="1:14" s="22" customFormat="1" x14ac:dyDescent="0.45">
      <c r="A4040" s="113"/>
      <c r="C4040" s="113"/>
      <c r="D4040" s="71"/>
      <c r="E4040" s="91"/>
      <c r="F4040" s="91"/>
      <c r="G4040" s="91"/>
      <c r="H4040" s="50"/>
      <c r="I4040" s="51"/>
      <c r="J4040" s="107"/>
      <c r="L4040" s="50"/>
      <c r="M4040" s="50"/>
      <c r="N4040" s="50"/>
    </row>
    <row r="4041" spans="1:14" s="22" customFormat="1" x14ac:dyDescent="0.45">
      <c r="A4041" s="113"/>
      <c r="C4041" s="113"/>
      <c r="D4041" s="71"/>
      <c r="E4041" s="91"/>
      <c r="F4041" s="91"/>
      <c r="G4041" s="91"/>
      <c r="H4041" s="50"/>
      <c r="I4041" s="51"/>
      <c r="J4041" s="107"/>
      <c r="L4041" s="50"/>
      <c r="M4041" s="50"/>
      <c r="N4041" s="50"/>
    </row>
    <row r="4042" spans="1:14" s="22" customFormat="1" x14ac:dyDescent="0.45">
      <c r="A4042" s="113"/>
      <c r="C4042" s="113"/>
      <c r="D4042" s="71"/>
      <c r="E4042" s="91"/>
      <c r="F4042" s="91"/>
      <c r="G4042" s="91"/>
      <c r="H4042" s="50"/>
      <c r="I4042" s="51"/>
      <c r="J4042" s="107"/>
      <c r="L4042" s="50"/>
      <c r="M4042" s="50"/>
      <c r="N4042" s="50"/>
    </row>
    <row r="4043" spans="1:14" s="22" customFormat="1" x14ac:dyDescent="0.45">
      <c r="A4043" s="113"/>
      <c r="C4043" s="113"/>
      <c r="D4043" s="71"/>
      <c r="E4043" s="91"/>
      <c r="F4043" s="91"/>
      <c r="G4043" s="91"/>
      <c r="H4043" s="50"/>
      <c r="I4043" s="51"/>
      <c r="J4043" s="107"/>
      <c r="L4043" s="50"/>
      <c r="M4043" s="50"/>
      <c r="N4043" s="50"/>
    </row>
    <row r="4044" spans="1:14" s="22" customFormat="1" x14ac:dyDescent="0.45">
      <c r="A4044" s="113"/>
      <c r="C4044" s="113"/>
      <c r="D4044" s="71"/>
      <c r="E4044" s="91"/>
      <c r="F4044" s="91"/>
      <c r="G4044" s="91"/>
      <c r="H4044" s="50"/>
      <c r="I4044" s="51"/>
      <c r="J4044" s="107"/>
      <c r="L4044" s="50"/>
      <c r="M4044" s="50"/>
      <c r="N4044" s="50"/>
    </row>
    <row r="4045" spans="1:14" s="22" customFormat="1" x14ac:dyDescent="0.45">
      <c r="A4045" s="113"/>
      <c r="C4045" s="113"/>
      <c r="D4045" s="71"/>
      <c r="E4045" s="91"/>
      <c r="F4045" s="91"/>
      <c r="G4045" s="91"/>
      <c r="H4045" s="50"/>
      <c r="I4045" s="51"/>
      <c r="J4045" s="107"/>
      <c r="L4045" s="50"/>
      <c r="M4045" s="50"/>
      <c r="N4045" s="50"/>
    </row>
    <row r="4046" spans="1:14" s="22" customFormat="1" x14ac:dyDescent="0.45">
      <c r="A4046" s="113"/>
      <c r="C4046" s="113"/>
      <c r="D4046" s="71"/>
      <c r="E4046" s="91"/>
      <c r="F4046" s="91"/>
      <c r="G4046" s="91"/>
      <c r="H4046" s="50"/>
      <c r="I4046" s="51"/>
      <c r="J4046" s="107"/>
      <c r="L4046" s="50"/>
      <c r="M4046" s="50"/>
      <c r="N4046" s="50"/>
    </row>
    <row r="4047" spans="1:14" s="22" customFormat="1" x14ac:dyDescent="0.45">
      <c r="A4047" s="113"/>
      <c r="C4047" s="113"/>
      <c r="D4047" s="71"/>
      <c r="E4047" s="91"/>
      <c r="F4047" s="91"/>
      <c r="G4047" s="91"/>
      <c r="H4047" s="50"/>
      <c r="I4047" s="51"/>
      <c r="J4047" s="107"/>
      <c r="L4047" s="50"/>
      <c r="M4047" s="50"/>
      <c r="N4047" s="50"/>
    </row>
    <row r="4048" spans="1:14" s="22" customFormat="1" x14ac:dyDescent="0.45">
      <c r="A4048" s="113"/>
      <c r="C4048" s="113"/>
      <c r="D4048" s="71"/>
      <c r="E4048" s="91"/>
      <c r="F4048" s="91"/>
      <c r="G4048" s="91"/>
      <c r="H4048" s="50"/>
      <c r="I4048" s="51"/>
      <c r="J4048" s="107"/>
      <c r="L4048" s="50"/>
      <c r="M4048" s="50"/>
      <c r="N4048" s="50"/>
    </row>
    <row r="4049" spans="1:14" s="22" customFormat="1" x14ac:dyDescent="0.45">
      <c r="A4049" s="113"/>
      <c r="C4049" s="113"/>
      <c r="D4049" s="71"/>
      <c r="E4049" s="91"/>
      <c r="F4049" s="91"/>
      <c r="G4049" s="91"/>
      <c r="H4049" s="50"/>
      <c r="I4049" s="51"/>
      <c r="J4049" s="107"/>
      <c r="L4049" s="50"/>
      <c r="M4049" s="50"/>
      <c r="N4049" s="50"/>
    </row>
    <row r="4050" spans="1:14" s="22" customFormat="1" x14ac:dyDescent="0.45">
      <c r="A4050" s="113"/>
      <c r="C4050" s="113"/>
      <c r="D4050" s="71"/>
      <c r="E4050" s="91"/>
      <c r="F4050" s="91"/>
      <c r="G4050" s="91"/>
      <c r="H4050" s="50"/>
      <c r="I4050" s="51"/>
      <c r="J4050" s="107"/>
      <c r="L4050" s="50"/>
      <c r="M4050" s="50"/>
      <c r="N4050" s="50"/>
    </row>
    <row r="4051" spans="1:14" s="22" customFormat="1" x14ac:dyDescent="0.45">
      <c r="A4051" s="113"/>
      <c r="C4051" s="113"/>
      <c r="D4051" s="71"/>
      <c r="E4051" s="91"/>
      <c r="F4051" s="91"/>
      <c r="G4051" s="91"/>
      <c r="H4051" s="50"/>
      <c r="I4051" s="51"/>
      <c r="J4051" s="107"/>
      <c r="L4051" s="50"/>
      <c r="M4051" s="50"/>
      <c r="N4051" s="50"/>
    </row>
    <row r="4052" spans="1:14" s="22" customFormat="1" x14ac:dyDescent="0.45">
      <c r="A4052" s="113"/>
      <c r="C4052" s="113"/>
      <c r="D4052" s="71"/>
      <c r="E4052" s="91"/>
      <c r="F4052" s="91"/>
      <c r="G4052" s="91"/>
      <c r="H4052" s="50"/>
      <c r="I4052" s="51"/>
      <c r="J4052" s="107"/>
      <c r="L4052" s="50"/>
      <c r="M4052" s="50"/>
      <c r="N4052" s="50"/>
    </row>
    <row r="4053" spans="1:14" s="22" customFormat="1" x14ac:dyDescent="0.45">
      <c r="A4053" s="113"/>
      <c r="C4053" s="113"/>
      <c r="D4053" s="71"/>
      <c r="E4053" s="91"/>
      <c r="F4053" s="91"/>
      <c r="G4053" s="91"/>
      <c r="H4053" s="50"/>
      <c r="I4053" s="51"/>
      <c r="J4053" s="107"/>
      <c r="L4053" s="50"/>
      <c r="M4053" s="50"/>
      <c r="N4053" s="50"/>
    </row>
    <row r="4054" spans="1:14" s="22" customFormat="1" x14ac:dyDescent="0.45">
      <c r="A4054" s="113"/>
      <c r="C4054" s="113"/>
      <c r="D4054" s="71"/>
      <c r="E4054" s="91"/>
      <c r="F4054" s="91"/>
      <c r="G4054" s="91"/>
      <c r="H4054" s="50"/>
      <c r="I4054" s="51"/>
      <c r="J4054" s="107"/>
      <c r="L4054" s="50"/>
      <c r="M4054" s="50"/>
      <c r="N4054" s="50"/>
    </row>
    <row r="4055" spans="1:14" s="22" customFormat="1" x14ac:dyDescent="0.45">
      <c r="A4055" s="113"/>
      <c r="C4055" s="113"/>
      <c r="D4055" s="71"/>
      <c r="E4055" s="91"/>
      <c r="F4055" s="91"/>
      <c r="G4055" s="91"/>
      <c r="H4055" s="50"/>
      <c r="I4055" s="51"/>
      <c r="J4055" s="107"/>
      <c r="L4055" s="50"/>
      <c r="M4055" s="50"/>
      <c r="N4055" s="50"/>
    </row>
    <row r="4056" spans="1:14" s="22" customFormat="1" x14ac:dyDescent="0.45">
      <c r="A4056" s="113"/>
      <c r="C4056" s="113"/>
      <c r="D4056" s="71"/>
      <c r="E4056" s="91"/>
      <c r="F4056" s="91"/>
      <c r="G4056" s="91"/>
      <c r="H4056" s="50"/>
      <c r="I4056" s="51"/>
      <c r="J4056" s="107"/>
      <c r="L4056" s="50"/>
      <c r="M4056" s="50"/>
      <c r="N4056" s="50"/>
    </row>
    <row r="4057" spans="1:14" s="22" customFormat="1" x14ac:dyDescent="0.45">
      <c r="A4057" s="113"/>
      <c r="C4057" s="113"/>
      <c r="D4057" s="71"/>
      <c r="E4057" s="91"/>
      <c r="F4057" s="91"/>
      <c r="G4057" s="91"/>
      <c r="H4057" s="50"/>
      <c r="I4057" s="51"/>
      <c r="J4057" s="107"/>
      <c r="L4057" s="50"/>
      <c r="M4057" s="50"/>
      <c r="N4057" s="50"/>
    </row>
    <row r="4058" spans="1:14" s="22" customFormat="1" x14ac:dyDescent="0.45">
      <c r="A4058" s="113"/>
      <c r="C4058" s="113"/>
      <c r="D4058" s="71"/>
      <c r="E4058" s="91"/>
      <c r="F4058" s="91"/>
      <c r="G4058" s="91"/>
      <c r="H4058" s="50"/>
      <c r="I4058" s="51"/>
      <c r="J4058" s="107"/>
      <c r="L4058" s="50"/>
      <c r="M4058" s="50"/>
      <c r="N4058" s="50"/>
    </row>
    <row r="4059" spans="1:14" s="22" customFormat="1" x14ac:dyDescent="0.45">
      <c r="A4059" s="113"/>
      <c r="C4059" s="113"/>
      <c r="D4059" s="71"/>
      <c r="E4059" s="91"/>
      <c r="F4059" s="91"/>
      <c r="G4059" s="91"/>
      <c r="H4059" s="50"/>
      <c r="I4059" s="51"/>
      <c r="J4059" s="107"/>
      <c r="L4059" s="50"/>
      <c r="M4059" s="50"/>
      <c r="N4059" s="50"/>
    </row>
    <row r="4060" spans="1:14" s="22" customFormat="1" x14ac:dyDescent="0.45">
      <c r="A4060" s="113"/>
      <c r="C4060" s="113"/>
      <c r="D4060" s="71"/>
      <c r="E4060" s="91"/>
      <c r="F4060" s="91"/>
      <c r="G4060" s="91"/>
      <c r="H4060" s="50"/>
      <c r="I4060" s="51"/>
      <c r="J4060" s="107"/>
      <c r="L4060" s="50"/>
      <c r="M4060" s="50"/>
      <c r="N4060" s="50"/>
    </row>
    <row r="4061" spans="1:14" s="22" customFormat="1" x14ac:dyDescent="0.45">
      <c r="A4061" s="113"/>
      <c r="C4061" s="113"/>
      <c r="D4061" s="71"/>
      <c r="E4061" s="91"/>
      <c r="F4061" s="91"/>
      <c r="G4061" s="91"/>
      <c r="H4061" s="50"/>
      <c r="I4061" s="51"/>
      <c r="J4061" s="107"/>
      <c r="L4061" s="50"/>
      <c r="M4061" s="50"/>
      <c r="N4061" s="50"/>
    </row>
    <row r="4062" spans="1:14" s="22" customFormat="1" x14ac:dyDescent="0.45">
      <c r="A4062" s="113"/>
      <c r="C4062" s="113"/>
      <c r="D4062" s="71"/>
      <c r="E4062" s="91"/>
      <c r="F4062" s="91"/>
      <c r="G4062" s="91"/>
      <c r="H4062" s="50"/>
      <c r="I4062" s="51"/>
      <c r="J4062" s="107"/>
      <c r="L4062" s="50"/>
      <c r="M4062" s="50"/>
      <c r="N4062" s="50"/>
    </row>
    <row r="4063" spans="1:14" s="22" customFormat="1" x14ac:dyDescent="0.45">
      <c r="A4063" s="113"/>
      <c r="C4063" s="113"/>
      <c r="D4063" s="71"/>
      <c r="E4063" s="91"/>
      <c r="F4063" s="91"/>
      <c r="G4063" s="91"/>
      <c r="H4063" s="50"/>
      <c r="I4063" s="51"/>
      <c r="J4063" s="107"/>
      <c r="L4063" s="50"/>
      <c r="M4063" s="50"/>
      <c r="N4063" s="50"/>
    </row>
    <row r="4064" spans="1:14" s="22" customFormat="1" x14ac:dyDescent="0.45">
      <c r="A4064" s="113"/>
      <c r="C4064" s="113"/>
      <c r="D4064" s="71"/>
      <c r="E4064" s="91"/>
      <c r="F4064" s="91"/>
      <c r="G4064" s="91"/>
      <c r="H4064" s="50"/>
      <c r="I4064" s="51"/>
      <c r="J4064" s="107"/>
      <c r="L4064" s="50"/>
      <c r="M4064" s="50"/>
      <c r="N4064" s="50"/>
    </row>
    <row r="4065" spans="1:14" s="22" customFormat="1" x14ac:dyDescent="0.45">
      <c r="A4065" s="113"/>
      <c r="C4065" s="113"/>
      <c r="D4065" s="71"/>
      <c r="E4065" s="91"/>
      <c r="F4065" s="91"/>
      <c r="G4065" s="91"/>
      <c r="H4065" s="50"/>
      <c r="I4065" s="51"/>
      <c r="J4065" s="107"/>
      <c r="L4065" s="50"/>
      <c r="M4065" s="50"/>
      <c r="N4065" s="50"/>
    </row>
    <row r="4066" spans="1:14" s="22" customFormat="1" x14ac:dyDescent="0.45">
      <c r="A4066" s="113"/>
      <c r="C4066" s="113"/>
      <c r="D4066" s="71"/>
      <c r="E4066" s="91"/>
      <c r="F4066" s="91"/>
      <c r="G4066" s="91"/>
      <c r="H4066" s="50"/>
      <c r="I4066" s="51"/>
      <c r="J4066" s="107"/>
      <c r="L4066" s="50"/>
      <c r="M4066" s="50"/>
      <c r="N4066" s="50"/>
    </row>
    <row r="4067" spans="1:14" s="22" customFormat="1" x14ac:dyDescent="0.45">
      <c r="A4067" s="113"/>
      <c r="C4067" s="113"/>
      <c r="D4067" s="71"/>
      <c r="E4067" s="91"/>
      <c r="F4067" s="91"/>
      <c r="G4067" s="91"/>
      <c r="H4067" s="50"/>
      <c r="I4067" s="51"/>
      <c r="J4067" s="107"/>
      <c r="L4067" s="50"/>
      <c r="M4067" s="50"/>
      <c r="N4067" s="50"/>
    </row>
    <row r="4068" spans="1:14" s="22" customFormat="1" x14ac:dyDescent="0.45">
      <c r="A4068" s="113"/>
      <c r="C4068" s="113"/>
      <c r="D4068" s="71"/>
      <c r="E4068" s="91"/>
      <c r="F4068" s="91"/>
      <c r="G4068" s="91"/>
      <c r="H4068" s="50"/>
      <c r="I4068" s="51"/>
      <c r="J4068" s="107"/>
      <c r="L4068" s="50"/>
      <c r="M4068" s="50"/>
      <c r="N4068" s="50"/>
    </row>
    <row r="4069" spans="1:14" s="22" customFormat="1" x14ac:dyDescent="0.45">
      <c r="A4069" s="113"/>
      <c r="C4069" s="113"/>
      <c r="D4069" s="71"/>
      <c r="E4069" s="91"/>
      <c r="F4069" s="91"/>
      <c r="G4069" s="91"/>
      <c r="H4069" s="50"/>
      <c r="I4069" s="51"/>
      <c r="J4069" s="107"/>
      <c r="L4069" s="50"/>
      <c r="M4069" s="50"/>
      <c r="N4069" s="50"/>
    </row>
    <row r="4070" spans="1:14" s="22" customFormat="1" x14ac:dyDescent="0.45">
      <c r="A4070" s="113"/>
      <c r="C4070" s="113"/>
      <c r="D4070" s="71"/>
      <c r="E4070" s="91"/>
      <c r="F4070" s="91"/>
      <c r="G4070" s="91"/>
      <c r="H4070" s="50"/>
      <c r="I4070" s="51"/>
      <c r="J4070" s="107"/>
      <c r="L4070" s="50"/>
      <c r="M4070" s="50"/>
      <c r="N4070" s="50"/>
    </row>
    <row r="4071" spans="1:14" s="22" customFormat="1" x14ac:dyDescent="0.45">
      <c r="A4071" s="113"/>
      <c r="C4071" s="113"/>
      <c r="D4071" s="71"/>
      <c r="E4071" s="91"/>
      <c r="F4071" s="91"/>
      <c r="G4071" s="91"/>
      <c r="H4071" s="50"/>
      <c r="I4071" s="51"/>
      <c r="J4071" s="107"/>
      <c r="L4071" s="50"/>
      <c r="M4071" s="50"/>
      <c r="N4071" s="50"/>
    </row>
    <row r="4072" spans="1:14" s="22" customFormat="1" x14ac:dyDescent="0.45">
      <c r="A4072" s="113"/>
      <c r="C4072" s="113"/>
      <c r="D4072" s="71"/>
      <c r="E4072" s="91"/>
      <c r="F4072" s="91"/>
      <c r="G4072" s="91"/>
      <c r="H4072" s="50"/>
      <c r="I4072" s="51"/>
      <c r="J4072" s="107"/>
      <c r="L4072" s="50"/>
      <c r="M4072" s="50"/>
      <c r="N4072" s="50"/>
    </row>
    <row r="4073" spans="1:14" s="22" customFormat="1" x14ac:dyDescent="0.45">
      <c r="A4073" s="113"/>
      <c r="C4073" s="113"/>
      <c r="D4073" s="71"/>
      <c r="E4073" s="91"/>
      <c r="F4073" s="91"/>
      <c r="G4073" s="91"/>
      <c r="H4073" s="50"/>
      <c r="I4073" s="51"/>
      <c r="J4073" s="107"/>
      <c r="L4073" s="50"/>
      <c r="M4073" s="50"/>
      <c r="N4073" s="50"/>
    </row>
    <row r="4074" spans="1:14" s="22" customFormat="1" x14ac:dyDescent="0.45">
      <c r="A4074" s="113"/>
      <c r="C4074" s="113"/>
      <c r="D4074" s="71"/>
      <c r="E4074" s="91"/>
      <c r="F4074" s="91"/>
      <c r="G4074" s="91"/>
      <c r="H4074" s="50"/>
      <c r="I4074" s="51"/>
      <c r="J4074" s="107"/>
      <c r="L4074" s="50"/>
      <c r="M4074" s="50"/>
      <c r="N4074" s="50"/>
    </row>
    <row r="4075" spans="1:14" s="22" customFormat="1" x14ac:dyDescent="0.45">
      <c r="A4075" s="113"/>
      <c r="C4075" s="113"/>
      <c r="D4075" s="71"/>
      <c r="E4075" s="91"/>
      <c r="F4075" s="91"/>
      <c r="G4075" s="91"/>
      <c r="H4075" s="50"/>
      <c r="I4075" s="51"/>
      <c r="J4075" s="107"/>
      <c r="L4075" s="50"/>
      <c r="M4075" s="50"/>
      <c r="N4075" s="50"/>
    </row>
    <row r="4076" spans="1:14" s="22" customFormat="1" x14ac:dyDescent="0.45">
      <c r="A4076" s="113"/>
      <c r="C4076" s="113"/>
      <c r="D4076" s="71"/>
      <c r="E4076" s="91"/>
      <c r="F4076" s="91"/>
      <c r="G4076" s="91"/>
      <c r="H4076" s="50"/>
      <c r="I4076" s="51"/>
      <c r="J4076" s="107"/>
      <c r="L4076" s="50"/>
      <c r="M4076" s="50"/>
      <c r="N4076" s="50"/>
    </row>
    <row r="4077" spans="1:14" s="22" customFormat="1" x14ac:dyDescent="0.45">
      <c r="A4077" s="113"/>
      <c r="C4077" s="113"/>
      <c r="D4077" s="71"/>
      <c r="E4077" s="91"/>
      <c r="F4077" s="91"/>
      <c r="G4077" s="91"/>
      <c r="H4077" s="50"/>
      <c r="I4077" s="51"/>
      <c r="J4077" s="107"/>
      <c r="L4077" s="50"/>
      <c r="M4077" s="50"/>
      <c r="N4077" s="50"/>
    </row>
    <row r="4078" spans="1:14" s="22" customFormat="1" x14ac:dyDescent="0.45">
      <c r="A4078" s="113"/>
      <c r="C4078" s="113"/>
      <c r="D4078" s="71"/>
      <c r="E4078" s="91"/>
      <c r="F4078" s="91"/>
      <c r="G4078" s="91"/>
      <c r="H4078" s="50"/>
      <c r="I4078" s="51"/>
      <c r="J4078" s="107"/>
      <c r="L4078" s="50"/>
      <c r="M4078" s="50"/>
      <c r="N4078" s="50"/>
    </row>
    <row r="4079" spans="1:14" s="22" customFormat="1" x14ac:dyDescent="0.45">
      <c r="A4079" s="113"/>
      <c r="C4079" s="113"/>
      <c r="D4079" s="71"/>
      <c r="E4079" s="91"/>
      <c r="F4079" s="91"/>
      <c r="G4079" s="91"/>
      <c r="H4079" s="50"/>
      <c r="I4079" s="51"/>
      <c r="J4079" s="107"/>
      <c r="L4079" s="50"/>
      <c r="M4079" s="50"/>
      <c r="N4079" s="50"/>
    </row>
    <row r="4080" spans="1:14" s="22" customFormat="1" x14ac:dyDescent="0.45">
      <c r="A4080" s="113"/>
      <c r="C4080" s="113"/>
      <c r="D4080" s="71"/>
      <c r="E4080" s="91"/>
      <c r="F4080" s="91"/>
      <c r="G4080" s="91"/>
      <c r="H4080" s="50"/>
      <c r="I4080" s="51"/>
      <c r="J4080" s="107"/>
      <c r="L4080" s="50"/>
      <c r="M4080" s="50"/>
      <c r="N4080" s="50"/>
    </row>
    <row r="4081" spans="1:14" s="22" customFormat="1" x14ac:dyDescent="0.45">
      <c r="A4081" s="113"/>
      <c r="C4081" s="113"/>
      <c r="D4081" s="71"/>
      <c r="E4081" s="91"/>
      <c r="F4081" s="91"/>
      <c r="G4081" s="91"/>
      <c r="H4081" s="50"/>
      <c r="I4081" s="51"/>
      <c r="J4081" s="107"/>
      <c r="L4081" s="50"/>
      <c r="M4081" s="50"/>
      <c r="N4081" s="50"/>
    </row>
    <row r="4082" spans="1:14" s="22" customFormat="1" x14ac:dyDescent="0.45">
      <c r="A4082" s="113"/>
      <c r="C4082" s="113"/>
      <c r="D4082" s="71"/>
      <c r="E4082" s="91"/>
      <c r="F4082" s="91"/>
      <c r="G4082" s="91"/>
      <c r="H4082" s="50"/>
      <c r="I4082" s="51"/>
      <c r="J4082" s="107"/>
      <c r="L4082" s="50"/>
      <c r="M4082" s="50"/>
      <c r="N4082" s="50"/>
    </row>
    <row r="4083" spans="1:14" s="22" customFormat="1" x14ac:dyDescent="0.45">
      <c r="A4083" s="113"/>
      <c r="C4083" s="113"/>
      <c r="D4083" s="71"/>
      <c r="E4083" s="91"/>
      <c r="F4083" s="91"/>
      <c r="G4083" s="91"/>
      <c r="H4083" s="50"/>
      <c r="I4083" s="51"/>
      <c r="J4083" s="107"/>
      <c r="L4083" s="50"/>
      <c r="M4083" s="50"/>
      <c r="N4083" s="50"/>
    </row>
    <row r="4084" spans="1:14" s="22" customFormat="1" x14ac:dyDescent="0.45">
      <c r="A4084" s="113"/>
      <c r="C4084" s="113"/>
      <c r="D4084" s="71"/>
      <c r="E4084" s="91"/>
      <c r="F4084" s="91"/>
      <c r="G4084" s="91"/>
      <c r="H4084" s="50"/>
      <c r="I4084" s="51"/>
      <c r="J4084" s="107"/>
      <c r="L4084" s="50"/>
      <c r="M4084" s="50"/>
      <c r="N4084" s="50"/>
    </row>
    <row r="4085" spans="1:14" s="22" customFormat="1" x14ac:dyDescent="0.45">
      <c r="A4085" s="113"/>
      <c r="C4085" s="113"/>
      <c r="D4085" s="71"/>
      <c r="E4085" s="91"/>
      <c r="F4085" s="91"/>
      <c r="G4085" s="91"/>
      <c r="H4085" s="50"/>
      <c r="I4085" s="51"/>
      <c r="J4085" s="107"/>
      <c r="L4085" s="50"/>
      <c r="M4085" s="50"/>
      <c r="N4085" s="50"/>
    </row>
    <row r="4086" spans="1:14" s="22" customFormat="1" x14ac:dyDescent="0.45">
      <c r="A4086" s="113"/>
      <c r="C4086" s="113"/>
      <c r="D4086" s="71"/>
      <c r="E4086" s="91"/>
      <c r="F4086" s="91"/>
      <c r="G4086" s="91"/>
      <c r="H4086" s="50"/>
      <c r="I4086" s="51"/>
      <c r="J4086" s="107"/>
      <c r="L4086" s="50"/>
      <c r="M4086" s="50"/>
      <c r="N4086" s="50"/>
    </row>
    <row r="4087" spans="1:14" s="22" customFormat="1" x14ac:dyDescent="0.45">
      <c r="A4087" s="113"/>
      <c r="C4087" s="113"/>
      <c r="D4087" s="71"/>
      <c r="E4087" s="91"/>
      <c r="F4087" s="91"/>
      <c r="G4087" s="91"/>
      <c r="H4087" s="50"/>
      <c r="I4087" s="51"/>
      <c r="J4087" s="107"/>
      <c r="L4087" s="50"/>
      <c r="M4087" s="50"/>
      <c r="N4087" s="50"/>
    </row>
    <row r="4088" spans="1:14" s="22" customFormat="1" x14ac:dyDescent="0.45">
      <c r="A4088" s="113"/>
      <c r="C4088" s="113"/>
      <c r="D4088" s="71"/>
      <c r="E4088" s="91"/>
      <c r="F4088" s="91"/>
      <c r="G4088" s="91"/>
      <c r="H4088" s="50"/>
      <c r="I4088" s="51"/>
      <c r="J4088" s="107"/>
      <c r="L4088" s="50"/>
      <c r="M4088" s="50"/>
      <c r="N4088" s="50"/>
    </row>
    <row r="4089" spans="1:14" s="22" customFormat="1" x14ac:dyDescent="0.45">
      <c r="A4089" s="113"/>
      <c r="C4089" s="113"/>
      <c r="D4089" s="71"/>
      <c r="E4089" s="91"/>
      <c r="F4089" s="91"/>
      <c r="G4089" s="91"/>
      <c r="H4089" s="50"/>
      <c r="I4089" s="51"/>
      <c r="J4089" s="107"/>
      <c r="L4089" s="50"/>
      <c r="M4089" s="50"/>
      <c r="N4089" s="50"/>
    </row>
    <row r="4090" spans="1:14" s="22" customFormat="1" x14ac:dyDescent="0.45">
      <c r="A4090" s="113"/>
      <c r="C4090" s="113"/>
      <c r="D4090" s="71"/>
      <c r="E4090" s="91"/>
      <c r="F4090" s="91"/>
      <c r="G4090" s="91"/>
      <c r="H4090" s="50"/>
      <c r="I4090" s="51"/>
      <c r="J4090" s="107"/>
      <c r="L4090" s="50"/>
      <c r="M4090" s="50"/>
      <c r="N4090" s="50"/>
    </row>
    <row r="4091" spans="1:14" s="22" customFormat="1" x14ac:dyDescent="0.45">
      <c r="A4091" s="113"/>
      <c r="C4091" s="113"/>
      <c r="D4091" s="71"/>
      <c r="E4091" s="91"/>
      <c r="F4091" s="91"/>
      <c r="G4091" s="91"/>
      <c r="H4091" s="50"/>
      <c r="I4091" s="51"/>
      <c r="J4091" s="107"/>
      <c r="L4091" s="50"/>
      <c r="M4091" s="50"/>
      <c r="N4091" s="50"/>
    </row>
    <row r="4092" spans="1:14" s="22" customFormat="1" x14ac:dyDescent="0.45">
      <c r="A4092" s="113"/>
      <c r="C4092" s="113"/>
      <c r="D4092" s="71"/>
      <c r="E4092" s="91"/>
      <c r="F4092" s="91"/>
      <c r="G4092" s="91"/>
      <c r="H4092" s="50"/>
      <c r="I4092" s="51"/>
      <c r="J4092" s="107"/>
      <c r="L4092" s="50"/>
      <c r="M4092" s="50"/>
      <c r="N4092" s="50"/>
    </row>
    <row r="4093" spans="1:14" s="22" customFormat="1" x14ac:dyDescent="0.45">
      <c r="A4093" s="113"/>
      <c r="C4093" s="113"/>
      <c r="D4093" s="71"/>
      <c r="E4093" s="91"/>
      <c r="F4093" s="91"/>
      <c r="G4093" s="91"/>
      <c r="H4093" s="50"/>
      <c r="I4093" s="51"/>
      <c r="J4093" s="107"/>
      <c r="L4093" s="50"/>
      <c r="M4093" s="50"/>
      <c r="N4093" s="50"/>
    </row>
    <row r="4094" spans="1:14" s="22" customFormat="1" x14ac:dyDescent="0.45">
      <c r="A4094" s="113"/>
      <c r="C4094" s="113"/>
      <c r="D4094" s="71"/>
      <c r="E4094" s="91"/>
      <c r="F4094" s="91"/>
      <c r="G4094" s="91"/>
      <c r="H4094" s="50"/>
      <c r="I4094" s="51"/>
      <c r="J4094" s="107"/>
      <c r="L4094" s="50"/>
      <c r="M4094" s="50"/>
      <c r="N4094" s="50"/>
    </row>
    <row r="4095" spans="1:14" s="22" customFormat="1" x14ac:dyDescent="0.45">
      <c r="A4095" s="113"/>
      <c r="C4095" s="113"/>
      <c r="D4095" s="71"/>
      <c r="E4095" s="91"/>
      <c r="F4095" s="91"/>
      <c r="G4095" s="91"/>
      <c r="H4095" s="50"/>
      <c r="I4095" s="51"/>
      <c r="J4095" s="107"/>
      <c r="L4095" s="50"/>
      <c r="M4095" s="50"/>
      <c r="N4095" s="50"/>
    </row>
    <row r="4096" spans="1:14" s="22" customFormat="1" x14ac:dyDescent="0.45">
      <c r="A4096" s="113"/>
      <c r="C4096" s="113"/>
      <c r="D4096" s="71"/>
      <c r="E4096" s="91"/>
      <c r="F4096" s="91"/>
      <c r="G4096" s="91"/>
      <c r="H4096" s="50"/>
      <c r="I4096" s="51"/>
      <c r="J4096" s="107"/>
      <c r="L4096" s="50"/>
      <c r="M4096" s="50"/>
      <c r="N4096" s="50"/>
    </row>
    <row r="4097" spans="1:14" s="22" customFormat="1" x14ac:dyDescent="0.45">
      <c r="A4097" s="113"/>
      <c r="C4097" s="113"/>
      <c r="D4097" s="71"/>
      <c r="E4097" s="91"/>
      <c r="F4097" s="91"/>
      <c r="G4097" s="91"/>
      <c r="H4097" s="50"/>
      <c r="I4097" s="51"/>
      <c r="J4097" s="107"/>
      <c r="L4097" s="50"/>
      <c r="M4097" s="50"/>
      <c r="N4097" s="50"/>
    </row>
    <row r="4098" spans="1:14" s="22" customFormat="1" x14ac:dyDescent="0.45">
      <c r="A4098" s="113"/>
      <c r="C4098" s="113"/>
      <c r="D4098" s="71"/>
      <c r="E4098" s="91"/>
      <c r="F4098" s="91"/>
      <c r="G4098" s="91"/>
      <c r="H4098" s="50"/>
      <c r="I4098" s="51"/>
      <c r="J4098" s="107"/>
      <c r="L4098" s="50"/>
      <c r="M4098" s="50"/>
      <c r="N4098" s="50"/>
    </row>
    <row r="4099" spans="1:14" s="22" customFormat="1" x14ac:dyDescent="0.45">
      <c r="A4099" s="113"/>
      <c r="C4099" s="113"/>
      <c r="D4099" s="71"/>
      <c r="E4099" s="91"/>
      <c r="F4099" s="91"/>
      <c r="G4099" s="91"/>
      <c r="H4099" s="50"/>
      <c r="I4099" s="51"/>
      <c r="J4099" s="107"/>
      <c r="L4099" s="50"/>
      <c r="M4099" s="50"/>
      <c r="N4099" s="50"/>
    </row>
    <row r="4100" spans="1:14" s="22" customFormat="1" x14ac:dyDescent="0.45">
      <c r="A4100" s="113"/>
      <c r="C4100" s="113"/>
      <c r="D4100" s="71"/>
      <c r="E4100" s="91"/>
      <c r="F4100" s="91"/>
      <c r="G4100" s="91"/>
      <c r="H4100" s="50"/>
      <c r="I4100" s="51"/>
      <c r="J4100" s="107"/>
      <c r="L4100" s="50"/>
      <c r="M4100" s="50"/>
      <c r="N4100" s="50"/>
    </row>
    <row r="4101" spans="1:14" s="22" customFormat="1" x14ac:dyDescent="0.45">
      <c r="A4101" s="113"/>
      <c r="C4101" s="113"/>
      <c r="D4101" s="71"/>
      <c r="E4101" s="91"/>
      <c r="F4101" s="91"/>
      <c r="G4101" s="91"/>
      <c r="H4101" s="50"/>
      <c r="I4101" s="51"/>
      <c r="J4101" s="107"/>
      <c r="L4101" s="50"/>
      <c r="M4101" s="50"/>
      <c r="N4101" s="50"/>
    </row>
    <row r="4102" spans="1:14" s="22" customFormat="1" x14ac:dyDescent="0.45">
      <c r="A4102" s="113"/>
      <c r="C4102" s="113"/>
      <c r="D4102" s="71"/>
      <c r="E4102" s="91"/>
      <c r="F4102" s="91"/>
      <c r="G4102" s="91"/>
      <c r="H4102" s="50"/>
      <c r="I4102" s="51"/>
      <c r="J4102" s="107"/>
      <c r="L4102" s="50"/>
      <c r="M4102" s="50"/>
      <c r="N4102" s="50"/>
    </row>
    <row r="4103" spans="1:14" s="22" customFormat="1" x14ac:dyDescent="0.45">
      <c r="A4103" s="113"/>
      <c r="C4103" s="113"/>
      <c r="D4103" s="71"/>
      <c r="E4103" s="91"/>
      <c r="F4103" s="91"/>
      <c r="G4103" s="91"/>
      <c r="H4103" s="50"/>
      <c r="I4103" s="51"/>
      <c r="J4103" s="107"/>
      <c r="L4103" s="50"/>
      <c r="M4103" s="50"/>
      <c r="N4103" s="50"/>
    </row>
    <row r="4104" spans="1:14" s="22" customFormat="1" x14ac:dyDescent="0.45">
      <c r="A4104" s="113"/>
      <c r="C4104" s="113"/>
      <c r="D4104" s="71"/>
      <c r="E4104" s="91"/>
      <c r="F4104" s="91"/>
      <c r="G4104" s="91"/>
      <c r="H4104" s="50"/>
      <c r="I4104" s="51"/>
      <c r="J4104" s="107"/>
      <c r="L4104" s="50"/>
      <c r="M4104" s="50"/>
      <c r="N4104" s="50"/>
    </row>
    <row r="4105" spans="1:14" s="22" customFormat="1" x14ac:dyDescent="0.45">
      <c r="A4105" s="113"/>
      <c r="C4105" s="113"/>
      <c r="D4105" s="71"/>
      <c r="E4105" s="91"/>
      <c r="F4105" s="91"/>
      <c r="G4105" s="91"/>
      <c r="H4105" s="50"/>
      <c r="I4105" s="51"/>
      <c r="J4105" s="107"/>
      <c r="L4105" s="50"/>
      <c r="M4105" s="50"/>
      <c r="N4105" s="50"/>
    </row>
    <row r="4106" spans="1:14" s="22" customFormat="1" x14ac:dyDescent="0.45">
      <c r="A4106" s="113"/>
      <c r="C4106" s="113"/>
      <c r="D4106" s="71"/>
      <c r="E4106" s="91"/>
      <c r="F4106" s="91"/>
      <c r="G4106" s="91"/>
      <c r="H4106" s="50"/>
      <c r="I4106" s="51"/>
      <c r="J4106" s="107"/>
      <c r="L4106" s="50"/>
      <c r="M4106" s="50"/>
      <c r="N4106" s="50"/>
    </row>
    <row r="4107" spans="1:14" s="22" customFormat="1" x14ac:dyDescent="0.45">
      <c r="A4107" s="113"/>
      <c r="C4107" s="113"/>
      <c r="D4107" s="71"/>
      <c r="E4107" s="91"/>
      <c r="F4107" s="91"/>
      <c r="G4107" s="91"/>
      <c r="H4107" s="50"/>
      <c r="I4107" s="51"/>
      <c r="J4107" s="107"/>
      <c r="L4107" s="50"/>
      <c r="M4107" s="50"/>
      <c r="N4107" s="50"/>
    </row>
    <row r="4108" spans="1:14" s="22" customFormat="1" x14ac:dyDescent="0.45">
      <c r="A4108" s="113"/>
      <c r="C4108" s="113"/>
      <c r="D4108" s="71"/>
      <c r="E4108" s="91"/>
      <c r="F4108" s="91"/>
      <c r="G4108" s="91"/>
      <c r="H4108" s="50"/>
      <c r="I4108" s="51"/>
      <c r="J4108" s="107"/>
      <c r="L4108" s="50"/>
      <c r="M4108" s="50"/>
      <c r="N4108" s="50"/>
    </row>
    <row r="4109" spans="1:14" s="22" customFormat="1" x14ac:dyDescent="0.45">
      <c r="A4109" s="113"/>
      <c r="C4109" s="113"/>
      <c r="D4109" s="71"/>
      <c r="E4109" s="91"/>
      <c r="F4109" s="91"/>
      <c r="G4109" s="91"/>
      <c r="H4109" s="50"/>
      <c r="I4109" s="51"/>
      <c r="J4109" s="107"/>
      <c r="L4109" s="50"/>
      <c r="M4109" s="50"/>
      <c r="N4109" s="50"/>
    </row>
    <row r="4110" spans="1:14" s="22" customFormat="1" x14ac:dyDescent="0.45">
      <c r="A4110" s="113"/>
      <c r="C4110" s="113"/>
      <c r="D4110" s="71"/>
      <c r="E4110" s="91"/>
      <c r="F4110" s="91"/>
      <c r="G4110" s="91"/>
      <c r="H4110" s="50"/>
      <c r="I4110" s="51"/>
      <c r="J4110" s="107"/>
      <c r="L4110" s="50"/>
      <c r="M4110" s="50"/>
      <c r="N4110" s="50"/>
    </row>
    <row r="4111" spans="1:14" s="22" customFormat="1" x14ac:dyDescent="0.45">
      <c r="A4111" s="113"/>
      <c r="C4111" s="113"/>
      <c r="D4111" s="71"/>
      <c r="E4111" s="91"/>
      <c r="F4111" s="91"/>
      <c r="G4111" s="91"/>
      <c r="H4111" s="50"/>
      <c r="I4111" s="51"/>
      <c r="J4111" s="107"/>
      <c r="L4111" s="50"/>
      <c r="M4111" s="50"/>
      <c r="N4111" s="50"/>
    </row>
    <row r="4112" spans="1:14" s="22" customFormat="1" x14ac:dyDescent="0.45">
      <c r="A4112" s="113"/>
      <c r="C4112" s="113"/>
      <c r="D4112" s="71"/>
      <c r="E4112" s="91"/>
      <c r="F4112" s="91"/>
      <c r="G4112" s="91"/>
      <c r="H4112" s="50"/>
      <c r="I4112" s="51"/>
      <c r="J4112" s="107"/>
      <c r="L4112" s="50"/>
      <c r="M4112" s="50"/>
      <c r="N4112" s="50"/>
    </row>
    <row r="4113" spans="1:14" s="22" customFormat="1" x14ac:dyDescent="0.45">
      <c r="A4113" s="113"/>
      <c r="C4113" s="113"/>
      <c r="D4113" s="71"/>
      <c r="E4113" s="91"/>
      <c r="F4113" s="91"/>
      <c r="G4113" s="91"/>
      <c r="H4113" s="50"/>
      <c r="I4113" s="51"/>
      <c r="J4113" s="107"/>
      <c r="L4113" s="50"/>
      <c r="M4113" s="50"/>
      <c r="N4113" s="50"/>
    </row>
    <row r="4114" spans="1:14" s="22" customFormat="1" x14ac:dyDescent="0.45">
      <c r="A4114" s="113"/>
      <c r="C4114" s="113"/>
      <c r="D4114" s="71"/>
      <c r="E4114" s="91"/>
      <c r="F4114" s="91"/>
      <c r="G4114" s="91"/>
      <c r="H4114" s="50"/>
      <c r="I4114" s="51"/>
      <c r="J4114" s="107"/>
      <c r="L4114" s="50"/>
      <c r="M4114" s="50"/>
      <c r="N4114" s="50"/>
    </row>
    <row r="4115" spans="1:14" s="22" customFormat="1" x14ac:dyDescent="0.45">
      <c r="A4115" s="113"/>
      <c r="C4115" s="113"/>
      <c r="D4115" s="71"/>
      <c r="E4115" s="91"/>
      <c r="F4115" s="91"/>
      <c r="G4115" s="91"/>
      <c r="H4115" s="50"/>
      <c r="I4115" s="51"/>
      <c r="J4115" s="107"/>
      <c r="L4115" s="50"/>
      <c r="M4115" s="50"/>
      <c r="N4115" s="50"/>
    </row>
    <row r="4116" spans="1:14" s="22" customFormat="1" x14ac:dyDescent="0.45">
      <c r="A4116" s="113"/>
      <c r="C4116" s="113"/>
      <c r="D4116" s="71"/>
      <c r="E4116" s="91"/>
      <c r="F4116" s="91"/>
      <c r="G4116" s="91"/>
      <c r="H4116" s="50"/>
      <c r="I4116" s="51"/>
      <c r="J4116" s="107"/>
      <c r="L4116" s="50"/>
      <c r="M4116" s="50"/>
      <c r="N4116" s="50"/>
    </row>
    <row r="4117" spans="1:14" s="22" customFormat="1" x14ac:dyDescent="0.45">
      <c r="A4117" s="113"/>
      <c r="C4117" s="113"/>
      <c r="D4117" s="71"/>
      <c r="E4117" s="91"/>
      <c r="F4117" s="91"/>
      <c r="G4117" s="91"/>
      <c r="H4117" s="50"/>
      <c r="I4117" s="51"/>
      <c r="J4117" s="107"/>
      <c r="L4117" s="50"/>
      <c r="M4117" s="50"/>
      <c r="N4117" s="50"/>
    </row>
    <row r="4118" spans="1:14" s="22" customFormat="1" x14ac:dyDescent="0.45">
      <c r="A4118" s="113"/>
      <c r="C4118" s="113"/>
      <c r="D4118" s="71"/>
      <c r="E4118" s="91"/>
      <c r="F4118" s="91"/>
      <c r="G4118" s="91"/>
      <c r="H4118" s="50"/>
      <c r="I4118" s="51"/>
      <c r="J4118" s="107"/>
      <c r="L4118" s="50"/>
      <c r="M4118" s="50"/>
      <c r="N4118" s="50"/>
    </row>
    <row r="4119" spans="1:14" s="22" customFormat="1" x14ac:dyDescent="0.45">
      <c r="A4119" s="113"/>
      <c r="C4119" s="113"/>
      <c r="D4119" s="71"/>
      <c r="E4119" s="91"/>
      <c r="F4119" s="91"/>
      <c r="G4119" s="91"/>
      <c r="H4119" s="50"/>
      <c r="I4119" s="51"/>
      <c r="J4119" s="107"/>
      <c r="L4119" s="50"/>
      <c r="M4119" s="50"/>
      <c r="N4119" s="50"/>
    </row>
    <row r="4120" spans="1:14" s="22" customFormat="1" x14ac:dyDescent="0.45">
      <c r="A4120" s="113"/>
      <c r="C4120" s="113"/>
      <c r="D4120" s="71"/>
      <c r="E4120" s="91"/>
      <c r="F4120" s="91"/>
      <c r="G4120" s="91"/>
      <c r="H4120" s="50"/>
      <c r="I4120" s="51"/>
      <c r="J4120" s="107"/>
      <c r="L4120" s="50"/>
      <c r="M4120" s="50"/>
      <c r="N4120" s="50"/>
    </row>
    <row r="4121" spans="1:14" s="22" customFormat="1" x14ac:dyDescent="0.45">
      <c r="A4121" s="113"/>
      <c r="C4121" s="113"/>
      <c r="D4121" s="71"/>
      <c r="E4121" s="91"/>
      <c r="F4121" s="91"/>
      <c r="G4121" s="91"/>
      <c r="H4121" s="50"/>
      <c r="I4121" s="51"/>
      <c r="J4121" s="107"/>
      <c r="L4121" s="50"/>
      <c r="M4121" s="50"/>
      <c r="N4121" s="50"/>
    </row>
    <row r="4122" spans="1:14" s="22" customFormat="1" x14ac:dyDescent="0.45">
      <c r="A4122" s="113"/>
      <c r="C4122" s="113"/>
      <c r="D4122" s="71"/>
      <c r="E4122" s="91"/>
      <c r="F4122" s="91"/>
      <c r="G4122" s="91"/>
      <c r="H4122" s="50"/>
      <c r="I4122" s="51"/>
      <c r="J4122" s="107"/>
      <c r="L4122" s="50"/>
      <c r="M4122" s="50"/>
      <c r="N4122" s="50"/>
    </row>
    <row r="4123" spans="1:14" s="22" customFormat="1" x14ac:dyDescent="0.45">
      <c r="A4123" s="113"/>
      <c r="C4123" s="113"/>
      <c r="D4123" s="71"/>
      <c r="E4123" s="91"/>
      <c r="F4123" s="91"/>
      <c r="G4123" s="91"/>
      <c r="H4123" s="50"/>
      <c r="I4123" s="51"/>
      <c r="J4123" s="107"/>
      <c r="L4123" s="50"/>
      <c r="M4123" s="50"/>
      <c r="N4123" s="50"/>
    </row>
    <row r="4124" spans="1:14" s="22" customFormat="1" x14ac:dyDescent="0.45">
      <c r="A4124" s="113"/>
      <c r="C4124" s="113"/>
      <c r="D4124" s="71"/>
      <c r="E4124" s="91"/>
      <c r="F4124" s="91"/>
      <c r="G4124" s="91"/>
      <c r="H4124" s="50"/>
      <c r="I4124" s="51"/>
      <c r="J4124" s="107"/>
      <c r="L4124" s="50"/>
      <c r="M4124" s="50"/>
      <c r="N4124" s="50"/>
    </row>
    <row r="4125" spans="1:14" s="22" customFormat="1" x14ac:dyDescent="0.45">
      <c r="A4125" s="113"/>
      <c r="C4125" s="113"/>
      <c r="D4125" s="71"/>
      <c r="E4125" s="91"/>
      <c r="F4125" s="91"/>
      <c r="G4125" s="91"/>
      <c r="H4125" s="50"/>
      <c r="I4125" s="51"/>
      <c r="J4125" s="107"/>
      <c r="L4125" s="50"/>
      <c r="M4125" s="50"/>
      <c r="N4125" s="50"/>
    </row>
    <row r="4126" spans="1:14" s="22" customFormat="1" x14ac:dyDescent="0.45">
      <c r="A4126" s="113"/>
      <c r="C4126" s="113"/>
      <c r="D4126" s="71"/>
      <c r="E4126" s="91"/>
      <c r="F4126" s="91"/>
      <c r="G4126" s="91"/>
      <c r="H4126" s="50"/>
      <c r="I4126" s="51"/>
      <c r="J4126" s="107"/>
      <c r="L4126" s="50"/>
      <c r="M4126" s="50"/>
      <c r="N4126" s="50"/>
    </row>
    <row r="4127" spans="1:14" s="22" customFormat="1" x14ac:dyDescent="0.45">
      <c r="A4127" s="113"/>
      <c r="C4127" s="113"/>
      <c r="D4127" s="71"/>
      <c r="E4127" s="91"/>
      <c r="F4127" s="91"/>
      <c r="G4127" s="91"/>
      <c r="H4127" s="50"/>
      <c r="I4127" s="51"/>
      <c r="J4127" s="107"/>
      <c r="L4127" s="50"/>
      <c r="M4127" s="50"/>
      <c r="N4127" s="50"/>
    </row>
    <row r="4128" spans="1:14" s="22" customFormat="1" x14ac:dyDescent="0.45">
      <c r="A4128" s="113"/>
      <c r="C4128" s="113"/>
      <c r="D4128" s="71"/>
      <c r="E4128" s="91"/>
      <c r="F4128" s="91"/>
      <c r="G4128" s="91"/>
      <c r="H4128" s="50"/>
      <c r="I4128" s="51"/>
      <c r="J4128" s="107"/>
      <c r="L4128" s="50"/>
      <c r="M4128" s="50"/>
      <c r="N4128" s="50"/>
    </row>
    <row r="4129" spans="1:14" s="22" customFormat="1" x14ac:dyDescent="0.45">
      <c r="A4129" s="113"/>
      <c r="C4129" s="113"/>
      <c r="D4129" s="71"/>
      <c r="E4129" s="91"/>
      <c r="F4129" s="91"/>
      <c r="G4129" s="91"/>
      <c r="H4129" s="50"/>
      <c r="I4129" s="51"/>
      <c r="J4129" s="107"/>
      <c r="L4129" s="50"/>
      <c r="M4129" s="50"/>
      <c r="N4129" s="50"/>
    </row>
    <row r="4130" spans="1:14" s="22" customFormat="1" x14ac:dyDescent="0.45">
      <c r="A4130" s="113"/>
      <c r="C4130" s="113"/>
      <c r="D4130" s="71"/>
      <c r="E4130" s="91"/>
      <c r="F4130" s="91"/>
      <c r="G4130" s="91"/>
      <c r="H4130" s="50"/>
      <c r="I4130" s="51"/>
      <c r="J4130" s="107"/>
      <c r="L4130" s="50"/>
      <c r="M4130" s="50"/>
      <c r="N4130" s="50"/>
    </row>
    <row r="4131" spans="1:14" s="22" customFormat="1" x14ac:dyDescent="0.45">
      <c r="A4131" s="113"/>
      <c r="C4131" s="113"/>
      <c r="D4131" s="71"/>
      <c r="E4131" s="91"/>
      <c r="F4131" s="91"/>
      <c r="G4131" s="91"/>
      <c r="H4131" s="50"/>
      <c r="I4131" s="51"/>
      <c r="J4131" s="107"/>
      <c r="L4131" s="50"/>
      <c r="M4131" s="50"/>
      <c r="N4131" s="50"/>
    </row>
    <row r="4132" spans="1:14" s="22" customFormat="1" x14ac:dyDescent="0.45">
      <c r="A4132" s="113"/>
      <c r="C4132" s="113"/>
      <c r="D4132" s="71"/>
      <c r="E4132" s="91"/>
      <c r="F4132" s="91"/>
      <c r="G4132" s="91"/>
      <c r="H4132" s="50"/>
      <c r="I4132" s="51"/>
      <c r="J4132" s="107"/>
      <c r="L4132" s="50"/>
      <c r="M4132" s="50"/>
      <c r="N4132" s="50"/>
    </row>
    <row r="4133" spans="1:14" s="22" customFormat="1" x14ac:dyDescent="0.45">
      <c r="A4133" s="113"/>
      <c r="C4133" s="113"/>
      <c r="D4133" s="71"/>
      <c r="E4133" s="91"/>
      <c r="F4133" s="91"/>
      <c r="G4133" s="91"/>
      <c r="H4133" s="50"/>
      <c r="I4133" s="51"/>
      <c r="J4133" s="107"/>
      <c r="L4133" s="50"/>
      <c r="M4133" s="50"/>
      <c r="N4133" s="50"/>
    </row>
    <row r="4134" spans="1:14" s="22" customFormat="1" x14ac:dyDescent="0.45">
      <c r="A4134" s="113"/>
      <c r="C4134" s="113"/>
      <c r="D4134" s="71"/>
      <c r="E4134" s="91"/>
      <c r="F4134" s="91"/>
      <c r="G4134" s="91"/>
      <c r="H4134" s="50"/>
      <c r="I4134" s="51"/>
      <c r="J4134" s="107"/>
      <c r="L4134" s="50"/>
      <c r="M4134" s="50"/>
      <c r="N4134" s="50"/>
    </row>
    <row r="4135" spans="1:14" s="22" customFormat="1" x14ac:dyDescent="0.45">
      <c r="A4135" s="113"/>
      <c r="C4135" s="113"/>
      <c r="D4135" s="71"/>
      <c r="E4135" s="91"/>
      <c r="F4135" s="91"/>
      <c r="G4135" s="91"/>
      <c r="H4135" s="50"/>
      <c r="I4135" s="51"/>
      <c r="J4135" s="107"/>
      <c r="L4135" s="50"/>
      <c r="M4135" s="50"/>
      <c r="N4135" s="50"/>
    </row>
    <row r="4136" spans="1:14" s="22" customFormat="1" x14ac:dyDescent="0.45">
      <c r="A4136" s="113"/>
      <c r="C4136" s="113"/>
      <c r="D4136" s="71"/>
      <c r="E4136" s="91"/>
      <c r="F4136" s="91"/>
      <c r="G4136" s="91"/>
      <c r="H4136" s="50"/>
      <c r="I4136" s="51"/>
      <c r="J4136" s="107"/>
      <c r="L4136" s="50"/>
      <c r="M4136" s="50"/>
      <c r="N4136" s="50"/>
    </row>
    <row r="4137" spans="1:14" s="22" customFormat="1" x14ac:dyDescent="0.45">
      <c r="A4137" s="113"/>
      <c r="C4137" s="113"/>
      <c r="D4137" s="71"/>
      <c r="E4137" s="91"/>
      <c r="F4137" s="91"/>
      <c r="G4137" s="91"/>
      <c r="H4137" s="50"/>
      <c r="I4137" s="51"/>
      <c r="J4137" s="107"/>
      <c r="L4137" s="50"/>
      <c r="M4137" s="50"/>
      <c r="N4137" s="50"/>
    </row>
    <row r="4138" spans="1:14" s="22" customFormat="1" x14ac:dyDescent="0.45">
      <c r="A4138" s="113"/>
      <c r="C4138" s="113"/>
      <c r="D4138" s="71"/>
      <c r="E4138" s="91"/>
      <c r="F4138" s="91"/>
      <c r="G4138" s="91"/>
      <c r="H4138" s="50"/>
      <c r="I4138" s="51"/>
      <c r="J4138" s="107"/>
      <c r="L4138" s="50"/>
      <c r="M4138" s="50"/>
      <c r="N4138" s="50"/>
    </row>
    <row r="4139" spans="1:14" s="22" customFormat="1" x14ac:dyDescent="0.45">
      <c r="A4139" s="113"/>
      <c r="C4139" s="113"/>
      <c r="D4139" s="71"/>
      <c r="E4139" s="91"/>
      <c r="F4139" s="91"/>
      <c r="G4139" s="91"/>
      <c r="H4139" s="50"/>
      <c r="I4139" s="51"/>
      <c r="J4139" s="107"/>
      <c r="L4139" s="50"/>
      <c r="M4139" s="50"/>
      <c r="N4139" s="50"/>
    </row>
    <row r="4140" spans="1:14" s="22" customFormat="1" x14ac:dyDescent="0.45">
      <c r="A4140" s="113"/>
      <c r="C4140" s="113"/>
      <c r="D4140" s="71"/>
      <c r="E4140" s="91"/>
      <c r="F4140" s="91"/>
      <c r="G4140" s="91"/>
      <c r="H4140" s="50"/>
      <c r="I4140" s="51"/>
      <c r="J4140" s="107"/>
      <c r="L4140" s="50"/>
      <c r="M4140" s="50"/>
      <c r="N4140" s="50"/>
    </row>
    <row r="4141" spans="1:14" s="22" customFormat="1" x14ac:dyDescent="0.45">
      <c r="A4141" s="113"/>
      <c r="C4141" s="113"/>
      <c r="D4141" s="71"/>
      <c r="E4141" s="91"/>
      <c r="F4141" s="91"/>
      <c r="G4141" s="91"/>
      <c r="H4141" s="50"/>
      <c r="I4141" s="51"/>
      <c r="J4141" s="107"/>
      <c r="L4141" s="50"/>
      <c r="M4141" s="50"/>
      <c r="N4141" s="50"/>
    </row>
    <row r="4142" spans="1:14" s="22" customFormat="1" x14ac:dyDescent="0.45">
      <c r="A4142" s="113"/>
      <c r="C4142" s="113"/>
      <c r="D4142" s="71"/>
      <c r="E4142" s="91"/>
      <c r="F4142" s="91"/>
      <c r="G4142" s="91"/>
      <c r="H4142" s="50"/>
      <c r="I4142" s="51"/>
      <c r="J4142" s="107"/>
      <c r="L4142" s="50"/>
      <c r="M4142" s="50"/>
      <c r="N4142" s="50"/>
    </row>
    <row r="4143" spans="1:14" s="22" customFormat="1" x14ac:dyDescent="0.45">
      <c r="A4143" s="113"/>
      <c r="C4143" s="113"/>
      <c r="D4143" s="71"/>
      <c r="E4143" s="91"/>
      <c r="F4143" s="91"/>
      <c r="G4143" s="91"/>
      <c r="H4143" s="50"/>
      <c r="I4143" s="51"/>
      <c r="J4143" s="107"/>
      <c r="L4143" s="50"/>
      <c r="M4143" s="50"/>
      <c r="N4143" s="50"/>
    </row>
    <row r="4144" spans="1:14" s="22" customFormat="1" x14ac:dyDescent="0.45">
      <c r="A4144" s="113"/>
      <c r="C4144" s="113"/>
      <c r="D4144" s="71"/>
      <c r="E4144" s="91"/>
      <c r="F4144" s="91"/>
      <c r="G4144" s="91"/>
      <c r="H4144" s="50"/>
      <c r="I4144" s="51"/>
      <c r="J4144" s="107"/>
      <c r="L4144" s="50"/>
      <c r="M4144" s="50"/>
      <c r="N4144" s="50"/>
    </row>
    <row r="4145" spans="1:14" s="22" customFormat="1" x14ac:dyDescent="0.45">
      <c r="A4145" s="113"/>
      <c r="C4145" s="113"/>
      <c r="D4145" s="71"/>
      <c r="E4145" s="91"/>
      <c r="F4145" s="91"/>
      <c r="G4145" s="91"/>
      <c r="H4145" s="50"/>
      <c r="I4145" s="51"/>
      <c r="J4145" s="107"/>
      <c r="L4145" s="50"/>
      <c r="M4145" s="50"/>
      <c r="N4145" s="50"/>
    </row>
    <row r="4146" spans="1:14" s="22" customFormat="1" x14ac:dyDescent="0.45">
      <c r="A4146" s="113"/>
      <c r="C4146" s="113"/>
      <c r="D4146" s="71"/>
      <c r="E4146" s="91"/>
      <c r="F4146" s="91"/>
      <c r="G4146" s="91"/>
      <c r="H4146" s="50"/>
      <c r="I4146" s="51"/>
      <c r="J4146" s="107"/>
      <c r="L4146" s="50"/>
      <c r="M4146" s="50"/>
      <c r="N4146" s="50"/>
    </row>
    <row r="4147" spans="1:14" s="22" customFormat="1" x14ac:dyDescent="0.45">
      <c r="A4147" s="113"/>
      <c r="C4147" s="113"/>
      <c r="D4147" s="71"/>
      <c r="E4147" s="91"/>
      <c r="F4147" s="91"/>
      <c r="G4147" s="91"/>
      <c r="H4147" s="50"/>
      <c r="I4147" s="51"/>
      <c r="J4147" s="107"/>
      <c r="L4147" s="50"/>
      <c r="M4147" s="50"/>
      <c r="N4147" s="50"/>
    </row>
    <row r="4148" spans="1:14" s="22" customFormat="1" x14ac:dyDescent="0.45">
      <c r="A4148" s="113"/>
      <c r="C4148" s="113"/>
      <c r="D4148" s="71"/>
      <c r="E4148" s="91"/>
      <c r="F4148" s="91"/>
      <c r="G4148" s="91"/>
      <c r="H4148" s="50"/>
      <c r="I4148" s="51"/>
      <c r="J4148" s="107"/>
      <c r="L4148" s="50"/>
      <c r="M4148" s="50"/>
      <c r="N4148" s="50"/>
    </row>
    <row r="4149" spans="1:14" s="22" customFormat="1" x14ac:dyDescent="0.45">
      <c r="A4149" s="113"/>
      <c r="C4149" s="113"/>
      <c r="D4149" s="71"/>
      <c r="E4149" s="91"/>
      <c r="F4149" s="91"/>
      <c r="G4149" s="91"/>
      <c r="H4149" s="50"/>
      <c r="I4149" s="51"/>
      <c r="J4149" s="107"/>
      <c r="L4149" s="50"/>
      <c r="M4149" s="50"/>
      <c r="N4149" s="50"/>
    </row>
    <row r="4150" spans="1:14" s="22" customFormat="1" x14ac:dyDescent="0.45">
      <c r="A4150" s="113"/>
      <c r="C4150" s="113"/>
      <c r="D4150" s="71"/>
      <c r="E4150" s="91"/>
      <c r="F4150" s="91"/>
      <c r="G4150" s="91"/>
      <c r="H4150" s="50"/>
      <c r="I4150" s="51"/>
      <c r="J4150" s="107"/>
      <c r="L4150" s="50"/>
      <c r="M4150" s="50"/>
      <c r="N4150" s="50"/>
    </row>
    <row r="4151" spans="1:14" s="22" customFormat="1" x14ac:dyDescent="0.45">
      <c r="A4151" s="113"/>
      <c r="C4151" s="113"/>
      <c r="D4151" s="71"/>
      <c r="E4151" s="91"/>
      <c r="F4151" s="91"/>
      <c r="G4151" s="91"/>
      <c r="H4151" s="50"/>
      <c r="I4151" s="51"/>
      <c r="J4151" s="107"/>
      <c r="L4151" s="50"/>
      <c r="M4151" s="50"/>
      <c r="N4151" s="50"/>
    </row>
    <row r="4152" spans="1:14" s="22" customFormat="1" x14ac:dyDescent="0.45">
      <c r="A4152" s="113"/>
      <c r="C4152" s="113"/>
      <c r="D4152" s="71"/>
      <c r="E4152" s="91"/>
      <c r="F4152" s="91"/>
      <c r="G4152" s="91"/>
      <c r="H4152" s="50"/>
      <c r="I4152" s="51"/>
      <c r="J4152" s="107"/>
      <c r="L4152" s="50"/>
      <c r="M4152" s="50"/>
      <c r="N4152" s="50"/>
    </row>
    <row r="4153" spans="1:14" s="22" customFormat="1" x14ac:dyDescent="0.45">
      <c r="A4153" s="113"/>
      <c r="C4153" s="113"/>
      <c r="D4153" s="71"/>
      <c r="E4153" s="91"/>
      <c r="F4153" s="91"/>
      <c r="G4153" s="91"/>
      <c r="H4153" s="50"/>
      <c r="I4153" s="51"/>
      <c r="J4153" s="107"/>
      <c r="L4153" s="50"/>
      <c r="M4153" s="50"/>
      <c r="N4153" s="50"/>
    </row>
    <row r="4154" spans="1:14" s="22" customFormat="1" x14ac:dyDescent="0.45">
      <c r="A4154" s="113"/>
      <c r="C4154" s="113"/>
      <c r="D4154" s="71"/>
      <c r="E4154" s="91"/>
      <c r="F4154" s="91"/>
      <c r="G4154" s="91"/>
      <c r="H4154" s="50"/>
      <c r="I4154" s="51"/>
      <c r="J4154" s="107"/>
      <c r="L4154" s="50"/>
      <c r="M4154" s="50"/>
      <c r="N4154" s="50"/>
    </row>
    <row r="4155" spans="1:14" s="22" customFormat="1" x14ac:dyDescent="0.45">
      <c r="A4155" s="113"/>
      <c r="C4155" s="113"/>
      <c r="D4155" s="71"/>
      <c r="E4155" s="91"/>
      <c r="F4155" s="91"/>
      <c r="G4155" s="91"/>
      <c r="H4155" s="50"/>
      <c r="I4155" s="51"/>
      <c r="J4155" s="107"/>
      <c r="L4155" s="50"/>
      <c r="M4155" s="50"/>
      <c r="N4155" s="50"/>
    </row>
    <row r="4156" spans="1:14" s="22" customFormat="1" x14ac:dyDescent="0.45">
      <c r="A4156" s="113"/>
      <c r="C4156" s="113"/>
      <c r="D4156" s="71"/>
      <c r="E4156" s="91"/>
      <c r="F4156" s="91"/>
      <c r="G4156" s="91"/>
      <c r="H4156" s="50"/>
      <c r="I4156" s="51"/>
      <c r="J4156" s="107"/>
      <c r="L4156" s="50"/>
      <c r="M4156" s="50"/>
      <c r="N4156" s="50"/>
    </row>
    <row r="4157" spans="1:14" s="22" customFormat="1" x14ac:dyDescent="0.45">
      <c r="A4157" s="113"/>
      <c r="C4157" s="113"/>
      <c r="D4157" s="71"/>
      <c r="E4157" s="91"/>
      <c r="F4157" s="91"/>
      <c r="G4157" s="91"/>
      <c r="H4157" s="50"/>
      <c r="I4157" s="51"/>
      <c r="J4157" s="107"/>
      <c r="L4157" s="50"/>
      <c r="M4157" s="50"/>
      <c r="N4157" s="50"/>
    </row>
    <row r="4158" spans="1:14" s="22" customFormat="1" x14ac:dyDescent="0.45">
      <c r="A4158" s="113"/>
      <c r="C4158" s="113"/>
      <c r="D4158" s="71"/>
      <c r="E4158" s="91"/>
      <c r="F4158" s="91"/>
      <c r="G4158" s="91"/>
      <c r="H4158" s="50"/>
      <c r="I4158" s="51"/>
      <c r="J4158" s="107"/>
      <c r="L4158" s="50"/>
      <c r="M4158" s="50"/>
      <c r="N4158" s="50"/>
    </row>
    <row r="4159" spans="1:14" s="22" customFormat="1" x14ac:dyDescent="0.45">
      <c r="A4159" s="113"/>
      <c r="C4159" s="113"/>
      <c r="D4159" s="71"/>
      <c r="E4159" s="91"/>
      <c r="F4159" s="91"/>
      <c r="G4159" s="91"/>
      <c r="H4159" s="50"/>
      <c r="I4159" s="51"/>
      <c r="J4159" s="107"/>
      <c r="L4159" s="50"/>
      <c r="M4159" s="50"/>
      <c r="N4159" s="50"/>
    </row>
    <row r="4160" spans="1:14" s="22" customFormat="1" x14ac:dyDescent="0.45">
      <c r="A4160" s="113"/>
      <c r="C4160" s="113"/>
      <c r="D4160" s="71"/>
      <c r="E4160" s="91"/>
      <c r="F4160" s="91"/>
      <c r="G4160" s="91"/>
      <c r="H4160" s="50"/>
      <c r="I4160" s="51"/>
      <c r="J4160" s="107"/>
      <c r="L4160" s="50"/>
      <c r="M4160" s="50"/>
      <c r="N4160" s="50"/>
    </row>
    <row r="4161" spans="1:14" s="22" customFormat="1" x14ac:dyDescent="0.45">
      <c r="A4161" s="113"/>
      <c r="C4161" s="113"/>
      <c r="D4161" s="71"/>
      <c r="E4161" s="91"/>
      <c r="F4161" s="91"/>
      <c r="G4161" s="91"/>
      <c r="H4161" s="50"/>
      <c r="I4161" s="51"/>
      <c r="J4161" s="107"/>
      <c r="L4161" s="50"/>
      <c r="M4161" s="50"/>
      <c r="N4161" s="50"/>
    </row>
    <row r="4162" spans="1:14" s="22" customFormat="1" x14ac:dyDescent="0.45">
      <c r="A4162" s="113"/>
      <c r="C4162" s="113"/>
      <c r="D4162" s="71"/>
      <c r="E4162" s="91"/>
      <c r="F4162" s="91"/>
      <c r="G4162" s="91"/>
      <c r="H4162" s="50"/>
      <c r="I4162" s="51"/>
      <c r="J4162" s="107"/>
      <c r="L4162" s="50"/>
      <c r="M4162" s="50"/>
      <c r="N4162" s="50"/>
    </row>
    <row r="4163" spans="1:14" s="22" customFormat="1" x14ac:dyDescent="0.45">
      <c r="A4163" s="113"/>
      <c r="C4163" s="113"/>
      <c r="D4163" s="71"/>
      <c r="E4163" s="91"/>
      <c r="F4163" s="91"/>
      <c r="G4163" s="91"/>
      <c r="H4163" s="50"/>
      <c r="I4163" s="51"/>
      <c r="J4163" s="107"/>
      <c r="L4163" s="50"/>
      <c r="M4163" s="50"/>
      <c r="N4163" s="50"/>
    </row>
    <row r="4164" spans="1:14" s="22" customFormat="1" x14ac:dyDescent="0.45">
      <c r="A4164" s="113"/>
      <c r="C4164" s="113"/>
      <c r="D4164" s="71"/>
      <c r="E4164" s="91"/>
      <c r="F4164" s="91"/>
      <c r="G4164" s="91"/>
      <c r="H4164" s="50"/>
      <c r="I4164" s="51"/>
      <c r="J4164" s="107"/>
      <c r="L4164" s="50"/>
      <c r="M4164" s="50"/>
      <c r="N4164" s="50"/>
    </row>
    <row r="4165" spans="1:14" s="22" customFormat="1" x14ac:dyDescent="0.45">
      <c r="A4165" s="113"/>
      <c r="C4165" s="113"/>
      <c r="D4165" s="71"/>
      <c r="E4165" s="91"/>
      <c r="F4165" s="91"/>
      <c r="G4165" s="91"/>
      <c r="H4165" s="50"/>
      <c r="I4165" s="51"/>
      <c r="J4165" s="107"/>
      <c r="L4165" s="50"/>
      <c r="M4165" s="50"/>
      <c r="N4165" s="50"/>
    </row>
    <row r="4166" spans="1:14" s="22" customFormat="1" x14ac:dyDescent="0.45">
      <c r="A4166" s="113"/>
      <c r="C4166" s="113"/>
      <c r="D4166" s="71"/>
      <c r="E4166" s="91"/>
      <c r="F4166" s="91"/>
      <c r="G4166" s="91"/>
      <c r="H4166" s="50"/>
      <c r="I4166" s="51"/>
      <c r="J4166" s="107"/>
      <c r="L4166" s="50"/>
      <c r="M4166" s="50"/>
      <c r="N4166" s="50"/>
    </row>
    <row r="4167" spans="1:14" s="22" customFormat="1" x14ac:dyDescent="0.45">
      <c r="A4167" s="113"/>
      <c r="C4167" s="113"/>
      <c r="D4167" s="71"/>
      <c r="E4167" s="91"/>
      <c r="F4167" s="91"/>
      <c r="G4167" s="91"/>
      <c r="H4167" s="50"/>
      <c r="I4167" s="51"/>
      <c r="J4167" s="107"/>
      <c r="L4167" s="50"/>
      <c r="M4167" s="50"/>
      <c r="N4167" s="50"/>
    </row>
    <row r="4168" spans="1:14" s="22" customFormat="1" x14ac:dyDescent="0.45">
      <c r="A4168" s="113"/>
      <c r="C4168" s="113"/>
      <c r="D4168" s="71"/>
      <c r="E4168" s="91"/>
      <c r="F4168" s="91"/>
      <c r="G4168" s="91"/>
      <c r="H4168" s="50"/>
      <c r="I4168" s="51"/>
      <c r="J4168" s="107"/>
      <c r="L4168" s="50"/>
      <c r="M4168" s="50"/>
      <c r="N4168" s="50"/>
    </row>
    <row r="4169" spans="1:14" s="22" customFormat="1" x14ac:dyDescent="0.45">
      <c r="A4169" s="113"/>
      <c r="C4169" s="113"/>
      <c r="D4169" s="71"/>
      <c r="E4169" s="91"/>
      <c r="F4169" s="91"/>
      <c r="G4169" s="91"/>
      <c r="H4169" s="50"/>
      <c r="I4169" s="51"/>
      <c r="J4169" s="107"/>
      <c r="L4169" s="50"/>
      <c r="M4169" s="50"/>
      <c r="N4169" s="50"/>
    </row>
    <row r="4170" spans="1:14" s="22" customFormat="1" x14ac:dyDescent="0.45">
      <c r="A4170" s="113"/>
      <c r="C4170" s="113"/>
      <c r="D4170" s="71"/>
      <c r="E4170" s="91"/>
      <c r="F4170" s="91"/>
      <c r="G4170" s="91"/>
      <c r="H4170" s="50"/>
      <c r="I4170" s="51"/>
      <c r="J4170" s="107"/>
      <c r="L4170" s="50"/>
      <c r="M4170" s="50"/>
      <c r="N4170" s="50"/>
    </row>
    <row r="4171" spans="1:14" s="22" customFormat="1" x14ac:dyDescent="0.45">
      <c r="A4171" s="113"/>
      <c r="C4171" s="113"/>
      <c r="D4171" s="71"/>
      <c r="E4171" s="91"/>
      <c r="F4171" s="91"/>
      <c r="G4171" s="91"/>
      <c r="H4171" s="50"/>
      <c r="I4171" s="51"/>
      <c r="J4171" s="107"/>
      <c r="L4171" s="50"/>
      <c r="M4171" s="50"/>
      <c r="N4171" s="50"/>
    </row>
    <row r="4172" spans="1:14" s="22" customFormat="1" x14ac:dyDescent="0.45">
      <c r="A4172" s="113"/>
      <c r="C4172" s="113"/>
      <c r="D4172" s="71"/>
      <c r="E4172" s="91"/>
      <c r="F4172" s="91"/>
      <c r="G4172" s="91"/>
      <c r="H4172" s="50"/>
      <c r="I4172" s="51"/>
      <c r="J4172" s="107"/>
      <c r="L4172" s="50"/>
      <c r="M4172" s="50"/>
      <c r="N4172" s="50"/>
    </row>
    <row r="4173" spans="1:14" s="22" customFormat="1" x14ac:dyDescent="0.45">
      <c r="A4173" s="113"/>
      <c r="C4173" s="113"/>
      <c r="D4173" s="71"/>
      <c r="E4173" s="91"/>
      <c r="F4173" s="91"/>
      <c r="G4173" s="91"/>
      <c r="H4173" s="50"/>
      <c r="I4173" s="51"/>
      <c r="J4173" s="107"/>
      <c r="L4173" s="50"/>
      <c r="M4173" s="50"/>
      <c r="N4173" s="50"/>
    </row>
    <row r="4174" spans="1:14" s="22" customFormat="1" x14ac:dyDescent="0.45">
      <c r="A4174" s="113"/>
      <c r="C4174" s="113"/>
      <c r="D4174" s="71"/>
      <c r="E4174" s="91"/>
      <c r="F4174" s="91"/>
      <c r="G4174" s="91"/>
      <c r="H4174" s="50"/>
      <c r="I4174" s="51"/>
      <c r="J4174" s="107"/>
      <c r="L4174" s="50"/>
      <c r="M4174" s="50"/>
      <c r="N4174" s="50"/>
    </row>
    <row r="4175" spans="1:14" s="22" customFormat="1" x14ac:dyDescent="0.45">
      <c r="A4175" s="113"/>
      <c r="C4175" s="113"/>
      <c r="D4175" s="71"/>
      <c r="E4175" s="91"/>
      <c r="F4175" s="91"/>
      <c r="G4175" s="91"/>
      <c r="H4175" s="50"/>
      <c r="I4175" s="51"/>
      <c r="J4175" s="107"/>
      <c r="L4175" s="50"/>
      <c r="M4175" s="50"/>
      <c r="N4175" s="50"/>
    </row>
    <row r="4176" spans="1:14" s="22" customFormat="1" x14ac:dyDescent="0.45">
      <c r="A4176" s="113"/>
      <c r="C4176" s="113"/>
      <c r="D4176" s="71"/>
      <c r="E4176" s="91"/>
      <c r="F4176" s="91"/>
      <c r="G4176" s="91"/>
      <c r="H4176" s="50"/>
      <c r="I4176" s="51"/>
      <c r="J4176" s="107"/>
      <c r="L4176" s="50"/>
      <c r="M4176" s="50"/>
      <c r="N4176" s="50"/>
    </row>
    <row r="4177" spans="1:14" s="22" customFormat="1" x14ac:dyDescent="0.45">
      <c r="A4177" s="113"/>
      <c r="C4177" s="113"/>
      <c r="D4177" s="71"/>
      <c r="E4177" s="91"/>
      <c r="F4177" s="91"/>
      <c r="G4177" s="91"/>
      <c r="H4177" s="50"/>
      <c r="I4177" s="51"/>
      <c r="J4177" s="107"/>
      <c r="L4177" s="50"/>
      <c r="M4177" s="50"/>
      <c r="N4177" s="50"/>
    </row>
    <row r="4178" spans="1:14" s="22" customFormat="1" x14ac:dyDescent="0.45">
      <c r="A4178" s="113"/>
      <c r="C4178" s="113"/>
      <c r="D4178" s="71"/>
      <c r="E4178" s="91"/>
      <c r="F4178" s="91"/>
      <c r="G4178" s="91"/>
      <c r="H4178" s="50"/>
      <c r="I4178" s="51"/>
      <c r="J4178" s="107"/>
      <c r="L4178" s="50"/>
      <c r="M4178" s="50"/>
      <c r="N4178" s="50"/>
    </row>
    <row r="4179" spans="1:14" s="22" customFormat="1" x14ac:dyDescent="0.45">
      <c r="A4179" s="113"/>
      <c r="C4179" s="113"/>
      <c r="D4179" s="71"/>
      <c r="E4179" s="91"/>
      <c r="F4179" s="91"/>
      <c r="G4179" s="91"/>
      <c r="H4179" s="50"/>
      <c r="I4179" s="51"/>
      <c r="J4179" s="107"/>
      <c r="L4179" s="50"/>
      <c r="M4179" s="50"/>
      <c r="N4179" s="50"/>
    </row>
    <row r="4180" spans="1:14" s="22" customFormat="1" x14ac:dyDescent="0.45">
      <c r="A4180" s="113"/>
      <c r="C4180" s="113"/>
      <c r="D4180" s="71"/>
      <c r="E4180" s="91"/>
      <c r="F4180" s="91"/>
      <c r="G4180" s="91"/>
      <c r="H4180" s="50"/>
      <c r="I4180" s="51"/>
      <c r="J4180" s="107"/>
      <c r="L4180" s="50"/>
      <c r="M4180" s="50"/>
      <c r="N4180" s="50"/>
    </row>
    <row r="4181" spans="1:14" s="22" customFormat="1" x14ac:dyDescent="0.45">
      <c r="A4181" s="113"/>
      <c r="C4181" s="113"/>
      <c r="D4181" s="71"/>
      <c r="E4181" s="91"/>
      <c r="F4181" s="91"/>
      <c r="G4181" s="91"/>
      <c r="H4181" s="50"/>
      <c r="I4181" s="51"/>
      <c r="J4181" s="107"/>
      <c r="L4181" s="50"/>
      <c r="M4181" s="50"/>
      <c r="N4181" s="50"/>
    </row>
    <row r="4182" spans="1:14" s="22" customFormat="1" x14ac:dyDescent="0.45">
      <c r="A4182" s="113"/>
      <c r="C4182" s="113"/>
      <c r="D4182" s="71"/>
      <c r="E4182" s="91"/>
      <c r="F4182" s="91"/>
      <c r="G4182" s="91"/>
      <c r="H4182" s="50"/>
      <c r="I4182" s="51"/>
      <c r="J4182" s="107"/>
      <c r="L4182" s="50"/>
      <c r="M4182" s="50"/>
      <c r="N4182" s="50"/>
    </row>
    <row r="4183" spans="1:14" s="22" customFormat="1" x14ac:dyDescent="0.45">
      <c r="A4183" s="113"/>
      <c r="C4183" s="113"/>
      <c r="D4183" s="71"/>
      <c r="E4183" s="91"/>
      <c r="F4183" s="91"/>
      <c r="G4183" s="91"/>
      <c r="H4183" s="50"/>
      <c r="I4183" s="51"/>
      <c r="J4183" s="107"/>
      <c r="L4183" s="50"/>
      <c r="M4183" s="50"/>
      <c r="N4183" s="50"/>
    </row>
    <row r="4184" spans="1:14" s="22" customFormat="1" x14ac:dyDescent="0.45">
      <c r="A4184" s="113"/>
      <c r="C4184" s="113"/>
      <c r="D4184" s="71"/>
      <c r="E4184" s="91"/>
      <c r="F4184" s="91"/>
      <c r="G4184" s="91"/>
      <c r="H4184" s="50"/>
      <c r="I4184" s="51"/>
      <c r="J4184" s="107"/>
      <c r="L4184" s="50"/>
      <c r="M4184" s="50"/>
      <c r="N4184" s="50"/>
    </row>
    <row r="4185" spans="1:14" s="22" customFormat="1" x14ac:dyDescent="0.45">
      <c r="A4185" s="113"/>
      <c r="C4185" s="113"/>
      <c r="D4185" s="71"/>
      <c r="E4185" s="91"/>
      <c r="F4185" s="91"/>
      <c r="G4185" s="91"/>
      <c r="H4185" s="50"/>
      <c r="I4185" s="51"/>
      <c r="J4185" s="107"/>
      <c r="L4185" s="50"/>
      <c r="M4185" s="50"/>
      <c r="N4185" s="50"/>
    </row>
    <row r="4186" spans="1:14" s="22" customFormat="1" x14ac:dyDescent="0.45">
      <c r="A4186" s="113"/>
      <c r="C4186" s="113"/>
      <c r="D4186" s="71"/>
      <c r="E4186" s="91"/>
      <c r="F4186" s="91"/>
      <c r="G4186" s="91"/>
      <c r="H4186" s="50"/>
      <c r="I4186" s="51"/>
      <c r="J4186" s="107"/>
      <c r="L4186" s="50"/>
      <c r="M4186" s="50"/>
      <c r="N4186" s="50"/>
    </row>
    <row r="4187" spans="1:14" s="22" customFormat="1" x14ac:dyDescent="0.45">
      <c r="A4187" s="113"/>
      <c r="C4187" s="113"/>
      <c r="D4187" s="71"/>
      <c r="E4187" s="91"/>
      <c r="F4187" s="91"/>
      <c r="G4187" s="91"/>
      <c r="H4187" s="50"/>
      <c r="I4187" s="51"/>
      <c r="J4187" s="107"/>
      <c r="L4187" s="50"/>
      <c r="M4187" s="50"/>
      <c r="N4187" s="50"/>
    </row>
    <row r="4188" spans="1:14" s="22" customFormat="1" x14ac:dyDescent="0.45">
      <c r="A4188" s="113"/>
      <c r="C4188" s="113"/>
      <c r="D4188" s="71"/>
      <c r="E4188" s="91"/>
      <c r="F4188" s="91"/>
      <c r="G4188" s="91"/>
      <c r="H4188" s="50"/>
      <c r="I4188" s="51"/>
      <c r="J4188" s="107"/>
      <c r="L4188" s="50"/>
      <c r="M4188" s="50"/>
      <c r="N4188" s="50"/>
    </row>
    <row r="4189" spans="1:14" s="22" customFormat="1" x14ac:dyDescent="0.45">
      <c r="A4189" s="113"/>
      <c r="C4189" s="113"/>
      <c r="D4189" s="71"/>
      <c r="E4189" s="91"/>
      <c r="F4189" s="91"/>
      <c r="G4189" s="91"/>
      <c r="H4189" s="50"/>
      <c r="I4189" s="51"/>
      <c r="J4189" s="107"/>
      <c r="L4189" s="50"/>
      <c r="M4189" s="50"/>
      <c r="N4189" s="50"/>
    </row>
    <row r="4190" spans="1:14" s="22" customFormat="1" x14ac:dyDescent="0.45">
      <c r="A4190" s="113"/>
      <c r="C4190" s="113"/>
      <c r="D4190" s="71"/>
      <c r="E4190" s="91"/>
      <c r="F4190" s="91"/>
      <c r="G4190" s="91"/>
      <c r="H4190" s="50"/>
      <c r="I4190" s="51"/>
      <c r="J4190" s="107"/>
      <c r="L4190" s="50"/>
      <c r="M4190" s="50"/>
      <c r="N4190" s="50"/>
    </row>
    <row r="4191" spans="1:14" s="22" customFormat="1" x14ac:dyDescent="0.45">
      <c r="A4191" s="113"/>
      <c r="C4191" s="113"/>
      <c r="D4191" s="71"/>
      <c r="E4191" s="91"/>
      <c r="F4191" s="91"/>
      <c r="G4191" s="91"/>
      <c r="H4191" s="50"/>
      <c r="I4191" s="51"/>
      <c r="J4191" s="107"/>
      <c r="L4191" s="50"/>
      <c r="M4191" s="50"/>
      <c r="N4191" s="50"/>
    </row>
    <row r="4192" spans="1:14" s="22" customFormat="1" x14ac:dyDescent="0.45">
      <c r="A4192" s="113"/>
      <c r="C4192" s="113"/>
      <c r="D4192" s="71"/>
      <c r="E4192" s="91"/>
      <c r="F4192" s="91"/>
      <c r="G4192" s="91"/>
      <c r="H4192" s="50"/>
      <c r="I4192" s="51"/>
      <c r="J4192" s="107"/>
      <c r="L4192" s="50"/>
      <c r="M4192" s="50"/>
      <c r="N4192" s="50"/>
    </row>
    <row r="4193" spans="1:14" s="22" customFormat="1" x14ac:dyDescent="0.45">
      <c r="A4193" s="113"/>
      <c r="C4193" s="113"/>
      <c r="D4193" s="71"/>
      <c r="E4193" s="91"/>
      <c r="F4193" s="91"/>
      <c r="G4193" s="91"/>
      <c r="H4193" s="50"/>
      <c r="I4193" s="51"/>
      <c r="J4193" s="107"/>
      <c r="L4193" s="50"/>
      <c r="M4193" s="50"/>
      <c r="N4193" s="50"/>
    </row>
  </sheetData>
  <sheetProtection algorithmName="SHA-512" hashValue="P9eBaV1z/kL6XGqbjy5uTnXAmtNpgZJXSYsJKkNnxRq+bB5w4w39yiwd3/GIHGqLJzpEkcLhoHX2WEgzL7TlFA==" saltValue="0Y3gQfKCSe0JRnGJUlCfpw==" spinCount="100000" sheet="1" objects="1" scenarios="1"/>
  <mergeCells count="3">
    <mergeCell ref="P10:X10"/>
    <mergeCell ref="Y10:AF10"/>
    <mergeCell ref="C5:F8"/>
  </mergeCells>
  <pageMargins left="0.31496062992125984" right="0.19685039370078741" top="0.31496062992125984" bottom="0.35433070866141736" header="0.15748031496062992" footer="0.15748031496062992"/>
  <pageSetup paperSize="8" scale="97" fitToHeight="0" orientation="landscape" r:id="rId1"/>
  <headerFooter>
    <oddFooter>&amp;L&amp;"-,Corsivo"&amp;10Ver. 8.0 - MAGGIO 2021&amp;R&amp;10pag. &amp;P di &amp;N</oddFooter>
  </headerFooter>
  <ignoredErrors>
    <ignoredError sqref="AC12 AC13:AC182" 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P3998"/>
  <sheetViews>
    <sheetView topLeftCell="A6" zoomScale="90" zoomScaleNormal="90" workbookViewId="0">
      <pane ySplit="3" topLeftCell="A81" activePane="bottomLeft" state="frozen"/>
      <selection activeCell="B6" sqref="B6"/>
      <selection pane="bottomLeft" activeCell="B84" sqref="B84"/>
    </sheetView>
  </sheetViews>
  <sheetFormatPr defaultColWidth="9.1328125" defaultRowHeight="21" x14ac:dyDescent="0.45"/>
  <cols>
    <col min="1" max="1" width="11.3984375" style="144" customWidth="1"/>
    <col min="2" max="2" width="7.33203125" style="142" customWidth="1"/>
    <col min="3" max="3" width="64.1328125" style="53" customWidth="1"/>
    <col min="4" max="4" width="12.6640625" style="53" customWidth="1"/>
    <col min="5" max="5" width="18" style="143" customWidth="1"/>
    <col min="6" max="6" width="14.33203125" style="143" customWidth="1"/>
    <col min="7" max="7" width="14.6640625" style="209" customWidth="1"/>
    <col min="8" max="11" width="10.86328125" style="209" customWidth="1"/>
    <col min="12" max="12" width="15.6640625" style="209" customWidth="1"/>
    <col min="13" max="13" width="13" style="209" customWidth="1"/>
    <col min="14" max="14" width="10.33203125" style="209" customWidth="1"/>
    <col min="15" max="15" width="11.53125" style="209" customWidth="1"/>
    <col min="16" max="18" width="10.33203125" style="209" customWidth="1"/>
    <col min="19" max="19" width="17.33203125" style="385" hidden="1" customWidth="1"/>
    <col min="20" max="20" width="15.86328125" style="385" hidden="1" customWidth="1"/>
    <col min="21" max="21" width="17.6640625" style="385" hidden="1" customWidth="1"/>
    <col min="22" max="22" width="15.86328125" style="385" hidden="1" customWidth="1"/>
    <col min="23" max="23" width="15" style="384" hidden="1" customWidth="1"/>
    <col min="24" max="24" width="16.6640625" style="384" hidden="1" customWidth="1"/>
    <col min="25" max="25" width="9.1328125" style="386" hidden="1" customWidth="1"/>
    <col min="26" max="26" width="9.1328125" style="386" customWidth="1"/>
    <col min="27" max="27" width="13.86328125" style="209" customWidth="1"/>
    <col min="28" max="28" width="20.86328125" style="156" customWidth="1"/>
    <col min="29" max="29" width="7.33203125" style="156" customWidth="1"/>
    <col min="30" max="30" width="15.1328125" style="156" customWidth="1"/>
    <col min="31" max="31" width="7.53125" style="156" customWidth="1"/>
    <col min="32" max="32" width="35.1328125" style="156" customWidth="1"/>
    <col min="33" max="33" width="17.3984375" style="156" customWidth="1"/>
    <col min="34" max="34" width="6.86328125" style="209" customWidth="1"/>
    <col min="35" max="35" width="16.6640625" style="212" customWidth="1"/>
    <col min="36" max="36" width="7.33203125" style="212" customWidth="1"/>
    <col min="37" max="37" width="10.33203125" style="212" customWidth="1"/>
    <col min="38" max="38" width="11.6640625" style="209" hidden="1" customWidth="1"/>
    <col min="39" max="39" width="21.86328125" style="213" customWidth="1"/>
    <col min="40" max="40" width="1.86328125" style="214" customWidth="1"/>
    <col min="41" max="41" width="14.3984375" style="214" customWidth="1"/>
    <col min="42" max="42" width="10.33203125" style="209" customWidth="1"/>
    <col min="43" max="43" width="15.3984375" style="209" customWidth="1"/>
    <col min="44" max="44" width="15.1328125" style="209" customWidth="1"/>
    <col min="45" max="45" width="13.6640625" style="209" customWidth="1"/>
    <col min="46" max="46" width="8.53125" style="209" customWidth="1"/>
    <col min="47" max="47" width="16.3984375" style="209" customWidth="1"/>
    <col min="48" max="48" width="16.3984375" style="469" hidden="1" customWidth="1"/>
    <col min="49" max="54" width="9.1328125" style="209" hidden="1" customWidth="1"/>
    <col min="55" max="55" width="21.86328125" style="215" customWidth="1"/>
    <col min="56" max="56" width="1.86328125" style="216" customWidth="1"/>
    <col min="57" max="57" width="21.6640625" style="217" customWidth="1"/>
    <col min="58" max="58" width="7.33203125" style="388" customWidth="1"/>
    <col min="59" max="59" width="15" style="400" customWidth="1"/>
    <col min="60" max="60" width="18.3984375" style="143" customWidth="1"/>
    <col min="61" max="64" width="14.53125" style="143" customWidth="1"/>
    <col min="65" max="65" width="1.6640625" style="209" customWidth="1"/>
    <col min="66" max="66" width="90.33203125" style="218" customWidth="1"/>
    <col min="67" max="67" width="24.86328125" style="209" customWidth="1"/>
    <col min="68" max="68" width="8" style="209" customWidth="1"/>
    <col min="69" max="16384" width="9.1328125" style="209"/>
  </cols>
  <sheetData>
    <row r="1" spans="1:68" ht="21.4" hidden="1" thickBot="1" x14ac:dyDescent="0.5">
      <c r="A1" s="209"/>
      <c r="S1" s="159" t="s">
        <v>289</v>
      </c>
      <c r="T1" s="210"/>
      <c r="U1" s="210"/>
      <c r="V1" s="210"/>
      <c r="W1" s="210"/>
      <c r="X1" s="211"/>
      <c r="Y1" s="209"/>
      <c r="Z1" s="209"/>
    </row>
    <row r="2" spans="1:68" ht="33.75" hidden="1" customHeight="1" thickBot="1" x14ac:dyDescent="0.5">
      <c r="A2" s="209"/>
      <c r="D2" s="176" t="s">
        <v>60</v>
      </c>
      <c r="S2" s="160" t="s">
        <v>290</v>
      </c>
      <c r="T2" s="219"/>
      <c r="U2" s="219"/>
      <c r="V2" s="219"/>
      <c r="W2" s="219"/>
      <c r="X2" s="220"/>
      <c r="Y2" s="209"/>
      <c r="Z2" s="209"/>
      <c r="AB2" s="221" t="s">
        <v>292</v>
      </c>
      <c r="AC2" s="222">
        <v>1</v>
      </c>
      <c r="AF2" s="223" t="s">
        <v>293</v>
      </c>
      <c r="AH2" s="224" t="s">
        <v>294</v>
      </c>
      <c r="AI2" s="225">
        <v>1.4</v>
      </c>
      <c r="BG2" s="401" t="s">
        <v>60</v>
      </c>
    </row>
    <row r="3" spans="1:68" ht="33.75" hidden="1" customHeight="1" thickBot="1" x14ac:dyDescent="0.5">
      <c r="C3" s="24"/>
      <c r="D3" s="177" t="s">
        <v>47</v>
      </c>
      <c r="G3" s="143"/>
      <c r="H3" s="143"/>
      <c r="I3" s="143"/>
      <c r="J3" s="143"/>
      <c r="K3" s="143"/>
      <c r="L3" s="143"/>
      <c r="M3" s="143"/>
      <c r="N3" s="143"/>
      <c r="O3" s="143"/>
      <c r="P3" s="143"/>
      <c r="Q3" s="143"/>
      <c r="R3" s="143"/>
      <c r="S3" s="226"/>
      <c r="T3" s="219"/>
      <c r="U3" s="219"/>
      <c r="V3" s="219"/>
      <c r="W3" s="219"/>
      <c r="X3" s="220"/>
      <c r="Y3" s="209"/>
      <c r="Z3" s="209"/>
      <c r="AB3" s="227" t="s">
        <v>295</v>
      </c>
      <c r="AC3" s="228">
        <v>1.2</v>
      </c>
      <c r="AF3" s="229" t="s">
        <v>296</v>
      </c>
      <c r="AH3" s="230"/>
      <c r="AI3" s="231">
        <v>0.2</v>
      </c>
      <c r="AJ3" s="544" t="s">
        <v>297</v>
      </c>
      <c r="AK3" s="545"/>
      <c r="BG3" s="402" t="s">
        <v>47</v>
      </c>
    </row>
    <row r="4" spans="1:68" ht="33.75" hidden="1" customHeight="1" thickBot="1" x14ac:dyDescent="0.5">
      <c r="A4" s="209"/>
      <c r="B4" s="209"/>
      <c r="C4" s="209"/>
      <c r="D4" s="232" t="s">
        <v>44</v>
      </c>
      <c r="E4" s="209"/>
      <c r="F4" s="209"/>
      <c r="S4" s="233"/>
      <c r="T4" s="234"/>
      <c r="U4" s="234"/>
      <c r="V4" s="234"/>
      <c r="W4" s="234"/>
      <c r="X4" s="235"/>
      <c r="Y4" s="209"/>
      <c r="Z4" s="209"/>
      <c r="AB4" s="236" t="s">
        <v>298</v>
      </c>
      <c r="AC4" s="237">
        <v>1.5</v>
      </c>
      <c r="AF4" s="238" t="s">
        <v>299</v>
      </c>
      <c r="AH4" s="239" t="s">
        <v>300</v>
      </c>
      <c r="AI4" s="240">
        <v>1.2</v>
      </c>
      <c r="BF4" s="389"/>
      <c r="BG4" s="403" t="s">
        <v>44</v>
      </c>
      <c r="BH4" s="209"/>
      <c r="BI4" s="209"/>
      <c r="BJ4" s="209"/>
      <c r="BK4" s="209"/>
      <c r="BL4" s="209"/>
    </row>
    <row r="5" spans="1:68" ht="21.4" hidden="1" thickBot="1" x14ac:dyDescent="0.5">
      <c r="A5" s="209"/>
      <c r="B5" s="209"/>
      <c r="C5" s="209"/>
      <c r="D5" s="209"/>
      <c r="E5" s="209"/>
      <c r="F5" s="209"/>
      <c r="S5" s="209"/>
      <c r="T5" s="209"/>
      <c r="U5" s="209"/>
      <c r="V5" s="209"/>
      <c r="W5" s="209"/>
      <c r="X5" s="209"/>
      <c r="Y5" s="209"/>
      <c r="Z5" s="209"/>
      <c r="AB5" s="209"/>
      <c r="AC5" s="209"/>
      <c r="AD5" s="209"/>
      <c r="AE5" s="209"/>
      <c r="AF5" s="209"/>
      <c r="AG5" s="209"/>
      <c r="AI5" s="209"/>
      <c r="AJ5" s="209"/>
      <c r="AK5" s="209"/>
      <c r="AV5" s="470"/>
      <c r="BF5" s="389"/>
      <c r="BG5" s="389"/>
      <c r="BH5" s="209"/>
      <c r="BI5" s="209"/>
      <c r="BJ5" s="209"/>
      <c r="BK5" s="209"/>
      <c r="BL5" s="209"/>
    </row>
    <row r="6" spans="1:68" ht="77.25" customHeight="1" thickBot="1" x14ac:dyDescent="0.5">
      <c r="A6" s="209"/>
      <c r="B6" s="546" t="s">
        <v>301</v>
      </c>
      <c r="C6" s="547"/>
      <c r="D6" s="547"/>
      <c r="E6" s="547"/>
      <c r="F6" s="547"/>
      <c r="G6" s="548" t="s">
        <v>302</v>
      </c>
      <c r="H6" s="549"/>
      <c r="I6" s="549"/>
      <c r="J6" s="549"/>
      <c r="K6" s="549"/>
      <c r="L6" s="549"/>
      <c r="M6" s="549"/>
      <c r="N6" s="549"/>
      <c r="O6" s="549"/>
      <c r="P6" s="549"/>
      <c r="Q6" s="549"/>
      <c r="R6" s="549"/>
      <c r="S6" s="549"/>
      <c r="T6" s="549"/>
      <c r="U6" s="549"/>
      <c r="V6" s="549"/>
      <c r="W6" s="549"/>
      <c r="X6" s="549"/>
      <c r="Y6" s="549"/>
      <c r="Z6" s="549"/>
      <c r="AA6" s="549"/>
      <c r="AB6" s="549"/>
      <c r="AC6" s="549"/>
      <c r="AD6" s="549"/>
      <c r="AE6" s="549"/>
      <c r="AF6" s="549"/>
      <c r="AG6" s="549"/>
      <c r="AH6" s="549"/>
      <c r="AI6" s="549"/>
      <c r="AJ6" s="549"/>
      <c r="AK6" s="550"/>
      <c r="AL6" s="241"/>
      <c r="AM6" s="242" t="s">
        <v>303</v>
      </c>
      <c r="AN6" s="243"/>
      <c r="AO6" s="514" t="s">
        <v>304</v>
      </c>
      <c r="AP6" s="515"/>
      <c r="AQ6" s="515"/>
      <c r="AR6" s="515"/>
      <c r="AS6" s="515"/>
      <c r="AT6" s="515"/>
      <c r="AU6" s="516"/>
      <c r="AV6" s="471"/>
      <c r="AW6" s="244"/>
      <c r="AX6" s="244"/>
      <c r="AY6" s="244"/>
      <c r="AZ6" s="244"/>
      <c r="BA6" s="244"/>
      <c r="BB6" s="244"/>
      <c r="BC6" s="245" t="s">
        <v>303</v>
      </c>
      <c r="BE6" s="246" t="s">
        <v>305</v>
      </c>
      <c r="BF6" s="506" t="s">
        <v>306</v>
      </c>
      <c r="BG6" s="507"/>
      <c r="BH6" s="507"/>
      <c r="BI6" s="507"/>
      <c r="BJ6" s="459"/>
      <c r="BK6" s="459"/>
      <c r="BL6" s="459"/>
      <c r="BN6" s="523" t="s">
        <v>307</v>
      </c>
      <c r="BO6" s="524"/>
      <c r="BP6" s="525"/>
    </row>
    <row r="7" spans="1:68" ht="71.25" customHeight="1" thickBot="1" x14ac:dyDescent="0.5">
      <c r="A7" s="191"/>
      <c r="B7" s="192"/>
      <c r="C7" s="193"/>
      <c r="D7" s="194" t="s">
        <v>308</v>
      </c>
      <c r="E7" s="195" t="s">
        <v>309</v>
      </c>
      <c r="F7" s="196" t="s">
        <v>310</v>
      </c>
      <c r="G7" s="541" t="s">
        <v>311</v>
      </c>
      <c r="H7" s="533"/>
      <c r="I7" s="533"/>
      <c r="J7" s="533"/>
      <c r="K7" s="533"/>
      <c r="L7" s="533"/>
      <c r="M7" s="542" t="s">
        <v>312</v>
      </c>
      <c r="N7" s="543"/>
      <c r="O7" s="533" t="s">
        <v>313</v>
      </c>
      <c r="P7" s="534"/>
      <c r="Q7" s="483" t="s">
        <v>314</v>
      </c>
      <c r="R7" s="484" t="s">
        <v>315</v>
      </c>
      <c r="S7" s="532" t="s">
        <v>316</v>
      </c>
      <c r="T7" s="533"/>
      <c r="U7" s="533"/>
      <c r="V7" s="533"/>
      <c r="W7" s="533"/>
      <c r="X7" s="534"/>
      <c r="Y7" s="247"/>
      <c r="Z7" s="247"/>
      <c r="AA7" s="248"/>
      <c r="AB7" s="249"/>
      <c r="AC7" s="249"/>
      <c r="AD7" s="249"/>
      <c r="AE7" s="249"/>
      <c r="AF7" s="249"/>
      <c r="AG7" s="249"/>
      <c r="AH7" s="249"/>
      <c r="AI7" s="249"/>
      <c r="AJ7" s="249"/>
      <c r="AK7" s="250"/>
      <c r="AL7" s="251"/>
      <c r="AM7" s="252" t="s">
        <v>317</v>
      </c>
      <c r="AN7" s="243"/>
      <c r="AO7" s="511" t="s">
        <v>318</v>
      </c>
      <c r="AP7" s="512"/>
      <c r="AQ7" s="512"/>
      <c r="AR7" s="512"/>
      <c r="AS7" s="512"/>
      <c r="AT7" s="512"/>
      <c r="AU7" s="513"/>
      <c r="AV7" s="472"/>
      <c r="AW7" s="253"/>
      <c r="AX7" s="253"/>
      <c r="AY7" s="253"/>
      <c r="AZ7" s="253"/>
      <c r="BA7" s="254"/>
      <c r="BB7" s="255"/>
      <c r="BC7" s="256" t="s">
        <v>319</v>
      </c>
      <c r="BE7" s="257" t="s">
        <v>319</v>
      </c>
      <c r="BF7" s="390"/>
      <c r="BG7" s="404" t="s">
        <v>308</v>
      </c>
      <c r="BH7" s="185" t="s">
        <v>309</v>
      </c>
      <c r="BI7" s="186" t="s">
        <v>310</v>
      </c>
      <c r="BJ7" s="482" t="s">
        <v>320</v>
      </c>
      <c r="BK7" s="460" t="s">
        <v>321</v>
      </c>
      <c r="BL7" s="465" t="s">
        <v>322</v>
      </c>
      <c r="BN7" s="526" t="s">
        <v>323</v>
      </c>
      <c r="BO7" s="527"/>
      <c r="BP7" s="528"/>
    </row>
    <row r="8" spans="1:68" ht="87.75" customHeight="1" thickBot="1" x14ac:dyDescent="0.5">
      <c r="A8" s="145" t="s">
        <v>28</v>
      </c>
      <c r="B8" s="189" t="s">
        <v>29</v>
      </c>
      <c r="C8" s="193" t="s">
        <v>324</v>
      </c>
      <c r="D8" s="165" t="s">
        <v>325</v>
      </c>
      <c r="E8" s="164" t="s">
        <v>326</v>
      </c>
      <c r="F8" s="197" t="s">
        <v>326</v>
      </c>
      <c r="G8" s="258" t="s">
        <v>327</v>
      </c>
      <c r="H8" s="259" t="s">
        <v>34</v>
      </c>
      <c r="I8" s="259" t="s">
        <v>328</v>
      </c>
      <c r="J8" s="259" t="s">
        <v>329</v>
      </c>
      <c r="K8" s="259" t="s">
        <v>330</v>
      </c>
      <c r="L8" s="260" t="s">
        <v>331</v>
      </c>
      <c r="M8" s="261" t="s">
        <v>327</v>
      </c>
      <c r="N8" s="262" t="s">
        <v>328</v>
      </c>
      <c r="O8" s="262" t="s">
        <v>327</v>
      </c>
      <c r="P8" s="263" t="s">
        <v>328</v>
      </c>
      <c r="Q8" s="264" t="s">
        <v>332</v>
      </c>
      <c r="R8" s="265" t="s">
        <v>332</v>
      </c>
      <c r="S8" s="538" t="s">
        <v>333</v>
      </c>
      <c r="T8" s="539"/>
      <c r="U8" s="540" t="s">
        <v>334</v>
      </c>
      <c r="V8" s="539"/>
      <c r="W8" s="540" t="s">
        <v>313</v>
      </c>
      <c r="X8" s="539"/>
      <c r="Y8" s="266" t="s">
        <v>335</v>
      </c>
      <c r="Z8" s="266" t="s">
        <v>336</v>
      </c>
      <c r="AA8" s="185" t="s">
        <v>337</v>
      </c>
      <c r="AB8" s="267" t="s">
        <v>338</v>
      </c>
      <c r="AC8" s="268" t="s">
        <v>60</v>
      </c>
      <c r="AD8" s="267" t="s">
        <v>339</v>
      </c>
      <c r="AE8" s="268" t="s">
        <v>340</v>
      </c>
      <c r="AF8" s="267" t="s">
        <v>341</v>
      </c>
      <c r="AG8" s="269"/>
      <c r="AH8" s="269" t="s">
        <v>342</v>
      </c>
      <c r="AI8" s="270"/>
      <c r="AJ8" s="269" t="s">
        <v>343</v>
      </c>
      <c r="AK8" s="268" t="s">
        <v>344</v>
      </c>
      <c r="AL8" s="271" t="s">
        <v>345</v>
      </c>
      <c r="AM8" s="272" t="s">
        <v>346</v>
      </c>
      <c r="AN8" s="273"/>
      <c r="AO8" s="468" t="s">
        <v>347</v>
      </c>
      <c r="AP8" s="466" t="s">
        <v>348</v>
      </c>
      <c r="AQ8" s="467" t="s">
        <v>349</v>
      </c>
      <c r="AR8" s="467" t="s">
        <v>350</v>
      </c>
      <c r="AS8" s="467" t="s">
        <v>351</v>
      </c>
      <c r="AT8" s="467" t="s">
        <v>352</v>
      </c>
      <c r="AU8" s="467" t="s">
        <v>353</v>
      </c>
      <c r="AV8" s="470" t="s">
        <v>354</v>
      </c>
      <c r="AW8" s="274" t="s">
        <v>355</v>
      </c>
      <c r="AX8" s="274" t="s">
        <v>356</v>
      </c>
      <c r="AY8" s="274" t="s">
        <v>357</v>
      </c>
      <c r="AZ8" s="274" t="s">
        <v>358</v>
      </c>
      <c r="BA8" s="274" t="s">
        <v>359</v>
      </c>
      <c r="BB8" s="274" t="s">
        <v>360</v>
      </c>
      <c r="BC8" s="275" t="s">
        <v>361</v>
      </c>
      <c r="BE8" s="276" t="s">
        <v>362</v>
      </c>
      <c r="BF8" s="391" t="s">
        <v>29</v>
      </c>
      <c r="BG8" s="405" t="s">
        <v>325</v>
      </c>
      <c r="BH8" s="187" t="s">
        <v>326</v>
      </c>
      <c r="BI8" s="187" t="s">
        <v>326</v>
      </c>
      <c r="BJ8" s="461"/>
      <c r="BK8" s="461"/>
      <c r="BL8" s="461"/>
      <c r="BN8" s="529"/>
      <c r="BO8" s="530"/>
      <c r="BP8" s="531"/>
    </row>
    <row r="9" spans="1:68" ht="58.5" customHeight="1" thickBot="1" x14ac:dyDescent="0.5">
      <c r="A9" s="146" t="s">
        <v>43</v>
      </c>
      <c r="B9" s="454">
        <v>1</v>
      </c>
      <c r="C9" s="161" t="s">
        <v>363</v>
      </c>
      <c r="D9" s="411"/>
      <c r="E9" s="412"/>
      <c r="F9" s="413"/>
      <c r="G9" s="417" t="s">
        <v>364</v>
      </c>
      <c r="H9" s="181" t="str">
        <f>IF(G9=S9,"mq","N/mc")</f>
        <v>mq</v>
      </c>
      <c r="I9" s="419"/>
      <c r="J9" s="181">
        <f>IF(G9=S9,6,100)</f>
        <v>6</v>
      </c>
      <c r="K9" s="182">
        <f>IF(G9=S9,1000,"")</f>
        <v>1000</v>
      </c>
      <c r="L9" s="183">
        <f>IF(G9=S9,0.2,"")</f>
        <v>0.2</v>
      </c>
      <c r="M9" s="421"/>
      <c r="N9" s="184">
        <f>IF(M9=U9,2,1)</f>
        <v>1</v>
      </c>
      <c r="O9" s="419"/>
      <c r="P9" s="184">
        <f>IF(O9=W9,3,1)</f>
        <v>1</v>
      </c>
      <c r="Q9" s="184">
        <f>+N9</f>
        <v>1</v>
      </c>
      <c r="R9" s="184">
        <f>+P9</f>
        <v>1</v>
      </c>
      <c r="S9" s="157" t="s">
        <v>364</v>
      </c>
      <c r="T9" s="157" t="s">
        <v>365</v>
      </c>
      <c r="U9" s="157" t="s">
        <v>366</v>
      </c>
      <c r="V9" s="157" t="s">
        <v>367</v>
      </c>
      <c r="W9" s="157" t="s">
        <v>368</v>
      </c>
      <c r="X9" s="158" t="s">
        <v>369</v>
      </c>
      <c r="Y9" s="277">
        <f>IF(K9&lt;&gt;"",(K9+(I9-K9)*L9),I9)</f>
        <v>800</v>
      </c>
      <c r="Z9" s="486">
        <f>IF(K9&lt;&gt;"",IF(I9&lt;K9,I9,Y9),I9)</f>
        <v>0</v>
      </c>
      <c r="AA9" s="278">
        <f>((Z9*J9)^0.5)*Q9*R9</f>
        <v>0</v>
      </c>
      <c r="AB9" s="431"/>
      <c r="AC9" s="279">
        <f>IF(AB9&lt;&gt;"",VLOOKUP(AB9,$AB$2:$AC$4,2,FALSE),1)</f>
        <v>1</v>
      </c>
      <c r="AD9" s="433"/>
      <c r="AE9" s="279">
        <f>IF(AD9="SI",1.5,1)</f>
        <v>1</v>
      </c>
      <c r="AF9" s="431"/>
      <c r="AG9" s="280" t="str">
        <f>IF(AF9&lt;&gt;"Approccio prescrittivo o con soluzioni conformi","Numero di soluzioni alternative =",IF(AH9&lt;&gt;0,"Mettere 0 nella cella n.",""))</f>
        <v>Numero di soluzioni alternative =</v>
      </c>
      <c r="AH9" s="435"/>
      <c r="AI9" s="280" t="str">
        <f>IF(AF9="Approccio con soluzioni alternative mediante FSE","Numero totale scenari esaminati = ",IF(AJ9&lt;&gt;0,"Mettere 0 nella cella T",""))</f>
        <v/>
      </c>
      <c r="AJ9" s="435"/>
      <c r="AK9" s="281" t="str">
        <f>IF(AF9="Approccio prescrittivo o con soluzioni conformi",1,IF(AF9="Approccio con soluzioni alternative diverse dalla FSE",1+AH9*0.05,IF(AF9="Approccio con soluzioni alternative mediante FSE",($AI$2*$AI$4*(AH9+$AI$3*AJ9)),"")))</f>
        <v/>
      </c>
      <c r="AL9" s="282" t="e">
        <f t="shared" ref="AL9:AL40" si="0">+AA9*AC9*AE9*AK9</f>
        <v>#VALUE!</v>
      </c>
      <c r="AM9" s="283">
        <f t="shared" ref="AM9:AM40" si="1">IF(E9="SI",AL9,0)</f>
        <v>0</v>
      </c>
      <c r="AN9" s="284"/>
      <c r="AO9" s="437"/>
      <c r="AP9" s="437"/>
      <c r="AQ9" s="438"/>
      <c r="AR9" s="438"/>
      <c r="AS9" s="438"/>
      <c r="AT9" s="438"/>
      <c r="AU9" s="438"/>
      <c r="AV9" s="473">
        <f t="shared" ref="AV9:AV40" si="2">IF(D9="A",1.8*AA9,AA9)</f>
        <v>0</v>
      </c>
      <c r="AW9" s="285">
        <f t="shared" ref="AW9:AW40" si="3">IF(AP9="SI",+AA9*0.5,0)</f>
        <v>0</v>
      </c>
      <c r="AX9" s="286">
        <f t="shared" ref="AX9:AX40" si="4">IF(AP9="SI",4+(6*SQRT(AQ9))+2*AQ9,10+10*AQ9)</f>
        <v>10</v>
      </c>
      <c r="AY9" s="286">
        <f t="shared" ref="AY9:AY40" si="5">IF(AP9="SI",4+(3*SQRT(AR9))+2*AR9,10+6*AR9)</f>
        <v>10</v>
      </c>
      <c r="AZ9" s="286">
        <f t="shared" ref="AZ9:AZ40" si="6">30*AS9</f>
        <v>0</v>
      </c>
      <c r="BA9" s="285">
        <f t="shared" ref="BA9:BA40" si="7">IF(AT9="SI",AA9*0.75,0)</f>
        <v>0</v>
      </c>
      <c r="BB9" s="285">
        <f t="shared" ref="BB9:BB40" si="8">IF(AP9="SI",IF(AU9="SI",AA9*0.15,0),IF(AU9="SI",0.25*AA9,0))</f>
        <v>0</v>
      </c>
      <c r="BC9" s="287">
        <f>IF(F9="SI",IF(AO9="SI",AV9+BB9,AW9+AX9+AY9+AZ9+BA9+BB9),0)</f>
        <v>0</v>
      </c>
      <c r="BE9" s="288">
        <f t="shared" ref="BE9:BE40" si="9">IF(BH9="SI",IF(BI9="SI",IF(BG9="A",1.8*AA9,AM9+AA9),0),0)</f>
        <v>0</v>
      </c>
      <c r="BF9" s="392">
        <v>1</v>
      </c>
      <c r="BG9" s="406">
        <f t="shared" ref="BG9:BG40" si="10">+D9</f>
        <v>0</v>
      </c>
      <c r="BH9" s="190">
        <f t="shared" ref="BH9:BH40" si="11">+E9</f>
        <v>0</v>
      </c>
      <c r="BI9" s="190">
        <f t="shared" ref="BI9:BI40" si="12">+F9</f>
        <v>0</v>
      </c>
      <c r="BJ9" s="462">
        <f>IF(BH9="SI",1,0)</f>
        <v>0</v>
      </c>
      <c r="BK9" s="462">
        <f>IF(BI9="SI",1,0)</f>
        <v>0</v>
      </c>
      <c r="BL9" s="462">
        <f>BJ9*BK9</f>
        <v>0</v>
      </c>
      <c r="BN9" s="289" t="s">
        <v>370</v>
      </c>
      <c r="BO9" s="290" t="s">
        <v>371</v>
      </c>
      <c r="BP9" s="441">
        <v>0</v>
      </c>
    </row>
    <row r="10" spans="1:68" ht="68.25" customHeight="1" thickBot="1" x14ac:dyDescent="0.5">
      <c r="A10" s="147">
        <v>2</v>
      </c>
      <c r="B10" s="454">
        <v>2</v>
      </c>
      <c r="C10" s="162" t="s">
        <v>372</v>
      </c>
      <c r="D10" s="411"/>
      <c r="E10" s="411"/>
      <c r="F10" s="414"/>
      <c r="G10" s="418" t="s">
        <v>365</v>
      </c>
      <c r="H10" s="123" t="str">
        <f>IF(G10=S10,"mq","N/mc")</f>
        <v>N/mc</v>
      </c>
      <c r="I10" s="420"/>
      <c r="J10" s="123">
        <f>IF(G10=S10,6,4)</f>
        <v>4</v>
      </c>
      <c r="K10" s="140" t="str">
        <f>IF(G10=S10,1000,"")</f>
        <v/>
      </c>
      <c r="L10" s="141" t="str">
        <f>IF(G10=S10,0.2,"")</f>
        <v/>
      </c>
      <c r="M10" s="422"/>
      <c r="N10" s="126">
        <f>IF(M10=U10,2,1)</f>
        <v>1</v>
      </c>
      <c r="O10" s="420"/>
      <c r="P10" s="126">
        <f>IF(O10=W10,3,1)</f>
        <v>1</v>
      </c>
      <c r="Q10" s="126">
        <f>+N10</f>
        <v>1</v>
      </c>
      <c r="R10" s="126">
        <f>+P10</f>
        <v>1</v>
      </c>
      <c r="S10" s="157" t="s">
        <v>373</v>
      </c>
      <c r="T10" s="157" t="s">
        <v>365</v>
      </c>
      <c r="U10" s="157" t="s">
        <v>366</v>
      </c>
      <c r="V10" s="157" t="s">
        <v>367</v>
      </c>
      <c r="W10" s="157" t="s">
        <v>368</v>
      </c>
      <c r="X10" s="158" t="s">
        <v>369</v>
      </c>
      <c r="Y10" s="277">
        <f t="shared" ref="Y10:Y72" si="13">IF(K10&lt;&gt;"",(K10+(I10-K10)*L10),I10)</f>
        <v>0</v>
      </c>
      <c r="Z10" s="486">
        <f>IF(K10&lt;&gt;"",IF(I10&lt;K10,I10,Y10),I10)</f>
        <v>0</v>
      </c>
      <c r="AA10" s="278">
        <f>((Z10*J10)^0.5)*Q10*R10</f>
        <v>0</v>
      </c>
      <c r="AB10" s="431"/>
      <c r="AC10" s="279">
        <f t="shared" ref="AC10:AC73" si="14">IF(AB10&lt;&gt;"",VLOOKUP(AB10,$AB$2:$AC$4,2,FALSE),1)</f>
        <v>1</v>
      </c>
      <c r="AD10" s="433"/>
      <c r="AE10" s="279">
        <f>IF(AD10="SI",1.5,1)</f>
        <v>1</v>
      </c>
      <c r="AF10" s="431"/>
      <c r="AG10" s="280" t="str">
        <f>IF(AF10&lt;&gt;"Approccio prescrittivo o con soluzioni conformi","Numero di soluzioni alternative =",IF(AH10&lt;&gt;0,"Mettere 0 nella cella n.",""))</f>
        <v>Numero di soluzioni alternative =</v>
      </c>
      <c r="AH10" s="435"/>
      <c r="AI10" s="280" t="str">
        <f>IF(AF10="Approccio con soluzioni alternative mediante FSE","Numero totale scenari esaminati = ",IF(AJ10&lt;&gt;0,"Mettere 0 nella cella T",""))</f>
        <v/>
      </c>
      <c r="AJ10" s="435"/>
      <c r="AK10" s="281" t="str">
        <f t="shared" ref="AK10:AK73" si="15">IF(AF10="Approccio prescrittivo o con soluzioni conformi",1,IF(AF10="Approccio con soluzioni alternative diverse dalla FSE",1+AH10*0.05,IF(AF10="Approccio con soluzioni alternative mediante FSE",($AI$2*$AI$4*(AH10+$AI$3*AJ10)),"")))</f>
        <v/>
      </c>
      <c r="AL10" s="282" t="e">
        <f t="shared" si="0"/>
        <v>#VALUE!</v>
      </c>
      <c r="AM10" s="283">
        <f t="shared" si="1"/>
        <v>0</v>
      </c>
      <c r="AN10" s="284"/>
      <c r="AO10" s="437"/>
      <c r="AP10" s="437"/>
      <c r="AQ10" s="438"/>
      <c r="AR10" s="438"/>
      <c r="AS10" s="438"/>
      <c r="AT10" s="438"/>
      <c r="AU10" s="438"/>
      <c r="AV10" s="473">
        <f t="shared" si="2"/>
        <v>0</v>
      </c>
      <c r="AW10" s="285">
        <f t="shared" si="3"/>
        <v>0</v>
      </c>
      <c r="AX10" s="286">
        <f t="shared" si="4"/>
        <v>10</v>
      </c>
      <c r="AY10" s="286">
        <f t="shared" si="5"/>
        <v>10</v>
      </c>
      <c r="AZ10" s="286">
        <f t="shared" si="6"/>
        <v>0</v>
      </c>
      <c r="BA10" s="285">
        <f t="shared" si="7"/>
        <v>0</v>
      </c>
      <c r="BB10" s="285">
        <f t="shared" si="8"/>
        <v>0</v>
      </c>
      <c r="BC10" s="287">
        <f t="shared" ref="BC10:BC73" si="16">IF(F10="SI",IF(AO10="SI",AV10+BB10,AW10+AX10+AY10+AZ10+BA10+BB10),0)</f>
        <v>0</v>
      </c>
      <c r="BE10" s="288">
        <f t="shared" si="9"/>
        <v>0</v>
      </c>
      <c r="BF10" s="393">
        <v>2</v>
      </c>
      <c r="BG10" s="407">
        <f t="shared" si="10"/>
        <v>0</v>
      </c>
      <c r="BH10" s="188">
        <f t="shared" si="11"/>
        <v>0</v>
      </c>
      <c r="BI10" s="188">
        <f t="shared" si="12"/>
        <v>0</v>
      </c>
      <c r="BJ10" s="463">
        <f t="shared" ref="BJ10:BK25" si="17">IF(BH10="SI",1,0)</f>
        <v>0</v>
      </c>
      <c r="BK10" s="463">
        <f t="shared" si="17"/>
        <v>0</v>
      </c>
      <c r="BL10" s="463">
        <f t="shared" ref="BL10:BL73" si="18">BJ10*BK10</f>
        <v>0</v>
      </c>
      <c r="BN10" s="291"/>
      <c r="BO10" s="292"/>
      <c r="BP10" s="293"/>
    </row>
    <row r="11" spans="1:68" ht="54" customHeight="1" thickBot="1" x14ac:dyDescent="0.5">
      <c r="A11" s="148">
        <v>3</v>
      </c>
      <c r="B11" s="454">
        <v>3</v>
      </c>
      <c r="C11" s="161" t="s">
        <v>374</v>
      </c>
      <c r="D11" s="411"/>
      <c r="E11" s="411"/>
      <c r="F11" s="414"/>
      <c r="G11" s="198" t="s">
        <v>375</v>
      </c>
      <c r="H11" s="124" t="s">
        <v>46</v>
      </c>
      <c r="I11" s="420"/>
      <c r="J11" s="294">
        <v>6</v>
      </c>
      <c r="K11" s="294">
        <v>200</v>
      </c>
      <c r="L11" s="295">
        <v>0.1</v>
      </c>
      <c r="M11" s="423"/>
      <c r="N11" s="296">
        <f>IF(M11=U11,1,1.2)</f>
        <v>1.2</v>
      </c>
      <c r="O11" s="424"/>
      <c r="P11" s="124">
        <f>IF(O11=W11,3,1)</f>
        <v>1</v>
      </c>
      <c r="Q11" s="125">
        <f>+N11</f>
        <v>1.2</v>
      </c>
      <c r="R11" s="125">
        <f>+P11</f>
        <v>1</v>
      </c>
      <c r="S11" s="297"/>
      <c r="T11" s="297"/>
      <c r="U11" s="297" t="s">
        <v>376</v>
      </c>
      <c r="V11" s="297" t="s">
        <v>377</v>
      </c>
      <c r="W11" s="157" t="s">
        <v>368</v>
      </c>
      <c r="X11" s="158" t="s">
        <v>369</v>
      </c>
      <c r="Y11" s="277">
        <f t="shared" si="13"/>
        <v>180</v>
      </c>
      <c r="Z11" s="486">
        <f>IF(K11&lt;&gt;"",IF(I11&lt;K11,I11,Y11),I11)</f>
        <v>0</v>
      </c>
      <c r="AA11" s="278">
        <f t="shared" ref="AA11:AA72" si="19">((Z11*J11)^0.5)*Q11*R11</f>
        <v>0</v>
      </c>
      <c r="AB11" s="431"/>
      <c r="AC11" s="279">
        <f t="shared" si="14"/>
        <v>1</v>
      </c>
      <c r="AD11" s="433"/>
      <c r="AE11" s="279">
        <f t="shared" ref="AE11:AE72" si="20">IF(AD11="SI",1.5,1)</f>
        <v>1</v>
      </c>
      <c r="AF11" s="431"/>
      <c r="AG11" s="280" t="str">
        <f t="shared" ref="AG11:AG72" si="21">IF(AF11&lt;&gt;"Approccio prescrittivo o con soluzioni conformi","Numero di soluzioni alternative =",IF(AH11&lt;&gt;0,"Mettere 0 nella cella n.",""))</f>
        <v>Numero di soluzioni alternative =</v>
      </c>
      <c r="AH11" s="435"/>
      <c r="AI11" s="280" t="str">
        <f t="shared" ref="AI11:AI72" si="22">IF(AF11="Approccio con soluzioni alternative mediante FSE","Numero totale scenari esaminati = ",IF(AJ11&lt;&gt;0,"Mettere 0 nella cella T",""))</f>
        <v/>
      </c>
      <c r="AJ11" s="435"/>
      <c r="AK11" s="281" t="str">
        <f t="shared" si="15"/>
        <v/>
      </c>
      <c r="AL11" s="282" t="e">
        <f t="shared" si="0"/>
        <v>#VALUE!</v>
      </c>
      <c r="AM11" s="283">
        <f t="shared" si="1"/>
        <v>0</v>
      </c>
      <c r="AN11" s="284"/>
      <c r="AO11" s="437"/>
      <c r="AP11" s="437"/>
      <c r="AQ11" s="438"/>
      <c r="AR11" s="438"/>
      <c r="AS11" s="438"/>
      <c r="AT11" s="438"/>
      <c r="AU11" s="438"/>
      <c r="AV11" s="473">
        <f t="shared" si="2"/>
        <v>0</v>
      </c>
      <c r="AW11" s="285">
        <f t="shared" si="3"/>
        <v>0</v>
      </c>
      <c r="AX11" s="286">
        <f t="shared" si="4"/>
        <v>10</v>
      </c>
      <c r="AY11" s="286">
        <f t="shared" si="5"/>
        <v>10</v>
      </c>
      <c r="AZ11" s="286">
        <f t="shared" si="6"/>
        <v>0</v>
      </c>
      <c r="BA11" s="285">
        <f t="shared" si="7"/>
        <v>0</v>
      </c>
      <c r="BB11" s="285">
        <f t="shared" si="8"/>
        <v>0</v>
      </c>
      <c r="BC11" s="287">
        <f t="shared" si="16"/>
        <v>0</v>
      </c>
      <c r="BE11" s="288">
        <f t="shared" si="9"/>
        <v>0</v>
      </c>
      <c r="BF11" s="392">
        <v>3</v>
      </c>
      <c r="BG11" s="406">
        <f t="shared" si="10"/>
        <v>0</v>
      </c>
      <c r="BH11" s="190">
        <f t="shared" si="11"/>
        <v>0</v>
      </c>
      <c r="BI11" s="190">
        <f t="shared" si="12"/>
        <v>0</v>
      </c>
      <c r="BJ11" s="462">
        <f t="shared" si="17"/>
        <v>0</v>
      </c>
      <c r="BK11" s="462">
        <f t="shared" si="17"/>
        <v>0</v>
      </c>
      <c r="BL11" s="462">
        <f t="shared" si="18"/>
        <v>0</v>
      </c>
      <c r="BN11" s="289" t="s">
        <v>378</v>
      </c>
      <c r="BO11" s="290" t="s">
        <v>379</v>
      </c>
      <c r="BP11" s="441">
        <v>0</v>
      </c>
    </row>
    <row r="12" spans="1:68" ht="28.9" thickBot="1" x14ac:dyDescent="0.5">
      <c r="A12" s="149">
        <v>4</v>
      </c>
      <c r="B12" s="454">
        <v>4</v>
      </c>
      <c r="C12" s="162" t="s">
        <v>380</v>
      </c>
      <c r="D12" s="411"/>
      <c r="E12" s="411"/>
      <c r="F12" s="414"/>
      <c r="G12" s="199" t="s">
        <v>381</v>
      </c>
      <c r="H12" s="123" t="s">
        <v>54</v>
      </c>
      <c r="I12" s="420"/>
      <c r="J12" s="298">
        <v>300</v>
      </c>
      <c r="K12" s="298">
        <v>200</v>
      </c>
      <c r="L12" s="299">
        <v>0.1</v>
      </c>
      <c r="M12" s="423"/>
      <c r="N12" s="300">
        <f t="shared" ref="N12" si="23">IF(M12=U12,1,1.2)</f>
        <v>1.2</v>
      </c>
      <c r="O12" s="420"/>
      <c r="P12" s="123">
        <f t="shared" ref="P12" si="24">IF(O12=W12,3,1)</f>
        <v>1</v>
      </c>
      <c r="Q12" s="126">
        <f>+N12</f>
        <v>1.2</v>
      </c>
      <c r="R12" s="126">
        <f>+P12</f>
        <v>1</v>
      </c>
      <c r="S12" s="297"/>
      <c r="T12" s="297"/>
      <c r="U12" s="297" t="s">
        <v>376</v>
      </c>
      <c r="V12" s="297" t="s">
        <v>377</v>
      </c>
      <c r="W12" s="157" t="s">
        <v>368</v>
      </c>
      <c r="X12" s="158" t="s">
        <v>369</v>
      </c>
      <c r="Y12" s="277">
        <f t="shared" si="13"/>
        <v>180</v>
      </c>
      <c r="Z12" s="486">
        <f t="shared" ref="Z12:Z75" si="25">IF(K12&lt;&gt;"",IF(I12&lt;K12,I12,Y12),I12)</f>
        <v>0</v>
      </c>
      <c r="AA12" s="278">
        <f t="shared" si="19"/>
        <v>0</v>
      </c>
      <c r="AB12" s="431"/>
      <c r="AC12" s="279">
        <f t="shared" si="14"/>
        <v>1</v>
      </c>
      <c r="AD12" s="433"/>
      <c r="AE12" s="279">
        <f t="shared" si="20"/>
        <v>1</v>
      </c>
      <c r="AF12" s="431"/>
      <c r="AG12" s="280" t="str">
        <f t="shared" si="21"/>
        <v>Numero di soluzioni alternative =</v>
      </c>
      <c r="AH12" s="435"/>
      <c r="AI12" s="280" t="str">
        <f t="shared" si="22"/>
        <v/>
      </c>
      <c r="AJ12" s="435"/>
      <c r="AK12" s="281" t="str">
        <f t="shared" si="15"/>
        <v/>
      </c>
      <c r="AL12" s="282" t="e">
        <f t="shared" si="0"/>
        <v>#VALUE!</v>
      </c>
      <c r="AM12" s="283">
        <f t="shared" si="1"/>
        <v>0</v>
      </c>
      <c r="AN12" s="284"/>
      <c r="AO12" s="437"/>
      <c r="AP12" s="437"/>
      <c r="AQ12" s="438"/>
      <c r="AR12" s="438"/>
      <c r="AS12" s="438"/>
      <c r="AT12" s="438"/>
      <c r="AU12" s="438"/>
      <c r="AV12" s="473">
        <f t="shared" si="2"/>
        <v>0</v>
      </c>
      <c r="AW12" s="285">
        <f t="shared" si="3"/>
        <v>0</v>
      </c>
      <c r="AX12" s="286">
        <f t="shared" si="4"/>
        <v>10</v>
      </c>
      <c r="AY12" s="286">
        <f t="shared" si="5"/>
        <v>10</v>
      </c>
      <c r="AZ12" s="286">
        <f t="shared" si="6"/>
        <v>0</v>
      </c>
      <c r="BA12" s="285">
        <f t="shared" si="7"/>
        <v>0</v>
      </c>
      <c r="BB12" s="285">
        <f t="shared" si="8"/>
        <v>0</v>
      </c>
      <c r="BC12" s="287">
        <f t="shared" si="16"/>
        <v>0</v>
      </c>
      <c r="BE12" s="288">
        <f t="shared" si="9"/>
        <v>0</v>
      </c>
      <c r="BF12" s="394">
        <v>4</v>
      </c>
      <c r="BG12" s="407">
        <f t="shared" si="10"/>
        <v>0</v>
      </c>
      <c r="BH12" s="188">
        <f t="shared" si="11"/>
        <v>0</v>
      </c>
      <c r="BI12" s="188">
        <f t="shared" si="12"/>
        <v>0</v>
      </c>
      <c r="BJ12" s="463">
        <f t="shared" si="17"/>
        <v>0</v>
      </c>
      <c r="BK12" s="463">
        <f t="shared" si="17"/>
        <v>0</v>
      </c>
      <c r="BL12" s="463">
        <f t="shared" si="18"/>
        <v>0</v>
      </c>
      <c r="BN12" s="291"/>
      <c r="BO12" s="292"/>
      <c r="BP12" s="293"/>
    </row>
    <row r="13" spans="1:68" ht="45.75" customHeight="1" thickBot="1" x14ac:dyDescent="0.5">
      <c r="A13" s="148">
        <v>5</v>
      </c>
      <c r="B13" s="454">
        <v>5</v>
      </c>
      <c r="C13" s="161" t="s">
        <v>382</v>
      </c>
      <c r="D13" s="411"/>
      <c r="E13" s="411"/>
      <c r="F13" s="414"/>
      <c r="G13" s="198" t="s">
        <v>383</v>
      </c>
      <c r="H13" s="124" t="s">
        <v>54</v>
      </c>
      <c r="I13" s="420"/>
      <c r="J13" s="294">
        <v>300</v>
      </c>
      <c r="K13" s="294">
        <v>200</v>
      </c>
      <c r="L13" s="295">
        <v>0.1</v>
      </c>
      <c r="M13" s="301"/>
      <c r="N13" s="296">
        <v>1</v>
      </c>
      <c r="O13" s="420"/>
      <c r="P13" s="124">
        <f t="shared" ref="P13" si="26">IF(O13=W13,3,1)</f>
        <v>1</v>
      </c>
      <c r="Q13" s="125">
        <f>+N13</f>
        <v>1</v>
      </c>
      <c r="R13" s="125">
        <f>+P13</f>
        <v>1</v>
      </c>
      <c r="S13" s="297"/>
      <c r="T13" s="297"/>
      <c r="U13" s="297"/>
      <c r="V13" s="297"/>
      <c r="W13" s="157" t="s">
        <v>368</v>
      </c>
      <c r="X13" s="158" t="s">
        <v>369</v>
      </c>
      <c r="Y13" s="277">
        <f t="shared" si="13"/>
        <v>180</v>
      </c>
      <c r="Z13" s="486">
        <f t="shared" si="25"/>
        <v>0</v>
      </c>
      <c r="AA13" s="278">
        <f t="shared" si="19"/>
        <v>0</v>
      </c>
      <c r="AB13" s="431"/>
      <c r="AC13" s="279">
        <f t="shared" si="14"/>
        <v>1</v>
      </c>
      <c r="AD13" s="433"/>
      <c r="AE13" s="279">
        <f t="shared" si="20"/>
        <v>1</v>
      </c>
      <c r="AF13" s="431"/>
      <c r="AG13" s="280" t="str">
        <f t="shared" si="21"/>
        <v>Numero di soluzioni alternative =</v>
      </c>
      <c r="AH13" s="435"/>
      <c r="AI13" s="280" t="str">
        <f t="shared" si="22"/>
        <v/>
      </c>
      <c r="AJ13" s="435"/>
      <c r="AK13" s="281" t="str">
        <f t="shared" si="15"/>
        <v/>
      </c>
      <c r="AL13" s="282" t="e">
        <f t="shared" si="0"/>
        <v>#VALUE!</v>
      </c>
      <c r="AM13" s="283">
        <f t="shared" si="1"/>
        <v>0</v>
      </c>
      <c r="AN13" s="284"/>
      <c r="AO13" s="437"/>
      <c r="AP13" s="437"/>
      <c r="AQ13" s="438"/>
      <c r="AR13" s="438"/>
      <c r="AS13" s="438"/>
      <c r="AT13" s="438"/>
      <c r="AU13" s="438"/>
      <c r="AV13" s="473">
        <f t="shared" si="2"/>
        <v>0</v>
      </c>
      <c r="AW13" s="285">
        <f t="shared" si="3"/>
        <v>0</v>
      </c>
      <c r="AX13" s="286">
        <f t="shared" si="4"/>
        <v>10</v>
      </c>
      <c r="AY13" s="286">
        <f t="shared" si="5"/>
        <v>10</v>
      </c>
      <c r="AZ13" s="286">
        <f t="shared" si="6"/>
        <v>0</v>
      </c>
      <c r="BA13" s="285">
        <f t="shared" si="7"/>
        <v>0</v>
      </c>
      <c r="BB13" s="285">
        <f t="shared" si="8"/>
        <v>0</v>
      </c>
      <c r="BC13" s="287">
        <f t="shared" si="16"/>
        <v>0</v>
      </c>
      <c r="BE13" s="288">
        <f t="shared" si="9"/>
        <v>0</v>
      </c>
      <c r="BF13" s="392">
        <v>5</v>
      </c>
      <c r="BG13" s="406">
        <f t="shared" si="10"/>
        <v>0</v>
      </c>
      <c r="BH13" s="190">
        <f t="shared" si="11"/>
        <v>0</v>
      </c>
      <c r="BI13" s="190">
        <f t="shared" si="12"/>
        <v>0</v>
      </c>
      <c r="BJ13" s="462">
        <f t="shared" si="17"/>
        <v>0</v>
      </c>
      <c r="BK13" s="462">
        <f t="shared" si="17"/>
        <v>0</v>
      </c>
      <c r="BL13" s="462">
        <f t="shared" si="18"/>
        <v>0</v>
      </c>
      <c r="BN13" s="289" t="s">
        <v>384</v>
      </c>
      <c r="BO13" s="290" t="s">
        <v>385</v>
      </c>
      <c r="BP13" s="441">
        <v>0</v>
      </c>
    </row>
    <row r="14" spans="1:68" ht="39.75" thickBot="1" x14ac:dyDescent="0.5">
      <c r="A14" s="149">
        <v>6</v>
      </c>
      <c r="B14" s="454">
        <v>6</v>
      </c>
      <c r="C14" s="162" t="s">
        <v>85</v>
      </c>
      <c r="D14" s="411"/>
      <c r="E14" s="411"/>
      <c r="F14" s="414"/>
      <c r="G14" s="554" t="s">
        <v>386</v>
      </c>
      <c r="H14" s="555"/>
      <c r="I14" s="555"/>
      <c r="J14" s="555"/>
      <c r="K14" s="555"/>
      <c r="L14" s="555"/>
      <c r="M14" s="555"/>
      <c r="N14" s="555"/>
      <c r="O14" s="555"/>
      <c r="P14" s="555"/>
      <c r="Q14" s="480"/>
      <c r="R14" s="480"/>
      <c r="S14" s="297"/>
      <c r="T14" s="297"/>
      <c r="U14" s="297"/>
      <c r="V14" s="297"/>
      <c r="W14" s="297"/>
      <c r="X14" s="302"/>
      <c r="Y14" s="277">
        <f t="shared" si="13"/>
        <v>0</v>
      </c>
      <c r="Z14" s="486">
        <f t="shared" si="25"/>
        <v>0</v>
      </c>
      <c r="AA14" s="278">
        <f t="shared" si="19"/>
        <v>0</v>
      </c>
      <c r="AB14" s="431"/>
      <c r="AC14" s="279">
        <f t="shared" si="14"/>
        <v>1</v>
      </c>
      <c r="AD14" s="433"/>
      <c r="AE14" s="279">
        <f t="shared" si="20"/>
        <v>1</v>
      </c>
      <c r="AF14" s="431"/>
      <c r="AG14" s="280" t="str">
        <f t="shared" si="21"/>
        <v>Numero di soluzioni alternative =</v>
      </c>
      <c r="AH14" s="435"/>
      <c r="AI14" s="280" t="str">
        <f t="shared" si="22"/>
        <v/>
      </c>
      <c r="AJ14" s="435"/>
      <c r="AK14" s="281" t="str">
        <f t="shared" si="15"/>
        <v/>
      </c>
      <c r="AL14" s="282" t="e">
        <f t="shared" si="0"/>
        <v>#VALUE!</v>
      </c>
      <c r="AM14" s="283">
        <f t="shared" si="1"/>
        <v>0</v>
      </c>
      <c r="AN14" s="284"/>
      <c r="AO14" s="437"/>
      <c r="AP14" s="437"/>
      <c r="AQ14" s="438"/>
      <c r="AR14" s="438"/>
      <c r="AS14" s="438"/>
      <c r="AT14" s="438"/>
      <c r="AU14" s="438"/>
      <c r="AV14" s="473">
        <f t="shared" si="2"/>
        <v>0</v>
      </c>
      <c r="AW14" s="285">
        <f t="shared" si="3"/>
        <v>0</v>
      </c>
      <c r="AX14" s="286">
        <f t="shared" si="4"/>
        <v>10</v>
      </c>
      <c r="AY14" s="286">
        <f t="shared" si="5"/>
        <v>10</v>
      </c>
      <c r="AZ14" s="286">
        <f t="shared" si="6"/>
        <v>0</v>
      </c>
      <c r="BA14" s="285">
        <f t="shared" si="7"/>
        <v>0</v>
      </c>
      <c r="BB14" s="285">
        <f t="shared" si="8"/>
        <v>0</v>
      </c>
      <c r="BC14" s="287">
        <f t="shared" si="16"/>
        <v>0</v>
      </c>
      <c r="BE14" s="288">
        <f t="shared" si="9"/>
        <v>0</v>
      </c>
      <c r="BF14" s="394">
        <v>6</v>
      </c>
      <c r="BG14" s="407">
        <f t="shared" si="10"/>
        <v>0</v>
      </c>
      <c r="BH14" s="188">
        <f t="shared" si="11"/>
        <v>0</v>
      </c>
      <c r="BI14" s="188">
        <f t="shared" si="12"/>
        <v>0</v>
      </c>
      <c r="BJ14" s="463">
        <f t="shared" si="17"/>
        <v>0</v>
      </c>
      <c r="BK14" s="463">
        <f t="shared" si="17"/>
        <v>0</v>
      </c>
      <c r="BL14" s="463">
        <f t="shared" si="18"/>
        <v>0</v>
      </c>
      <c r="BN14" s="291"/>
      <c r="BO14" s="292"/>
      <c r="BP14" s="293"/>
    </row>
    <row r="15" spans="1:68" ht="52.9" thickBot="1" x14ac:dyDescent="0.5">
      <c r="A15" s="148">
        <v>96</v>
      </c>
      <c r="B15" s="454">
        <v>7</v>
      </c>
      <c r="C15" s="161" t="s">
        <v>89</v>
      </c>
      <c r="D15" s="411"/>
      <c r="E15" s="411"/>
      <c r="F15" s="414"/>
      <c r="G15" s="517" t="s">
        <v>386</v>
      </c>
      <c r="H15" s="535"/>
      <c r="I15" s="535"/>
      <c r="J15" s="535"/>
      <c r="K15" s="535"/>
      <c r="L15" s="535"/>
      <c r="M15" s="535"/>
      <c r="N15" s="535"/>
      <c r="O15" s="535"/>
      <c r="P15" s="535"/>
      <c r="Q15" s="481"/>
      <c r="R15" s="481"/>
      <c r="S15" s="297"/>
      <c r="T15" s="297"/>
      <c r="U15" s="297"/>
      <c r="V15" s="297"/>
      <c r="W15" s="297"/>
      <c r="X15" s="302"/>
      <c r="Y15" s="277">
        <f t="shared" si="13"/>
        <v>0</v>
      </c>
      <c r="Z15" s="486">
        <f t="shared" si="25"/>
        <v>0</v>
      </c>
      <c r="AA15" s="278">
        <f t="shared" si="19"/>
        <v>0</v>
      </c>
      <c r="AB15" s="431"/>
      <c r="AC15" s="279">
        <f t="shared" si="14"/>
        <v>1</v>
      </c>
      <c r="AD15" s="433"/>
      <c r="AE15" s="279">
        <f t="shared" si="20"/>
        <v>1</v>
      </c>
      <c r="AF15" s="431"/>
      <c r="AG15" s="280" t="str">
        <f t="shared" si="21"/>
        <v>Numero di soluzioni alternative =</v>
      </c>
      <c r="AH15" s="435"/>
      <c r="AI15" s="280" t="str">
        <f t="shared" si="22"/>
        <v/>
      </c>
      <c r="AJ15" s="435"/>
      <c r="AK15" s="281" t="str">
        <f t="shared" si="15"/>
        <v/>
      </c>
      <c r="AL15" s="282" t="e">
        <f t="shared" si="0"/>
        <v>#VALUE!</v>
      </c>
      <c r="AM15" s="283">
        <f t="shared" si="1"/>
        <v>0</v>
      </c>
      <c r="AN15" s="284"/>
      <c r="AO15" s="437"/>
      <c r="AP15" s="437"/>
      <c r="AQ15" s="438"/>
      <c r="AR15" s="438"/>
      <c r="AS15" s="438"/>
      <c r="AT15" s="438"/>
      <c r="AU15" s="438"/>
      <c r="AV15" s="473">
        <f t="shared" si="2"/>
        <v>0</v>
      </c>
      <c r="AW15" s="285">
        <f t="shared" si="3"/>
        <v>0</v>
      </c>
      <c r="AX15" s="286">
        <f t="shared" si="4"/>
        <v>10</v>
      </c>
      <c r="AY15" s="286">
        <f t="shared" si="5"/>
        <v>10</v>
      </c>
      <c r="AZ15" s="286">
        <f t="shared" si="6"/>
        <v>0</v>
      </c>
      <c r="BA15" s="285">
        <f t="shared" si="7"/>
        <v>0</v>
      </c>
      <c r="BB15" s="285">
        <f t="shared" si="8"/>
        <v>0</v>
      </c>
      <c r="BC15" s="287">
        <f t="shared" si="16"/>
        <v>0</v>
      </c>
      <c r="BE15" s="288">
        <f t="shared" si="9"/>
        <v>0</v>
      </c>
      <c r="BF15" s="392">
        <v>7</v>
      </c>
      <c r="BG15" s="406">
        <f t="shared" si="10"/>
        <v>0</v>
      </c>
      <c r="BH15" s="190">
        <f t="shared" si="11"/>
        <v>0</v>
      </c>
      <c r="BI15" s="190">
        <f t="shared" si="12"/>
        <v>0</v>
      </c>
      <c r="BJ15" s="462">
        <f t="shared" si="17"/>
        <v>0</v>
      </c>
      <c r="BK15" s="462">
        <f t="shared" si="17"/>
        <v>0</v>
      </c>
      <c r="BL15" s="462">
        <f t="shared" si="18"/>
        <v>0</v>
      </c>
      <c r="BN15" s="289" t="s">
        <v>387</v>
      </c>
      <c r="BO15" s="290" t="s">
        <v>388</v>
      </c>
      <c r="BP15" s="441">
        <v>0</v>
      </c>
    </row>
    <row r="16" spans="1:68" ht="28.9" thickBot="1" x14ac:dyDescent="0.5">
      <c r="A16" s="149">
        <v>97</v>
      </c>
      <c r="B16" s="454">
        <v>8</v>
      </c>
      <c r="C16" s="162" t="s">
        <v>90</v>
      </c>
      <c r="D16" s="411"/>
      <c r="E16" s="411"/>
      <c r="F16" s="414"/>
      <c r="G16" s="520" t="s">
        <v>386</v>
      </c>
      <c r="H16" s="537"/>
      <c r="I16" s="537"/>
      <c r="J16" s="537"/>
      <c r="K16" s="537"/>
      <c r="L16" s="537"/>
      <c r="M16" s="537"/>
      <c r="N16" s="537"/>
      <c r="O16" s="552"/>
      <c r="P16" s="537"/>
      <c r="Q16" s="478"/>
      <c r="R16" s="478"/>
      <c r="S16" s="297"/>
      <c r="T16" s="297"/>
      <c r="U16" s="297"/>
      <c r="V16" s="297"/>
      <c r="W16" s="297"/>
      <c r="X16" s="302"/>
      <c r="Y16" s="277">
        <f t="shared" si="13"/>
        <v>0</v>
      </c>
      <c r="Z16" s="486">
        <f t="shared" si="25"/>
        <v>0</v>
      </c>
      <c r="AA16" s="278">
        <f t="shared" si="19"/>
        <v>0</v>
      </c>
      <c r="AB16" s="431"/>
      <c r="AC16" s="279">
        <f t="shared" si="14"/>
        <v>1</v>
      </c>
      <c r="AD16" s="433"/>
      <c r="AE16" s="279">
        <f t="shared" si="20"/>
        <v>1</v>
      </c>
      <c r="AF16" s="431"/>
      <c r="AG16" s="280" t="str">
        <f t="shared" si="21"/>
        <v>Numero di soluzioni alternative =</v>
      </c>
      <c r="AH16" s="435"/>
      <c r="AI16" s="280" t="str">
        <f t="shared" si="22"/>
        <v/>
      </c>
      <c r="AJ16" s="435"/>
      <c r="AK16" s="281" t="str">
        <f t="shared" si="15"/>
        <v/>
      </c>
      <c r="AL16" s="282" t="e">
        <f t="shared" si="0"/>
        <v>#VALUE!</v>
      </c>
      <c r="AM16" s="283">
        <f t="shared" si="1"/>
        <v>0</v>
      </c>
      <c r="AN16" s="284"/>
      <c r="AO16" s="437"/>
      <c r="AP16" s="437"/>
      <c r="AQ16" s="438"/>
      <c r="AR16" s="438"/>
      <c r="AS16" s="438"/>
      <c r="AT16" s="438"/>
      <c r="AU16" s="438"/>
      <c r="AV16" s="473">
        <f t="shared" si="2"/>
        <v>0</v>
      </c>
      <c r="AW16" s="285">
        <f t="shared" si="3"/>
        <v>0</v>
      </c>
      <c r="AX16" s="286">
        <f t="shared" si="4"/>
        <v>10</v>
      </c>
      <c r="AY16" s="286">
        <f t="shared" si="5"/>
        <v>10</v>
      </c>
      <c r="AZ16" s="286">
        <f t="shared" si="6"/>
        <v>0</v>
      </c>
      <c r="BA16" s="285">
        <f t="shared" si="7"/>
        <v>0</v>
      </c>
      <c r="BB16" s="285">
        <f t="shared" si="8"/>
        <v>0</v>
      </c>
      <c r="BC16" s="287">
        <f t="shared" si="16"/>
        <v>0</v>
      </c>
      <c r="BE16" s="288">
        <f t="shared" si="9"/>
        <v>0</v>
      </c>
      <c r="BF16" s="394">
        <v>8</v>
      </c>
      <c r="BG16" s="407">
        <f t="shared" si="10"/>
        <v>0</v>
      </c>
      <c r="BH16" s="188">
        <f t="shared" si="11"/>
        <v>0</v>
      </c>
      <c r="BI16" s="188">
        <f t="shared" si="12"/>
        <v>0</v>
      </c>
      <c r="BJ16" s="463">
        <f t="shared" si="17"/>
        <v>0</v>
      </c>
      <c r="BK16" s="463">
        <f t="shared" si="17"/>
        <v>0</v>
      </c>
      <c r="BL16" s="463">
        <f t="shared" si="18"/>
        <v>0</v>
      </c>
      <c r="BN16" s="291"/>
      <c r="BO16" s="292"/>
      <c r="BP16" s="293"/>
    </row>
    <row r="17" spans="1:68" ht="39.75" thickBot="1" x14ac:dyDescent="0.5">
      <c r="A17" s="148">
        <v>8</v>
      </c>
      <c r="B17" s="457">
        <v>9</v>
      </c>
      <c r="C17" s="161" t="s">
        <v>91</v>
      </c>
      <c r="D17" s="411"/>
      <c r="E17" s="411"/>
      <c r="F17" s="414"/>
      <c r="G17" s="303" t="s">
        <v>389</v>
      </c>
      <c r="H17" s="294" t="s">
        <v>390</v>
      </c>
      <c r="I17" s="425"/>
      <c r="J17" s="294">
        <v>1000</v>
      </c>
      <c r="K17" s="304"/>
      <c r="L17" s="305"/>
      <c r="M17" s="301"/>
      <c r="N17" s="296">
        <v>1</v>
      </c>
      <c r="O17" s="306"/>
      <c r="P17" s="296">
        <v>1</v>
      </c>
      <c r="Q17" s="125">
        <f>+N17</f>
        <v>1</v>
      </c>
      <c r="R17" s="125">
        <f>+P17</f>
        <v>1</v>
      </c>
      <c r="S17" s="297"/>
      <c r="T17" s="297"/>
      <c r="U17" s="297"/>
      <c r="V17" s="297"/>
      <c r="W17" s="297"/>
      <c r="X17" s="302"/>
      <c r="Y17" s="277">
        <f t="shared" si="13"/>
        <v>0</v>
      </c>
      <c r="Z17" s="486">
        <f t="shared" si="25"/>
        <v>0</v>
      </c>
      <c r="AA17" s="278">
        <f t="shared" si="19"/>
        <v>0</v>
      </c>
      <c r="AB17" s="431"/>
      <c r="AC17" s="279">
        <f t="shared" si="14"/>
        <v>1</v>
      </c>
      <c r="AD17" s="433"/>
      <c r="AE17" s="279">
        <f t="shared" si="20"/>
        <v>1</v>
      </c>
      <c r="AF17" s="431"/>
      <c r="AG17" s="280" t="str">
        <f t="shared" si="21"/>
        <v>Numero di soluzioni alternative =</v>
      </c>
      <c r="AH17" s="435"/>
      <c r="AI17" s="280" t="str">
        <f t="shared" si="22"/>
        <v/>
      </c>
      <c r="AJ17" s="435"/>
      <c r="AK17" s="281" t="str">
        <f t="shared" si="15"/>
        <v/>
      </c>
      <c r="AL17" s="282" t="e">
        <f t="shared" si="0"/>
        <v>#VALUE!</v>
      </c>
      <c r="AM17" s="283">
        <f t="shared" si="1"/>
        <v>0</v>
      </c>
      <c r="AN17" s="284"/>
      <c r="AO17" s="437"/>
      <c r="AP17" s="437"/>
      <c r="AQ17" s="438"/>
      <c r="AR17" s="438"/>
      <c r="AS17" s="438"/>
      <c r="AT17" s="438"/>
      <c r="AU17" s="438"/>
      <c r="AV17" s="473">
        <f t="shared" si="2"/>
        <v>0</v>
      </c>
      <c r="AW17" s="285">
        <f t="shared" si="3"/>
        <v>0</v>
      </c>
      <c r="AX17" s="286">
        <f t="shared" si="4"/>
        <v>10</v>
      </c>
      <c r="AY17" s="286">
        <f t="shared" si="5"/>
        <v>10</v>
      </c>
      <c r="AZ17" s="286">
        <f t="shared" si="6"/>
        <v>0</v>
      </c>
      <c r="BA17" s="285">
        <f t="shared" si="7"/>
        <v>0</v>
      </c>
      <c r="BB17" s="285">
        <f t="shared" si="8"/>
        <v>0</v>
      </c>
      <c r="BC17" s="287">
        <f t="shared" si="16"/>
        <v>0</v>
      </c>
      <c r="BE17" s="288">
        <f t="shared" si="9"/>
        <v>0</v>
      </c>
      <c r="BF17" s="392">
        <v>9</v>
      </c>
      <c r="BG17" s="406">
        <f t="shared" si="10"/>
        <v>0</v>
      </c>
      <c r="BH17" s="190">
        <f t="shared" si="11"/>
        <v>0</v>
      </c>
      <c r="BI17" s="190">
        <f t="shared" si="12"/>
        <v>0</v>
      </c>
      <c r="BJ17" s="462">
        <f t="shared" si="17"/>
        <v>0</v>
      </c>
      <c r="BK17" s="462">
        <f t="shared" si="17"/>
        <v>0</v>
      </c>
      <c r="BL17" s="462">
        <f t="shared" si="18"/>
        <v>0</v>
      </c>
      <c r="BN17" s="307" t="s">
        <v>391</v>
      </c>
      <c r="BO17" s="308">
        <f>8+(5*BP9)+(10*(BP11+BP13+BP15))</f>
        <v>8</v>
      </c>
      <c r="BP17" s="309" t="s">
        <v>392</v>
      </c>
    </row>
    <row r="18" spans="1:68" ht="41.25" thickBot="1" x14ac:dyDescent="0.5">
      <c r="A18" s="150" t="s">
        <v>95</v>
      </c>
      <c r="B18" s="454">
        <v>10</v>
      </c>
      <c r="C18" s="162" t="s">
        <v>393</v>
      </c>
      <c r="D18" s="411"/>
      <c r="E18" s="411"/>
      <c r="F18" s="414"/>
      <c r="G18" s="520" t="s">
        <v>386</v>
      </c>
      <c r="H18" s="537"/>
      <c r="I18" s="537"/>
      <c r="J18" s="537"/>
      <c r="K18" s="537"/>
      <c r="L18" s="537"/>
      <c r="M18" s="537"/>
      <c r="N18" s="537"/>
      <c r="O18" s="537"/>
      <c r="P18" s="537"/>
      <c r="Q18" s="478"/>
      <c r="R18" s="478"/>
      <c r="S18" s="297"/>
      <c r="T18" s="297"/>
      <c r="U18" s="297"/>
      <c r="V18" s="297"/>
      <c r="W18" s="297"/>
      <c r="X18" s="302"/>
      <c r="Y18" s="277">
        <f t="shared" si="13"/>
        <v>0</v>
      </c>
      <c r="Z18" s="486">
        <f t="shared" si="25"/>
        <v>0</v>
      </c>
      <c r="AA18" s="278">
        <f t="shared" si="19"/>
        <v>0</v>
      </c>
      <c r="AB18" s="431"/>
      <c r="AC18" s="279">
        <f t="shared" si="14"/>
        <v>1</v>
      </c>
      <c r="AD18" s="433"/>
      <c r="AE18" s="279">
        <f t="shared" si="20"/>
        <v>1</v>
      </c>
      <c r="AF18" s="431"/>
      <c r="AG18" s="280" t="str">
        <f t="shared" si="21"/>
        <v>Numero di soluzioni alternative =</v>
      </c>
      <c r="AH18" s="435"/>
      <c r="AI18" s="280" t="str">
        <f t="shared" si="22"/>
        <v/>
      </c>
      <c r="AJ18" s="435"/>
      <c r="AK18" s="281" t="str">
        <f t="shared" si="15"/>
        <v/>
      </c>
      <c r="AL18" s="282" t="e">
        <f t="shared" si="0"/>
        <v>#VALUE!</v>
      </c>
      <c r="AM18" s="283">
        <f t="shared" si="1"/>
        <v>0</v>
      </c>
      <c r="AN18" s="284"/>
      <c r="AO18" s="437"/>
      <c r="AP18" s="437"/>
      <c r="AQ18" s="438"/>
      <c r="AR18" s="438"/>
      <c r="AS18" s="438"/>
      <c r="AT18" s="438"/>
      <c r="AU18" s="438"/>
      <c r="AV18" s="473">
        <f t="shared" si="2"/>
        <v>0</v>
      </c>
      <c r="AW18" s="285">
        <f t="shared" si="3"/>
        <v>0</v>
      </c>
      <c r="AX18" s="286">
        <f t="shared" si="4"/>
        <v>10</v>
      </c>
      <c r="AY18" s="286">
        <f t="shared" si="5"/>
        <v>10</v>
      </c>
      <c r="AZ18" s="286">
        <f t="shared" si="6"/>
        <v>0</v>
      </c>
      <c r="BA18" s="285">
        <f t="shared" si="7"/>
        <v>0</v>
      </c>
      <c r="BB18" s="285">
        <f t="shared" si="8"/>
        <v>0</v>
      </c>
      <c r="BC18" s="287">
        <f t="shared" si="16"/>
        <v>0</v>
      </c>
      <c r="BE18" s="288">
        <f t="shared" si="9"/>
        <v>0</v>
      </c>
      <c r="BF18" s="394">
        <v>10</v>
      </c>
      <c r="BG18" s="407">
        <f t="shared" si="10"/>
        <v>0</v>
      </c>
      <c r="BH18" s="188">
        <f t="shared" si="11"/>
        <v>0</v>
      </c>
      <c r="BI18" s="188">
        <f t="shared" si="12"/>
        <v>0</v>
      </c>
      <c r="BJ18" s="463">
        <f t="shared" si="17"/>
        <v>0</v>
      </c>
      <c r="BK18" s="463">
        <f t="shared" si="17"/>
        <v>0</v>
      </c>
      <c r="BL18" s="463">
        <f t="shared" si="18"/>
        <v>0</v>
      </c>
      <c r="BN18" s="310"/>
      <c r="BO18" s="311"/>
      <c r="BP18" s="312"/>
    </row>
    <row r="19" spans="1:68" ht="41.25" thickBot="1" x14ac:dyDescent="0.5">
      <c r="A19" s="148">
        <v>14</v>
      </c>
      <c r="B19" s="454">
        <v>11</v>
      </c>
      <c r="C19" s="161" t="s">
        <v>394</v>
      </c>
      <c r="D19" s="411"/>
      <c r="E19" s="411"/>
      <c r="F19" s="414"/>
      <c r="G19" s="517" t="s">
        <v>386</v>
      </c>
      <c r="H19" s="535"/>
      <c r="I19" s="535"/>
      <c r="J19" s="535"/>
      <c r="K19" s="535"/>
      <c r="L19" s="535"/>
      <c r="M19" s="535"/>
      <c r="N19" s="535"/>
      <c r="O19" s="536"/>
      <c r="P19" s="535"/>
      <c r="Q19" s="481"/>
      <c r="R19" s="481"/>
      <c r="S19" s="297"/>
      <c r="T19" s="297"/>
      <c r="U19" s="297"/>
      <c r="V19" s="297"/>
      <c r="W19" s="297"/>
      <c r="X19" s="302"/>
      <c r="Y19" s="277">
        <f t="shared" si="13"/>
        <v>0</v>
      </c>
      <c r="Z19" s="486">
        <f t="shared" si="25"/>
        <v>0</v>
      </c>
      <c r="AA19" s="278">
        <f t="shared" si="19"/>
        <v>0</v>
      </c>
      <c r="AB19" s="431"/>
      <c r="AC19" s="279">
        <f t="shared" si="14"/>
        <v>1</v>
      </c>
      <c r="AD19" s="433"/>
      <c r="AE19" s="279">
        <f t="shared" si="20"/>
        <v>1</v>
      </c>
      <c r="AF19" s="431"/>
      <c r="AG19" s="280" t="str">
        <f t="shared" si="21"/>
        <v>Numero di soluzioni alternative =</v>
      </c>
      <c r="AH19" s="435"/>
      <c r="AI19" s="280" t="str">
        <f t="shared" si="22"/>
        <v/>
      </c>
      <c r="AJ19" s="435"/>
      <c r="AK19" s="281" t="str">
        <f t="shared" si="15"/>
        <v/>
      </c>
      <c r="AL19" s="282" t="e">
        <f t="shared" si="0"/>
        <v>#VALUE!</v>
      </c>
      <c r="AM19" s="283">
        <f t="shared" si="1"/>
        <v>0</v>
      </c>
      <c r="AN19" s="284"/>
      <c r="AO19" s="437"/>
      <c r="AP19" s="437"/>
      <c r="AQ19" s="438"/>
      <c r="AR19" s="438"/>
      <c r="AS19" s="438"/>
      <c r="AT19" s="438"/>
      <c r="AU19" s="438"/>
      <c r="AV19" s="473">
        <f t="shared" si="2"/>
        <v>0</v>
      </c>
      <c r="AW19" s="285">
        <f t="shared" si="3"/>
        <v>0</v>
      </c>
      <c r="AX19" s="286">
        <f t="shared" si="4"/>
        <v>10</v>
      </c>
      <c r="AY19" s="286">
        <f t="shared" si="5"/>
        <v>10</v>
      </c>
      <c r="AZ19" s="286">
        <f t="shared" si="6"/>
        <v>0</v>
      </c>
      <c r="BA19" s="285">
        <f t="shared" si="7"/>
        <v>0</v>
      </c>
      <c r="BB19" s="285">
        <f t="shared" si="8"/>
        <v>0</v>
      </c>
      <c r="BC19" s="287">
        <f t="shared" si="16"/>
        <v>0</v>
      </c>
      <c r="BE19" s="288">
        <f t="shared" si="9"/>
        <v>0</v>
      </c>
      <c r="BF19" s="392">
        <v>11</v>
      </c>
      <c r="BG19" s="406">
        <f t="shared" si="10"/>
        <v>0</v>
      </c>
      <c r="BH19" s="190">
        <f t="shared" si="11"/>
        <v>0</v>
      </c>
      <c r="BI19" s="190">
        <f t="shared" si="12"/>
        <v>0</v>
      </c>
      <c r="BJ19" s="463">
        <f t="shared" si="17"/>
        <v>0</v>
      </c>
      <c r="BK19" s="463">
        <f t="shared" si="17"/>
        <v>0</v>
      </c>
      <c r="BL19" s="463">
        <f t="shared" si="18"/>
        <v>0</v>
      </c>
      <c r="BN19" s="313" t="s">
        <v>395</v>
      </c>
      <c r="BO19" s="442">
        <v>50</v>
      </c>
      <c r="BP19" s="314" t="s">
        <v>396</v>
      </c>
    </row>
    <row r="20" spans="1:68" ht="41.25" thickBot="1" x14ac:dyDescent="0.5">
      <c r="A20" s="150" t="s">
        <v>103</v>
      </c>
      <c r="B20" s="454">
        <v>12</v>
      </c>
      <c r="C20" s="162" t="s">
        <v>397</v>
      </c>
      <c r="D20" s="411"/>
      <c r="E20" s="411"/>
      <c r="F20" s="414"/>
      <c r="G20" s="315" t="s">
        <v>381</v>
      </c>
      <c r="H20" s="298" t="s">
        <v>54</v>
      </c>
      <c r="I20" s="425"/>
      <c r="J20" s="298">
        <v>150</v>
      </c>
      <c r="K20" s="298">
        <v>100</v>
      </c>
      <c r="L20" s="299">
        <v>0.1</v>
      </c>
      <c r="M20" s="422" t="s">
        <v>367</v>
      </c>
      <c r="N20" s="126">
        <f>IF(M20=U20,1.5,1)</f>
        <v>1</v>
      </c>
      <c r="O20" s="427" t="s">
        <v>377</v>
      </c>
      <c r="P20" s="123">
        <f>IF(O20=W20,1,1.5)</f>
        <v>1.5</v>
      </c>
      <c r="Q20" s="126">
        <f>+N20</f>
        <v>1</v>
      </c>
      <c r="R20" s="126">
        <f>+P20</f>
        <v>1.5</v>
      </c>
      <c r="S20" s="297"/>
      <c r="T20" s="297"/>
      <c r="U20" s="157" t="s">
        <v>366</v>
      </c>
      <c r="V20" s="157" t="s">
        <v>398</v>
      </c>
      <c r="W20" s="297" t="s">
        <v>376</v>
      </c>
      <c r="X20" s="302" t="s">
        <v>377</v>
      </c>
      <c r="Y20" s="277">
        <f t="shared" si="13"/>
        <v>90</v>
      </c>
      <c r="Z20" s="486">
        <f t="shared" si="25"/>
        <v>0</v>
      </c>
      <c r="AA20" s="278">
        <f t="shared" si="19"/>
        <v>0</v>
      </c>
      <c r="AB20" s="431"/>
      <c r="AC20" s="279">
        <f t="shared" si="14"/>
        <v>1</v>
      </c>
      <c r="AD20" s="433"/>
      <c r="AE20" s="279">
        <f t="shared" si="20"/>
        <v>1</v>
      </c>
      <c r="AF20" s="431"/>
      <c r="AG20" s="280" t="str">
        <f t="shared" si="21"/>
        <v>Numero di soluzioni alternative =</v>
      </c>
      <c r="AH20" s="435"/>
      <c r="AI20" s="280" t="str">
        <f t="shared" si="22"/>
        <v/>
      </c>
      <c r="AJ20" s="435"/>
      <c r="AK20" s="281" t="str">
        <f t="shared" si="15"/>
        <v/>
      </c>
      <c r="AL20" s="282" t="e">
        <f t="shared" si="0"/>
        <v>#VALUE!</v>
      </c>
      <c r="AM20" s="283">
        <f t="shared" si="1"/>
        <v>0</v>
      </c>
      <c r="AN20" s="284"/>
      <c r="AO20" s="437"/>
      <c r="AP20" s="437"/>
      <c r="AQ20" s="438"/>
      <c r="AR20" s="438"/>
      <c r="AS20" s="438"/>
      <c r="AT20" s="438"/>
      <c r="AU20" s="438"/>
      <c r="AV20" s="473">
        <f t="shared" si="2"/>
        <v>0</v>
      </c>
      <c r="AW20" s="285">
        <f t="shared" si="3"/>
        <v>0</v>
      </c>
      <c r="AX20" s="286">
        <f t="shared" si="4"/>
        <v>10</v>
      </c>
      <c r="AY20" s="286">
        <f t="shared" si="5"/>
        <v>10</v>
      </c>
      <c r="AZ20" s="286">
        <f t="shared" si="6"/>
        <v>0</v>
      </c>
      <c r="BA20" s="285">
        <f t="shared" si="7"/>
        <v>0</v>
      </c>
      <c r="BB20" s="285">
        <f t="shared" si="8"/>
        <v>0</v>
      </c>
      <c r="BC20" s="287">
        <f t="shared" si="16"/>
        <v>0</v>
      </c>
      <c r="BE20" s="288">
        <f t="shared" si="9"/>
        <v>0</v>
      </c>
      <c r="BF20" s="394">
        <v>12</v>
      </c>
      <c r="BG20" s="407">
        <f t="shared" si="10"/>
        <v>0</v>
      </c>
      <c r="BH20" s="188">
        <f t="shared" si="11"/>
        <v>0</v>
      </c>
      <c r="BI20" s="188">
        <f t="shared" si="12"/>
        <v>0</v>
      </c>
      <c r="BJ20" s="462">
        <f t="shared" si="17"/>
        <v>0</v>
      </c>
      <c r="BK20" s="462">
        <f t="shared" si="17"/>
        <v>0</v>
      </c>
      <c r="BL20" s="462">
        <f t="shared" si="18"/>
        <v>0</v>
      </c>
      <c r="BN20" s="206"/>
      <c r="BO20" s="179"/>
      <c r="BP20" s="180"/>
    </row>
    <row r="21" spans="1:68" ht="66.400000000000006" thickTop="1" thickBot="1" x14ac:dyDescent="0.5">
      <c r="A21" s="146" t="s">
        <v>107</v>
      </c>
      <c r="B21" s="454">
        <v>13</v>
      </c>
      <c r="C21" s="161" t="s">
        <v>399</v>
      </c>
      <c r="D21" s="411"/>
      <c r="E21" s="411"/>
      <c r="F21" s="414"/>
      <c r="G21" s="303" t="s">
        <v>400</v>
      </c>
      <c r="H21" s="294" t="s">
        <v>390</v>
      </c>
      <c r="I21" s="425"/>
      <c r="J21" s="294">
        <v>100</v>
      </c>
      <c r="K21" s="304"/>
      <c r="L21" s="305"/>
      <c r="M21" s="422" t="s">
        <v>367</v>
      </c>
      <c r="N21" s="125">
        <f>IF(M21=U21,1.5,1)</f>
        <v>1</v>
      </c>
      <c r="O21" s="420" t="s">
        <v>401</v>
      </c>
      <c r="P21" s="124">
        <f>IF(O21=W21,1,1.5)</f>
        <v>1.5</v>
      </c>
      <c r="Q21" s="125">
        <f>+N21</f>
        <v>1</v>
      </c>
      <c r="R21" s="125">
        <f>+P21</f>
        <v>1.5</v>
      </c>
      <c r="S21" s="297"/>
      <c r="T21" s="297"/>
      <c r="U21" s="157" t="s">
        <v>366</v>
      </c>
      <c r="V21" s="157" t="s">
        <v>398</v>
      </c>
      <c r="W21" s="297" t="s">
        <v>402</v>
      </c>
      <c r="X21" s="302" t="s">
        <v>401</v>
      </c>
      <c r="Y21" s="277">
        <f t="shared" si="13"/>
        <v>0</v>
      </c>
      <c r="Z21" s="486">
        <f t="shared" si="25"/>
        <v>0</v>
      </c>
      <c r="AA21" s="278">
        <f t="shared" si="19"/>
        <v>0</v>
      </c>
      <c r="AB21" s="431"/>
      <c r="AC21" s="279">
        <f t="shared" si="14"/>
        <v>1</v>
      </c>
      <c r="AD21" s="433"/>
      <c r="AE21" s="279">
        <f t="shared" si="20"/>
        <v>1</v>
      </c>
      <c r="AF21" s="431"/>
      <c r="AG21" s="280" t="str">
        <f t="shared" si="21"/>
        <v>Numero di soluzioni alternative =</v>
      </c>
      <c r="AH21" s="435"/>
      <c r="AI21" s="280" t="str">
        <f t="shared" si="22"/>
        <v/>
      </c>
      <c r="AJ21" s="435"/>
      <c r="AK21" s="281" t="str">
        <f t="shared" si="15"/>
        <v/>
      </c>
      <c r="AL21" s="282" t="e">
        <f t="shared" si="0"/>
        <v>#VALUE!</v>
      </c>
      <c r="AM21" s="283">
        <f t="shared" si="1"/>
        <v>0</v>
      </c>
      <c r="AN21" s="284"/>
      <c r="AO21" s="437"/>
      <c r="AP21" s="437"/>
      <c r="AQ21" s="438"/>
      <c r="AR21" s="438"/>
      <c r="AS21" s="438"/>
      <c r="AT21" s="438"/>
      <c r="AU21" s="438"/>
      <c r="AV21" s="473">
        <f t="shared" si="2"/>
        <v>0</v>
      </c>
      <c r="AW21" s="285">
        <f t="shared" si="3"/>
        <v>0</v>
      </c>
      <c r="AX21" s="286">
        <f t="shared" si="4"/>
        <v>10</v>
      </c>
      <c r="AY21" s="286">
        <f t="shared" si="5"/>
        <v>10</v>
      </c>
      <c r="AZ21" s="286">
        <f t="shared" si="6"/>
        <v>0</v>
      </c>
      <c r="BA21" s="285">
        <f t="shared" si="7"/>
        <v>0</v>
      </c>
      <c r="BB21" s="285">
        <f t="shared" si="8"/>
        <v>0</v>
      </c>
      <c r="BC21" s="287">
        <f t="shared" si="16"/>
        <v>0</v>
      </c>
      <c r="BE21" s="288">
        <f t="shared" si="9"/>
        <v>0</v>
      </c>
      <c r="BF21" s="392">
        <v>13</v>
      </c>
      <c r="BG21" s="406">
        <f t="shared" si="10"/>
        <v>0</v>
      </c>
      <c r="BH21" s="190">
        <f t="shared" si="11"/>
        <v>0</v>
      </c>
      <c r="BI21" s="190">
        <f t="shared" si="12"/>
        <v>0</v>
      </c>
      <c r="BJ21" s="463">
        <f t="shared" si="17"/>
        <v>0</v>
      </c>
      <c r="BK21" s="463">
        <f t="shared" si="17"/>
        <v>0</v>
      </c>
      <c r="BL21" s="463">
        <f t="shared" si="18"/>
        <v>0</v>
      </c>
      <c r="BN21" s="207" t="s">
        <v>403</v>
      </c>
      <c r="BO21" s="208">
        <f>+BO17*BO19</f>
        <v>400</v>
      </c>
      <c r="BP21" s="316"/>
    </row>
    <row r="22" spans="1:68" ht="43.15" thickBot="1" x14ac:dyDescent="0.5">
      <c r="A22" s="149">
        <v>21</v>
      </c>
      <c r="B22" s="457">
        <v>14</v>
      </c>
      <c r="C22" s="162" t="s">
        <v>116</v>
      </c>
      <c r="D22" s="411"/>
      <c r="E22" s="411"/>
      <c r="F22" s="414"/>
      <c r="G22" s="317" t="s">
        <v>404</v>
      </c>
      <c r="H22" s="318" t="s">
        <v>390</v>
      </c>
      <c r="I22" s="425"/>
      <c r="J22" s="318">
        <v>1000</v>
      </c>
      <c r="K22" s="304"/>
      <c r="L22" s="305"/>
      <c r="M22" s="319" t="s">
        <v>405</v>
      </c>
      <c r="N22" s="426">
        <v>22</v>
      </c>
      <c r="O22" s="304"/>
      <c r="P22" s="320"/>
      <c r="Q22" s="321">
        <f>IF(N22&gt;20,(2*N22-20)/N22,1)</f>
        <v>1.0909090909090908</v>
      </c>
      <c r="R22" s="321">
        <v>1</v>
      </c>
      <c r="S22" s="297"/>
      <c r="T22" s="297"/>
      <c r="U22" s="297"/>
      <c r="V22" s="297"/>
      <c r="W22" s="297"/>
      <c r="X22" s="302"/>
      <c r="Y22" s="277">
        <f t="shared" si="13"/>
        <v>0</v>
      </c>
      <c r="Z22" s="486">
        <f t="shared" si="25"/>
        <v>0</v>
      </c>
      <c r="AA22" s="278">
        <f t="shared" si="19"/>
        <v>0</v>
      </c>
      <c r="AB22" s="431"/>
      <c r="AC22" s="279">
        <f t="shared" si="14"/>
        <v>1</v>
      </c>
      <c r="AD22" s="433"/>
      <c r="AE22" s="279">
        <f t="shared" si="20"/>
        <v>1</v>
      </c>
      <c r="AF22" s="431"/>
      <c r="AG22" s="280" t="str">
        <f t="shared" si="21"/>
        <v>Numero di soluzioni alternative =</v>
      </c>
      <c r="AH22" s="435"/>
      <c r="AI22" s="280" t="str">
        <f t="shared" si="22"/>
        <v/>
      </c>
      <c r="AJ22" s="435"/>
      <c r="AK22" s="281" t="str">
        <f t="shared" si="15"/>
        <v/>
      </c>
      <c r="AL22" s="282" t="e">
        <f t="shared" si="0"/>
        <v>#VALUE!</v>
      </c>
      <c r="AM22" s="283">
        <f t="shared" si="1"/>
        <v>0</v>
      </c>
      <c r="AN22" s="284"/>
      <c r="AO22" s="437"/>
      <c r="AP22" s="437"/>
      <c r="AQ22" s="438"/>
      <c r="AR22" s="438"/>
      <c r="AS22" s="438"/>
      <c r="AT22" s="438"/>
      <c r="AU22" s="438"/>
      <c r="AV22" s="473">
        <f t="shared" si="2"/>
        <v>0</v>
      </c>
      <c r="AW22" s="285">
        <f t="shared" si="3"/>
        <v>0</v>
      </c>
      <c r="AX22" s="286">
        <f t="shared" si="4"/>
        <v>10</v>
      </c>
      <c r="AY22" s="286">
        <f t="shared" si="5"/>
        <v>10</v>
      </c>
      <c r="AZ22" s="286">
        <f t="shared" si="6"/>
        <v>0</v>
      </c>
      <c r="BA22" s="285">
        <f t="shared" si="7"/>
        <v>0</v>
      </c>
      <c r="BB22" s="285">
        <f t="shared" si="8"/>
        <v>0</v>
      </c>
      <c r="BC22" s="287">
        <f t="shared" si="16"/>
        <v>0</v>
      </c>
      <c r="BE22" s="288">
        <f t="shared" si="9"/>
        <v>0</v>
      </c>
      <c r="BF22" s="394">
        <v>14</v>
      </c>
      <c r="BG22" s="407">
        <f t="shared" si="10"/>
        <v>0</v>
      </c>
      <c r="BH22" s="188">
        <f t="shared" si="11"/>
        <v>0</v>
      </c>
      <c r="BI22" s="188">
        <f t="shared" si="12"/>
        <v>0</v>
      </c>
      <c r="BJ22" s="462">
        <f t="shared" si="17"/>
        <v>0</v>
      </c>
      <c r="BK22" s="462">
        <f t="shared" si="17"/>
        <v>0</v>
      </c>
      <c r="BL22" s="462">
        <f t="shared" si="18"/>
        <v>0</v>
      </c>
    </row>
    <row r="23" spans="1:68" ht="28.9" thickBot="1" x14ac:dyDescent="0.5">
      <c r="A23" s="148">
        <v>22</v>
      </c>
      <c r="B23" s="454">
        <v>15</v>
      </c>
      <c r="C23" s="161" t="s">
        <v>406</v>
      </c>
      <c r="D23" s="411"/>
      <c r="E23" s="411"/>
      <c r="F23" s="414"/>
      <c r="G23" s="303" t="s">
        <v>381</v>
      </c>
      <c r="H23" s="294" t="s">
        <v>54</v>
      </c>
      <c r="I23" s="425"/>
      <c r="J23" s="294">
        <v>150</v>
      </c>
      <c r="K23" s="294">
        <v>100</v>
      </c>
      <c r="L23" s="295">
        <v>0.1</v>
      </c>
      <c r="M23" s="422" t="s">
        <v>398</v>
      </c>
      <c r="N23" s="125">
        <f>IF(M23=U23,1.5,1)</f>
        <v>1</v>
      </c>
      <c r="O23" s="420" t="s">
        <v>377</v>
      </c>
      <c r="P23" s="124">
        <f>IF(O23=W23,1,1.5)</f>
        <v>1.5</v>
      </c>
      <c r="Q23" s="125">
        <f>+N23</f>
        <v>1</v>
      </c>
      <c r="R23" s="125">
        <f>+P23</f>
        <v>1.5</v>
      </c>
      <c r="S23" s="297"/>
      <c r="T23" s="297"/>
      <c r="U23" s="157" t="s">
        <v>366</v>
      </c>
      <c r="V23" s="157" t="s">
        <v>398</v>
      </c>
      <c r="W23" s="297" t="s">
        <v>376</v>
      </c>
      <c r="X23" s="302" t="s">
        <v>377</v>
      </c>
      <c r="Y23" s="277">
        <f t="shared" si="13"/>
        <v>90</v>
      </c>
      <c r="Z23" s="486">
        <f t="shared" si="25"/>
        <v>0</v>
      </c>
      <c r="AA23" s="278">
        <f t="shared" si="19"/>
        <v>0</v>
      </c>
      <c r="AB23" s="431"/>
      <c r="AC23" s="279">
        <f t="shared" si="14"/>
        <v>1</v>
      </c>
      <c r="AD23" s="433"/>
      <c r="AE23" s="279">
        <f t="shared" si="20"/>
        <v>1</v>
      </c>
      <c r="AF23" s="431"/>
      <c r="AG23" s="280" t="str">
        <f t="shared" si="21"/>
        <v>Numero di soluzioni alternative =</v>
      </c>
      <c r="AH23" s="435"/>
      <c r="AI23" s="280" t="str">
        <f t="shared" si="22"/>
        <v/>
      </c>
      <c r="AJ23" s="435"/>
      <c r="AK23" s="281" t="str">
        <f t="shared" si="15"/>
        <v/>
      </c>
      <c r="AL23" s="282" t="e">
        <f t="shared" si="0"/>
        <v>#VALUE!</v>
      </c>
      <c r="AM23" s="283">
        <f t="shared" si="1"/>
        <v>0</v>
      </c>
      <c r="AN23" s="284"/>
      <c r="AO23" s="437"/>
      <c r="AP23" s="437"/>
      <c r="AQ23" s="438"/>
      <c r="AR23" s="438"/>
      <c r="AS23" s="438"/>
      <c r="AT23" s="438"/>
      <c r="AU23" s="438"/>
      <c r="AV23" s="473">
        <f t="shared" si="2"/>
        <v>0</v>
      </c>
      <c r="AW23" s="285">
        <f t="shared" si="3"/>
        <v>0</v>
      </c>
      <c r="AX23" s="286">
        <f t="shared" si="4"/>
        <v>10</v>
      </c>
      <c r="AY23" s="286">
        <f t="shared" si="5"/>
        <v>10</v>
      </c>
      <c r="AZ23" s="286">
        <f t="shared" si="6"/>
        <v>0</v>
      </c>
      <c r="BA23" s="285">
        <f t="shared" si="7"/>
        <v>0</v>
      </c>
      <c r="BB23" s="285">
        <f t="shared" si="8"/>
        <v>0</v>
      </c>
      <c r="BC23" s="287">
        <f t="shared" si="16"/>
        <v>0</v>
      </c>
      <c r="BE23" s="288">
        <f t="shared" si="9"/>
        <v>0</v>
      </c>
      <c r="BF23" s="392">
        <v>15</v>
      </c>
      <c r="BG23" s="406">
        <f t="shared" si="10"/>
        <v>0</v>
      </c>
      <c r="BH23" s="190">
        <f t="shared" si="11"/>
        <v>0</v>
      </c>
      <c r="BI23" s="190">
        <f t="shared" si="12"/>
        <v>0</v>
      </c>
      <c r="BJ23" s="463">
        <f t="shared" si="17"/>
        <v>0</v>
      </c>
      <c r="BK23" s="463">
        <f t="shared" si="17"/>
        <v>0</v>
      </c>
      <c r="BL23" s="463">
        <f t="shared" si="18"/>
        <v>0</v>
      </c>
    </row>
    <row r="24" spans="1:68" ht="41.25" thickBot="1" x14ac:dyDescent="0.5">
      <c r="A24" s="149">
        <v>23</v>
      </c>
      <c r="B24" s="454">
        <v>16</v>
      </c>
      <c r="C24" s="162" t="s">
        <v>407</v>
      </c>
      <c r="D24" s="411"/>
      <c r="E24" s="411"/>
      <c r="F24" s="414"/>
      <c r="G24" s="520" t="s">
        <v>386</v>
      </c>
      <c r="H24" s="537"/>
      <c r="I24" s="537"/>
      <c r="J24" s="537"/>
      <c r="K24" s="537"/>
      <c r="L24" s="537"/>
      <c r="M24" s="537"/>
      <c r="N24" s="537"/>
      <c r="O24" s="537"/>
      <c r="P24" s="537"/>
      <c r="Q24" s="478"/>
      <c r="R24" s="478"/>
      <c r="S24" s="297"/>
      <c r="T24" s="297"/>
      <c r="U24" s="297"/>
      <c r="V24" s="297"/>
      <c r="W24" s="297"/>
      <c r="X24" s="302"/>
      <c r="Y24" s="277">
        <f t="shared" si="13"/>
        <v>0</v>
      </c>
      <c r="Z24" s="486">
        <f t="shared" si="25"/>
        <v>0</v>
      </c>
      <c r="AA24" s="278">
        <f t="shared" si="19"/>
        <v>0</v>
      </c>
      <c r="AB24" s="431"/>
      <c r="AC24" s="279">
        <f t="shared" si="14"/>
        <v>1</v>
      </c>
      <c r="AD24" s="433"/>
      <c r="AE24" s="279">
        <f t="shared" si="20"/>
        <v>1</v>
      </c>
      <c r="AF24" s="431"/>
      <c r="AG24" s="280" t="str">
        <f t="shared" si="21"/>
        <v>Numero di soluzioni alternative =</v>
      </c>
      <c r="AH24" s="435"/>
      <c r="AI24" s="280" t="str">
        <f t="shared" si="22"/>
        <v/>
      </c>
      <c r="AJ24" s="435"/>
      <c r="AK24" s="281" t="str">
        <f t="shared" si="15"/>
        <v/>
      </c>
      <c r="AL24" s="282" t="e">
        <f t="shared" si="0"/>
        <v>#VALUE!</v>
      </c>
      <c r="AM24" s="283">
        <f t="shared" si="1"/>
        <v>0</v>
      </c>
      <c r="AN24" s="284"/>
      <c r="AO24" s="437"/>
      <c r="AP24" s="437"/>
      <c r="AQ24" s="438"/>
      <c r="AR24" s="438"/>
      <c r="AS24" s="438"/>
      <c r="AT24" s="438"/>
      <c r="AU24" s="438"/>
      <c r="AV24" s="473">
        <f t="shared" si="2"/>
        <v>0</v>
      </c>
      <c r="AW24" s="285">
        <f t="shared" si="3"/>
        <v>0</v>
      </c>
      <c r="AX24" s="286">
        <f t="shared" si="4"/>
        <v>10</v>
      </c>
      <c r="AY24" s="286">
        <f t="shared" si="5"/>
        <v>10</v>
      </c>
      <c r="AZ24" s="286">
        <f t="shared" si="6"/>
        <v>0</v>
      </c>
      <c r="BA24" s="285">
        <f t="shared" si="7"/>
        <v>0</v>
      </c>
      <c r="BB24" s="285">
        <f t="shared" si="8"/>
        <v>0</v>
      </c>
      <c r="BC24" s="287">
        <f t="shared" si="16"/>
        <v>0</v>
      </c>
      <c r="BE24" s="288">
        <f t="shared" si="9"/>
        <v>0</v>
      </c>
      <c r="BF24" s="394">
        <v>16</v>
      </c>
      <c r="BG24" s="407">
        <f t="shared" si="10"/>
        <v>0</v>
      </c>
      <c r="BH24" s="188">
        <f t="shared" si="11"/>
        <v>0</v>
      </c>
      <c r="BI24" s="188">
        <f t="shared" si="12"/>
        <v>0</v>
      </c>
      <c r="BJ24" s="462">
        <f t="shared" si="17"/>
        <v>0</v>
      </c>
      <c r="BK24" s="462">
        <f t="shared" si="17"/>
        <v>0</v>
      </c>
      <c r="BL24" s="462">
        <f t="shared" si="18"/>
        <v>0</v>
      </c>
    </row>
    <row r="25" spans="1:68" ht="52.9" thickBot="1" x14ac:dyDescent="0.5">
      <c r="A25" s="148">
        <v>24</v>
      </c>
      <c r="B25" s="454">
        <v>17</v>
      </c>
      <c r="C25" s="161" t="s">
        <v>123</v>
      </c>
      <c r="D25" s="411"/>
      <c r="E25" s="411"/>
      <c r="F25" s="414"/>
      <c r="G25" s="517" t="s">
        <v>386</v>
      </c>
      <c r="H25" s="535"/>
      <c r="I25" s="535"/>
      <c r="J25" s="535"/>
      <c r="K25" s="535"/>
      <c r="L25" s="535"/>
      <c r="M25" s="535"/>
      <c r="N25" s="535"/>
      <c r="O25" s="536"/>
      <c r="P25" s="535"/>
      <c r="Q25" s="481"/>
      <c r="R25" s="481"/>
      <c r="S25" s="297"/>
      <c r="T25" s="297"/>
      <c r="U25" s="297"/>
      <c r="V25" s="297"/>
      <c r="W25" s="297"/>
      <c r="X25" s="302"/>
      <c r="Y25" s="277">
        <f t="shared" si="13"/>
        <v>0</v>
      </c>
      <c r="Z25" s="486">
        <f t="shared" si="25"/>
        <v>0</v>
      </c>
      <c r="AA25" s="278">
        <f t="shared" si="19"/>
        <v>0</v>
      </c>
      <c r="AB25" s="431"/>
      <c r="AC25" s="279">
        <f t="shared" si="14"/>
        <v>1</v>
      </c>
      <c r="AD25" s="433"/>
      <c r="AE25" s="279">
        <f t="shared" si="20"/>
        <v>1</v>
      </c>
      <c r="AF25" s="431"/>
      <c r="AG25" s="280" t="str">
        <f t="shared" si="21"/>
        <v>Numero di soluzioni alternative =</v>
      </c>
      <c r="AH25" s="435"/>
      <c r="AI25" s="280" t="str">
        <f t="shared" si="22"/>
        <v/>
      </c>
      <c r="AJ25" s="435"/>
      <c r="AK25" s="281" t="str">
        <f t="shared" si="15"/>
        <v/>
      </c>
      <c r="AL25" s="282" t="e">
        <f t="shared" si="0"/>
        <v>#VALUE!</v>
      </c>
      <c r="AM25" s="283">
        <f t="shared" si="1"/>
        <v>0</v>
      </c>
      <c r="AN25" s="284"/>
      <c r="AO25" s="437"/>
      <c r="AP25" s="437"/>
      <c r="AQ25" s="438"/>
      <c r="AR25" s="438"/>
      <c r="AS25" s="438"/>
      <c r="AT25" s="438"/>
      <c r="AU25" s="438"/>
      <c r="AV25" s="473">
        <f t="shared" si="2"/>
        <v>0</v>
      </c>
      <c r="AW25" s="285">
        <f t="shared" si="3"/>
        <v>0</v>
      </c>
      <c r="AX25" s="286">
        <f t="shared" si="4"/>
        <v>10</v>
      </c>
      <c r="AY25" s="286">
        <f t="shared" si="5"/>
        <v>10</v>
      </c>
      <c r="AZ25" s="286">
        <f t="shared" si="6"/>
        <v>0</v>
      </c>
      <c r="BA25" s="285">
        <f t="shared" si="7"/>
        <v>0</v>
      </c>
      <c r="BB25" s="285">
        <f t="shared" si="8"/>
        <v>0</v>
      </c>
      <c r="BC25" s="287">
        <f t="shared" si="16"/>
        <v>0</v>
      </c>
      <c r="BE25" s="288">
        <f t="shared" si="9"/>
        <v>0</v>
      </c>
      <c r="BF25" s="392">
        <v>17</v>
      </c>
      <c r="BG25" s="406">
        <f t="shared" si="10"/>
        <v>0</v>
      </c>
      <c r="BH25" s="190">
        <f t="shared" si="11"/>
        <v>0</v>
      </c>
      <c r="BI25" s="190">
        <f t="shared" si="12"/>
        <v>0</v>
      </c>
      <c r="BJ25" s="463">
        <f t="shared" si="17"/>
        <v>0</v>
      </c>
      <c r="BK25" s="463">
        <f t="shared" si="17"/>
        <v>0</v>
      </c>
      <c r="BL25" s="463">
        <f t="shared" si="18"/>
        <v>0</v>
      </c>
    </row>
    <row r="26" spans="1:68" ht="79.150000000000006" thickBot="1" x14ac:dyDescent="0.5">
      <c r="A26" s="149">
        <v>25</v>
      </c>
      <c r="B26" s="454">
        <v>18</v>
      </c>
      <c r="C26" s="162" t="s">
        <v>124</v>
      </c>
      <c r="D26" s="411"/>
      <c r="E26" s="411"/>
      <c r="F26" s="414"/>
      <c r="G26" s="199" t="s">
        <v>375</v>
      </c>
      <c r="H26" s="123" t="s">
        <v>46</v>
      </c>
      <c r="I26" s="420"/>
      <c r="J26" s="425">
        <v>8</v>
      </c>
      <c r="K26" s="425">
        <v>1000</v>
      </c>
      <c r="L26" s="428">
        <v>0.3</v>
      </c>
      <c r="M26" s="422" t="s">
        <v>408</v>
      </c>
      <c r="N26" s="126">
        <f>IF(M26=U26,1,2)</f>
        <v>1</v>
      </c>
      <c r="O26" s="306"/>
      <c r="P26" s="320"/>
      <c r="Q26" s="322">
        <f>+N26</f>
        <v>1</v>
      </c>
      <c r="R26" s="322">
        <v>1</v>
      </c>
      <c r="S26" s="297"/>
      <c r="T26" s="297"/>
      <c r="U26" s="297" t="s">
        <v>408</v>
      </c>
      <c r="V26" s="297" t="s">
        <v>409</v>
      </c>
      <c r="W26" s="297"/>
      <c r="X26" s="302"/>
      <c r="Y26" s="277">
        <f t="shared" si="13"/>
        <v>700</v>
      </c>
      <c r="Z26" s="486">
        <f t="shared" si="25"/>
        <v>0</v>
      </c>
      <c r="AA26" s="278">
        <f t="shared" si="19"/>
        <v>0</v>
      </c>
      <c r="AB26" s="431"/>
      <c r="AC26" s="279">
        <f t="shared" si="14"/>
        <v>1</v>
      </c>
      <c r="AD26" s="433"/>
      <c r="AE26" s="279">
        <f t="shared" si="20"/>
        <v>1</v>
      </c>
      <c r="AF26" s="431"/>
      <c r="AG26" s="280" t="str">
        <f t="shared" si="21"/>
        <v>Numero di soluzioni alternative =</v>
      </c>
      <c r="AH26" s="435"/>
      <c r="AI26" s="280" t="str">
        <f t="shared" si="22"/>
        <v/>
      </c>
      <c r="AJ26" s="435"/>
      <c r="AK26" s="281" t="str">
        <f t="shared" si="15"/>
        <v/>
      </c>
      <c r="AL26" s="282" t="e">
        <f t="shared" si="0"/>
        <v>#VALUE!</v>
      </c>
      <c r="AM26" s="283">
        <f t="shared" si="1"/>
        <v>0</v>
      </c>
      <c r="AN26" s="284"/>
      <c r="AO26" s="437"/>
      <c r="AP26" s="437"/>
      <c r="AQ26" s="438"/>
      <c r="AR26" s="438"/>
      <c r="AS26" s="438"/>
      <c r="AT26" s="438"/>
      <c r="AU26" s="438"/>
      <c r="AV26" s="473">
        <f t="shared" si="2"/>
        <v>0</v>
      </c>
      <c r="AW26" s="285">
        <f t="shared" si="3"/>
        <v>0</v>
      </c>
      <c r="AX26" s="286">
        <f t="shared" si="4"/>
        <v>10</v>
      </c>
      <c r="AY26" s="286">
        <f t="shared" si="5"/>
        <v>10</v>
      </c>
      <c r="AZ26" s="286">
        <f t="shared" si="6"/>
        <v>0</v>
      </c>
      <c r="BA26" s="285">
        <f t="shared" si="7"/>
        <v>0</v>
      </c>
      <c r="BB26" s="285">
        <f t="shared" si="8"/>
        <v>0</v>
      </c>
      <c r="BC26" s="287">
        <f t="shared" si="16"/>
        <v>0</v>
      </c>
      <c r="BE26" s="288">
        <f t="shared" si="9"/>
        <v>0</v>
      </c>
      <c r="BF26" s="394">
        <v>18</v>
      </c>
      <c r="BG26" s="407">
        <f t="shared" si="10"/>
        <v>0</v>
      </c>
      <c r="BH26" s="188">
        <f t="shared" si="11"/>
        <v>0</v>
      </c>
      <c r="BI26" s="188">
        <f t="shared" si="12"/>
        <v>0</v>
      </c>
      <c r="BJ26" s="463">
        <f t="shared" ref="BJ26:BK57" si="27">IF(BH26="SI",1,0)</f>
        <v>0</v>
      </c>
      <c r="BK26" s="463">
        <f t="shared" si="27"/>
        <v>0</v>
      </c>
      <c r="BL26" s="463">
        <f t="shared" si="18"/>
        <v>0</v>
      </c>
    </row>
    <row r="27" spans="1:68" ht="39.75" thickBot="1" x14ac:dyDescent="0.5">
      <c r="A27" s="148">
        <v>26</v>
      </c>
      <c r="B27" s="457">
        <v>19</v>
      </c>
      <c r="C27" s="161" t="s">
        <v>128</v>
      </c>
      <c r="D27" s="411"/>
      <c r="E27" s="411"/>
      <c r="F27" s="414"/>
      <c r="G27" s="517" t="s">
        <v>386</v>
      </c>
      <c r="H27" s="518"/>
      <c r="I27" s="518"/>
      <c r="J27" s="518"/>
      <c r="K27" s="518"/>
      <c r="L27" s="518"/>
      <c r="M27" s="518"/>
      <c r="N27" s="518"/>
      <c r="O27" s="518"/>
      <c r="P27" s="519"/>
      <c r="Q27" s="479"/>
      <c r="R27" s="479"/>
      <c r="S27" s="297"/>
      <c r="T27" s="297"/>
      <c r="U27" s="297"/>
      <c r="V27" s="297"/>
      <c r="W27" s="297"/>
      <c r="X27" s="302"/>
      <c r="Y27" s="277">
        <f t="shared" si="13"/>
        <v>0</v>
      </c>
      <c r="Z27" s="486">
        <f t="shared" si="25"/>
        <v>0</v>
      </c>
      <c r="AA27" s="278">
        <f t="shared" si="19"/>
        <v>0</v>
      </c>
      <c r="AB27" s="431"/>
      <c r="AC27" s="279">
        <f t="shared" si="14"/>
        <v>1</v>
      </c>
      <c r="AD27" s="433"/>
      <c r="AE27" s="279">
        <f t="shared" si="20"/>
        <v>1</v>
      </c>
      <c r="AF27" s="431"/>
      <c r="AG27" s="280" t="str">
        <f t="shared" si="21"/>
        <v>Numero di soluzioni alternative =</v>
      </c>
      <c r="AH27" s="435"/>
      <c r="AI27" s="280" t="str">
        <f t="shared" si="22"/>
        <v/>
      </c>
      <c r="AJ27" s="435"/>
      <c r="AK27" s="281" t="str">
        <f t="shared" si="15"/>
        <v/>
      </c>
      <c r="AL27" s="282" t="e">
        <f t="shared" si="0"/>
        <v>#VALUE!</v>
      </c>
      <c r="AM27" s="283">
        <f t="shared" si="1"/>
        <v>0</v>
      </c>
      <c r="AN27" s="284"/>
      <c r="AO27" s="437"/>
      <c r="AP27" s="437"/>
      <c r="AQ27" s="438"/>
      <c r="AR27" s="438"/>
      <c r="AS27" s="438"/>
      <c r="AT27" s="438"/>
      <c r="AU27" s="438"/>
      <c r="AV27" s="473">
        <f t="shared" si="2"/>
        <v>0</v>
      </c>
      <c r="AW27" s="285">
        <f t="shared" si="3"/>
        <v>0</v>
      </c>
      <c r="AX27" s="286">
        <f t="shared" si="4"/>
        <v>10</v>
      </c>
      <c r="AY27" s="286">
        <f t="shared" si="5"/>
        <v>10</v>
      </c>
      <c r="AZ27" s="286">
        <f t="shared" si="6"/>
        <v>0</v>
      </c>
      <c r="BA27" s="285">
        <f t="shared" si="7"/>
        <v>0</v>
      </c>
      <c r="BB27" s="285">
        <f t="shared" si="8"/>
        <v>0</v>
      </c>
      <c r="BC27" s="287">
        <f t="shared" si="16"/>
        <v>0</v>
      </c>
      <c r="BE27" s="288">
        <f t="shared" si="9"/>
        <v>0</v>
      </c>
      <c r="BF27" s="392">
        <v>19</v>
      </c>
      <c r="BG27" s="406">
        <f t="shared" si="10"/>
        <v>0</v>
      </c>
      <c r="BH27" s="190">
        <f t="shared" si="11"/>
        <v>0</v>
      </c>
      <c r="BI27" s="190">
        <f t="shared" si="12"/>
        <v>0</v>
      </c>
      <c r="BJ27" s="462">
        <f t="shared" si="27"/>
        <v>0</v>
      </c>
      <c r="BK27" s="462">
        <f t="shared" si="27"/>
        <v>0</v>
      </c>
      <c r="BL27" s="462">
        <f t="shared" si="18"/>
        <v>0</v>
      </c>
    </row>
    <row r="28" spans="1:68" ht="28.9" thickBot="1" x14ac:dyDescent="0.5">
      <c r="A28" s="149">
        <v>27</v>
      </c>
      <c r="B28" s="457">
        <v>20</v>
      </c>
      <c r="C28" s="162" t="s">
        <v>129</v>
      </c>
      <c r="D28" s="411"/>
      <c r="E28" s="411"/>
      <c r="F28" s="414"/>
      <c r="G28" s="520" t="s">
        <v>386</v>
      </c>
      <c r="H28" s="537"/>
      <c r="I28" s="537"/>
      <c r="J28" s="537"/>
      <c r="K28" s="537"/>
      <c r="L28" s="537"/>
      <c r="M28" s="537"/>
      <c r="N28" s="537"/>
      <c r="O28" s="537"/>
      <c r="P28" s="537"/>
      <c r="Q28" s="478"/>
      <c r="R28" s="478"/>
      <c r="S28" s="297"/>
      <c r="T28" s="297"/>
      <c r="U28" s="297"/>
      <c r="V28" s="297"/>
      <c r="W28" s="297"/>
      <c r="X28" s="302"/>
      <c r="Y28" s="277">
        <f t="shared" si="13"/>
        <v>0</v>
      </c>
      <c r="Z28" s="486">
        <f t="shared" si="25"/>
        <v>0</v>
      </c>
      <c r="AA28" s="278">
        <f t="shared" si="19"/>
        <v>0</v>
      </c>
      <c r="AB28" s="431"/>
      <c r="AC28" s="279">
        <f t="shared" si="14"/>
        <v>1</v>
      </c>
      <c r="AD28" s="433"/>
      <c r="AE28" s="279">
        <f t="shared" si="20"/>
        <v>1</v>
      </c>
      <c r="AF28" s="431"/>
      <c r="AG28" s="280" t="str">
        <f t="shared" si="21"/>
        <v>Numero di soluzioni alternative =</v>
      </c>
      <c r="AH28" s="435"/>
      <c r="AI28" s="280" t="str">
        <f t="shared" si="22"/>
        <v/>
      </c>
      <c r="AJ28" s="435"/>
      <c r="AK28" s="281" t="str">
        <f t="shared" si="15"/>
        <v/>
      </c>
      <c r="AL28" s="282" t="e">
        <f t="shared" si="0"/>
        <v>#VALUE!</v>
      </c>
      <c r="AM28" s="283">
        <f t="shared" si="1"/>
        <v>0</v>
      </c>
      <c r="AN28" s="284"/>
      <c r="AO28" s="437"/>
      <c r="AP28" s="437"/>
      <c r="AQ28" s="438"/>
      <c r="AR28" s="438"/>
      <c r="AS28" s="438"/>
      <c r="AT28" s="438"/>
      <c r="AU28" s="438"/>
      <c r="AV28" s="473">
        <f t="shared" si="2"/>
        <v>0</v>
      </c>
      <c r="AW28" s="285">
        <f t="shared" si="3"/>
        <v>0</v>
      </c>
      <c r="AX28" s="286">
        <f t="shared" si="4"/>
        <v>10</v>
      </c>
      <c r="AY28" s="286">
        <f t="shared" si="5"/>
        <v>10</v>
      </c>
      <c r="AZ28" s="286">
        <f t="shared" si="6"/>
        <v>0</v>
      </c>
      <c r="BA28" s="285">
        <f t="shared" si="7"/>
        <v>0</v>
      </c>
      <c r="BB28" s="285">
        <f t="shared" si="8"/>
        <v>0</v>
      </c>
      <c r="BC28" s="287">
        <f t="shared" si="16"/>
        <v>0</v>
      </c>
      <c r="BE28" s="288">
        <f t="shared" si="9"/>
        <v>0</v>
      </c>
      <c r="BF28" s="394">
        <v>20</v>
      </c>
      <c r="BG28" s="407">
        <f t="shared" si="10"/>
        <v>0</v>
      </c>
      <c r="BH28" s="188">
        <f t="shared" si="11"/>
        <v>0</v>
      </c>
      <c r="BI28" s="188">
        <f t="shared" si="12"/>
        <v>0</v>
      </c>
      <c r="BJ28" s="463">
        <f t="shared" si="27"/>
        <v>0</v>
      </c>
      <c r="BK28" s="463">
        <f t="shared" si="27"/>
        <v>0</v>
      </c>
      <c r="BL28" s="463">
        <f t="shared" si="18"/>
        <v>0</v>
      </c>
    </row>
    <row r="29" spans="1:68" ht="39.75" thickBot="1" x14ac:dyDescent="0.5">
      <c r="A29" s="148">
        <v>28</v>
      </c>
      <c r="B29" s="457">
        <v>21</v>
      </c>
      <c r="C29" s="161" t="s">
        <v>130</v>
      </c>
      <c r="D29" s="411"/>
      <c r="E29" s="411"/>
      <c r="F29" s="414"/>
      <c r="G29" s="517" t="s">
        <v>386</v>
      </c>
      <c r="H29" s="518"/>
      <c r="I29" s="518"/>
      <c r="J29" s="518"/>
      <c r="K29" s="518"/>
      <c r="L29" s="518"/>
      <c r="M29" s="518"/>
      <c r="N29" s="518"/>
      <c r="O29" s="518"/>
      <c r="P29" s="519"/>
      <c r="Q29" s="479"/>
      <c r="R29" s="479"/>
      <c r="S29" s="297"/>
      <c r="T29" s="297"/>
      <c r="U29" s="297"/>
      <c r="V29" s="297"/>
      <c r="W29" s="297"/>
      <c r="X29" s="302"/>
      <c r="Y29" s="277">
        <f t="shared" si="13"/>
        <v>0</v>
      </c>
      <c r="Z29" s="486">
        <f t="shared" si="25"/>
        <v>0</v>
      </c>
      <c r="AA29" s="278">
        <f t="shared" si="19"/>
        <v>0</v>
      </c>
      <c r="AB29" s="431"/>
      <c r="AC29" s="279">
        <f t="shared" si="14"/>
        <v>1</v>
      </c>
      <c r="AD29" s="433"/>
      <c r="AE29" s="279">
        <f t="shared" si="20"/>
        <v>1</v>
      </c>
      <c r="AF29" s="431"/>
      <c r="AG29" s="280" t="str">
        <f t="shared" si="21"/>
        <v>Numero di soluzioni alternative =</v>
      </c>
      <c r="AH29" s="435"/>
      <c r="AI29" s="280" t="str">
        <f t="shared" si="22"/>
        <v/>
      </c>
      <c r="AJ29" s="435"/>
      <c r="AK29" s="281" t="str">
        <f t="shared" si="15"/>
        <v/>
      </c>
      <c r="AL29" s="282" t="e">
        <f t="shared" si="0"/>
        <v>#VALUE!</v>
      </c>
      <c r="AM29" s="283">
        <f t="shared" si="1"/>
        <v>0</v>
      </c>
      <c r="AN29" s="284"/>
      <c r="AO29" s="437"/>
      <c r="AP29" s="437"/>
      <c r="AQ29" s="438"/>
      <c r="AR29" s="438"/>
      <c r="AS29" s="438"/>
      <c r="AT29" s="438"/>
      <c r="AU29" s="438"/>
      <c r="AV29" s="473">
        <f t="shared" si="2"/>
        <v>0</v>
      </c>
      <c r="AW29" s="285">
        <f t="shared" si="3"/>
        <v>0</v>
      </c>
      <c r="AX29" s="286">
        <f t="shared" si="4"/>
        <v>10</v>
      </c>
      <c r="AY29" s="286">
        <f t="shared" si="5"/>
        <v>10</v>
      </c>
      <c r="AZ29" s="286">
        <f t="shared" si="6"/>
        <v>0</v>
      </c>
      <c r="BA29" s="285">
        <f t="shared" si="7"/>
        <v>0</v>
      </c>
      <c r="BB29" s="285">
        <f t="shared" si="8"/>
        <v>0</v>
      </c>
      <c r="BC29" s="287">
        <f t="shared" si="16"/>
        <v>0</v>
      </c>
      <c r="BE29" s="288">
        <f t="shared" si="9"/>
        <v>0</v>
      </c>
      <c r="BF29" s="392">
        <v>21</v>
      </c>
      <c r="BG29" s="406">
        <f t="shared" si="10"/>
        <v>0</v>
      </c>
      <c r="BH29" s="190">
        <f t="shared" si="11"/>
        <v>0</v>
      </c>
      <c r="BI29" s="190">
        <f t="shared" si="12"/>
        <v>0</v>
      </c>
      <c r="BJ29" s="462">
        <f t="shared" si="27"/>
        <v>0</v>
      </c>
      <c r="BK29" s="462">
        <f t="shared" si="27"/>
        <v>0</v>
      </c>
      <c r="BL29" s="462">
        <f t="shared" si="18"/>
        <v>0</v>
      </c>
    </row>
    <row r="30" spans="1:68" ht="28.9" thickBot="1" x14ac:dyDescent="0.5">
      <c r="A30" s="149">
        <v>29</v>
      </c>
      <c r="B30" s="457">
        <v>22</v>
      </c>
      <c r="C30" s="162" t="s">
        <v>131</v>
      </c>
      <c r="D30" s="411"/>
      <c r="E30" s="411"/>
      <c r="F30" s="414"/>
      <c r="G30" s="520" t="s">
        <v>386</v>
      </c>
      <c r="H30" s="537"/>
      <c r="I30" s="537"/>
      <c r="J30" s="537"/>
      <c r="K30" s="537"/>
      <c r="L30" s="537"/>
      <c r="M30" s="537"/>
      <c r="N30" s="537"/>
      <c r="O30" s="537"/>
      <c r="P30" s="537"/>
      <c r="Q30" s="478"/>
      <c r="R30" s="478"/>
      <c r="S30" s="297"/>
      <c r="T30" s="297"/>
      <c r="U30" s="297"/>
      <c r="V30" s="297"/>
      <c r="W30" s="297"/>
      <c r="X30" s="302"/>
      <c r="Y30" s="277">
        <f t="shared" si="13"/>
        <v>0</v>
      </c>
      <c r="Z30" s="486">
        <f t="shared" si="25"/>
        <v>0</v>
      </c>
      <c r="AA30" s="278">
        <f t="shared" si="19"/>
        <v>0</v>
      </c>
      <c r="AB30" s="431"/>
      <c r="AC30" s="279">
        <f t="shared" si="14"/>
        <v>1</v>
      </c>
      <c r="AD30" s="433"/>
      <c r="AE30" s="279">
        <f t="shared" si="20"/>
        <v>1</v>
      </c>
      <c r="AF30" s="431"/>
      <c r="AG30" s="280" t="str">
        <f t="shared" si="21"/>
        <v>Numero di soluzioni alternative =</v>
      </c>
      <c r="AH30" s="435"/>
      <c r="AI30" s="280" t="str">
        <f t="shared" si="22"/>
        <v/>
      </c>
      <c r="AJ30" s="435"/>
      <c r="AK30" s="281" t="str">
        <f t="shared" si="15"/>
        <v/>
      </c>
      <c r="AL30" s="282" t="e">
        <f t="shared" si="0"/>
        <v>#VALUE!</v>
      </c>
      <c r="AM30" s="283">
        <f t="shared" si="1"/>
        <v>0</v>
      </c>
      <c r="AN30" s="284"/>
      <c r="AO30" s="437"/>
      <c r="AP30" s="437"/>
      <c r="AQ30" s="438"/>
      <c r="AR30" s="438"/>
      <c r="AS30" s="438"/>
      <c r="AT30" s="438"/>
      <c r="AU30" s="438"/>
      <c r="AV30" s="473">
        <f t="shared" si="2"/>
        <v>0</v>
      </c>
      <c r="AW30" s="285">
        <f t="shared" si="3"/>
        <v>0</v>
      </c>
      <c r="AX30" s="286">
        <f t="shared" si="4"/>
        <v>10</v>
      </c>
      <c r="AY30" s="286">
        <f t="shared" si="5"/>
        <v>10</v>
      </c>
      <c r="AZ30" s="286">
        <f t="shared" si="6"/>
        <v>0</v>
      </c>
      <c r="BA30" s="285">
        <f t="shared" si="7"/>
        <v>0</v>
      </c>
      <c r="BB30" s="285">
        <f t="shared" si="8"/>
        <v>0</v>
      </c>
      <c r="BC30" s="287">
        <f t="shared" si="16"/>
        <v>0</v>
      </c>
      <c r="BE30" s="288">
        <f t="shared" si="9"/>
        <v>0</v>
      </c>
      <c r="BF30" s="394">
        <v>22</v>
      </c>
      <c r="BG30" s="407">
        <f t="shared" si="10"/>
        <v>0</v>
      </c>
      <c r="BH30" s="188">
        <f t="shared" si="11"/>
        <v>0</v>
      </c>
      <c r="BI30" s="188">
        <f t="shared" si="12"/>
        <v>0</v>
      </c>
      <c r="BJ30" s="463">
        <f t="shared" si="27"/>
        <v>0</v>
      </c>
      <c r="BK30" s="463">
        <f t="shared" si="27"/>
        <v>0</v>
      </c>
      <c r="BL30" s="463">
        <f t="shared" si="18"/>
        <v>0</v>
      </c>
    </row>
    <row r="31" spans="1:68" ht="28.9" thickBot="1" x14ac:dyDescent="0.5">
      <c r="A31" s="148">
        <v>31</v>
      </c>
      <c r="B31" s="457">
        <v>23</v>
      </c>
      <c r="C31" s="161" t="s">
        <v>132</v>
      </c>
      <c r="D31" s="411"/>
      <c r="E31" s="411"/>
      <c r="F31" s="414"/>
      <c r="G31" s="517" t="s">
        <v>386</v>
      </c>
      <c r="H31" s="518"/>
      <c r="I31" s="518"/>
      <c r="J31" s="518"/>
      <c r="K31" s="518"/>
      <c r="L31" s="518"/>
      <c r="M31" s="518"/>
      <c r="N31" s="518"/>
      <c r="O31" s="553"/>
      <c r="P31" s="519"/>
      <c r="Q31" s="479"/>
      <c r="R31" s="479"/>
      <c r="S31" s="297"/>
      <c r="T31" s="297"/>
      <c r="U31" s="297"/>
      <c r="V31" s="297"/>
      <c r="W31" s="297"/>
      <c r="X31" s="302"/>
      <c r="Y31" s="277">
        <f t="shared" si="13"/>
        <v>0</v>
      </c>
      <c r="Z31" s="486">
        <f t="shared" si="25"/>
        <v>0</v>
      </c>
      <c r="AA31" s="278">
        <f t="shared" si="19"/>
        <v>0</v>
      </c>
      <c r="AB31" s="431"/>
      <c r="AC31" s="279">
        <f t="shared" si="14"/>
        <v>1</v>
      </c>
      <c r="AD31" s="433"/>
      <c r="AE31" s="279">
        <f t="shared" si="20"/>
        <v>1</v>
      </c>
      <c r="AF31" s="431"/>
      <c r="AG31" s="280" t="str">
        <f t="shared" si="21"/>
        <v>Numero di soluzioni alternative =</v>
      </c>
      <c r="AH31" s="435"/>
      <c r="AI31" s="280" t="str">
        <f t="shared" si="22"/>
        <v/>
      </c>
      <c r="AJ31" s="435"/>
      <c r="AK31" s="281" t="str">
        <f t="shared" si="15"/>
        <v/>
      </c>
      <c r="AL31" s="282" t="e">
        <f t="shared" si="0"/>
        <v>#VALUE!</v>
      </c>
      <c r="AM31" s="283">
        <f t="shared" si="1"/>
        <v>0</v>
      </c>
      <c r="AN31" s="284"/>
      <c r="AO31" s="437"/>
      <c r="AP31" s="437"/>
      <c r="AQ31" s="438"/>
      <c r="AR31" s="438"/>
      <c r="AS31" s="438"/>
      <c r="AT31" s="438"/>
      <c r="AU31" s="438"/>
      <c r="AV31" s="473">
        <f t="shared" si="2"/>
        <v>0</v>
      </c>
      <c r="AW31" s="285">
        <f t="shared" si="3"/>
        <v>0</v>
      </c>
      <c r="AX31" s="286">
        <f t="shared" si="4"/>
        <v>10</v>
      </c>
      <c r="AY31" s="286">
        <f t="shared" si="5"/>
        <v>10</v>
      </c>
      <c r="AZ31" s="286">
        <f t="shared" si="6"/>
        <v>0</v>
      </c>
      <c r="BA31" s="285">
        <f t="shared" si="7"/>
        <v>0</v>
      </c>
      <c r="BB31" s="285">
        <f t="shared" si="8"/>
        <v>0</v>
      </c>
      <c r="BC31" s="287">
        <f t="shared" si="16"/>
        <v>0</v>
      </c>
      <c r="BE31" s="288">
        <f t="shared" si="9"/>
        <v>0</v>
      </c>
      <c r="BF31" s="392">
        <v>23</v>
      </c>
      <c r="BG31" s="406">
        <f t="shared" si="10"/>
        <v>0</v>
      </c>
      <c r="BH31" s="190">
        <f t="shared" si="11"/>
        <v>0</v>
      </c>
      <c r="BI31" s="190">
        <f t="shared" si="12"/>
        <v>0</v>
      </c>
      <c r="BJ31" s="462">
        <f t="shared" si="27"/>
        <v>0</v>
      </c>
      <c r="BK31" s="462">
        <f t="shared" si="27"/>
        <v>0</v>
      </c>
      <c r="BL31" s="462">
        <f t="shared" si="18"/>
        <v>0</v>
      </c>
    </row>
    <row r="32" spans="1:68" ht="28.9" thickBot="1" x14ac:dyDescent="0.5">
      <c r="A32" s="150" t="s">
        <v>133</v>
      </c>
      <c r="B32" s="457">
        <v>24</v>
      </c>
      <c r="C32" s="162" t="s">
        <v>134</v>
      </c>
      <c r="D32" s="411"/>
      <c r="E32" s="411"/>
      <c r="F32" s="414"/>
      <c r="G32" s="199" t="s">
        <v>375</v>
      </c>
      <c r="H32" s="123" t="s">
        <v>46</v>
      </c>
      <c r="I32" s="420"/>
      <c r="J32" s="298">
        <v>8</v>
      </c>
      <c r="K32" s="298">
        <v>5000</v>
      </c>
      <c r="L32" s="299">
        <v>0.1</v>
      </c>
      <c r="M32" s="319" t="s">
        <v>410</v>
      </c>
      <c r="N32" s="426"/>
      <c r="O32" s="306"/>
      <c r="P32" s="323"/>
      <c r="Q32" s="324">
        <f>IF(N32&gt;10,(2*N32-10)/N32,1)</f>
        <v>1</v>
      </c>
      <c r="R32" s="324">
        <v>1</v>
      </c>
      <c r="S32" s="297"/>
      <c r="T32" s="297"/>
      <c r="U32" s="297"/>
      <c r="V32" s="297"/>
      <c r="W32" s="297"/>
      <c r="X32" s="302"/>
      <c r="Y32" s="277">
        <f t="shared" si="13"/>
        <v>4500</v>
      </c>
      <c r="Z32" s="486">
        <f t="shared" si="25"/>
        <v>0</v>
      </c>
      <c r="AA32" s="278">
        <f t="shared" si="19"/>
        <v>0</v>
      </c>
      <c r="AB32" s="431"/>
      <c r="AC32" s="279">
        <f t="shared" si="14"/>
        <v>1</v>
      </c>
      <c r="AD32" s="433"/>
      <c r="AE32" s="279">
        <f t="shared" si="20"/>
        <v>1</v>
      </c>
      <c r="AF32" s="431"/>
      <c r="AG32" s="280" t="str">
        <f t="shared" si="21"/>
        <v>Numero di soluzioni alternative =</v>
      </c>
      <c r="AH32" s="435"/>
      <c r="AI32" s="280" t="str">
        <f t="shared" si="22"/>
        <v/>
      </c>
      <c r="AJ32" s="435"/>
      <c r="AK32" s="281" t="str">
        <f t="shared" si="15"/>
        <v/>
      </c>
      <c r="AL32" s="282" t="e">
        <f t="shared" si="0"/>
        <v>#VALUE!</v>
      </c>
      <c r="AM32" s="283">
        <f t="shared" si="1"/>
        <v>0</v>
      </c>
      <c r="AN32" s="284"/>
      <c r="AO32" s="437"/>
      <c r="AP32" s="437"/>
      <c r="AQ32" s="438"/>
      <c r="AR32" s="438"/>
      <c r="AS32" s="438"/>
      <c r="AT32" s="438"/>
      <c r="AU32" s="438"/>
      <c r="AV32" s="473">
        <f t="shared" si="2"/>
        <v>0</v>
      </c>
      <c r="AW32" s="285">
        <f t="shared" si="3"/>
        <v>0</v>
      </c>
      <c r="AX32" s="286">
        <f t="shared" si="4"/>
        <v>10</v>
      </c>
      <c r="AY32" s="286">
        <f t="shared" si="5"/>
        <v>10</v>
      </c>
      <c r="AZ32" s="286">
        <f t="shared" si="6"/>
        <v>0</v>
      </c>
      <c r="BA32" s="285">
        <f t="shared" si="7"/>
        <v>0</v>
      </c>
      <c r="BB32" s="285">
        <f t="shared" si="8"/>
        <v>0</v>
      </c>
      <c r="BC32" s="287">
        <f t="shared" si="16"/>
        <v>0</v>
      </c>
      <c r="BE32" s="288">
        <f t="shared" si="9"/>
        <v>0</v>
      </c>
      <c r="BF32" s="394">
        <v>24</v>
      </c>
      <c r="BG32" s="407">
        <f t="shared" si="10"/>
        <v>0</v>
      </c>
      <c r="BH32" s="188">
        <f t="shared" si="11"/>
        <v>0</v>
      </c>
      <c r="BI32" s="188">
        <f t="shared" si="12"/>
        <v>0</v>
      </c>
      <c r="BJ32" s="463">
        <f t="shared" si="27"/>
        <v>0</v>
      </c>
      <c r="BK32" s="463">
        <f t="shared" si="27"/>
        <v>0</v>
      </c>
      <c r="BL32" s="463">
        <f t="shared" si="18"/>
        <v>0</v>
      </c>
    </row>
    <row r="33" spans="1:64" ht="28.9" thickBot="1" x14ac:dyDescent="0.5">
      <c r="A33" s="148">
        <v>30</v>
      </c>
      <c r="B33" s="457">
        <v>25</v>
      </c>
      <c r="C33" s="161" t="s">
        <v>135</v>
      </c>
      <c r="D33" s="411"/>
      <c r="E33" s="411"/>
      <c r="F33" s="414"/>
      <c r="G33" s="198" t="s">
        <v>375</v>
      </c>
      <c r="H33" s="124" t="s">
        <v>46</v>
      </c>
      <c r="I33" s="420"/>
      <c r="J33" s="294">
        <v>8</v>
      </c>
      <c r="K33" s="294">
        <v>5000</v>
      </c>
      <c r="L33" s="295">
        <v>0.1</v>
      </c>
      <c r="M33" s="325" t="s">
        <v>411</v>
      </c>
      <c r="N33" s="426"/>
      <c r="O33" s="304"/>
      <c r="P33" s="326"/>
      <c r="Q33" s="327">
        <f>IF(N33&gt;500,(2*N33-500)/N33,1)</f>
        <v>1</v>
      </c>
      <c r="R33" s="327">
        <v>1</v>
      </c>
      <c r="S33" s="297"/>
      <c r="T33" s="297"/>
      <c r="U33" s="297"/>
      <c r="V33" s="297"/>
      <c r="W33" s="297"/>
      <c r="X33" s="302"/>
      <c r="Y33" s="277">
        <f t="shared" si="13"/>
        <v>4500</v>
      </c>
      <c r="Z33" s="486">
        <f t="shared" si="25"/>
        <v>0</v>
      </c>
      <c r="AA33" s="278">
        <f t="shared" si="19"/>
        <v>0</v>
      </c>
      <c r="AB33" s="431"/>
      <c r="AC33" s="279">
        <f t="shared" si="14"/>
        <v>1</v>
      </c>
      <c r="AD33" s="433"/>
      <c r="AE33" s="279">
        <f t="shared" si="20"/>
        <v>1</v>
      </c>
      <c r="AF33" s="431"/>
      <c r="AG33" s="280" t="str">
        <f t="shared" si="21"/>
        <v>Numero di soluzioni alternative =</v>
      </c>
      <c r="AH33" s="435"/>
      <c r="AI33" s="280" t="str">
        <f t="shared" si="22"/>
        <v/>
      </c>
      <c r="AJ33" s="435"/>
      <c r="AK33" s="281" t="str">
        <f t="shared" si="15"/>
        <v/>
      </c>
      <c r="AL33" s="282" t="e">
        <f t="shared" si="0"/>
        <v>#VALUE!</v>
      </c>
      <c r="AM33" s="283">
        <f t="shared" si="1"/>
        <v>0</v>
      </c>
      <c r="AN33" s="284"/>
      <c r="AO33" s="437"/>
      <c r="AP33" s="437"/>
      <c r="AQ33" s="438"/>
      <c r="AR33" s="438"/>
      <c r="AS33" s="438"/>
      <c r="AT33" s="438"/>
      <c r="AU33" s="438"/>
      <c r="AV33" s="473">
        <f t="shared" si="2"/>
        <v>0</v>
      </c>
      <c r="AW33" s="285">
        <f t="shared" si="3"/>
        <v>0</v>
      </c>
      <c r="AX33" s="286">
        <f t="shared" si="4"/>
        <v>10</v>
      </c>
      <c r="AY33" s="286">
        <f t="shared" si="5"/>
        <v>10</v>
      </c>
      <c r="AZ33" s="286">
        <f t="shared" si="6"/>
        <v>0</v>
      </c>
      <c r="BA33" s="285">
        <f t="shared" si="7"/>
        <v>0</v>
      </c>
      <c r="BB33" s="285">
        <f t="shared" si="8"/>
        <v>0</v>
      </c>
      <c r="BC33" s="287">
        <f t="shared" si="16"/>
        <v>0</v>
      </c>
      <c r="BE33" s="288">
        <f t="shared" si="9"/>
        <v>0</v>
      </c>
      <c r="BF33" s="392">
        <v>25</v>
      </c>
      <c r="BG33" s="406">
        <f t="shared" si="10"/>
        <v>0</v>
      </c>
      <c r="BH33" s="190">
        <f t="shared" si="11"/>
        <v>0</v>
      </c>
      <c r="BI33" s="190">
        <f t="shared" si="12"/>
        <v>0</v>
      </c>
      <c r="BJ33" s="462">
        <f t="shared" si="27"/>
        <v>0</v>
      </c>
      <c r="BK33" s="462">
        <f t="shared" si="27"/>
        <v>0</v>
      </c>
      <c r="BL33" s="462">
        <f t="shared" si="18"/>
        <v>0</v>
      </c>
    </row>
    <row r="34" spans="1:64" ht="28.9" thickBot="1" x14ac:dyDescent="0.5">
      <c r="A34" s="149">
        <v>34</v>
      </c>
      <c r="B34" s="457">
        <v>26</v>
      </c>
      <c r="C34" s="162" t="s">
        <v>136</v>
      </c>
      <c r="D34" s="411"/>
      <c r="E34" s="411"/>
      <c r="F34" s="414"/>
      <c r="G34" s="520" t="s">
        <v>386</v>
      </c>
      <c r="H34" s="537"/>
      <c r="I34" s="537"/>
      <c r="J34" s="537"/>
      <c r="K34" s="537"/>
      <c r="L34" s="537"/>
      <c r="M34" s="537"/>
      <c r="N34" s="537"/>
      <c r="O34" s="552"/>
      <c r="P34" s="537"/>
      <c r="Q34" s="478"/>
      <c r="R34" s="478"/>
      <c r="S34" s="297"/>
      <c r="T34" s="297"/>
      <c r="U34" s="297"/>
      <c r="V34" s="297"/>
      <c r="W34" s="297"/>
      <c r="X34" s="302"/>
      <c r="Y34" s="277">
        <f t="shared" si="13"/>
        <v>0</v>
      </c>
      <c r="Z34" s="486">
        <f t="shared" si="25"/>
        <v>0</v>
      </c>
      <c r="AA34" s="278">
        <f t="shared" si="19"/>
        <v>0</v>
      </c>
      <c r="AB34" s="431"/>
      <c r="AC34" s="279">
        <f t="shared" si="14"/>
        <v>1</v>
      </c>
      <c r="AD34" s="433"/>
      <c r="AE34" s="279">
        <f t="shared" si="20"/>
        <v>1</v>
      </c>
      <c r="AF34" s="431"/>
      <c r="AG34" s="280" t="str">
        <f t="shared" si="21"/>
        <v>Numero di soluzioni alternative =</v>
      </c>
      <c r="AH34" s="435"/>
      <c r="AI34" s="280" t="str">
        <f t="shared" si="22"/>
        <v/>
      </c>
      <c r="AJ34" s="435"/>
      <c r="AK34" s="281" t="str">
        <f t="shared" si="15"/>
        <v/>
      </c>
      <c r="AL34" s="282" t="e">
        <f t="shared" si="0"/>
        <v>#VALUE!</v>
      </c>
      <c r="AM34" s="283">
        <f t="shared" si="1"/>
        <v>0</v>
      </c>
      <c r="AN34" s="284"/>
      <c r="AO34" s="437"/>
      <c r="AP34" s="437"/>
      <c r="AQ34" s="438"/>
      <c r="AR34" s="438"/>
      <c r="AS34" s="438"/>
      <c r="AT34" s="438"/>
      <c r="AU34" s="438"/>
      <c r="AV34" s="473">
        <f t="shared" si="2"/>
        <v>0</v>
      </c>
      <c r="AW34" s="285">
        <f t="shared" si="3"/>
        <v>0</v>
      </c>
      <c r="AX34" s="286">
        <f t="shared" si="4"/>
        <v>10</v>
      </c>
      <c r="AY34" s="286">
        <f t="shared" si="5"/>
        <v>10</v>
      </c>
      <c r="AZ34" s="286">
        <f t="shared" si="6"/>
        <v>0</v>
      </c>
      <c r="BA34" s="285">
        <f t="shared" si="7"/>
        <v>0</v>
      </c>
      <c r="BB34" s="285">
        <f t="shared" si="8"/>
        <v>0</v>
      </c>
      <c r="BC34" s="287">
        <f t="shared" si="16"/>
        <v>0</v>
      </c>
      <c r="BE34" s="288">
        <f t="shared" si="9"/>
        <v>0</v>
      </c>
      <c r="BF34" s="394">
        <v>26</v>
      </c>
      <c r="BG34" s="407">
        <f t="shared" si="10"/>
        <v>0</v>
      </c>
      <c r="BH34" s="188">
        <f t="shared" si="11"/>
        <v>0</v>
      </c>
      <c r="BI34" s="188">
        <f t="shared" si="12"/>
        <v>0</v>
      </c>
      <c r="BJ34" s="463">
        <f t="shared" si="27"/>
        <v>0</v>
      </c>
      <c r="BK34" s="463">
        <f t="shared" si="27"/>
        <v>0</v>
      </c>
      <c r="BL34" s="463">
        <f t="shared" si="18"/>
        <v>0</v>
      </c>
    </row>
    <row r="35" spans="1:64" ht="52.9" thickBot="1" x14ac:dyDescent="0.5">
      <c r="A35" s="148">
        <v>35</v>
      </c>
      <c r="B35" s="457">
        <v>27</v>
      </c>
      <c r="C35" s="161" t="s">
        <v>412</v>
      </c>
      <c r="D35" s="411"/>
      <c r="E35" s="411"/>
      <c r="F35" s="414"/>
      <c r="G35" s="198" t="s">
        <v>375</v>
      </c>
      <c r="H35" s="124" t="s">
        <v>46</v>
      </c>
      <c r="I35" s="420"/>
      <c r="J35" s="294">
        <v>6</v>
      </c>
      <c r="K35" s="294">
        <v>1000</v>
      </c>
      <c r="L35" s="295">
        <v>0.1</v>
      </c>
      <c r="M35" s="325" t="s">
        <v>413</v>
      </c>
      <c r="N35" s="426"/>
      <c r="O35" s="427"/>
      <c r="P35" s="327">
        <f>IF(O35=W35,0.6,1)</f>
        <v>1</v>
      </c>
      <c r="Q35" s="327">
        <f>IF(N35&gt;20,(2*N35-20)/N35,1)</f>
        <v>1</v>
      </c>
      <c r="R35" s="327">
        <f>+P35</f>
        <v>1</v>
      </c>
      <c r="S35" s="297"/>
      <c r="T35" s="297"/>
      <c r="U35" s="297"/>
      <c r="V35" s="297"/>
      <c r="W35" s="297" t="s">
        <v>414</v>
      </c>
      <c r="X35" s="302" t="s">
        <v>415</v>
      </c>
      <c r="Y35" s="277">
        <f t="shared" si="13"/>
        <v>900</v>
      </c>
      <c r="Z35" s="486">
        <f t="shared" si="25"/>
        <v>0</v>
      </c>
      <c r="AA35" s="278">
        <f t="shared" si="19"/>
        <v>0</v>
      </c>
      <c r="AB35" s="431"/>
      <c r="AC35" s="279">
        <f t="shared" si="14"/>
        <v>1</v>
      </c>
      <c r="AD35" s="433"/>
      <c r="AE35" s="279">
        <f t="shared" si="20"/>
        <v>1</v>
      </c>
      <c r="AF35" s="431"/>
      <c r="AG35" s="280" t="str">
        <f t="shared" si="21"/>
        <v>Numero di soluzioni alternative =</v>
      </c>
      <c r="AH35" s="435"/>
      <c r="AI35" s="280" t="str">
        <f t="shared" si="22"/>
        <v/>
      </c>
      <c r="AJ35" s="435"/>
      <c r="AK35" s="281" t="str">
        <f t="shared" si="15"/>
        <v/>
      </c>
      <c r="AL35" s="282" t="e">
        <f t="shared" si="0"/>
        <v>#VALUE!</v>
      </c>
      <c r="AM35" s="283">
        <f t="shared" si="1"/>
        <v>0</v>
      </c>
      <c r="AN35" s="284"/>
      <c r="AO35" s="437"/>
      <c r="AP35" s="437"/>
      <c r="AQ35" s="438"/>
      <c r="AR35" s="438"/>
      <c r="AS35" s="438"/>
      <c r="AT35" s="438"/>
      <c r="AU35" s="438"/>
      <c r="AV35" s="473">
        <f t="shared" si="2"/>
        <v>0</v>
      </c>
      <c r="AW35" s="285">
        <f t="shared" si="3"/>
        <v>0</v>
      </c>
      <c r="AX35" s="286">
        <f t="shared" si="4"/>
        <v>10</v>
      </c>
      <c r="AY35" s="286">
        <f t="shared" si="5"/>
        <v>10</v>
      </c>
      <c r="AZ35" s="286">
        <f t="shared" si="6"/>
        <v>0</v>
      </c>
      <c r="BA35" s="285">
        <f t="shared" si="7"/>
        <v>0</v>
      </c>
      <c r="BB35" s="285">
        <f t="shared" si="8"/>
        <v>0</v>
      </c>
      <c r="BC35" s="287">
        <f t="shared" si="16"/>
        <v>0</v>
      </c>
      <c r="BE35" s="288">
        <f t="shared" si="9"/>
        <v>0</v>
      </c>
      <c r="BF35" s="392">
        <v>27</v>
      </c>
      <c r="BG35" s="406">
        <f t="shared" si="10"/>
        <v>0</v>
      </c>
      <c r="BH35" s="190">
        <f t="shared" si="11"/>
        <v>0</v>
      </c>
      <c r="BI35" s="190">
        <f t="shared" si="12"/>
        <v>0</v>
      </c>
      <c r="BJ35" s="462">
        <f t="shared" si="27"/>
        <v>0</v>
      </c>
      <c r="BK35" s="462">
        <f t="shared" si="27"/>
        <v>0</v>
      </c>
      <c r="BL35" s="462">
        <f t="shared" si="18"/>
        <v>0</v>
      </c>
    </row>
    <row r="36" spans="1:64" ht="28.9" thickBot="1" x14ac:dyDescent="0.5">
      <c r="A36" s="149">
        <v>36</v>
      </c>
      <c r="B36" s="457">
        <v>28</v>
      </c>
      <c r="C36" s="162" t="s">
        <v>142</v>
      </c>
      <c r="D36" s="411"/>
      <c r="E36" s="411"/>
      <c r="F36" s="414"/>
      <c r="G36" s="199" t="s">
        <v>375</v>
      </c>
      <c r="H36" s="123" t="s">
        <v>46</v>
      </c>
      <c r="I36" s="420"/>
      <c r="J36" s="298">
        <v>6</v>
      </c>
      <c r="K36" s="298">
        <v>1000</v>
      </c>
      <c r="L36" s="299">
        <v>0.1</v>
      </c>
      <c r="M36" s="328" t="s">
        <v>413</v>
      </c>
      <c r="N36" s="426"/>
      <c r="O36" s="304"/>
      <c r="P36" s="326"/>
      <c r="Q36" s="324">
        <f>IF(N36&gt;50,(2*N36-50)/N36,1)</f>
        <v>1</v>
      </c>
      <c r="R36" s="324">
        <v>1</v>
      </c>
      <c r="S36" s="297"/>
      <c r="T36" s="297"/>
      <c r="U36" s="297"/>
      <c r="V36" s="297"/>
      <c r="W36" s="297"/>
      <c r="X36" s="302"/>
      <c r="Y36" s="277">
        <f t="shared" si="13"/>
        <v>900</v>
      </c>
      <c r="Z36" s="486">
        <f t="shared" si="25"/>
        <v>0</v>
      </c>
      <c r="AA36" s="278">
        <f t="shared" si="19"/>
        <v>0</v>
      </c>
      <c r="AB36" s="431"/>
      <c r="AC36" s="279">
        <f t="shared" si="14"/>
        <v>1</v>
      </c>
      <c r="AD36" s="433"/>
      <c r="AE36" s="279">
        <f t="shared" si="20"/>
        <v>1</v>
      </c>
      <c r="AF36" s="431"/>
      <c r="AG36" s="280" t="str">
        <f t="shared" si="21"/>
        <v>Numero di soluzioni alternative =</v>
      </c>
      <c r="AH36" s="435"/>
      <c r="AI36" s="280" t="str">
        <f t="shared" si="22"/>
        <v/>
      </c>
      <c r="AJ36" s="435"/>
      <c r="AK36" s="281" t="str">
        <f t="shared" si="15"/>
        <v/>
      </c>
      <c r="AL36" s="282" t="e">
        <f t="shared" si="0"/>
        <v>#VALUE!</v>
      </c>
      <c r="AM36" s="283">
        <f t="shared" si="1"/>
        <v>0</v>
      </c>
      <c r="AN36" s="284"/>
      <c r="AO36" s="437"/>
      <c r="AP36" s="437"/>
      <c r="AQ36" s="438"/>
      <c r="AR36" s="438"/>
      <c r="AS36" s="438"/>
      <c r="AT36" s="438"/>
      <c r="AU36" s="438"/>
      <c r="AV36" s="473">
        <f t="shared" si="2"/>
        <v>0</v>
      </c>
      <c r="AW36" s="285">
        <f t="shared" si="3"/>
        <v>0</v>
      </c>
      <c r="AX36" s="286">
        <f t="shared" si="4"/>
        <v>10</v>
      </c>
      <c r="AY36" s="286">
        <f t="shared" si="5"/>
        <v>10</v>
      </c>
      <c r="AZ36" s="286">
        <f t="shared" si="6"/>
        <v>0</v>
      </c>
      <c r="BA36" s="285">
        <f t="shared" si="7"/>
        <v>0</v>
      </c>
      <c r="BB36" s="285">
        <f t="shared" si="8"/>
        <v>0</v>
      </c>
      <c r="BC36" s="287">
        <f t="shared" si="16"/>
        <v>0</v>
      </c>
      <c r="BE36" s="288">
        <f t="shared" si="9"/>
        <v>0</v>
      </c>
      <c r="BF36" s="394">
        <v>28</v>
      </c>
      <c r="BG36" s="407">
        <f t="shared" si="10"/>
        <v>0</v>
      </c>
      <c r="BH36" s="188">
        <f t="shared" si="11"/>
        <v>0</v>
      </c>
      <c r="BI36" s="188">
        <f t="shared" si="12"/>
        <v>0</v>
      </c>
      <c r="BJ36" s="463">
        <f t="shared" si="27"/>
        <v>0</v>
      </c>
      <c r="BK36" s="463">
        <f t="shared" si="27"/>
        <v>0</v>
      </c>
      <c r="BL36" s="463">
        <f t="shared" si="18"/>
        <v>0</v>
      </c>
    </row>
    <row r="37" spans="1:64" ht="28.9" thickBot="1" x14ac:dyDescent="0.5">
      <c r="A37" s="148">
        <v>37</v>
      </c>
      <c r="B37" s="457">
        <v>29</v>
      </c>
      <c r="C37" s="161" t="s">
        <v>143</v>
      </c>
      <c r="D37" s="411"/>
      <c r="E37" s="411"/>
      <c r="F37" s="414"/>
      <c r="G37" s="517" t="s">
        <v>386</v>
      </c>
      <c r="H37" s="518"/>
      <c r="I37" s="518"/>
      <c r="J37" s="518"/>
      <c r="K37" s="518"/>
      <c r="L37" s="518"/>
      <c r="M37" s="518"/>
      <c r="N37" s="518"/>
      <c r="O37" s="518"/>
      <c r="P37" s="519"/>
      <c r="Q37" s="479"/>
      <c r="R37" s="479"/>
      <c r="S37" s="297"/>
      <c r="T37" s="297"/>
      <c r="U37" s="297"/>
      <c r="V37" s="297"/>
      <c r="W37" s="297"/>
      <c r="X37" s="302"/>
      <c r="Y37" s="277">
        <f t="shared" si="13"/>
        <v>0</v>
      </c>
      <c r="Z37" s="486">
        <f t="shared" si="25"/>
        <v>0</v>
      </c>
      <c r="AA37" s="278">
        <f t="shared" si="19"/>
        <v>0</v>
      </c>
      <c r="AB37" s="431"/>
      <c r="AC37" s="279">
        <f t="shared" si="14"/>
        <v>1</v>
      </c>
      <c r="AD37" s="433"/>
      <c r="AE37" s="279">
        <f t="shared" si="20"/>
        <v>1</v>
      </c>
      <c r="AF37" s="431"/>
      <c r="AG37" s="280" t="str">
        <f t="shared" si="21"/>
        <v>Numero di soluzioni alternative =</v>
      </c>
      <c r="AH37" s="435"/>
      <c r="AI37" s="280" t="str">
        <f t="shared" si="22"/>
        <v/>
      </c>
      <c r="AJ37" s="435"/>
      <c r="AK37" s="281" t="str">
        <f t="shared" si="15"/>
        <v/>
      </c>
      <c r="AL37" s="282" t="e">
        <f t="shared" si="0"/>
        <v>#VALUE!</v>
      </c>
      <c r="AM37" s="283">
        <f t="shared" si="1"/>
        <v>0</v>
      </c>
      <c r="AN37" s="284"/>
      <c r="AO37" s="437"/>
      <c r="AP37" s="437"/>
      <c r="AQ37" s="438"/>
      <c r="AR37" s="438"/>
      <c r="AS37" s="438"/>
      <c r="AT37" s="438"/>
      <c r="AU37" s="438"/>
      <c r="AV37" s="473">
        <f t="shared" si="2"/>
        <v>0</v>
      </c>
      <c r="AW37" s="285">
        <f t="shared" si="3"/>
        <v>0</v>
      </c>
      <c r="AX37" s="286">
        <f t="shared" si="4"/>
        <v>10</v>
      </c>
      <c r="AY37" s="286">
        <f t="shared" si="5"/>
        <v>10</v>
      </c>
      <c r="AZ37" s="286">
        <f t="shared" si="6"/>
        <v>0</v>
      </c>
      <c r="BA37" s="285">
        <f t="shared" si="7"/>
        <v>0</v>
      </c>
      <c r="BB37" s="285">
        <f t="shared" si="8"/>
        <v>0</v>
      </c>
      <c r="BC37" s="287">
        <f t="shared" si="16"/>
        <v>0</v>
      </c>
      <c r="BE37" s="288">
        <f t="shared" si="9"/>
        <v>0</v>
      </c>
      <c r="BF37" s="392">
        <v>29</v>
      </c>
      <c r="BG37" s="406">
        <f t="shared" si="10"/>
        <v>0</v>
      </c>
      <c r="BH37" s="190">
        <f t="shared" si="11"/>
        <v>0</v>
      </c>
      <c r="BI37" s="190">
        <f t="shared" si="12"/>
        <v>0</v>
      </c>
      <c r="BJ37" s="462">
        <f t="shared" si="27"/>
        <v>0</v>
      </c>
      <c r="BK37" s="462">
        <f t="shared" si="27"/>
        <v>0</v>
      </c>
      <c r="BL37" s="462">
        <f t="shared" si="18"/>
        <v>0</v>
      </c>
    </row>
    <row r="38" spans="1:64" ht="28.9" thickBot="1" x14ac:dyDescent="0.5">
      <c r="A38" s="149">
        <v>38</v>
      </c>
      <c r="B38" s="457">
        <v>30</v>
      </c>
      <c r="C38" s="162" t="s">
        <v>144</v>
      </c>
      <c r="D38" s="411"/>
      <c r="E38" s="411"/>
      <c r="F38" s="414"/>
      <c r="G38" s="520" t="s">
        <v>386</v>
      </c>
      <c r="H38" s="521"/>
      <c r="I38" s="521"/>
      <c r="J38" s="521"/>
      <c r="K38" s="521"/>
      <c r="L38" s="521"/>
      <c r="M38" s="521"/>
      <c r="N38" s="521"/>
      <c r="O38" s="551"/>
      <c r="P38" s="522"/>
      <c r="Q38" s="477"/>
      <c r="R38" s="477"/>
      <c r="S38" s="297"/>
      <c r="T38" s="297"/>
      <c r="U38" s="297"/>
      <c r="V38" s="297"/>
      <c r="W38" s="297"/>
      <c r="X38" s="302"/>
      <c r="Y38" s="277">
        <f t="shared" si="13"/>
        <v>0</v>
      </c>
      <c r="Z38" s="486">
        <f t="shared" si="25"/>
        <v>0</v>
      </c>
      <c r="AA38" s="278">
        <f t="shared" si="19"/>
        <v>0</v>
      </c>
      <c r="AB38" s="431"/>
      <c r="AC38" s="279">
        <f t="shared" si="14"/>
        <v>1</v>
      </c>
      <c r="AD38" s="433"/>
      <c r="AE38" s="279">
        <f t="shared" si="20"/>
        <v>1</v>
      </c>
      <c r="AF38" s="431"/>
      <c r="AG38" s="280" t="str">
        <f t="shared" si="21"/>
        <v>Numero di soluzioni alternative =</v>
      </c>
      <c r="AH38" s="435"/>
      <c r="AI38" s="280" t="str">
        <f t="shared" si="22"/>
        <v/>
      </c>
      <c r="AJ38" s="435"/>
      <c r="AK38" s="281" t="str">
        <f t="shared" si="15"/>
        <v/>
      </c>
      <c r="AL38" s="282" t="e">
        <f t="shared" si="0"/>
        <v>#VALUE!</v>
      </c>
      <c r="AM38" s="283">
        <f t="shared" si="1"/>
        <v>0</v>
      </c>
      <c r="AN38" s="284"/>
      <c r="AO38" s="437"/>
      <c r="AP38" s="437"/>
      <c r="AQ38" s="438"/>
      <c r="AR38" s="438"/>
      <c r="AS38" s="438"/>
      <c r="AT38" s="438"/>
      <c r="AU38" s="438"/>
      <c r="AV38" s="473">
        <f t="shared" si="2"/>
        <v>0</v>
      </c>
      <c r="AW38" s="285">
        <f t="shared" si="3"/>
        <v>0</v>
      </c>
      <c r="AX38" s="286">
        <f t="shared" si="4"/>
        <v>10</v>
      </c>
      <c r="AY38" s="286">
        <f t="shared" si="5"/>
        <v>10</v>
      </c>
      <c r="AZ38" s="286">
        <f t="shared" si="6"/>
        <v>0</v>
      </c>
      <c r="BA38" s="285">
        <f t="shared" si="7"/>
        <v>0</v>
      </c>
      <c r="BB38" s="285">
        <f t="shared" si="8"/>
        <v>0</v>
      </c>
      <c r="BC38" s="287">
        <f t="shared" si="16"/>
        <v>0</v>
      </c>
      <c r="BE38" s="288">
        <f t="shared" si="9"/>
        <v>0</v>
      </c>
      <c r="BF38" s="394">
        <v>30</v>
      </c>
      <c r="BG38" s="407">
        <f t="shared" si="10"/>
        <v>0</v>
      </c>
      <c r="BH38" s="188">
        <f t="shared" si="11"/>
        <v>0</v>
      </c>
      <c r="BI38" s="188">
        <f t="shared" si="12"/>
        <v>0</v>
      </c>
      <c r="BJ38" s="463">
        <f t="shared" si="27"/>
        <v>0</v>
      </c>
      <c r="BK38" s="463">
        <f t="shared" si="27"/>
        <v>0</v>
      </c>
      <c r="BL38" s="463">
        <f t="shared" si="18"/>
        <v>0</v>
      </c>
    </row>
    <row r="39" spans="1:64" ht="28.9" thickBot="1" x14ac:dyDescent="0.5">
      <c r="A39" s="146" t="s">
        <v>145</v>
      </c>
      <c r="B39" s="457">
        <v>31</v>
      </c>
      <c r="C39" s="161" t="s">
        <v>146</v>
      </c>
      <c r="D39" s="411"/>
      <c r="E39" s="411"/>
      <c r="F39" s="414"/>
      <c r="G39" s="198" t="s">
        <v>375</v>
      </c>
      <c r="H39" s="124" t="s">
        <v>46</v>
      </c>
      <c r="I39" s="420"/>
      <c r="J39" s="294">
        <v>6</v>
      </c>
      <c r="K39" s="294">
        <v>2000</v>
      </c>
      <c r="L39" s="295">
        <v>0.1</v>
      </c>
      <c r="M39" s="325" t="s">
        <v>413</v>
      </c>
      <c r="N39" s="426"/>
      <c r="O39" s="306"/>
      <c r="P39" s="326"/>
      <c r="Q39" s="327">
        <f>IF(N39&gt;50,(2*N39-50)/N39,1)</f>
        <v>1</v>
      </c>
      <c r="R39" s="327">
        <v>1</v>
      </c>
      <c r="S39" s="329"/>
      <c r="T39" s="329"/>
      <c r="U39" s="329"/>
      <c r="V39" s="329"/>
      <c r="W39" s="329"/>
      <c r="X39" s="330"/>
      <c r="Y39" s="277">
        <f t="shared" si="13"/>
        <v>1800</v>
      </c>
      <c r="Z39" s="486">
        <f t="shared" si="25"/>
        <v>0</v>
      </c>
      <c r="AA39" s="278">
        <f t="shared" si="19"/>
        <v>0</v>
      </c>
      <c r="AB39" s="431"/>
      <c r="AC39" s="279">
        <f t="shared" si="14"/>
        <v>1</v>
      </c>
      <c r="AD39" s="433"/>
      <c r="AE39" s="279">
        <f t="shared" si="20"/>
        <v>1</v>
      </c>
      <c r="AF39" s="431"/>
      <c r="AG39" s="280" t="str">
        <f t="shared" si="21"/>
        <v>Numero di soluzioni alternative =</v>
      </c>
      <c r="AH39" s="435"/>
      <c r="AI39" s="280" t="str">
        <f t="shared" si="22"/>
        <v/>
      </c>
      <c r="AJ39" s="435"/>
      <c r="AK39" s="281" t="str">
        <f t="shared" si="15"/>
        <v/>
      </c>
      <c r="AL39" s="282" t="e">
        <f t="shared" si="0"/>
        <v>#VALUE!</v>
      </c>
      <c r="AM39" s="283">
        <f t="shared" si="1"/>
        <v>0</v>
      </c>
      <c r="AN39" s="284"/>
      <c r="AO39" s="437"/>
      <c r="AP39" s="437"/>
      <c r="AQ39" s="438"/>
      <c r="AR39" s="438"/>
      <c r="AS39" s="438"/>
      <c r="AT39" s="438"/>
      <c r="AU39" s="438"/>
      <c r="AV39" s="473">
        <f t="shared" si="2"/>
        <v>0</v>
      </c>
      <c r="AW39" s="285">
        <f t="shared" si="3"/>
        <v>0</v>
      </c>
      <c r="AX39" s="286">
        <f t="shared" si="4"/>
        <v>10</v>
      </c>
      <c r="AY39" s="286">
        <f t="shared" si="5"/>
        <v>10</v>
      </c>
      <c r="AZ39" s="286">
        <f t="shared" si="6"/>
        <v>0</v>
      </c>
      <c r="BA39" s="285">
        <f t="shared" si="7"/>
        <v>0</v>
      </c>
      <c r="BB39" s="285">
        <f t="shared" si="8"/>
        <v>0</v>
      </c>
      <c r="BC39" s="287">
        <f t="shared" si="16"/>
        <v>0</v>
      </c>
      <c r="BE39" s="288">
        <f t="shared" si="9"/>
        <v>0</v>
      </c>
      <c r="BF39" s="392">
        <v>31</v>
      </c>
      <c r="BG39" s="406">
        <f t="shared" si="10"/>
        <v>0</v>
      </c>
      <c r="BH39" s="190">
        <f t="shared" si="11"/>
        <v>0</v>
      </c>
      <c r="BI39" s="190">
        <f t="shared" si="12"/>
        <v>0</v>
      </c>
      <c r="BJ39" s="462">
        <f t="shared" si="27"/>
        <v>0</v>
      </c>
      <c r="BK39" s="462">
        <f t="shared" si="27"/>
        <v>0</v>
      </c>
      <c r="BL39" s="462">
        <f t="shared" si="18"/>
        <v>0</v>
      </c>
    </row>
    <row r="40" spans="1:64" ht="39.75" thickBot="1" x14ac:dyDescent="0.5">
      <c r="A40" s="149">
        <v>41</v>
      </c>
      <c r="B40" s="457">
        <v>32</v>
      </c>
      <c r="C40" s="162" t="s">
        <v>147</v>
      </c>
      <c r="D40" s="411"/>
      <c r="E40" s="411"/>
      <c r="F40" s="414"/>
      <c r="G40" s="199" t="s">
        <v>375</v>
      </c>
      <c r="H40" s="123" t="s">
        <v>46</v>
      </c>
      <c r="I40" s="420"/>
      <c r="J40" s="298">
        <v>6</v>
      </c>
      <c r="K40" s="298">
        <v>2000</v>
      </c>
      <c r="L40" s="299">
        <v>0.1</v>
      </c>
      <c r="M40" s="328" t="s">
        <v>413</v>
      </c>
      <c r="N40" s="426"/>
      <c r="O40" s="304"/>
      <c r="P40" s="331"/>
      <c r="Q40" s="324">
        <f>IF(N40&gt;50,(2*N40-50)/N40,1)</f>
        <v>1</v>
      </c>
      <c r="R40" s="324">
        <v>1</v>
      </c>
      <c r="S40" s="297"/>
      <c r="T40" s="297"/>
      <c r="U40" s="297"/>
      <c r="V40" s="297"/>
      <c r="W40" s="297"/>
      <c r="X40" s="302"/>
      <c r="Y40" s="277">
        <f t="shared" si="13"/>
        <v>1800</v>
      </c>
      <c r="Z40" s="486">
        <f t="shared" si="25"/>
        <v>0</v>
      </c>
      <c r="AA40" s="278">
        <f t="shared" si="19"/>
        <v>0</v>
      </c>
      <c r="AB40" s="431"/>
      <c r="AC40" s="279">
        <f t="shared" si="14"/>
        <v>1</v>
      </c>
      <c r="AD40" s="433"/>
      <c r="AE40" s="279">
        <f t="shared" si="20"/>
        <v>1</v>
      </c>
      <c r="AF40" s="431"/>
      <c r="AG40" s="280" t="str">
        <f t="shared" si="21"/>
        <v>Numero di soluzioni alternative =</v>
      </c>
      <c r="AH40" s="435"/>
      <c r="AI40" s="280" t="str">
        <f t="shared" si="22"/>
        <v/>
      </c>
      <c r="AJ40" s="435"/>
      <c r="AK40" s="281" t="str">
        <f t="shared" si="15"/>
        <v/>
      </c>
      <c r="AL40" s="282" t="e">
        <f t="shared" si="0"/>
        <v>#VALUE!</v>
      </c>
      <c r="AM40" s="283">
        <f t="shared" si="1"/>
        <v>0</v>
      </c>
      <c r="AN40" s="284"/>
      <c r="AO40" s="437"/>
      <c r="AP40" s="437"/>
      <c r="AQ40" s="438"/>
      <c r="AR40" s="438"/>
      <c r="AS40" s="438"/>
      <c r="AT40" s="438"/>
      <c r="AU40" s="438"/>
      <c r="AV40" s="473">
        <f t="shared" si="2"/>
        <v>0</v>
      </c>
      <c r="AW40" s="285">
        <f t="shared" si="3"/>
        <v>0</v>
      </c>
      <c r="AX40" s="286">
        <f t="shared" si="4"/>
        <v>10</v>
      </c>
      <c r="AY40" s="286">
        <f t="shared" si="5"/>
        <v>10</v>
      </c>
      <c r="AZ40" s="286">
        <f t="shared" si="6"/>
        <v>0</v>
      </c>
      <c r="BA40" s="285">
        <f t="shared" si="7"/>
        <v>0</v>
      </c>
      <c r="BB40" s="285">
        <f t="shared" si="8"/>
        <v>0</v>
      </c>
      <c r="BC40" s="287">
        <f t="shared" si="16"/>
        <v>0</v>
      </c>
      <c r="BE40" s="288">
        <f t="shared" si="9"/>
        <v>0</v>
      </c>
      <c r="BF40" s="394">
        <v>32</v>
      </c>
      <c r="BG40" s="407">
        <f t="shared" si="10"/>
        <v>0</v>
      </c>
      <c r="BH40" s="188">
        <f t="shared" si="11"/>
        <v>0</v>
      </c>
      <c r="BI40" s="188">
        <f t="shared" si="12"/>
        <v>0</v>
      </c>
      <c r="BJ40" s="463">
        <f t="shared" si="27"/>
        <v>0</v>
      </c>
      <c r="BK40" s="463">
        <f t="shared" si="27"/>
        <v>0</v>
      </c>
      <c r="BL40" s="463">
        <f t="shared" si="18"/>
        <v>0</v>
      </c>
    </row>
    <row r="41" spans="1:64" ht="39.75" thickBot="1" x14ac:dyDescent="0.5">
      <c r="A41" s="148">
        <v>42</v>
      </c>
      <c r="B41" s="457">
        <v>33</v>
      </c>
      <c r="C41" s="161" t="s">
        <v>148</v>
      </c>
      <c r="D41" s="411"/>
      <c r="E41" s="411"/>
      <c r="F41" s="414"/>
      <c r="G41" s="198" t="s">
        <v>375</v>
      </c>
      <c r="H41" s="124" t="s">
        <v>46</v>
      </c>
      <c r="I41" s="420"/>
      <c r="J41" s="294">
        <v>6</v>
      </c>
      <c r="K41" s="294">
        <v>2000</v>
      </c>
      <c r="L41" s="295">
        <v>0.1</v>
      </c>
      <c r="M41" s="325" t="s">
        <v>413</v>
      </c>
      <c r="N41" s="426"/>
      <c r="O41" s="420"/>
      <c r="P41" s="327">
        <f>IF(O41=W41,1,1.5)</f>
        <v>1.5</v>
      </c>
      <c r="Q41" s="327">
        <f>IF(N41&gt;50,(2*N41-50)/N41,1)</f>
        <v>1</v>
      </c>
      <c r="R41" s="327">
        <f>+P41</f>
        <v>1.5</v>
      </c>
      <c r="S41" s="297"/>
      <c r="T41" s="297"/>
      <c r="U41" s="297"/>
      <c r="V41" s="297"/>
      <c r="W41" s="297" t="s">
        <v>416</v>
      </c>
      <c r="X41" s="302" t="s">
        <v>417</v>
      </c>
      <c r="Y41" s="277">
        <f t="shared" si="13"/>
        <v>1800</v>
      </c>
      <c r="Z41" s="486">
        <f t="shared" si="25"/>
        <v>0</v>
      </c>
      <c r="AA41" s="278">
        <f t="shared" si="19"/>
        <v>0</v>
      </c>
      <c r="AB41" s="431"/>
      <c r="AC41" s="279">
        <f t="shared" si="14"/>
        <v>1</v>
      </c>
      <c r="AD41" s="433"/>
      <c r="AE41" s="279">
        <f t="shared" si="20"/>
        <v>1</v>
      </c>
      <c r="AF41" s="431"/>
      <c r="AG41" s="280" t="str">
        <f t="shared" si="21"/>
        <v>Numero di soluzioni alternative =</v>
      </c>
      <c r="AH41" s="435"/>
      <c r="AI41" s="280" t="str">
        <f t="shared" si="22"/>
        <v/>
      </c>
      <c r="AJ41" s="435"/>
      <c r="AK41" s="281" t="str">
        <f t="shared" si="15"/>
        <v/>
      </c>
      <c r="AL41" s="282" t="e">
        <f t="shared" ref="AL41:AL72" si="28">+AA41*AC41*AE41*AK41</f>
        <v>#VALUE!</v>
      </c>
      <c r="AM41" s="283">
        <f t="shared" ref="AM41:AM72" si="29">IF(E41="SI",AL41,0)</f>
        <v>0</v>
      </c>
      <c r="AN41" s="284"/>
      <c r="AO41" s="437"/>
      <c r="AP41" s="437"/>
      <c r="AQ41" s="438"/>
      <c r="AR41" s="438"/>
      <c r="AS41" s="438"/>
      <c r="AT41" s="438"/>
      <c r="AU41" s="438"/>
      <c r="AV41" s="473">
        <f t="shared" ref="AV41:AV72" si="30">IF(D41="A",1.8*AA41,AA41)</f>
        <v>0</v>
      </c>
      <c r="AW41" s="285">
        <f t="shared" ref="AW41:AW72" si="31">IF(AP41="SI",+AA41*0.5,0)</f>
        <v>0</v>
      </c>
      <c r="AX41" s="286">
        <f t="shared" ref="AX41:AX74" si="32">IF(AP41="SI",4+(6*SQRT(AQ41))+2*AQ41,10+10*AQ41)</f>
        <v>10</v>
      </c>
      <c r="AY41" s="286">
        <f t="shared" ref="AY41:AY74" si="33">IF(AP41="SI",4+(3*SQRT(AR41))+2*AR41,10+6*AR41)</f>
        <v>10</v>
      </c>
      <c r="AZ41" s="286">
        <f t="shared" ref="AZ41:AZ74" si="34">30*AS41</f>
        <v>0</v>
      </c>
      <c r="BA41" s="285">
        <f t="shared" ref="BA41:BA72" si="35">IF(AT41="SI",AA41*0.75,0)</f>
        <v>0</v>
      </c>
      <c r="BB41" s="285">
        <f t="shared" ref="BB41:BB72" si="36">IF(AP41="SI",IF(AU41="SI",AA41*0.15,0),IF(AU41="SI",0.25*AA41,0))</f>
        <v>0</v>
      </c>
      <c r="BC41" s="287">
        <f t="shared" si="16"/>
        <v>0</v>
      </c>
      <c r="BE41" s="288">
        <f t="shared" ref="BE41:BE72" si="37">IF(BH41="SI",IF(BI41="SI",IF(BG41="A",1.8*AA41,AM41+AA41),0),0)</f>
        <v>0</v>
      </c>
      <c r="BF41" s="392">
        <v>33</v>
      </c>
      <c r="BG41" s="406">
        <f t="shared" ref="BG41:BG72" si="38">+D41</f>
        <v>0</v>
      </c>
      <c r="BH41" s="190">
        <f t="shared" ref="BH41:BH72" si="39">+E41</f>
        <v>0</v>
      </c>
      <c r="BI41" s="190">
        <f t="shared" ref="BI41:BI72" si="40">+F41</f>
        <v>0</v>
      </c>
      <c r="BJ41" s="462">
        <f t="shared" si="27"/>
        <v>0</v>
      </c>
      <c r="BK41" s="462">
        <f t="shared" si="27"/>
        <v>0</v>
      </c>
      <c r="BL41" s="462">
        <f t="shared" si="18"/>
        <v>0</v>
      </c>
    </row>
    <row r="42" spans="1:64" ht="39.75" thickBot="1" x14ac:dyDescent="0.5">
      <c r="A42" s="149">
        <v>43</v>
      </c>
      <c r="B42" s="457">
        <v>34</v>
      </c>
      <c r="C42" s="162" t="s">
        <v>149</v>
      </c>
      <c r="D42" s="411"/>
      <c r="E42" s="411"/>
      <c r="F42" s="414"/>
      <c r="G42" s="199" t="s">
        <v>375</v>
      </c>
      <c r="H42" s="123" t="s">
        <v>46</v>
      </c>
      <c r="I42" s="420"/>
      <c r="J42" s="298">
        <v>4</v>
      </c>
      <c r="K42" s="298">
        <v>2000</v>
      </c>
      <c r="L42" s="299">
        <v>0.1</v>
      </c>
      <c r="M42" s="328" t="s">
        <v>413</v>
      </c>
      <c r="N42" s="426"/>
      <c r="O42" s="420"/>
      <c r="P42" s="324">
        <f>IF(O42=W42,1,2)</f>
        <v>2</v>
      </c>
      <c r="Q42" s="324">
        <f>IF(N42&gt;50,(2*N42-50)/N42,1)</f>
        <v>1</v>
      </c>
      <c r="R42" s="324">
        <f>+P42</f>
        <v>2</v>
      </c>
      <c r="S42" s="297"/>
      <c r="T42" s="297"/>
      <c r="U42" s="297"/>
      <c r="V42" s="297"/>
      <c r="W42" s="297" t="s">
        <v>418</v>
      </c>
      <c r="X42" s="302" t="s">
        <v>419</v>
      </c>
      <c r="Y42" s="277">
        <f t="shared" si="13"/>
        <v>1800</v>
      </c>
      <c r="Z42" s="486">
        <f t="shared" si="25"/>
        <v>0</v>
      </c>
      <c r="AA42" s="278">
        <f t="shared" si="19"/>
        <v>0</v>
      </c>
      <c r="AB42" s="431"/>
      <c r="AC42" s="279">
        <f t="shared" si="14"/>
        <v>1</v>
      </c>
      <c r="AD42" s="433"/>
      <c r="AE42" s="279">
        <f t="shared" si="20"/>
        <v>1</v>
      </c>
      <c r="AF42" s="431"/>
      <c r="AG42" s="280" t="str">
        <f t="shared" si="21"/>
        <v>Numero di soluzioni alternative =</v>
      </c>
      <c r="AH42" s="435"/>
      <c r="AI42" s="280" t="str">
        <f t="shared" si="22"/>
        <v/>
      </c>
      <c r="AJ42" s="435"/>
      <c r="AK42" s="281" t="str">
        <f t="shared" si="15"/>
        <v/>
      </c>
      <c r="AL42" s="282" t="e">
        <f t="shared" si="28"/>
        <v>#VALUE!</v>
      </c>
      <c r="AM42" s="283">
        <f t="shared" si="29"/>
        <v>0</v>
      </c>
      <c r="AN42" s="284"/>
      <c r="AO42" s="437"/>
      <c r="AP42" s="437"/>
      <c r="AQ42" s="438"/>
      <c r="AR42" s="438"/>
      <c r="AS42" s="438"/>
      <c r="AT42" s="438"/>
      <c r="AU42" s="438"/>
      <c r="AV42" s="473">
        <f t="shared" si="30"/>
        <v>0</v>
      </c>
      <c r="AW42" s="285">
        <f t="shared" si="31"/>
        <v>0</v>
      </c>
      <c r="AX42" s="286">
        <f t="shared" si="32"/>
        <v>10</v>
      </c>
      <c r="AY42" s="286">
        <f t="shared" si="33"/>
        <v>10</v>
      </c>
      <c r="AZ42" s="286">
        <f t="shared" si="34"/>
        <v>0</v>
      </c>
      <c r="BA42" s="285">
        <f t="shared" si="35"/>
        <v>0</v>
      </c>
      <c r="BB42" s="285">
        <f t="shared" si="36"/>
        <v>0</v>
      </c>
      <c r="BC42" s="287">
        <f t="shared" si="16"/>
        <v>0</v>
      </c>
      <c r="BE42" s="288">
        <f t="shared" si="37"/>
        <v>0</v>
      </c>
      <c r="BF42" s="394">
        <v>34</v>
      </c>
      <c r="BG42" s="407">
        <f t="shared" si="38"/>
        <v>0</v>
      </c>
      <c r="BH42" s="188">
        <f t="shared" si="39"/>
        <v>0</v>
      </c>
      <c r="BI42" s="188">
        <f t="shared" si="40"/>
        <v>0</v>
      </c>
      <c r="BJ42" s="463">
        <f t="shared" si="27"/>
        <v>0</v>
      </c>
      <c r="BK42" s="463">
        <f t="shared" si="27"/>
        <v>0</v>
      </c>
      <c r="BL42" s="463">
        <f t="shared" si="18"/>
        <v>0</v>
      </c>
    </row>
    <row r="43" spans="1:64" ht="52.9" thickBot="1" x14ac:dyDescent="0.5">
      <c r="A43" s="146" t="s">
        <v>152</v>
      </c>
      <c r="B43" s="457">
        <v>35</v>
      </c>
      <c r="C43" s="161" t="s">
        <v>153</v>
      </c>
      <c r="D43" s="411"/>
      <c r="E43" s="411"/>
      <c r="F43" s="414"/>
      <c r="G43" s="198" t="s">
        <v>375</v>
      </c>
      <c r="H43" s="124" t="s">
        <v>46</v>
      </c>
      <c r="I43" s="420"/>
      <c r="J43" s="294">
        <v>6</v>
      </c>
      <c r="K43" s="294">
        <v>2000</v>
      </c>
      <c r="L43" s="295">
        <v>0.1</v>
      </c>
      <c r="M43" s="325" t="s">
        <v>413</v>
      </c>
      <c r="N43" s="426"/>
      <c r="O43" s="420"/>
      <c r="P43" s="327">
        <f>IF(O43=W43,1,1.3)</f>
        <v>1.3</v>
      </c>
      <c r="Q43" s="327">
        <f>IF(N43&gt;5,(2*N43-5)/N43,1)</f>
        <v>1</v>
      </c>
      <c r="R43" s="327">
        <f>+P43</f>
        <v>1.3</v>
      </c>
      <c r="S43" s="297"/>
      <c r="T43" s="297"/>
      <c r="U43" s="297"/>
      <c r="V43" s="297"/>
      <c r="W43" s="297" t="s">
        <v>420</v>
      </c>
      <c r="X43" s="302" t="s">
        <v>421</v>
      </c>
      <c r="Y43" s="277">
        <f t="shared" si="13"/>
        <v>1800</v>
      </c>
      <c r="Z43" s="486">
        <f t="shared" si="25"/>
        <v>0</v>
      </c>
      <c r="AA43" s="278">
        <f t="shared" si="19"/>
        <v>0</v>
      </c>
      <c r="AB43" s="431"/>
      <c r="AC43" s="279">
        <f t="shared" si="14"/>
        <v>1</v>
      </c>
      <c r="AD43" s="433"/>
      <c r="AE43" s="279">
        <f t="shared" si="20"/>
        <v>1</v>
      </c>
      <c r="AF43" s="431"/>
      <c r="AG43" s="280" t="str">
        <f t="shared" si="21"/>
        <v>Numero di soluzioni alternative =</v>
      </c>
      <c r="AH43" s="435"/>
      <c r="AI43" s="280" t="str">
        <f t="shared" si="22"/>
        <v/>
      </c>
      <c r="AJ43" s="435"/>
      <c r="AK43" s="281" t="str">
        <f t="shared" si="15"/>
        <v/>
      </c>
      <c r="AL43" s="282" t="e">
        <f t="shared" si="28"/>
        <v>#VALUE!</v>
      </c>
      <c r="AM43" s="283">
        <f t="shared" si="29"/>
        <v>0</v>
      </c>
      <c r="AN43" s="284"/>
      <c r="AO43" s="437"/>
      <c r="AP43" s="437"/>
      <c r="AQ43" s="438"/>
      <c r="AR43" s="438"/>
      <c r="AS43" s="438"/>
      <c r="AT43" s="438"/>
      <c r="AU43" s="438"/>
      <c r="AV43" s="473">
        <f t="shared" si="30"/>
        <v>0</v>
      </c>
      <c r="AW43" s="285">
        <f t="shared" si="31"/>
        <v>0</v>
      </c>
      <c r="AX43" s="286">
        <f t="shared" si="32"/>
        <v>10</v>
      </c>
      <c r="AY43" s="286">
        <f t="shared" si="33"/>
        <v>10</v>
      </c>
      <c r="AZ43" s="286">
        <f t="shared" si="34"/>
        <v>0</v>
      </c>
      <c r="BA43" s="285">
        <f t="shared" si="35"/>
        <v>0</v>
      </c>
      <c r="BB43" s="285">
        <f t="shared" si="36"/>
        <v>0</v>
      </c>
      <c r="BC43" s="287">
        <f t="shared" si="16"/>
        <v>0</v>
      </c>
      <c r="BE43" s="288">
        <f t="shared" si="37"/>
        <v>0</v>
      </c>
      <c r="BF43" s="392">
        <v>35</v>
      </c>
      <c r="BG43" s="406">
        <f t="shared" si="38"/>
        <v>0</v>
      </c>
      <c r="BH43" s="190">
        <f t="shared" si="39"/>
        <v>0</v>
      </c>
      <c r="BI43" s="190">
        <f t="shared" si="40"/>
        <v>0</v>
      </c>
      <c r="BJ43" s="462">
        <f t="shared" si="27"/>
        <v>0</v>
      </c>
      <c r="BK43" s="462">
        <f t="shared" si="27"/>
        <v>0</v>
      </c>
      <c r="BL43" s="462">
        <f t="shared" si="18"/>
        <v>0</v>
      </c>
    </row>
    <row r="44" spans="1:64" ht="52.9" thickBot="1" x14ac:dyDescent="0.5">
      <c r="A44" s="149">
        <v>46</v>
      </c>
      <c r="B44" s="457">
        <v>36</v>
      </c>
      <c r="C44" s="162" t="s">
        <v>155</v>
      </c>
      <c r="D44" s="411"/>
      <c r="E44" s="411"/>
      <c r="F44" s="414"/>
      <c r="G44" s="199" t="s">
        <v>375</v>
      </c>
      <c r="H44" s="123" t="s">
        <v>46</v>
      </c>
      <c r="I44" s="420"/>
      <c r="J44" s="298">
        <v>4</v>
      </c>
      <c r="K44" s="298">
        <v>1000</v>
      </c>
      <c r="L44" s="299">
        <v>0.1</v>
      </c>
      <c r="M44" s="328" t="s">
        <v>413</v>
      </c>
      <c r="N44" s="426"/>
      <c r="O44" s="304"/>
      <c r="P44" s="331"/>
      <c r="Q44" s="324">
        <f>IF(N44&gt;50,(2*N44-50)/N44,1)</f>
        <v>1</v>
      </c>
      <c r="R44" s="324">
        <v>1</v>
      </c>
      <c r="S44" s="297"/>
      <c r="T44" s="297"/>
      <c r="U44" s="297"/>
      <c r="V44" s="297"/>
      <c r="W44" s="297"/>
      <c r="X44" s="302"/>
      <c r="Y44" s="277">
        <f t="shared" si="13"/>
        <v>900</v>
      </c>
      <c r="Z44" s="486">
        <f t="shared" si="25"/>
        <v>0</v>
      </c>
      <c r="AA44" s="278">
        <f t="shared" si="19"/>
        <v>0</v>
      </c>
      <c r="AB44" s="431"/>
      <c r="AC44" s="279">
        <f t="shared" si="14"/>
        <v>1</v>
      </c>
      <c r="AD44" s="433"/>
      <c r="AE44" s="279">
        <f t="shared" si="20"/>
        <v>1</v>
      </c>
      <c r="AF44" s="431"/>
      <c r="AG44" s="280" t="str">
        <f t="shared" si="21"/>
        <v>Numero di soluzioni alternative =</v>
      </c>
      <c r="AH44" s="435"/>
      <c r="AI44" s="280" t="str">
        <f t="shared" si="22"/>
        <v/>
      </c>
      <c r="AJ44" s="435"/>
      <c r="AK44" s="281" t="str">
        <f t="shared" si="15"/>
        <v/>
      </c>
      <c r="AL44" s="282" t="e">
        <f t="shared" si="28"/>
        <v>#VALUE!</v>
      </c>
      <c r="AM44" s="283">
        <f t="shared" si="29"/>
        <v>0</v>
      </c>
      <c r="AN44" s="284"/>
      <c r="AO44" s="437"/>
      <c r="AP44" s="437"/>
      <c r="AQ44" s="438"/>
      <c r="AR44" s="438"/>
      <c r="AS44" s="438"/>
      <c r="AT44" s="438"/>
      <c r="AU44" s="438"/>
      <c r="AV44" s="473">
        <f t="shared" si="30"/>
        <v>0</v>
      </c>
      <c r="AW44" s="285">
        <f t="shared" si="31"/>
        <v>0</v>
      </c>
      <c r="AX44" s="286">
        <f t="shared" si="32"/>
        <v>10</v>
      </c>
      <c r="AY44" s="286">
        <f t="shared" si="33"/>
        <v>10</v>
      </c>
      <c r="AZ44" s="286">
        <f t="shared" si="34"/>
        <v>0</v>
      </c>
      <c r="BA44" s="285">
        <f t="shared" si="35"/>
        <v>0</v>
      </c>
      <c r="BB44" s="285">
        <f t="shared" si="36"/>
        <v>0</v>
      </c>
      <c r="BC44" s="287">
        <f t="shared" si="16"/>
        <v>0</v>
      </c>
      <c r="BE44" s="288">
        <f t="shared" si="37"/>
        <v>0</v>
      </c>
      <c r="BF44" s="394">
        <v>36</v>
      </c>
      <c r="BG44" s="407">
        <f t="shared" si="38"/>
        <v>0</v>
      </c>
      <c r="BH44" s="188">
        <f t="shared" si="39"/>
        <v>0</v>
      </c>
      <c r="BI44" s="188">
        <f t="shared" si="40"/>
        <v>0</v>
      </c>
      <c r="BJ44" s="463">
        <f t="shared" si="27"/>
        <v>0</v>
      </c>
      <c r="BK44" s="463">
        <f t="shared" si="27"/>
        <v>0</v>
      </c>
      <c r="BL44" s="463">
        <f t="shared" si="18"/>
        <v>0</v>
      </c>
    </row>
    <row r="45" spans="1:64" ht="28.9" thickBot="1" x14ac:dyDescent="0.5">
      <c r="A45" s="148">
        <v>47</v>
      </c>
      <c r="B45" s="457">
        <v>37</v>
      </c>
      <c r="C45" s="161" t="s">
        <v>158</v>
      </c>
      <c r="D45" s="411"/>
      <c r="E45" s="411"/>
      <c r="F45" s="414"/>
      <c r="G45" s="198" t="s">
        <v>375</v>
      </c>
      <c r="H45" s="124" t="s">
        <v>46</v>
      </c>
      <c r="I45" s="420"/>
      <c r="J45" s="294">
        <v>7</v>
      </c>
      <c r="K45" s="294">
        <v>1000</v>
      </c>
      <c r="L45" s="295">
        <v>0.1</v>
      </c>
      <c r="M45" s="325" t="s">
        <v>413</v>
      </c>
      <c r="N45" s="426"/>
      <c r="O45" s="420"/>
      <c r="P45" s="327">
        <f>IF(O45=W45,1,1.5)</f>
        <v>1.5</v>
      </c>
      <c r="Q45" s="327">
        <f>IF(N45&gt;5,(2*N45-5)/N45,1)</f>
        <v>1</v>
      </c>
      <c r="R45" s="327">
        <f t="shared" ref="R45:R56" si="41">+P45</f>
        <v>1.5</v>
      </c>
      <c r="S45" s="297"/>
      <c r="T45" s="297"/>
      <c r="U45" s="297"/>
      <c r="V45" s="297"/>
      <c r="W45" s="297" t="s">
        <v>376</v>
      </c>
      <c r="X45" s="302" t="s">
        <v>422</v>
      </c>
      <c r="Y45" s="277">
        <f t="shared" si="13"/>
        <v>900</v>
      </c>
      <c r="Z45" s="486">
        <f t="shared" si="25"/>
        <v>0</v>
      </c>
      <c r="AA45" s="278">
        <f t="shared" si="19"/>
        <v>0</v>
      </c>
      <c r="AB45" s="431"/>
      <c r="AC45" s="279">
        <f t="shared" si="14"/>
        <v>1</v>
      </c>
      <c r="AD45" s="433"/>
      <c r="AE45" s="279">
        <f t="shared" si="20"/>
        <v>1</v>
      </c>
      <c r="AF45" s="431"/>
      <c r="AG45" s="280" t="str">
        <f t="shared" si="21"/>
        <v>Numero di soluzioni alternative =</v>
      </c>
      <c r="AH45" s="435"/>
      <c r="AI45" s="280" t="str">
        <f t="shared" si="22"/>
        <v/>
      </c>
      <c r="AJ45" s="435"/>
      <c r="AK45" s="281" t="str">
        <f t="shared" si="15"/>
        <v/>
      </c>
      <c r="AL45" s="282" t="e">
        <f t="shared" si="28"/>
        <v>#VALUE!</v>
      </c>
      <c r="AM45" s="283">
        <f t="shared" si="29"/>
        <v>0</v>
      </c>
      <c r="AN45" s="284"/>
      <c r="AO45" s="437"/>
      <c r="AP45" s="437"/>
      <c r="AQ45" s="438"/>
      <c r="AR45" s="438"/>
      <c r="AS45" s="438"/>
      <c r="AT45" s="438"/>
      <c r="AU45" s="438"/>
      <c r="AV45" s="473">
        <f t="shared" si="30"/>
        <v>0</v>
      </c>
      <c r="AW45" s="285">
        <f t="shared" si="31"/>
        <v>0</v>
      </c>
      <c r="AX45" s="286">
        <f t="shared" si="32"/>
        <v>10</v>
      </c>
      <c r="AY45" s="286">
        <f t="shared" si="33"/>
        <v>10</v>
      </c>
      <c r="AZ45" s="286">
        <f t="shared" si="34"/>
        <v>0</v>
      </c>
      <c r="BA45" s="285">
        <f t="shared" si="35"/>
        <v>0</v>
      </c>
      <c r="BB45" s="285">
        <f t="shared" si="36"/>
        <v>0</v>
      </c>
      <c r="BC45" s="287">
        <f t="shared" si="16"/>
        <v>0</v>
      </c>
      <c r="BE45" s="288">
        <f t="shared" si="37"/>
        <v>0</v>
      </c>
      <c r="BF45" s="392">
        <v>37</v>
      </c>
      <c r="BG45" s="406">
        <f t="shared" si="38"/>
        <v>0</v>
      </c>
      <c r="BH45" s="190">
        <f t="shared" si="39"/>
        <v>0</v>
      </c>
      <c r="BI45" s="190">
        <f t="shared" si="40"/>
        <v>0</v>
      </c>
      <c r="BJ45" s="462">
        <f t="shared" si="27"/>
        <v>0</v>
      </c>
      <c r="BK45" s="462">
        <f t="shared" si="27"/>
        <v>0</v>
      </c>
      <c r="BL45" s="462">
        <f t="shared" si="18"/>
        <v>0</v>
      </c>
    </row>
    <row r="46" spans="1:64" ht="39.75" thickBot="1" x14ac:dyDescent="0.5">
      <c r="A46" s="149">
        <v>48</v>
      </c>
      <c r="B46" s="457">
        <v>38</v>
      </c>
      <c r="C46" s="162" t="s">
        <v>160</v>
      </c>
      <c r="D46" s="411"/>
      <c r="E46" s="411"/>
      <c r="F46" s="414"/>
      <c r="G46" s="199" t="s">
        <v>375</v>
      </c>
      <c r="H46" s="123" t="s">
        <v>46</v>
      </c>
      <c r="I46" s="420"/>
      <c r="J46" s="298">
        <v>6</v>
      </c>
      <c r="K46" s="298">
        <v>1000</v>
      </c>
      <c r="L46" s="299">
        <v>0.1</v>
      </c>
      <c r="M46" s="328" t="s">
        <v>413</v>
      </c>
      <c r="N46" s="426"/>
      <c r="O46" s="420"/>
      <c r="P46" s="324">
        <f>IF(O46=W46,1,1.5)</f>
        <v>1.5</v>
      </c>
      <c r="Q46" s="324">
        <f>IF(N46&gt;5,(2*N46-5)/N46,1)</f>
        <v>1</v>
      </c>
      <c r="R46" s="324">
        <f t="shared" si="41"/>
        <v>1.5</v>
      </c>
      <c r="S46" s="297"/>
      <c r="T46" s="297"/>
      <c r="U46" s="297"/>
      <c r="V46" s="297"/>
      <c r="W46" s="297" t="s">
        <v>376</v>
      </c>
      <c r="X46" s="302" t="s">
        <v>417</v>
      </c>
      <c r="Y46" s="277">
        <f t="shared" si="13"/>
        <v>900</v>
      </c>
      <c r="Z46" s="486">
        <f t="shared" si="25"/>
        <v>0</v>
      </c>
      <c r="AA46" s="278">
        <f t="shared" si="19"/>
        <v>0</v>
      </c>
      <c r="AB46" s="431"/>
      <c r="AC46" s="279">
        <f t="shared" si="14"/>
        <v>1</v>
      </c>
      <c r="AD46" s="433"/>
      <c r="AE46" s="279">
        <f t="shared" si="20"/>
        <v>1</v>
      </c>
      <c r="AF46" s="431"/>
      <c r="AG46" s="280" t="str">
        <f t="shared" si="21"/>
        <v>Numero di soluzioni alternative =</v>
      </c>
      <c r="AH46" s="435"/>
      <c r="AI46" s="280" t="str">
        <f t="shared" si="22"/>
        <v/>
      </c>
      <c r="AJ46" s="435"/>
      <c r="AK46" s="281" t="str">
        <f t="shared" si="15"/>
        <v/>
      </c>
      <c r="AL46" s="282" t="e">
        <f t="shared" si="28"/>
        <v>#VALUE!</v>
      </c>
      <c r="AM46" s="283">
        <f t="shared" si="29"/>
        <v>0</v>
      </c>
      <c r="AN46" s="284"/>
      <c r="AO46" s="437"/>
      <c r="AP46" s="437"/>
      <c r="AQ46" s="438"/>
      <c r="AR46" s="438"/>
      <c r="AS46" s="438"/>
      <c r="AT46" s="438"/>
      <c r="AU46" s="438"/>
      <c r="AV46" s="473">
        <f t="shared" si="30"/>
        <v>0</v>
      </c>
      <c r="AW46" s="285">
        <f t="shared" si="31"/>
        <v>0</v>
      </c>
      <c r="AX46" s="286">
        <f t="shared" si="32"/>
        <v>10</v>
      </c>
      <c r="AY46" s="286">
        <f t="shared" si="33"/>
        <v>10</v>
      </c>
      <c r="AZ46" s="286">
        <f t="shared" si="34"/>
        <v>0</v>
      </c>
      <c r="BA46" s="285">
        <f t="shared" si="35"/>
        <v>0</v>
      </c>
      <c r="BB46" s="285">
        <f t="shared" si="36"/>
        <v>0</v>
      </c>
      <c r="BC46" s="287">
        <f t="shared" si="16"/>
        <v>0</v>
      </c>
      <c r="BE46" s="288">
        <f t="shared" si="37"/>
        <v>0</v>
      </c>
      <c r="BF46" s="394">
        <v>38</v>
      </c>
      <c r="BG46" s="407">
        <f t="shared" si="38"/>
        <v>0</v>
      </c>
      <c r="BH46" s="188">
        <f t="shared" si="39"/>
        <v>0</v>
      </c>
      <c r="BI46" s="188">
        <f t="shared" si="40"/>
        <v>0</v>
      </c>
      <c r="BJ46" s="463">
        <f t="shared" si="27"/>
        <v>0</v>
      </c>
      <c r="BK46" s="463">
        <f t="shared" si="27"/>
        <v>0</v>
      </c>
      <c r="BL46" s="463">
        <f t="shared" si="18"/>
        <v>0</v>
      </c>
    </row>
    <row r="47" spans="1:64" ht="28.9" thickBot="1" x14ac:dyDescent="0.5">
      <c r="A47" s="148">
        <v>49</v>
      </c>
      <c r="B47" s="457">
        <v>39</v>
      </c>
      <c r="C47" s="161" t="s">
        <v>164</v>
      </c>
      <c r="D47" s="411"/>
      <c r="E47" s="411"/>
      <c r="F47" s="414"/>
      <c r="G47" s="198" t="s">
        <v>375</v>
      </c>
      <c r="H47" s="124" t="s">
        <v>46</v>
      </c>
      <c r="I47" s="420"/>
      <c r="J47" s="294">
        <v>8</v>
      </c>
      <c r="K47" s="294">
        <v>1000</v>
      </c>
      <c r="L47" s="295">
        <v>0.1</v>
      </c>
      <c r="M47" s="301"/>
      <c r="N47" s="296">
        <v>1</v>
      </c>
      <c r="O47" s="304"/>
      <c r="P47" s="296">
        <v>1</v>
      </c>
      <c r="Q47" s="125">
        <f>+N47</f>
        <v>1</v>
      </c>
      <c r="R47" s="125">
        <f t="shared" si="41"/>
        <v>1</v>
      </c>
      <c r="S47" s="297"/>
      <c r="T47" s="297"/>
      <c r="U47" s="297"/>
      <c r="V47" s="297"/>
      <c r="W47" s="297"/>
      <c r="X47" s="302"/>
      <c r="Y47" s="277">
        <f t="shared" si="13"/>
        <v>900</v>
      </c>
      <c r="Z47" s="486">
        <f t="shared" si="25"/>
        <v>0</v>
      </c>
      <c r="AA47" s="278">
        <f t="shared" si="19"/>
        <v>0</v>
      </c>
      <c r="AB47" s="431"/>
      <c r="AC47" s="279">
        <f t="shared" si="14"/>
        <v>1</v>
      </c>
      <c r="AD47" s="433"/>
      <c r="AE47" s="279">
        <f t="shared" si="20"/>
        <v>1</v>
      </c>
      <c r="AF47" s="431"/>
      <c r="AG47" s="280" t="str">
        <f t="shared" si="21"/>
        <v>Numero di soluzioni alternative =</v>
      </c>
      <c r="AH47" s="435"/>
      <c r="AI47" s="280" t="str">
        <f t="shared" si="22"/>
        <v/>
      </c>
      <c r="AJ47" s="435"/>
      <c r="AK47" s="281" t="str">
        <f t="shared" si="15"/>
        <v/>
      </c>
      <c r="AL47" s="282" t="e">
        <f t="shared" si="28"/>
        <v>#VALUE!</v>
      </c>
      <c r="AM47" s="283">
        <f t="shared" si="29"/>
        <v>0</v>
      </c>
      <c r="AN47" s="284"/>
      <c r="AO47" s="437"/>
      <c r="AP47" s="437"/>
      <c r="AQ47" s="438"/>
      <c r="AR47" s="438"/>
      <c r="AS47" s="438"/>
      <c r="AT47" s="438"/>
      <c r="AU47" s="438"/>
      <c r="AV47" s="473">
        <f t="shared" si="30"/>
        <v>0</v>
      </c>
      <c r="AW47" s="285">
        <f t="shared" si="31"/>
        <v>0</v>
      </c>
      <c r="AX47" s="286">
        <f t="shared" si="32"/>
        <v>10</v>
      </c>
      <c r="AY47" s="286">
        <f t="shared" si="33"/>
        <v>10</v>
      </c>
      <c r="AZ47" s="286">
        <f t="shared" si="34"/>
        <v>0</v>
      </c>
      <c r="BA47" s="285">
        <f t="shared" si="35"/>
        <v>0</v>
      </c>
      <c r="BB47" s="285">
        <f t="shared" si="36"/>
        <v>0</v>
      </c>
      <c r="BC47" s="287">
        <f t="shared" si="16"/>
        <v>0</v>
      </c>
      <c r="BE47" s="288">
        <f t="shared" si="37"/>
        <v>0</v>
      </c>
      <c r="BF47" s="392">
        <v>39</v>
      </c>
      <c r="BG47" s="406">
        <f t="shared" si="38"/>
        <v>0</v>
      </c>
      <c r="BH47" s="190">
        <f t="shared" si="39"/>
        <v>0</v>
      </c>
      <c r="BI47" s="190">
        <f t="shared" si="40"/>
        <v>0</v>
      </c>
      <c r="BJ47" s="462">
        <f t="shared" si="27"/>
        <v>0</v>
      </c>
      <c r="BK47" s="462">
        <f t="shared" si="27"/>
        <v>0</v>
      </c>
      <c r="BL47" s="462">
        <f t="shared" si="18"/>
        <v>0</v>
      </c>
    </row>
    <row r="48" spans="1:64" ht="39.75" thickBot="1" x14ac:dyDescent="0.5">
      <c r="A48" s="149">
        <v>50</v>
      </c>
      <c r="B48" s="457">
        <v>40</v>
      </c>
      <c r="C48" s="162" t="s">
        <v>165</v>
      </c>
      <c r="D48" s="411"/>
      <c r="E48" s="411"/>
      <c r="F48" s="414"/>
      <c r="G48" s="199" t="s">
        <v>375</v>
      </c>
      <c r="H48" s="123" t="s">
        <v>46</v>
      </c>
      <c r="I48" s="420"/>
      <c r="J48" s="298">
        <v>8</v>
      </c>
      <c r="K48" s="298">
        <v>1000</v>
      </c>
      <c r="L48" s="299">
        <v>0.1</v>
      </c>
      <c r="M48" s="328" t="s">
        <v>413</v>
      </c>
      <c r="N48" s="426"/>
      <c r="O48" s="420"/>
      <c r="P48" s="324">
        <f>IF(O48=W48,0.6,1)</f>
        <v>1</v>
      </c>
      <c r="Q48" s="324">
        <f>IF(N48&gt;5,(2*N48-5)/N48,1)</f>
        <v>1</v>
      </c>
      <c r="R48" s="324">
        <f t="shared" si="41"/>
        <v>1</v>
      </c>
      <c r="S48" s="297"/>
      <c r="T48" s="297"/>
      <c r="U48" s="297"/>
      <c r="V48" s="297"/>
      <c r="W48" s="297" t="s">
        <v>376</v>
      </c>
      <c r="X48" s="302" t="s">
        <v>417</v>
      </c>
      <c r="Y48" s="277">
        <f t="shared" si="13"/>
        <v>900</v>
      </c>
      <c r="Z48" s="486">
        <f t="shared" si="25"/>
        <v>0</v>
      </c>
      <c r="AA48" s="278">
        <f t="shared" si="19"/>
        <v>0</v>
      </c>
      <c r="AB48" s="431"/>
      <c r="AC48" s="279">
        <f t="shared" si="14"/>
        <v>1</v>
      </c>
      <c r="AD48" s="433"/>
      <c r="AE48" s="279">
        <f t="shared" si="20"/>
        <v>1</v>
      </c>
      <c r="AF48" s="431"/>
      <c r="AG48" s="280" t="str">
        <f t="shared" si="21"/>
        <v>Numero di soluzioni alternative =</v>
      </c>
      <c r="AH48" s="435"/>
      <c r="AI48" s="280" t="str">
        <f t="shared" si="22"/>
        <v/>
      </c>
      <c r="AJ48" s="435"/>
      <c r="AK48" s="281" t="str">
        <f t="shared" si="15"/>
        <v/>
      </c>
      <c r="AL48" s="282" t="e">
        <f t="shared" si="28"/>
        <v>#VALUE!</v>
      </c>
      <c r="AM48" s="283">
        <f t="shared" si="29"/>
        <v>0</v>
      </c>
      <c r="AN48" s="284"/>
      <c r="AO48" s="437"/>
      <c r="AP48" s="437"/>
      <c r="AQ48" s="438"/>
      <c r="AR48" s="438"/>
      <c r="AS48" s="438"/>
      <c r="AT48" s="438"/>
      <c r="AU48" s="438"/>
      <c r="AV48" s="473">
        <f t="shared" si="30"/>
        <v>0</v>
      </c>
      <c r="AW48" s="285">
        <f t="shared" si="31"/>
        <v>0</v>
      </c>
      <c r="AX48" s="286">
        <f t="shared" si="32"/>
        <v>10</v>
      </c>
      <c r="AY48" s="286">
        <f t="shared" si="33"/>
        <v>10</v>
      </c>
      <c r="AZ48" s="286">
        <f t="shared" si="34"/>
        <v>0</v>
      </c>
      <c r="BA48" s="285">
        <f t="shared" si="35"/>
        <v>0</v>
      </c>
      <c r="BB48" s="285">
        <f t="shared" si="36"/>
        <v>0</v>
      </c>
      <c r="BC48" s="287">
        <f t="shared" si="16"/>
        <v>0</v>
      </c>
      <c r="BE48" s="288">
        <f t="shared" si="37"/>
        <v>0</v>
      </c>
      <c r="BF48" s="394">
        <v>40</v>
      </c>
      <c r="BG48" s="407">
        <f t="shared" si="38"/>
        <v>0</v>
      </c>
      <c r="BH48" s="188">
        <f t="shared" si="39"/>
        <v>0</v>
      </c>
      <c r="BI48" s="188">
        <f t="shared" si="40"/>
        <v>0</v>
      </c>
      <c r="BJ48" s="463">
        <f t="shared" si="27"/>
        <v>0</v>
      </c>
      <c r="BK48" s="463">
        <f t="shared" si="27"/>
        <v>0</v>
      </c>
      <c r="BL48" s="463">
        <f t="shared" si="18"/>
        <v>0</v>
      </c>
    </row>
    <row r="49" spans="1:64" ht="28.9" thickBot="1" x14ac:dyDescent="0.5">
      <c r="A49" s="148">
        <v>51</v>
      </c>
      <c r="B49" s="454">
        <v>41</v>
      </c>
      <c r="C49" s="161" t="s">
        <v>166</v>
      </c>
      <c r="D49" s="411"/>
      <c r="E49" s="411"/>
      <c r="F49" s="414"/>
      <c r="G49" s="198" t="s">
        <v>375</v>
      </c>
      <c r="H49" s="124" t="s">
        <v>46</v>
      </c>
      <c r="I49" s="420"/>
      <c r="J49" s="294">
        <v>6</v>
      </c>
      <c r="K49" s="294">
        <v>2000</v>
      </c>
      <c r="L49" s="295">
        <v>0.1</v>
      </c>
      <c r="M49" s="301"/>
      <c r="N49" s="296">
        <v>1</v>
      </c>
      <c r="O49" s="304"/>
      <c r="P49" s="296">
        <v>1</v>
      </c>
      <c r="Q49" s="125">
        <f>+N49</f>
        <v>1</v>
      </c>
      <c r="R49" s="125">
        <f t="shared" si="41"/>
        <v>1</v>
      </c>
      <c r="S49" s="297"/>
      <c r="T49" s="297"/>
      <c r="U49" s="297"/>
      <c r="V49" s="297"/>
      <c r="W49" s="297"/>
      <c r="X49" s="302"/>
      <c r="Y49" s="277">
        <f t="shared" si="13"/>
        <v>1800</v>
      </c>
      <c r="Z49" s="486">
        <f t="shared" si="25"/>
        <v>0</v>
      </c>
      <c r="AA49" s="278">
        <f t="shared" si="19"/>
        <v>0</v>
      </c>
      <c r="AB49" s="431"/>
      <c r="AC49" s="279">
        <f t="shared" si="14"/>
        <v>1</v>
      </c>
      <c r="AD49" s="433"/>
      <c r="AE49" s="279">
        <f t="shared" si="20"/>
        <v>1</v>
      </c>
      <c r="AF49" s="431"/>
      <c r="AG49" s="280" t="str">
        <f t="shared" si="21"/>
        <v>Numero di soluzioni alternative =</v>
      </c>
      <c r="AH49" s="435"/>
      <c r="AI49" s="280" t="str">
        <f t="shared" si="22"/>
        <v/>
      </c>
      <c r="AJ49" s="435"/>
      <c r="AK49" s="281" t="str">
        <f t="shared" si="15"/>
        <v/>
      </c>
      <c r="AL49" s="282" t="e">
        <f t="shared" si="28"/>
        <v>#VALUE!</v>
      </c>
      <c r="AM49" s="283">
        <f t="shared" si="29"/>
        <v>0</v>
      </c>
      <c r="AN49" s="284"/>
      <c r="AO49" s="437"/>
      <c r="AP49" s="437"/>
      <c r="AQ49" s="438"/>
      <c r="AR49" s="438"/>
      <c r="AS49" s="438"/>
      <c r="AT49" s="438"/>
      <c r="AU49" s="438"/>
      <c r="AV49" s="473">
        <f t="shared" si="30"/>
        <v>0</v>
      </c>
      <c r="AW49" s="285">
        <f t="shared" si="31"/>
        <v>0</v>
      </c>
      <c r="AX49" s="286">
        <f t="shared" si="32"/>
        <v>10</v>
      </c>
      <c r="AY49" s="286">
        <f t="shared" si="33"/>
        <v>10</v>
      </c>
      <c r="AZ49" s="286">
        <f t="shared" si="34"/>
        <v>0</v>
      </c>
      <c r="BA49" s="285">
        <f t="shared" si="35"/>
        <v>0</v>
      </c>
      <c r="BB49" s="285">
        <f t="shared" si="36"/>
        <v>0</v>
      </c>
      <c r="BC49" s="287">
        <f t="shared" si="16"/>
        <v>0</v>
      </c>
      <c r="BE49" s="288">
        <f t="shared" si="37"/>
        <v>0</v>
      </c>
      <c r="BF49" s="392">
        <v>41</v>
      </c>
      <c r="BG49" s="406">
        <f t="shared" si="38"/>
        <v>0</v>
      </c>
      <c r="BH49" s="190">
        <f t="shared" si="39"/>
        <v>0</v>
      </c>
      <c r="BI49" s="190">
        <f t="shared" si="40"/>
        <v>0</v>
      </c>
      <c r="BJ49" s="462">
        <f t="shared" si="27"/>
        <v>0</v>
      </c>
      <c r="BK49" s="462">
        <f t="shared" si="27"/>
        <v>0</v>
      </c>
      <c r="BL49" s="462">
        <f t="shared" si="18"/>
        <v>0</v>
      </c>
    </row>
    <row r="50" spans="1:64" ht="28.9" thickBot="1" x14ac:dyDescent="0.5">
      <c r="A50" s="149">
        <v>53</v>
      </c>
      <c r="B50" s="457">
        <v>42</v>
      </c>
      <c r="C50" s="162" t="s">
        <v>423</v>
      </c>
      <c r="D50" s="411"/>
      <c r="E50" s="411"/>
      <c r="F50" s="414"/>
      <c r="G50" s="199" t="s">
        <v>375</v>
      </c>
      <c r="H50" s="123" t="s">
        <v>46</v>
      </c>
      <c r="I50" s="420"/>
      <c r="J50" s="298">
        <v>6</v>
      </c>
      <c r="K50" s="298">
        <v>1000</v>
      </c>
      <c r="L50" s="299">
        <v>0.1</v>
      </c>
      <c r="M50" s="301"/>
      <c r="N50" s="300">
        <v>1</v>
      </c>
      <c r="O50" s="304"/>
      <c r="P50" s="300">
        <v>1</v>
      </c>
      <c r="Q50" s="126">
        <f>+N50</f>
        <v>1</v>
      </c>
      <c r="R50" s="126">
        <f t="shared" si="41"/>
        <v>1</v>
      </c>
      <c r="S50" s="297"/>
      <c r="T50" s="297"/>
      <c r="U50" s="297"/>
      <c r="V50" s="297"/>
      <c r="W50" s="297"/>
      <c r="X50" s="302"/>
      <c r="Y50" s="277">
        <f t="shared" si="13"/>
        <v>900</v>
      </c>
      <c r="Z50" s="486">
        <f t="shared" si="25"/>
        <v>0</v>
      </c>
      <c r="AA50" s="278">
        <f t="shared" si="19"/>
        <v>0</v>
      </c>
      <c r="AB50" s="431"/>
      <c r="AC50" s="279">
        <f t="shared" si="14"/>
        <v>1</v>
      </c>
      <c r="AD50" s="433"/>
      <c r="AE50" s="279">
        <f t="shared" si="20"/>
        <v>1</v>
      </c>
      <c r="AF50" s="431"/>
      <c r="AG50" s="280" t="str">
        <f t="shared" si="21"/>
        <v>Numero di soluzioni alternative =</v>
      </c>
      <c r="AH50" s="435"/>
      <c r="AI50" s="280" t="str">
        <f t="shared" si="22"/>
        <v/>
      </c>
      <c r="AJ50" s="435"/>
      <c r="AK50" s="281" t="str">
        <f t="shared" si="15"/>
        <v/>
      </c>
      <c r="AL50" s="282" t="e">
        <f t="shared" si="28"/>
        <v>#VALUE!</v>
      </c>
      <c r="AM50" s="283">
        <f t="shared" si="29"/>
        <v>0</v>
      </c>
      <c r="AN50" s="284"/>
      <c r="AO50" s="437"/>
      <c r="AP50" s="437"/>
      <c r="AQ50" s="438"/>
      <c r="AR50" s="438"/>
      <c r="AS50" s="438"/>
      <c r="AT50" s="438"/>
      <c r="AU50" s="438"/>
      <c r="AV50" s="473">
        <f t="shared" si="30"/>
        <v>0</v>
      </c>
      <c r="AW50" s="285">
        <f t="shared" si="31"/>
        <v>0</v>
      </c>
      <c r="AX50" s="286">
        <f t="shared" si="32"/>
        <v>10</v>
      </c>
      <c r="AY50" s="286">
        <f t="shared" si="33"/>
        <v>10</v>
      </c>
      <c r="AZ50" s="286">
        <f t="shared" si="34"/>
        <v>0</v>
      </c>
      <c r="BA50" s="285">
        <f t="shared" si="35"/>
        <v>0</v>
      </c>
      <c r="BB50" s="285">
        <f t="shared" si="36"/>
        <v>0</v>
      </c>
      <c r="BC50" s="287">
        <f t="shared" si="16"/>
        <v>0</v>
      </c>
      <c r="BE50" s="288">
        <f t="shared" si="37"/>
        <v>0</v>
      </c>
      <c r="BF50" s="394">
        <v>42</v>
      </c>
      <c r="BG50" s="407">
        <f t="shared" si="38"/>
        <v>0</v>
      </c>
      <c r="BH50" s="188">
        <f t="shared" si="39"/>
        <v>0</v>
      </c>
      <c r="BI50" s="188">
        <f t="shared" si="40"/>
        <v>0</v>
      </c>
      <c r="BJ50" s="463">
        <f t="shared" si="27"/>
        <v>0</v>
      </c>
      <c r="BK50" s="463">
        <f t="shared" si="27"/>
        <v>0</v>
      </c>
      <c r="BL50" s="463">
        <f t="shared" si="18"/>
        <v>0</v>
      </c>
    </row>
    <row r="51" spans="1:64" ht="66" thickBot="1" x14ac:dyDescent="0.5">
      <c r="A51" s="146" t="s">
        <v>173</v>
      </c>
      <c r="B51" s="457">
        <v>43</v>
      </c>
      <c r="C51" s="161" t="s">
        <v>424</v>
      </c>
      <c r="D51" s="411"/>
      <c r="E51" s="411"/>
      <c r="F51" s="414"/>
      <c r="G51" s="198" t="s">
        <v>375</v>
      </c>
      <c r="H51" s="124" t="s">
        <v>46</v>
      </c>
      <c r="I51" s="420"/>
      <c r="J51" s="294">
        <v>6</v>
      </c>
      <c r="K51" s="294">
        <v>1000</v>
      </c>
      <c r="L51" s="295">
        <v>0.1</v>
      </c>
      <c r="M51" s="325" t="s">
        <v>413</v>
      </c>
      <c r="N51" s="426"/>
      <c r="O51" s="420"/>
      <c r="P51" s="327">
        <f>IF(O51=W51,0.6,1)</f>
        <v>1</v>
      </c>
      <c r="Q51" s="327">
        <f>IF(N51&gt;5,(2*N51-5)/N51,1)</f>
        <v>1</v>
      </c>
      <c r="R51" s="327">
        <f t="shared" si="41"/>
        <v>1</v>
      </c>
      <c r="S51" s="297"/>
      <c r="T51" s="297"/>
      <c r="U51" s="297"/>
      <c r="V51" s="297"/>
      <c r="W51" s="297" t="s">
        <v>376</v>
      </c>
      <c r="X51" s="302" t="s">
        <v>417</v>
      </c>
      <c r="Y51" s="277">
        <f t="shared" si="13"/>
        <v>900</v>
      </c>
      <c r="Z51" s="486">
        <f t="shared" si="25"/>
        <v>0</v>
      </c>
      <c r="AA51" s="278">
        <f t="shared" si="19"/>
        <v>0</v>
      </c>
      <c r="AB51" s="431"/>
      <c r="AC51" s="279">
        <f t="shared" si="14"/>
        <v>1</v>
      </c>
      <c r="AD51" s="433"/>
      <c r="AE51" s="279">
        <f t="shared" si="20"/>
        <v>1</v>
      </c>
      <c r="AF51" s="431"/>
      <c r="AG51" s="280" t="str">
        <f t="shared" si="21"/>
        <v>Numero di soluzioni alternative =</v>
      </c>
      <c r="AH51" s="435"/>
      <c r="AI51" s="280" t="str">
        <f t="shared" si="22"/>
        <v/>
      </c>
      <c r="AJ51" s="435"/>
      <c r="AK51" s="281" t="str">
        <f t="shared" si="15"/>
        <v/>
      </c>
      <c r="AL51" s="282" t="e">
        <f t="shared" si="28"/>
        <v>#VALUE!</v>
      </c>
      <c r="AM51" s="283">
        <f t="shared" si="29"/>
        <v>0</v>
      </c>
      <c r="AN51" s="284"/>
      <c r="AO51" s="437"/>
      <c r="AP51" s="437"/>
      <c r="AQ51" s="438"/>
      <c r="AR51" s="438"/>
      <c r="AS51" s="438"/>
      <c r="AT51" s="438"/>
      <c r="AU51" s="438"/>
      <c r="AV51" s="473">
        <f t="shared" si="30"/>
        <v>0</v>
      </c>
      <c r="AW51" s="285">
        <f t="shared" si="31"/>
        <v>0</v>
      </c>
      <c r="AX51" s="286">
        <f t="shared" si="32"/>
        <v>10</v>
      </c>
      <c r="AY51" s="286">
        <f t="shared" si="33"/>
        <v>10</v>
      </c>
      <c r="AZ51" s="286">
        <f t="shared" si="34"/>
        <v>0</v>
      </c>
      <c r="BA51" s="285">
        <f t="shared" si="35"/>
        <v>0</v>
      </c>
      <c r="BB51" s="285">
        <f t="shared" si="36"/>
        <v>0</v>
      </c>
      <c r="BC51" s="287">
        <f t="shared" si="16"/>
        <v>0</v>
      </c>
      <c r="BE51" s="288">
        <f t="shared" si="37"/>
        <v>0</v>
      </c>
      <c r="BF51" s="392">
        <v>43</v>
      </c>
      <c r="BG51" s="406">
        <f t="shared" si="38"/>
        <v>0</v>
      </c>
      <c r="BH51" s="190">
        <f t="shared" si="39"/>
        <v>0</v>
      </c>
      <c r="BI51" s="190">
        <f t="shared" si="40"/>
        <v>0</v>
      </c>
      <c r="BJ51" s="463">
        <f t="shared" si="27"/>
        <v>0</v>
      </c>
      <c r="BK51" s="463">
        <f t="shared" si="27"/>
        <v>0</v>
      </c>
      <c r="BL51" s="463">
        <f t="shared" si="18"/>
        <v>0</v>
      </c>
    </row>
    <row r="52" spans="1:64" ht="28.9" thickBot="1" x14ac:dyDescent="0.5">
      <c r="A52" s="150" t="s">
        <v>179</v>
      </c>
      <c r="B52" s="457">
        <v>44</v>
      </c>
      <c r="C52" s="162" t="s">
        <v>180</v>
      </c>
      <c r="D52" s="411"/>
      <c r="E52" s="411"/>
      <c r="F52" s="414"/>
      <c r="G52" s="199" t="s">
        <v>375</v>
      </c>
      <c r="H52" s="123" t="s">
        <v>46</v>
      </c>
      <c r="I52" s="420"/>
      <c r="J52" s="298">
        <v>6</v>
      </c>
      <c r="K52" s="298">
        <v>1000</v>
      </c>
      <c r="L52" s="299">
        <v>0.1</v>
      </c>
      <c r="M52" s="328" t="s">
        <v>413</v>
      </c>
      <c r="N52" s="426"/>
      <c r="O52" s="420"/>
      <c r="P52" s="324">
        <f>IF(O52=W52,0.6,1)</f>
        <v>1</v>
      </c>
      <c r="Q52" s="324">
        <f>IF(N52&gt;5,(2*N52-5)/N52,1)</f>
        <v>1</v>
      </c>
      <c r="R52" s="324">
        <f t="shared" si="41"/>
        <v>1</v>
      </c>
      <c r="S52" s="297"/>
      <c r="T52" s="297"/>
      <c r="U52" s="297"/>
      <c r="V52" s="297"/>
      <c r="W52" s="297" t="s">
        <v>376</v>
      </c>
      <c r="X52" s="302" t="s">
        <v>417</v>
      </c>
      <c r="Y52" s="277">
        <f t="shared" si="13"/>
        <v>900</v>
      </c>
      <c r="Z52" s="486">
        <f t="shared" si="25"/>
        <v>0</v>
      </c>
      <c r="AA52" s="278">
        <f t="shared" si="19"/>
        <v>0</v>
      </c>
      <c r="AB52" s="431"/>
      <c r="AC52" s="279">
        <f t="shared" si="14"/>
        <v>1</v>
      </c>
      <c r="AD52" s="433"/>
      <c r="AE52" s="279">
        <f t="shared" si="20"/>
        <v>1</v>
      </c>
      <c r="AF52" s="431"/>
      <c r="AG52" s="280" t="str">
        <f t="shared" si="21"/>
        <v>Numero di soluzioni alternative =</v>
      </c>
      <c r="AH52" s="435"/>
      <c r="AI52" s="280" t="str">
        <f t="shared" si="22"/>
        <v/>
      </c>
      <c r="AJ52" s="435"/>
      <c r="AK52" s="281" t="str">
        <f t="shared" si="15"/>
        <v/>
      </c>
      <c r="AL52" s="282" t="e">
        <f t="shared" si="28"/>
        <v>#VALUE!</v>
      </c>
      <c r="AM52" s="283">
        <f t="shared" si="29"/>
        <v>0</v>
      </c>
      <c r="AN52" s="284"/>
      <c r="AO52" s="437"/>
      <c r="AP52" s="437"/>
      <c r="AQ52" s="438"/>
      <c r="AR52" s="438"/>
      <c r="AS52" s="438"/>
      <c r="AT52" s="438"/>
      <c r="AU52" s="438"/>
      <c r="AV52" s="473">
        <f t="shared" si="30"/>
        <v>0</v>
      </c>
      <c r="AW52" s="285">
        <f t="shared" si="31"/>
        <v>0</v>
      </c>
      <c r="AX52" s="286">
        <f t="shared" si="32"/>
        <v>10</v>
      </c>
      <c r="AY52" s="286">
        <f t="shared" si="33"/>
        <v>10</v>
      </c>
      <c r="AZ52" s="286">
        <f t="shared" si="34"/>
        <v>0</v>
      </c>
      <c r="BA52" s="285">
        <f t="shared" si="35"/>
        <v>0</v>
      </c>
      <c r="BB52" s="285">
        <f t="shared" si="36"/>
        <v>0</v>
      </c>
      <c r="BC52" s="287">
        <f t="shared" si="16"/>
        <v>0</v>
      </c>
      <c r="BE52" s="288">
        <f t="shared" si="37"/>
        <v>0</v>
      </c>
      <c r="BF52" s="394">
        <v>44</v>
      </c>
      <c r="BG52" s="407">
        <f t="shared" si="38"/>
        <v>0</v>
      </c>
      <c r="BH52" s="188">
        <f t="shared" si="39"/>
        <v>0</v>
      </c>
      <c r="BI52" s="188">
        <f t="shared" si="40"/>
        <v>0</v>
      </c>
      <c r="BJ52" s="462">
        <f t="shared" si="27"/>
        <v>0</v>
      </c>
      <c r="BK52" s="462">
        <f t="shared" si="27"/>
        <v>0</v>
      </c>
      <c r="BL52" s="462">
        <f t="shared" si="18"/>
        <v>0</v>
      </c>
    </row>
    <row r="53" spans="1:64" ht="39.75" thickBot="1" x14ac:dyDescent="0.5">
      <c r="A53" s="148">
        <v>59</v>
      </c>
      <c r="B53" s="457">
        <v>45</v>
      </c>
      <c r="C53" s="161" t="s">
        <v>183</v>
      </c>
      <c r="D53" s="411"/>
      <c r="E53" s="411"/>
      <c r="F53" s="414"/>
      <c r="G53" s="198" t="s">
        <v>375</v>
      </c>
      <c r="H53" s="124" t="s">
        <v>46</v>
      </c>
      <c r="I53" s="420"/>
      <c r="J53" s="294">
        <v>6</v>
      </c>
      <c r="K53" s="294">
        <v>1000</v>
      </c>
      <c r="L53" s="295">
        <v>0.1</v>
      </c>
      <c r="M53" s="301"/>
      <c r="N53" s="296">
        <v>1</v>
      </c>
      <c r="O53" s="304"/>
      <c r="P53" s="296">
        <v>1</v>
      </c>
      <c r="Q53" s="125">
        <f>+N53</f>
        <v>1</v>
      </c>
      <c r="R53" s="125">
        <f t="shared" si="41"/>
        <v>1</v>
      </c>
      <c r="S53" s="297"/>
      <c r="T53" s="297"/>
      <c r="U53" s="297"/>
      <c r="V53" s="297"/>
      <c r="W53" s="297"/>
      <c r="X53" s="302"/>
      <c r="Y53" s="277">
        <f t="shared" si="13"/>
        <v>900</v>
      </c>
      <c r="Z53" s="486">
        <f t="shared" si="25"/>
        <v>0</v>
      </c>
      <c r="AA53" s="278">
        <f t="shared" si="19"/>
        <v>0</v>
      </c>
      <c r="AB53" s="431"/>
      <c r="AC53" s="279">
        <f t="shared" si="14"/>
        <v>1</v>
      </c>
      <c r="AD53" s="433"/>
      <c r="AE53" s="279">
        <f t="shared" si="20"/>
        <v>1</v>
      </c>
      <c r="AF53" s="431"/>
      <c r="AG53" s="280" t="str">
        <f t="shared" si="21"/>
        <v>Numero di soluzioni alternative =</v>
      </c>
      <c r="AH53" s="435"/>
      <c r="AI53" s="280" t="str">
        <f t="shared" si="22"/>
        <v/>
      </c>
      <c r="AJ53" s="435"/>
      <c r="AK53" s="281" t="str">
        <f t="shared" si="15"/>
        <v/>
      </c>
      <c r="AL53" s="282" t="e">
        <f t="shared" si="28"/>
        <v>#VALUE!</v>
      </c>
      <c r="AM53" s="283">
        <f t="shared" si="29"/>
        <v>0</v>
      </c>
      <c r="AN53" s="284"/>
      <c r="AO53" s="437"/>
      <c r="AP53" s="437"/>
      <c r="AQ53" s="438"/>
      <c r="AR53" s="438"/>
      <c r="AS53" s="438"/>
      <c r="AT53" s="438"/>
      <c r="AU53" s="438"/>
      <c r="AV53" s="473">
        <f t="shared" si="30"/>
        <v>0</v>
      </c>
      <c r="AW53" s="285">
        <f t="shared" si="31"/>
        <v>0</v>
      </c>
      <c r="AX53" s="286">
        <f t="shared" si="32"/>
        <v>10</v>
      </c>
      <c r="AY53" s="286">
        <f t="shared" si="33"/>
        <v>10</v>
      </c>
      <c r="AZ53" s="286">
        <f t="shared" si="34"/>
        <v>0</v>
      </c>
      <c r="BA53" s="285">
        <f t="shared" si="35"/>
        <v>0</v>
      </c>
      <c r="BB53" s="285">
        <f t="shared" si="36"/>
        <v>0</v>
      </c>
      <c r="BC53" s="287">
        <f t="shared" si="16"/>
        <v>0</v>
      </c>
      <c r="BE53" s="288">
        <f t="shared" si="37"/>
        <v>0</v>
      </c>
      <c r="BF53" s="392">
        <v>45</v>
      </c>
      <c r="BG53" s="406">
        <f t="shared" si="38"/>
        <v>0</v>
      </c>
      <c r="BH53" s="190">
        <f t="shared" si="39"/>
        <v>0</v>
      </c>
      <c r="BI53" s="190">
        <f t="shared" si="40"/>
        <v>0</v>
      </c>
      <c r="BJ53" s="463">
        <f t="shared" si="27"/>
        <v>0</v>
      </c>
      <c r="BK53" s="463">
        <f t="shared" si="27"/>
        <v>0</v>
      </c>
      <c r="BL53" s="463">
        <f t="shared" si="18"/>
        <v>0</v>
      </c>
    </row>
    <row r="54" spans="1:64" ht="28.9" thickBot="1" x14ac:dyDescent="0.5">
      <c r="A54" s="149">
        <v>60</v>
      </c>
      <c r="B54" s="457">
        <v>46</v>
      </c>
      <c r="C54" s="162" t="s">
        <v>185</v>
      </c>
      <c r="D54" s="411"/>
      <c r="E54" s="411"/>
      <c r="F54" s="414"/>
      <c r="G54" s="199" t="s">
        <v>375</v>
      </c>
      <c r="H54" s="123" t="s">
        <v>46</v>
      </c>
      <c r="I54" s="420"/>
      <c r="J54" s="298">
        <v>4</v>
      </c>
      <c r="K54" s="298">
        <v>300</v>
      </c>
      <c r="L54" s="299">
        <v>0.1</v>
      </c>
      <c r="M54" s="328" t="s">
        <v>413</v>
      </c>
      <c r="N54" s="426"/>
      <c r="O54" s="304"/>
      <c r="P54" s="300">
        <v>1</v>
      </c>
      <c r="Q54" s="324">
        <f>IF(N54&gt;50,(2*N54-50)/N54,1)</f>
        <v>1</v>
      </c>
      <c r="R54" s="324">
        <f t="shared" si="41"/>
        <v>1</v>
      </c>
      <c r="S54" s="297"/>
      <c r="T54" s="297"/>
      <c r="U54" s="297"/>
      <c r="V54" s="297"/>
      <c r="W54" s="297"/>
      <c r="X54" s="302"/>
      <c r="Y54" s="277">
        <f t="shared" si="13"/>
        <v>270</v>
      </c>
      <c r="Z54" s="486">
        <f t="shared" si="25"/>
        <v>0</v>
      </c>
      <c r="AA54" s="278">
        <f t="shared" si="19"/>
        <v>0</v>
      </c>
      <c r="AB54" s="431"/>
      <c r="AC54" s="279">
        <f t="shared" si="14"/>
        <v>1</v>
      </c>
      <c r="AD54" s="433"/>
      <c r="AE54" s="279">
        <f t="shared" si="20"/>
        <v>1</v>
      </c>
      <c r="AF54" s="431"/>
      <c r="AG54" s="280" t="str">
        <f t="shared" si="21"/>
        <v>Numero di soluzioni alternative =</v>
      </c>
      <c r="AH54" s="435"/>
      <c r="AI54" s="280" t="str">
        <f t="shared" si="22"/>
        <v/>
      </c>
      <c r="AJ54" s="435"/>
      <c r="AK54" s="281" t="str">
        <f t="shared" si="15"/>
        <v/>
      </c>
      <c r="AL54" s="282" t="e">
        <f t="shared" si="28"/>
        <v>#VALUE!</v>
      </c>
      <c r="AM54" s="283">
        <f t="shared" si="29"/>
        <v>0</v>
      </c>
      <c r="AN54" s="284"/>
      <c r="AO54" s="437"/>
      <c r="AP54" s="437"/>
      <c r="AQ54" s="438"/>
      <c r="AR54" s="438"/>
      <c r="AS54" s="438"/>
      <c r="AT54" s="438"/>
      <c r="AU54" s="438"/>
      <c r="AV54" s="473">
        <f t="shared" si="30"/>
        <v>0</v>
      </c>
      <c r="AW54" s="285">
        <f t="shared" si="31"/>
        <v>0</v>
      </c>
      <c r="AX54" s="286">
        <f t="shared" si="32"/>
        <v>10</v>
      </c>
      <c r="AY54" s="286">
        <f t="shared" si="33"/>
        <v>10</v>
      </c>
      <c r="AZ54" s="286">
        <f t="shared" si="34"/>
        <v>0</v>
      </c>
      <c r="BA54" s="285">
        <f t="shared" si="35"/>
        <v>0</v>
      </c>
      <c r="BB54" s="285">
        <f t="shared" si="36"/>
        <v>0</v>
      </c>
      <c r="BC54" s="287">
        <f t="shared" si="16"/>
        <v>0</v>
      </c>
      <c r="BE54" s="288">
        <f t="shared" si="37"/>
        <v>0</v>
      </c>
      <c r="BF54" s="394">
        <v>46</v>
      </c>
      <c r="BG54" s="407">
        <f t="shared" si="38"/>
        <v>0</v>
      </c>
      <c r="BH54" s="188">
        <f t="shared" si="39"/>
        <v>0</v>
      </c>
      <c r="BI54" s="188">
        <f t="shared" si="40"/>
        <v>0</v>
      </c>
      <c r="BJ54" s="462">
        <f t="shared" si="27"/>
        <v>0</v>
      </c>
      <c r="BK54" s="462">
        <f t="shared" si="27"/>
        <v>0</v>
      </c>
      <c r="BL54" s="462">
        <f t="shared" si="18"/>
        <v>0</v>
      </c>
    </row>
    <row r="55" spans="1:64" ht="52.9" thickBot="1" x14ac:dyDescent="0.5">
      <c r="A55" s="146" t="s">
        <v>188</v>
      </c>
      <c r="B55" s="457">
        <v>47</v>
      </c>
      <c r="C55" s="161" t="s">
        <v>425</v>
      </c>
      <c r="D55" s="411"/>
      <c r="E55" s="411"/>
      <c r="F55" s="414"/>
      <c r="G55" s="198" t="s">
        <v>375</v>
      </c>
      <c r="H55" s="124" t="s">
        <v>46</v>
      </c>
      <c r="I55" s="420"/>
      <c r="J55" s="294">
        <v>6</v>
      </c>
      <c r="K55" s="294">
        <v>1000</v>
      </c>
      <c r="L55" s="295">
        <v>0.1</v>
      </c>
      <c r="M55" s="325" t="s">
        <v>413</v>
      </c>
      <c r="N55" s="426"/>
      <c r="O55" s="420"/>
      <c r="P55" s="327">
        <f>IF(O55=W55,0.6,1)</f>
        <v>1</v>
      </c>
      <c r="Q55" s="327">
        <f>IF(N55&gt;10,(2*N55-10)/N55,1)</f>
        <v>1</v>
      </c>
      <c r="R55" s="327">
        <f t="shared" si="41"/>
        <v>1</v>
      </c>
      <c r="S55" s="297"/>
      <c r="T55" s="297"/>
      <c r="U55" s="297"/>
      <c r="V55" s="297"/>
      <c r="W55" s="297" t="s">
        <v>376</v>
      </c>
      <c r="X55" s="302" t="s">
        <v>421</v>
      </c>
      <c r="Y55" s="277">
        <f t="shared" si="13"/>
        <v>900</v>
      </c>
      <c r="Z55" s="486">
        <f t="shared" si="25"/>
        <v>0</v>
      </c>
      <c r="AA55" s="278">
        <f t="shared" si="19"/>
        <v>0</v>
      </c>
      <c r="AB55" s="431"/>
      <c r="AC55" s="279">
        <f t="shared" si="14"/>
        <v>1</v>
      </c>
      <c r="AD55" s="433"/>
      <c r="AE55" s="279">
        <f t="shared" si="20"/>
        <v>1</v>
      </c>
      <c r="AF55" s="431"/>
      <c r="AG55" s="280" t="str">
        <f t="shared" si="21"/>
        <v>Numero di soluzioni alternative =</v>
      </c>
      <c r="AH55" s="435"/>
      <c r="AI55" s="280" t="str">
        <f t="shared" si="22"/>
        <v/>
      </c>
      <c r="AJ55" s="435"/>
      <c r="AK55" s="281" t="str">
        <f t="shared" si="15"/>
        <v/>
      </c>
      <c r="AL55" s="282" t="e">
        <f t="shared" si="28"/>
        <v>#VALUE!</v>
      </c>
      <c r="AM55" s="283">
        <f t="shared" si="29"/>
        <v>0</v>
      </c>
      <c r="AN55" s="284"/>
      <c r="AO55" s="437"/>
      <c r="AP55" s="437"/>
      <c r="AQ55" s="438"/>
      <c r="AR55" s="438"/>
      <c r="AS55" s="438"/>
      <c r="AT55" s="438"/>
      <c r="AU55" s="438"/>
      <c r="AV55" s="473">
        <f t="shared" si="30"/>
        <v>0</v>
      </c>
      <c r="AW55" s="285">
        <f t="shared" si="31"/>
        <v>0</v>
      </c>
      <c r="AX55" s="286">
        <f t="shared" si="32"/>
        <v>10</v>
      </c>
      <c r="AY55" s="286">
        <f t="shared" si="33"/>
        <v>10</v>
      </c>
      <c r="AZ55" s="286">
        <f t="shared" si="34"/>
        <v>0</v>
      </c>
      <c r="BA55" s="285">
        <f t="shared" si="35"/>
        <v>0</v>
      </c>
      <c r="BB55" s="285">
        <f t="shared" si="36"/>
        <v>0</v>
      </c>
      <c r="BC55" s="287">
        <f t="shared" si="16"/>
        <v>0</v>
      </c>
      <c r="BE55" s="288">
        <f t="shared" si="37"/>
        <v>0</v>
      </c>
      <c r="BF55" s="392">
        <v>47</v>
      </c>
      <c r="BG55" s="406">
        <f t="shared" si="38"/>
        <v>0</v>
      </c>
      <c r="BH55" s="190">
        <f t="shared" si="39"/>
        <v>0</v>
      </c>
      <c r="BI55" s="190">
        <f t="shared" si="40"/>
        <v>0</v>
      </c>
      <c r="BJ55" s="463">
        <f t="shared" si="27"/>
        <v>0</v>
      </c>
      <c r="BK55" s="463">
        <f t="shared" si="27"/>
        <v>0</v>
      </c>
      <c r="BL55" s="463">
        <f t="shared" si="18"/>
        <v>0</v>
      </c>
    </row>
    <row r="56" spans="1:64" ht="28.9" thickBot="1" x14ac:dyDescent="0.5">
      <c r="A56" s="149">
        <v>63</v>
      </c>
      <c r="B56" s="454">
        <v>48</v>
      </c>
      <c r="C56" s="162" t="s">
        <v>426</v>
      </c>
      <c r="D56" s="411"/>
      <c r="E56" s="411"/>
      <c r="F56" s="414"/>
      <c r="G56" s="199" t="s">
        <v>427</v>
      </c>
      <c r="H56" s="123" t="s">
        <v>192</v>
      </c>
      <c r="I56" s="420"/>
      <c r="J56" s="298">
        <v>30</v>
      </c>
      <c r="K56" s="304"/>
      <c r="L56" s="305"/>
      <c r="M56" s="301"/>
      <c r="N56" s="300">
        <v>1</v>
      </c>
      <c r="O56" s="304"/>
      <c r="P56" s="300">
        <v>1</v>
      </c>
      <c r="Q56" s="126">
        <f t="shared" ref="Q56:Q66" si="42">+N56</f>
        <v>1</v>
      </c>
      <c r="R56" s="126">
        <f t="shared" si="41"/>
        <v>1</v>
      </c>
      <c r="S56" s="297"/>
      <c r="T56" s="297"/>
      <c r="U56" s="297"/>
      <c r="V56" s="297"/>
      <c r="W56" s="297"/>
      <c r="X56" s="302"/>
      <c r="Y56" s="277">
        <f t="shared" si="13"/>
        <v>0</v>
      </c>
      <c r="Z56" s="486">
        <f t="shared" si="25"/>
        <v>0</v>
      </c>
      <c r="AA56" s="278">
        <f t="shared" si="19"/>
        <v>0</v>
      </c>
      <c r="AB56" s="431"/>
      <c r="AC56" s="279">
        <f t="shared" si="14"/>
        <v>1</v>
      </c>
      <c r="AD56" s="433"/>
      <c r="AE56" s="279">
        <f t="shared" si="20"/>
        <v>1</v>
      </c>
      <c r="AF56" s="431"/>
      <c r="AG56" s="280" t="str">
        <f t="shared" si="21"/>
        <v>Numero di soluzioni alternative =</v>
      </c>
      <c r="AH56" s="435"/>
      <c r="AI56" s="280" t="str">
        <f t="shared" si="22"/>
        <v/>
      </c>
      <c r="AJ56" s="435"/>
      <c r="AK56" s="281" t="str">
        <f t="shared" si="15"/>
        <v/>
      </c>
      <c r="AL56" s="282" t="e">
        <f t="shared" si="28"/>
        <v>#VALUE!</v>
      </c>
      <c r="AM56" s="283">
        <f t="shared" si="29"/>
        <v>0</v>
      </c>
      <c r="AN56" s="284"/>
      <c r="AO56" s="437"/>
      <c r="AP56" s="437"/>
      <c r="AQ56" s="438"/>
      <c r="AR56" s="438"/>
      <c r="AS56" s="438"/>
      <c r="AT56" s="438"/>
      <c r="AU56" s="438"/>
      <c r="AV56" s="473">
        <f t="shared" si="30"/>
        <v>0</v>
      </c>
      <c r="AW56" s="285">
        <f t="shared" si="31"/>
        <v>0</v>
      </c>
      <c r="AX56" s="286">
        <f t="shared" si="32"/>
        <v>10</v>
      </c>
      <c r="AY56" s="286">
        <f t="shared" si="33"/>
        <v>10</v>
      </c>
      <c r="AZ56" s="286">
        <f t="shared" si="34"/>
        <v>0</v>
      </c>
      <c r="BA56" s="285">
        <f t="shared" si="35"/>
        <v>0</v>
      </c>
      <c r="BB56" s="285">
        <f t="shared" si="36"/>
        <v>0</v>
      </c>
      <c r="BC56" s="287">
        <f t="shared" si="16"/>
        <v>0</v>
      </c>
      <c r="BE56" s="288">
        <f t="shared" si="37"/>
        <v>0</v>
      </c>
      <c r="BF56" s="394">
        <v>48</v>
      </c>
      <c r="BG56" s="407">
        <f t="shared" si="38"/>
        <v>0</v>
      </c>
      <c r="BH56" s="188">
        <f t="shared" si="39"/>
        <v>0</v>
      </c>
      <c r="BI56" s="188">
        <f t="shared" si="40"/>
        <v>0</v>
      </c>
      <c r="BJ56" s="462">
        <f t="shared" si="27"/>
        <v>0</v>
      </c>
      <c r="BK56" s="462">
        <f t="shared" si="27"/>
        <v>0</v>
      </c>
      <c r="BL56" s="462">
        <f t="shared" si="18"/>
        <v>0</v>
      </c>
    </row>
    <row r="57" spans="1:64" ht="28.9" thickBot="1" x14ac:dyDescent="0.5">
      <c r="A57" s="148">
        <v>64</v>
      </c>
      <c r="B57" s="454">
        <v>49</v>
      </c>
      <c r="C57" s="161" t="s">
        <v>194</v>
      </c>
      <c r="D57" s="411"/>
      <c r="E57" s="411"/>
      <c r="F57" s="414"/>
      <c r="G57" s="198" t="s">
        <v>427</v>
      </c>
      <c r="H57" s="124" t="s">
        <v>196</v>
      </c>
      <c r="I57" s="420"/>
      <c r="J57" s="294">
        <v>4</v>
      </c>
      <c r="K57" s="304"/>
      <c r="L57" s="305"/>
      <c r="M57" s="422"/>
      <c r="N57" s="125">
        <f>IF(M57=U57,0.6,1)</f>
        <v>1</v>
      </c>
      <c r="O57" s="304"/>
      <c r="P57" s="320"/>
      <c r="Q57" s="296">
        <f t="shared" si="42"/>
        <v>1</v>
      </c>
      <c r="R57" s="296">
        <v>1</v>
      </c>
      <c r="S57" s="297"/>
      <c r="T57" s="297"/>
      <c r="U57" s="297" t="s">
        <v>428</v>
      </c>
      <c r="V57" s="297" t="s">
        <v>429</v>
      </c>
      <c r="W57" s="297"/>
      <c r="X57" s="302"/>
      <c r="Y57" s="277">
        <f t="shared" si="13"/>
        <v>0</v>
      </c>
      <c r="Z57" s="486">
        <f t="shared" si="25"/>
        <v>0</v>
      </c>
      <c r="AA57" s="278">
        <f t="shared" si="19"/>
        <v>0</v>
      </c>
      <c r="AB57" s="431"/>
      <c r="AC57" s="279">
        <f t="shared" si="14"/>
        <v>1</v>
      </c>
      <c r="AD57" s="433"/>
      <c r="AE57" s="279">
        <f t="shared" si="20"/>
        <v>1</v>
      </c>
      <c r="AF57" s="431"/>
      <c r="AG57" s="280" t="str">
        <f t="shared" si="21"/>
        <v>Numero di soluzioni alternative =</v>
      </c>
      <c r="AH57" s="435"/>
      <c r="AI57" s="280" t="str">
        <f t="shared" si="22"/>
        <v/>
      </c>
      <c r="AJ57" s="435"/>
      <c r="AK57" s="281" t="str">
        <f t="shared" si="15"/>
        <v/>
      </c>
      <c r="AL57" s="282" t="e">
        <f t="shared" si="28"/>
        <v>#VALUE!</v>
      </c>
      <c r="AM57" s="283">
        <f t="shared" si="29"/>
        <v>0</v>
      </c>
      <c r="AN57" s="284"/>
      <c r="AO57" s="437"/>
      <c r="AP57" s="437"/>
      <c r="AQ57" s="438"/>
      <c r="AR57" s="438"/>
      <c r="AS57" s="438"/>
      <c r="AT57" s="438"/>
      <c r="AU57" s="438"/>
      <c r="AV57" s="473">
        <f t="shared" si="30"/>
        <v>0</v>
      </c>
      <c r="AW57" s="285">
        <f t="shared" si="31"/>
        <v>0</v>
      </c>
      <c r="AX57" s="286">
        <f t="shared" si="32"/>
        <v>10</v>
      </c>
      <c r="AY57" s="286">
        <f t="shared" si="33"/>
        <v>10</v>
      </c>
      <c r="AZ57" s="286">
        <f t="shared" si="34"/>
        <v>0</v>
      </c>
      <c r="BA57" s="285">
        <f t="shared" si="35"/>
        <v>0</v>
      </c>
      <c r="BB57" s="285">
        <f t="shared" si="36"/>
        <v>0</v>
      </c>
      <c r="BC57" s="287">
        <f t="shared" si="16"/>
        <v>0</v>
      </c>
      <c r="BE57" s="288">
        <f t="shared" si="37"/>
        <v>0</v>
      </c>
      <c r="BF57" s="392">
        <v>49</v>
      </c>
      <c r="BG57" s="406">
        <f t="shared" si="38"/>
        <v>0</v>
      </c>
      <c r="BH57" s="190">
        <f t="shared" si="39"/>
        <v>0</v>
      </c>
      <c r="BI57" s="190">
        <f t="shared" si="40"/>
        <v>0</v>
      </c>
      <c r="BJ57" s="463">
        <f t="shared" si="27"/>
        <v>0</v>
      </c>
      <c r="BK57" s="463">
        <f t="shared" si="27"/>
        <v>0</v>
      </c>
      <c r="BL57" s="463">
        <f t="shared" si="18"/>
        <v>0</v>
      </c>
    </row>
    <row r="58" spans="1:64" ht="28.9" thickBot="1" x14ac:dyDescent="0.5">
      <c r="A58" s="149">
        <v>65</v>
      </c>
      <c r="B58" s="457">
        <v>50</v>
      </c>
      <c r="C58" s="162" t="s">
        <v>199</v>
      </c>
      <c r="D58" s="411"/>
      <c r="E58" s="411"/>
      <c r="F58" s="414"/>
      <c r="G58" s="199" t="s">
        <v>375</v>
      </c>
      <c r="H58" s="123" t="s">
        <v>46</v>
      </c>
      <c r="I58" s="420"/>
      <c r="J58" s="298">
        <v>6</v>
      </c>
      <c r="K58" s="298">
        <v>1000</v>
      </c>
      <c r="L58" s="299">
        <v>0.1</v>
      </c>
      <c r="M58" s="301"/>
      <c r="N58" s="300">
        <v>1</v>
      </c>
      <c r="O58" s="304"/>
      <c r="P58" s="300">
        <v>1</v>
      </c>
      <c r="Q58" s="126">
        <f t="shared" si="42"/>
        <v>1</v>
      </c>
      <c r="R58" s="126">
        <f>+P58</f>
        <v>1</v>
      </c>
      <c r="S58" s="297"/>
      <c r="T58" s="297"/>
      <c r="U58" s="297"/>
      <c r="V58" s="297"/>
      <c r="W58" s="297"/>
      <c r="X58" s="302"/>
      <c r="Y58" s="277">
        <f t="shared" si="13"/>
        <v>900</v>
      </c>
      <c r="Z58" s="486">
        <f t="shared" si="25"/>
        <v>0</v>
      </c>
      <c r="AA58" s="278">
        <f t="shared" si="19"/>
        <v>0</v>
      </c>
      <c r="AB58" s="431"/>
      <c r="AC58" s="279">
        <f t="shared" si="14"/>
        <v>1</v>
      </c>
      <c r="AD58" s="433"/>
      <c r="AE58" s="279">
        <f t="shared" si="20"/>
        <v>1</v>
      </c>
      <c r="AF58" s="431"/>
      <c r="AG58" s="280" t="str">
        <f t="shared" si="21"/>
        <v>Numero di soluzioni alternative =</v>
      </c>
      <c r="AH58" s="435"/>
      <c r="AI58" s="280" t="str">
        <f t="shared" si="22"/>
        <v/>
      </c>
      <c r="AJ58" s="435"/>
      <c r="AK58" s="281" t="str">
        <f t="shared" si="15"/>
        <v/>
      </c>
      <c r="AL58" s="282" t="e">
        <f t="shared" si="28"/>
        <v>#VALUE!</v>
      </c>
      <c r="AM58" s="283">
        <f t="shared" si="29"/>
        <v>0</v>
      </c>
      <c r="AN58" s="284"/>
      <c r="AO58" s="437"/>
      <c r="AP58" s="437"/>
      <c r="AQ58" s="438"/>
      <c r="AR58" s="438"/>
      <c r="AS58" s="438"/>
      <c r="AT58" s="438"/>
      <c r="AU58" s="438"/>
      <c r="AV58" s="473">
        <f t="shared" si="30"/>
        <v>0</v>
      </c>
      <c r="AW58" s="285">
        <f t="shared" si="31"/>
        <v>0</v>
      </c>
      <c r="AX58" s="286">
        <f t="shared" si="32"/>
        <v>10</v>
      </c>
      <c r="AY58" s="286">
        <f t="shared" si="33"/>
        <v>10</v>
      </c>
      <c r="AZ58" s="286">
        <f t="shared" si="34"/>
        <v>0</v>
      </c>
      <c r="BA58" s="285">
        <f t="shared" si="35"/>
        <v>0</v>
      </c>
      <c r="BB58" s="285">
        <f t="shared" si="36"/>
        <v>0</v>
      </c>
      <c r="BC58" s="287">
        <f t="shared" si="16"/>
        <v>0</v>
      </c>
      <c r="BE58" s="288">
        <f t="shared" si="37"/>
        <v>0</v>
      </c>
      <c r="BF58" s="394">
        <v>50</v>
      </c>
      <c r="BG58" s="407">
        <f t="shared" si="38"/>
        <v>0</v>
      </c>
      <c r="BH58" s="188">
        <f t="shared" si="39"/>
        <v>0</v>
      </c>
      <c r="BI58" s="188">
        <f t="shared" si="40"/>
        <v>0</v>
      </c>
      <c r="BJ58" s="462">
        <f t="shared" ref="BJ58:BK88" si="43">IF(BH58="SI",1,0)</f>
        <v>0</v>
      </c>
      <c r="BK58" s="462">
        <f t="shared" si="43"/>
        <v>0</v>
      </c>
      <c r="BL58" s="462">
        <f t="shared" si="18"/>
        <v>0</v>
      </c>
    </row>
    <row r="59" spans="1:64" ht="39.75" thickBot="1" x14ac:dyDescent="0.5">
      <c r="A59" s="146" t="s">
        <v>200</v>
      </c>
      <c r="B59" s="457">
        <v>51</v>
      </c>
      <c r="C59" s="161" t="s">
        <v>201</v>
      </c>
      <c r="D59" s="411"/>
      <c r="E59" s="411"/>
      <c r="F59" s="414"/>
      <c r="G59" s="198" t="s">
        <v>375</v>
      </c>
      <c r="H59" s="124" t="s">
        <v>46</v>
      </c>
      <c r="I59" s="420"/>
      <c r="J59" s="294">
        <v>6</v>
      </c>
      <c r="K59" s="294">
        <v>1000</v>
      </c>
      <c r="L59" s="295">
        <v>0.1</v>
      </c>
      <c r="M59" s="301"/>
      <c r="N59" s="296">
        <v>1</v>
      </c>
      <c r="O59" s="304"/>
      <c r="P59" s="296">
        <v>1</v>
      </c>
      <c r="Q59" s="125">
        <f t="shared" si="42"/>
        <v>1</v>
      </c>
      <c r="R59" s="125">
        <f>+P59</f>
        <v>1</v>
      </c>
      <c r="S59" s="297"/>
      <c r="T59" s="297"/>
      <c r="U59" s="297"/>
      <c r="V59" s="297"/>
      <c r="W59" s="297"/>
      <c r="X59" s="302"/>
      <c r="Y59" s="277">
        <f t="shared" si="13"/>
        <v>900</v>
      </c>
      <c r="Z59" s="486">
        <f t="shared" si="25"/>
        <v>0</v>
      </c>
      <c r="AA59" s="278">
        <f t="shared" si="19"/>
        <v>0</v>
      </c>
      <c r="AB59" s="431"/>
      <c r="AC59" s="279">
        <f t="shared" si="14"/>
        <v>1</v>
      </c>
      <c r="AD59" s="433"/>
      <c r="AE59" s="279">
        <f t="shared" si="20"/>
        <v>1</v>
      </c>
      <c r="AF59" s="431"/>
      <c r="AG59" s="280" t="str">
        <f t="shared" si="21"/>
        <v>Numero di soluzioni alternative =</v>
      </c>
      <c r="AH59" s="435"/>
      <c r="AI59" s="280" t="str">
        <f t="shared" si="22"/>
        <v/>
      </c>
      <c r="AJ59" s="435"/>
      <c r="AK59" s="281" t="str">
        <f t="shared" si="15"/>
        <v/>
      </c>
      <c r="AL59" s="282" t="e">
        <f t="shared" si="28"/>
        <v>#VALUE!</v>
      </c>
      <c r="AM59" s="283">
        <f t="shared" si="29"/>
        <v>0</v>
      </c>
      <c r="AN59" s="284"/>
      <c r="AO59" s="437"/>
      <c r="AP59" s="437"/>
      <c r="AQ59" s="438"/>
      <c r="AR59" s="438"/>
      <c r="AS59" s="438"/>
      <c r="AT59" s="438"/>
      <c r="AU59" s="438"/>
      <c r="AV59" s="473">
        <f t="shared" si="30"/>
        <v>0</v>
      </c>
      <c r="AW59" s="285">
        <f t="shared" si="31"/>
        <v>0</v>
      </c>
      <c r="AX59" s="286">
        <f t="shared" si="32"/>
        <v>10</v>
      </c>
      <c r="AY59" s="286">
        <f t="shared" si="33"/>
        <v>10</v>
      </c>
      <c r="AZ59" s="286">
        <f t="shared" si="34"/>
        <v>0</v>
      </c>
      <c r="BA59" s="285">
        <f t="shared" si="35"/>
        <v>0</v>
      </c>
      <c r="BB59" s="285">
        <f t="shared" si="36"/>
        <v>0</v>
      </c>
      <c r="BC59" s="287">
        <f t="shared" si="16"/>
        <v>0</v>
      </c>
      <c r="BE59" s="288">
        <f t="shared" si="37"/>
        <v>0</v>
      </c>
      <c r="BF59" s="392">
        <v>51</v>
      </c>
      <c r="BG59" s="406">
        <f t="shared" si="38"/>
        <v>0</v>
      </c>
      <c r="BH59" s="190">
        <f t="shared" si="39"/>
        <v>0</v>
      </c>
      <c r="BI59" s="190">
        <f t="shared" si="40"/>
        <v>0</v>
      </c>
      <c r="BJ59" s="463">
        <f t="shared" si="43"/>
        <v>0</v>
      </c>
      <c r="BK59" s="463">
        <f t="shared" si="43"/>
        <v>0</v>
      </c>
      <c r="BL59" s="463">
        <f t="shared" si="18"/>
        <v>0</v>
      </c>
    </row>
    <row r="60" spans="1:64" ht="39.75" thickBot="1" x14ac:dyDescent="0.5">
      <c r="A60" s="150" t="s">
        <v>204</v>
      </c>
      <c r="B60" s="457">
        <v>52</v>
      </c>
      <c r="C60" s="162" t="s">
        <v>205</v>
      </c>
      <c r="D60" s="411"/>
      <c r="E60" s="411"/>
      <c r="F60" s="414"/>
      <c r="G60" s="199" t="s">
        <v>375</v>
      </c>
      <c r="H60" s="123" t="s">
        <v>46</v>
      </c>
      <c r="I60" s="420"/>
      <c r="J60" s="298">
        <v>6</v>
      </c>
      <c r="K60" s="298">
        <v>1000</v>
      </c>
      <c r="L60" s="299">
        <v>0.1</v>
      </c>
      <c r="M60" s="301"/>
      <c r="N60" s="300">
        <v>1</v>
      </c>
      <c r="O60" s="304"/>
      <c r="P60" s="300">
        <v>1</v>
      </c>
      <c r="Q60" s="126">
        <f t="shared" si="42"/>
        <v>1</v>
      </c>
      <c r="R60" s="126">
        <f>+P60</f>
        <v>1</v>
      </c>
      <c r="S60" s="297"/>
      <c r="T60" s="297"/>
      <c r="U60" s="297"/>
      <c r="V60" s="297"/>
      <c r="W60" s="297"/>
      <c r="X60" s="302"/>
      <c r="Y60" s="277">
        <f t="shared" si="13"/>
        <v>900</v>
      </c>
      <c r="Z60" s="486">
        <f t="shared" si="25"/>
        <v>0</v>
      </c>
      <c r="AA60" s="278">
        <f t="shared" si="19"/>
        <v>0</v>
      </c>
      <c r="AB60" s="431"/>
      <c r="AC60" s="279">
        <f t="shared" si="14"/>
        <v>1</v>
      </c>
      <c r="AD60" s="433"/>
      <c r="AE60" s="279">
        <f t="shared" si="20"/>
        <v>1</v>
      </c>
      <c r="AF60" s="431"/>
      <c r="AG60" s="280" t="str">
        <f t="shared" si="21"/>
        <v>Numero di soluzioni alternative =</v>
      </c>
      <c r="AH60" s="435"/>
      <c r="AI60" s="280" t="str">
        <f t="shared" si="22"/>
        <v/>
      </c>
      <c r="AJ60" s="435"/>
      <c r="AK60" s="281" t="str">
        <f t="shared" si="15"/>
        <v/>
      </c>
      <c r="AL60" s="282" t="e">
        <f t="shared" si="28"/>
        <v>#VALUE!</v>
      </c>
      <c r="AM60" s="283">
        <f t="shared" si="29"/>
        <v>0</v>
      </c>
      <c r="AN60" s="284"/>
      <c r="AO60" s="437"/>
      <c r="AP60" s="437"/>
      <c r="AQ60" s="438"/>
      <c r="AR60" s="438"/>
      <c r="AS60" s="438"/>
      <c r="AT60" s="438"/>
      <c r="AU60" s="438"/>
      <c r="AV60" s="473">
        <f t="shared" si="30"/>
        <v>0</v>
      </c>
      <c r="AW60" s="285">
        <f t="shared" si="31"/>
        <v>0</v>
      </c>
      <c r="AX60" s="286">
        <f t="shared" si="32"/>
        <v>10</v>
      </c>
      <c r="AY60" s="286">
        <f t="shared" si="33"/>
        <v>10</v>
      </c>
      <c r="AZ60" s="286">
        <f t="shared" si="34"/>
        <v>0</v>
      </c>
      <c r="BA60" s="285">
        <f t="shared" si="35"/>
        <v>0</v>
      </c>
      <c r="BB60" s="285">
        <f t="shared" si="36"/>
        <v>0</v>
      </c>
      <c r="BC60" s="287">
        <f t="shared" si="16"/>
        <v>0</v>
      </c>
      <c r="BE60" s="288">
        <f t="shared" si="37"/>
        <v>0</v>
      </c>
      <c r="BF60" s="394">
        <v>52</v>
      </c>
      <c r="BG60" s="407">
        <f t="shared" si="38"/>
        <v>0</v>
      </c>
      <c r="BH60" s="188">
        <f t="shared" si="39"/>
        <v>0</v>
      </c>
      <c r="BI60" s="188">
        <f t="shared" si="40"/>
        <v>0</v>
      </c>
      <c r="BJ60" s="462">
        <f t="shared" si="43"/>
        <v>0</v>
      </c>
      <c r="BK60" s="462">
        <f t="shared" si="43"/>
        <v>0</v>
      </c>
      <c r="BL60" s="462">
        <f t="shared" si="18"/>
        <v>0</v>
      </c>
    </row>
    <row r="61" spans="1:64" ht="69" thickBot="1" x14ac:dyDescent="0.5">
      <c r="A61" s="148">
        <v>72</v>
      </c>
      <c r="B61" s="457">
        <v>53</v>
      </c>
      <c r="C61" s="161" t="s">
        <v>430</v>
      </c>
      <c r="D61" s="411"/>
      <c r="E61" s="411"/>
      <c r="F61" s="414"/>
      <c r="G61" s="198" t="s">
        <v>375</v>
      </c>
      <c r="H61" s="124" t="s">
        <v>46</v>
      </c>
      <c r="I61" s="420"/>
      <c r="J61" s="294">
        <v>6</v>
      </c>
      <c r="K61" s="294">
        <v>1000</v>
      </c>
      <c r="L61" s="295">
        <v>0.1</v>
      </c>
      <c r="M61" s="422"/>
      <c r="N61" s="125">
        <f>IF(M61=U61,1,0.6)</f>
        <v>0.6</v>
      </c>
      <c r="O61" s="304"/>
      <c r="P61" s="320"/>
      <c r="Q61" s="296">
        <f t="shared" si="42"/>
        <v>0.6</v>
      </c>
      <c r="R61" s="296">
        <v>1</v>
      </c>
      <c r="S61" s="297"/>
      <c r="T61" s="297"/>
      <c r="U61" s="297" t="s">
        <v>431</v>
      </c>
      <c r="V61" s="297" t="s">
        <v>432</v>
      </c>
      <c r="W61" s="297"/>
      <c r="X61" s="302"/>
      <c r="Y61" s="277">
        <f t="shared" si="13"/>
        <v>900</v>
      </c>
      <c r="Z61" s="486">
        <f t="shared" si="25"/>
        <v>0</v>
      </c>
      <c r="AA61" s="278">
        <f t="shared" si="19"/>
        <v>0</v>
      </c>
      <c r="AB61" s="431"/>
      <c r="AC61" s="279">
        <f t="shared" si="14"/>
        <v>1</v>
      </c>
      <c r="AD61" s="433"/>
      <c r="AE61" s="279">
        <f t="shared" si="20"/>
        <v>1</v>
      </c>
      <c r="AF61" s="431"/>
      <c r="AG61" s="280" t="str">
        <f t="shared" si="21"/>
        <v>Numero di soluzioni alternative =</v>
      </c>
      <c r="AH61" s="435"/>
      <c r="AI61" s="280" t="str">
        <f t="shared" si="22"/>
        <v/>
      </c>
      <c r="AJ61" s="435"/>
      <c r="AK61" s="281" t="str">
        <f t="shared" si="15"/>
        <v/>
      </c>
      <c r="AL61" s="282" t="e">
        <f t="shared" si="28"/>
        <v>#VALUE!</v>
      </c>
      <c r="AM61" s="283">
        <f t="shared" si="29"/>
        <v>0</v>
      </c>
      <c r="AN61" s="284"/>
      <c r="AO61" s="437"/>
      <c r="AP61" s="437"/>
      <c r="AQ61" s="438"/>
      <c r="AR61" s="438"/>
      <c r="AS61" s="438"/>
      <c r="AT61" s="438"/>
      <c r="AU61" s="438"/>
      <c r="AV61" s="473">
        <f t="shared" si="30"/>
        <v>0</v>
      </c>
      <c r="AW61" s="285">
        <f t="shared" si="31"/>
        <v>0</v>
      </c>
      <c r="AX61" s="286">
        <f t="shared" si="32"/>
        <v>10</v>
      </c>
      <c r="AY61" s="286">
        <f t="shared" si="33"/>
        <v>10</v>
      </c>
      <c r="AZ61" s="286">
        <f t="shared" si="34"/>
        <v>0</v>
      </c>
      <c r="BA61" s="285">
        <f t="shared" si="35"/>
        <v>0</v>
      </c>
      <c r="BB61" s="285">
        <f t="shared" si="36"/>
        <v>0</v>
      </c>
      <c r="BC61" s="287">
        <f t="shared" si="16"/>
        <v>0</v>
      </c>
      <c r="BE61" s="288">
        <f t="shared" si="37"/>
        <v>0</v>
      </c>
      <c r="BF61" s="392">
        <v>53</v>
      </c>
      <c r="BG61" s="406">
        <f t="shared" si="38"/>
        <v>0</v>
      </c>
      <c r="BH61" s="190">
        <f t="shared" si="39"/>
        <v>0</v>
      </c>
      <c r="BI61" s="190">
        <f t="shared" si="40"/>
        <v>0</v>
      </c>
      <c r="BJ61" s="463">
        <f t="shared" si="43"/>
        <v>0</v>
      </c>
      <c r="BK61" s="463">
        <f t="shared" si="43"/>
        <v>0</v>
      </c>
      <c r="BL61" s="463">
        <f t="shared" si="18"/>
        <v>0</v>
      </c>
    </row>
    <row r="62" spans="1:64" ht="28.9" thickBot="1" x14ac:dyDescent="0.5">
      <c r="A62" s="149">
        <v>72</v>
      </c>
      <c r="B62" s="457">
        <v>54</v>
      </c>
      <c r="C62" s="162" t="s">
        <v>212</v>
      </c>
      <c r="D62" s="411"/>
      <c r="E62" s="411"/>
      <c r="F62" s="414"/>
      <c r="G62" s="199" t="s">
        <v>375</v>
      </c>
      <c r="H62" s="123" t="s">
        <v>46</v>
      </c>
      <c r="I62" s="420"/>
      <c r="J62" s="298">
        <v>6</v>
      </c>
      <c r="K62" s="298">
        <v>1000</v>
      </c>
      <c r="L62" s="299">
        <v>0.1</v>
      </c>
      <c r="M62" s="301"/>
      <c r="N62" s="300">
        <v>1</v>
      </c>
      <c r="O62" s="304"/>
      <c r="P62" s="300">
        <v>1</v>
      </c>
      <c r="Q62" s="126">
        <f t="shared" si="42"/>
        <v>1</v>
      </c>
      <c r="R62" s="126">
        <f>+P62</f>
        <v>1</v>
      </c>
      <c r="S62" s="297"/>
      <c r="T62" s="297"/>
      <c r="U62" s="297"/>
      <c r="V62" s="297"/>
      <c r="W62" s="297"/>
      <c r="X62" s="302"/>
      <c r="Y62" s="277">
        <f t="shared" si="13"/>
        <v>900</v>
      </c>
      <c r="Z62" s="486">
        <f t="shared" si="25"/>
        <v>0</v>
      </c>
      <c r="AA62" s="278">
        <f t="shared" si="19"/>
        <v>0</v>
      </c>
      <c r="AB62" s="431"/>
      <c r="AC62" s="279">
        <f t="shared" si="14"/>
        <v>1</v>
      </c>
      <c r="AD62" s="433"/>
      <c r="AE62" s="279">
        <f t="shared" si="20"/>
        <v>1</v>
      </c>
      <c r="AF62" s="431"/>
      <c r="AG62" s="280" t="str">
        <f t="shared" si="21"/>
        <v>Numero di soluzioni alternative =</v>
      </c>
      <c r="AH62" s="435"/>
      <c r="AI62" s="280" t="str">
        <f t="shared" si="22"/>
        <v/>
      </c>
      <c r="AJ62" s="435"/>
      <c r="AK62" s="281" t="str">
        <f t="shared" si="15"/>
        <v/>
      </c>
      <c r="AL62" s="282" t="e">
        <f t="shared" si="28"/>
        <v>#VALUE!</v>
      </c>
      <c r="AM62" s="283">
        <f t="shared" si="29"/>
        <v>0</v>
      </c>
      <c r="AN62" s="284"/>
      <c r="AO62" s="437"/>
      <c r="AP62" s="437"/>
      <c r="AQ62" s="438"/>
      <c r="AR62" s="438"/>
      <c r="AS62" s="438"/>
      <c r="AT62" s="438"/>
      <c r="AU62" s="438"/>
      <c r="AV62" s="473">
        <f t="shared" si="30"/>
        <v>0</v>
      </c>
      <c r="AW62" s="285">
        <f t="shared" si="31"/>
        <v>0</v>
      </c>
      <c r="AX62" s="286">
        <f t="shared" si="32"/>
        <v>10</v>
      </c>
      <c r="AY62" s="286">
        <f t="shared" si="33"/>
        <v>10</v>
      </c>
      <c r="AZ62" s="286">
        <f t="shared" si="34"/>
        <v>0</v>
      </c>
      <c r="BA62" s="285">
        <f t="shared" si="35"/>
        <v>0</v>
      </c>
      <c r="BB62" s="285">
        <f t="shared" si="36"/>
        <v>0</v>
      </c>
      <c r="BC62" s="287">
        <f t="shared" si="16"/>
        <v>0</v>
      </c>
      <c r="BE62" s="288">
        <f t="shared" si="37"/>
        <v>0</v>
      </c>
      <c r="BF62" s="394">
        <v>54</v>
      </c>
      <c r="BG62" s="407">
        <f t="shared" si="38"/>
        <v>0</v>
      </c>
      <c r="BH62" s="188">
        <f t="shared" si="39"/>
        <v>0</v>
      </c>
      <c r="BI62" s="188">
        <f t="shared" si="40"/>
        <v>0</v>
      </c>
      <c r="BJ62" s="462">
        <f t="shared" si="43"/>
        <v>0</v>
      </c>
      <c r="BK62" s="462">
        <f t="shared" si="43"/>
        <v>0</v>
      </c>
      <c r="BL62" s="462">
        <f t="shared" si="18"/>
        <v>0</v>
      </c>
    </row>
    <row r="63" spans="1:64" ht="28.9" thickBot="1" x14ac:dyDescent="0.5">
      <c r="A63" s="148" t="s">
        <v>215</v>
      </c>
      <c r="B63" s="454">
        <v>55</v>
      </c>
      <c r="C63" s="161" t="s">
        <v>433</v>
      </c>
      <c r="D63" s="411"/>
      <c r="E63" s="411"/>
      <c r="F63" s="414"/>
      <c r="G63" s="198" t="s">
        <v>375</v>
      </c>
      <c r="H63" s="124" t="s">
        <v>46</v>
      </c>
      <c r="I63" s="420"/>
      <c r="J63" s="294">
        <v>6</v>
      </c>
      <c r="K63" s="294">
        <v>1000</v>
      </c>
      <c r="L63" s="295">
        <v>0.1</v>
      </c>
      <c r="M63" s="301"/>
      <c r="N63" s="296">
        <v>1</v>
      </c>
      <c r="O63" s="304"/>
      <c r="P63" s="296">
        <v>1</v>
      </c>
      <c r="Q63" s="125">
        <f t="shared" si="42"/>
        <v>1</v>
      </c>
      <c r="R63" s="125">
        <f>+P63</f>
        <v>1</v>
      </c>
      <c r="S63" s="297"/>
      <c r="T63" s="297"/>
      <c r="U63" s="297"/>
      <c r="V63" s="297"/>
      <c r="W63" s="297"/>
      <c r="X63" s="302"/>
      <c r="Y63" s="277">
        <f t="shared" si="13"/>
        <v>900</v>
      </c>
      <c r="Z63" s="486">
        <f t="shared" si="25"/>
        <v>0</v>
      </c>
      <c r="AA63" s="278">
        <f t="shared" si="19"/>
        <v>0</v>
      </c>
      <c r="AB63" s="431"/>
      <c r="AC63" s="279">
        <f t="shared" si="14"/>
        <v>1</v>
      </c>
      <c r="AD63" s="433"/>
      <c r="AE63" s="279">
        <f t="shared" si="20"/>
        <v>1</v>
      </c>
      <c r="AF63" s="431"/>
      <c r="AG63" s="280" t="str">
        <f t="shared" si="21"/>
        <v>Numero di soluzioni alternative =</v>
      </c>
      <c r="AH63" s="435"/>
      <c r="AI63" s="280" t="str">
        <f t="shared" si="22"/>
        <v/>
      </c>
      <c r="AJ63" s="435"/>
      <c r="AK63" s="281" t="str">
        <f t="shared" si="15"/>
        <v/>
      </c>
      <c r="AL63" s="282" t="e">
        <f t="shared" si="28"/>
        <v>#VALUE!</v>
      </c>
      <c r="AM63" s="283">
        <f t="shared" si="29"/>
        <v>0</v>
      </c>
      <c r="AN63" s="284"/>
      <c r="AO63" s="437"/>
      <c r="AP63" s="437"/>
      <c r="AQ63" s="438"/>
      <c r="AR63" s="438"/>
      <c r="AS63" s="438"/>
      <c r="AT63" s="438"/>
      <c r="AU63" s="438"/>
      <c r="AV63" s="473">
        <f t="shared" si="30"/>
        <v>0</v>
      </c>
      <c r="AW63" s="285">
        <f t="shared" si="31"/>
        <v>0</v>
      </c>
      <c r="AX63" s="286">
        <f t="shared" si="32"/>
        <v>10</v>
      </c>
      <c r="AY63" s="286">
        <f t="shared" si="33"/>
        <v>10</v>
      </c>
      <c r="AZ63" s="286">
        <f t="shared" si="34"/>
        <v>0</v>
      </c>
      <c r="BA63" s="285">
        <f t="shared" si="35"/>
        <v>0</v>
      </c>
      <c r="BB63" s="285">
        <f t="shared" si="36"/>
        <v>0</v>
      </c>
      <c r="BC63" s="287">
        <f t="shared" si="16"/>
        <v>0</v>
      </c>
      <c r="BE63" s="288">
        <f t="shared" si="37"/>
        <v>0</v>
      </c>
      <c r="BF63" s="392">
        <v>55</v>
      </c>
      <c r="BG63" s="406">
        <f t="shared" si="38"/>
        <v>0</v>
      </c>
      <c r="BH63" s="190">
        <f t="shared" si="39"/>
        <v>0</v>
      </c>
      <c r="BI63" s="190">
        <f t="shared" si="40"/>
        <v>0</v>
      </c>
      <c r="BJ63" s="463">
        <f t="shared" si="43"/>
        <v>0</v>
      </c>
      <c r="BK63" s="463">
        <f t="shared" si="43"/>
        <v>0</v>
      </c>
      <c r="BL63" s="463">
        <f t="shared" si="18"/>
        <v>0</v>
      </c>
    </row>
    <row r="64" spans="1:64" ht="28.9" thickBot="1" x14ac:dyDescent="0.5">
      <c r="A64" s="149">
        <v>73</v>
      </c>
      <c r="B64" s="457">
        <v>56</v>
      </c>
      <c r="C64" s="162" t="s">
        <v>219</v>
      </c>
      <c r="D64" s="411"/>
      <c r="E64" s="411"/>
      <c r="F64" s="414"/>
      <c r="G64" s="199" t="s">
        <v>375</v>
      </c>
      <c r="H64" s="123" t="s">
        <v>46</v>
      </c>
      <c r="I64" s="420"/>
      <c r="J64" s="298">
        <v>6</v>
      </c>
      <c r="K64" s="298">
        <v>1000</v>
      </c>
      <c r="L64" s="299">
        <v>0.1</v>
      </c>
      <c r="M64" s="301"/>
      <c r="N64" s="300">
        <v>1</v>
      </c>
      <c r="O64" s="304"/>
      <c r="P64" s="300">
        <v>1</v>
      </c>
      <c r="Q64" s="126">
        <f t="shared" si="42"/>
        <v>1</v>
      </c>
      <c r="R64" s="126">
        <f>+P64</f>
        <v>1</v>
      </c>
      <c r="S64" s="297"/>
      <c r="T64" s="297"/>
      <c r="U64" s="297"/>
      <c r="V64" s="297"/>
      <c r="W64" s="297"/>
      <c r="X64" s="302"/>
      <c r="Y64" s="277">
        <f t="shared" si="13"/>
        <v>900</v>
      </c>
      <c r="Z64" s="486">
        <f t="shared" si="25"/>
        <v>0</v>
      </c>
      <c r="AA64" s="278">
        <f t="shared" si="19"/>
        <v>0</v>
      </c>
      <c r="AB64" s="431"/>
      <c r="AC64" s="279">
        <f t="shared" si="14"/>
        <v>1</v>
      </c>
      <c r="AD64" s="433"/>
      <c r="AE64" s="279">
        <f t="shared" si="20"/>
        <v>1</v>
      </c>
      <c r="AF64" s="431"/>
      <c r="AG64" s="280" t="str">
        <f t="shared" si="21"/>
        <v>Numero di soluzioni alternative =</v>
      </c>
      <c r="AH64" s="435"/>
      <c r="AI64" s="280" t="str">
        <f t="shared" si="22"/>
        <v/>
      </c>
      <c r="AJ64" s="435"/>
      <c r="AK64" s="281" t="str">
        <f t="shared" si="15"/>
        <v/>
      </c>
      <c r="AL64" s="282" t="e">
        <f t="shared" si="28"/>
        <v>#VALUE!</v>
      </c>
      <c r="AM64" s="283">
        <f t="shared" si="29"/>
        <v>0</v>
      </c>
      <c r="AN64" s="284"/>
      <c r="AO64" s="437"/>
      <c r="AP64" s="437"/>
      <c r="AQ64" s="438"/>
      <c r="AR64" s="438"/>
      <c r="AS64" s="438"/>
      <c r="AT64" s="438"/>
      <c r="AU64" s="438"/>
      <c r="AV64" s="473">
        <f t="shared" si="30"/>
        <v>0</v>
      </c>
      <c r="AW64" s="285">
        <f t="shared" si="31"/>
        <v>0</v>
      </c>
      <c r="AX64" s="286">
        <f t="shared" si="32"/>
        <v>10</v>
      </c>
      <c r="AY64" s="286">
        <f t="shared" si="33"/>
        <v>10</v>
      </c>
      <c r="AZ64" s="286">
        <f t="shared" si="34"/>
        <v>0</v>
      </c>
      <c r="BA64" s="285">
        <f t="shared" si="35"/>
        <v>0</v>
      </c>
      <c r="BB64" s="285">
        <f t="shared" si="36"/>
        <v>0</v>
      </c>
      <c r="BC64" s="287">
        <f t="shared" si="16"/>
        <v>0</v>
      </c>
      <c r="BE64" s="288">
        <f t="shared" si="37"/>
        <v>0</v>
      </c>
      <c r="BF64" s="394">
        <v>56</v>
      </c>
      <c r="BG64" s="407">
        <f t="shared" si="38"/>
        <v>0</v>
      </c>
      <c r="BH64" s="188">
        <f t="shared" si="39"/>
        <v>0</v>
      </c>
      <c r="BI64" s="188">
        <f t="shared" si="40"/>
        <v>0</v>
      </c>
      <c r="BJ64" s="463">
        <f t="shared" si="43"/>
        <v>0</v>
      </c>
      <c r="BK64" s="463">
        <f t="shared" si="43"/>
        <v>0</v>
      </c>
      <c r="BL64" s="463">
        <f t="shared" si="18"/>
        <v>0</v>
      </c>
    </row>
    <row r="65" spans="1:64" ht="28.9" thickBot="1" x14ac:dyDescent="0.5">
      <c r="A65" s="148">
        <v>74</v>
      </c>
      <c r="B65" s="457">
        <v>57</v>
      </c>
      <c r="C65" s="161" t="s">
        <v>220</v>
      </c>
      <c r="D65" s="411"/>
      <c r="E65" s="411"/>
      <c r="F65" s="414"/>
      <c r="G65" s="198" t="s">
        <v>375</v>
      </c>
      <c r="H65" s="124" t="s">
        <v>46</v>
      </c>
      <c r="I65" s="420"/>
      <c r="J65" s="294">
        <v>6</v>
      </c>
      <c r="K65" s="294">
        <v>1000</v>
      </c>
      <c r="L65" s="295">
        <v>0.1</v>
      </c>
      <c r="M65" s="301"/>
      <c r="N65" s="296">
        <v>1</v>
      </c>
      <c r="O65" s="304"/>
      <c r="P65" s="296">
        <v>1</v>
      </c>
      <c r="Q65" s="125">
        <f t="shared" si="42"/>
        <v>1</v>
      </c>
      <c r="R65" s="125">
        <f>+P65</f>
        <v>1</v>
      </c>
      <c r="S65" s="297"/>
      <c r="T65" s="297"/>
      <c r="U65" s="297"/>
      <c r="V65" s="297"/>
      <c r="W65" s="297"/>
      <c r="X65" s="302"/>
      <c r="Y65" s="277">
        <f t="shared" si="13"/>
        <v>900</v>
      </c>
      <c r="Z65" s="486">
        <f t="shared" si="25"/>
        <v>0</v>
      </c>
      <c r="AA65" s="278">
        <f t="shared" si="19"/>
        <v>0</v>
      </c>
      <c r="AB65" s="431"/>
      <c r="AC65" s="279">
        <f t="shared" si="14"/>
        <v>1</v>
      </c>
      <c r="AD65" s="433"/>
      <c r="AE65" s="279">
        <f t="shared" si="20"/>
        <v>1</v>
      </c>
      <c r="AF65" s="431"/>
      <c r="AG65" s="280" t="str">
        <f t="shared" si="21"/>
        <v>Numero di soluzioni alternative =</v>
      </c>
      <c r="AH65" s="435"/>
      <c r="AI65" s="280" t="str">
        <f t="shared" si="22"/>
        <v/>
      </c>
      <c r="AJ65" s="435"/>
      <c r="AK65" s="281" t="str">
        <f t="shared" si="15"/>
        <v/>
      </c>
      <c r="AL65" s="282" t="e">
        <f t="shared" si="28"/>
        <v>#VALUE!</v>
      </c>
      <c r="AM65" s="283">
        <f t="shared" si="29"/>
        <v>0</v>
      </c>
      <c r="AN65" s="284"/>
      <c r="AO65" s="437"/>
      <c r="AP65" s="437"/>
      <c r="AQ65" s="438"/>
      <c r="AR65" s="438"/>
      <c r="AS65" s="438"/>
      <c r="AT65" s="438"/>
      <c r="AU65" s="438"/>
      <c r="AV65" s="473">
        <f t="shared" si="30"/>
        <v>0</v>
      </c>
      <c r="AW65" s="285">
        <f t="shared" si="31"/>
        <v>0</v>
      </c>
      <c r="AX65" s="286">
        <f t="shared" si="32"/>
        <v>10</v>
      </c>
      <c r="AY65" s="286">
        <f t="shared" si="33"/>
        <v>10</v>
      </c>
      <c r="AZ65" s="286">
        <f t="shared" si="34"/>
        <v>0</v>
      </c>
      <c r="BA65" s="285">
        <f t="shared" si="35"/>
        <v>0</v>
      </c>
      <c r="BB65" s="285">
        <f t="shared" si="36"/>
        <v>0</v>
      </c>
      <c r="BC65" s="287">
        <f t="shared" si="16"/>
        <v>0</v>
      </c>
      <c r="BE65" s="288">
        <f t="shared" si="37"/>
        <v>0</v>
      </c>
      <c r="BF65" s="392">
        <v>57</v>
      </c>
      <c r="BG65" s="406">
        <f t="shared" si="38"/>
        <v>0</v>
      </c>
      <c r="BH65" s="190">
        <f t="shared" si="39"/>
        <v>0</v>
      </c>
      <c r="BI65" s="190">
        <f t="shared" si="40"/>
        <v>0</v>
      </c>
      <c r="BJ65" s="462">
        <f t="shared" si="43"/>
        <v>0</v>
      </c>
      <c r="BK65" s="462">
        <f t="shared" si="43"/>
        <v>0</v>
      </c>
      <c r="BL65" s="462">
        <f t="shared" si="18"/>
        <v>0</v>
      </c>
    </row>
    <row r="66" spans="1:64" ht="39.75" thickBot="1" x14ac:dyDescent="0.5">
      <c r="A66" s="150" t="s">
        <v>221</v>
      </c>
      <c r="B66" s="454">
        <v>58</v>
      </c>
      <c r="C66" s="162" t="s">
        <v>222</v>
      </c>
      <c r="D66" s="411"/>
      <c r="E66" s="411"/>
      <c r="F66" s="414"/>
      <c r="G66" s="199" t="s">
        <v>375</v>
      </c>
      <c r="H66" s="123" t="s">
        <v>46</v>
      </c>
      <c r="I66" s="420"/>
      <c r="J66" s="298">
        <v>6</v>
      </c>
      <c r="K66" s="298">
        <v>1000</v>
      </c>
      <c r="L66" s="299">
        <v>0.1</v>
      </c>
      <c r="M66" s="422"/>
      <c r="N66" s="126">
        <f>IF(M66=U66,1,1.5)</f>
        <v>1.5</v>
      </c>
      <c r="O66" s="304"/>
      <c r="P66" s="320"/>
      <c r="Q66" s="300">
        <f t="shared" si="42"/>
        <v>1.5</v>
      </c>
      <c r="R66" s="300">
        <v>1</v>
      </c>
      <c r="S66" s="297"/>
      <c r="T66" s="297"/>
      <c r="U66" s="297" t="s">
        <v>434</v>
      </c>
      <c r="V66" s="297" t="s">
        <v>435</v>
      </c>
      <c r="W66" s="297"/>
      <c r="X66" s="302"/>
      <c r="Y66" s="277">
        <f t="shared" si="13"/>
        <v>900</v>
      </c>
      <c r="Z66" s="486">
        <f t="shared" si="25"/>
        <v>0</v>
      </c>
      <c r="AA66" s="278">
        <f t="shared" si="19"/>
        <v>0</v>
      </c>
      <c r="AB66" s="431"/>
      <c r="AC66" s="279">
        <f t="shared" si="14"/>
        <v>1</v>
      </c>
      <c r="AD66" s="433"/>
      <c r="AE66" s="279">
        <f t="shared" si="20"/>
        <v>1</v>
      </c>
      <c r="AF66" s="431"/>
      <c r="AG66" s="280" t="str">
        <f t="shared" si="21"/>
        <v>Numero di soluzioni alternative =</v>
      </c>
      <c r="AH66" s="435"/>
      <c r="AI66" s="280" t="str">
        <f t="shared" si="22"/>
        <v/>
      </c>
      <c r="AJ66" s="435"/>
      <c r="AK66" s="281" t="str">
        <f t="shared" si="15"/>
        <v/>
      </c>
      <c r="AL66" s="282" t="e">
        <f t="shared" si="28"/>
        <v>#VALUE!</v>
      </c>
      <c r="AM66" s="283">
        <f t="shared" si="29"/>
        <v>0</v>
      </c>
      <c r="AN66" s="284"/>
      <c r="AO66" s="437"/>
      <c r="AP66" s="437"/>
      <c r="AQ66" s="438"/>
      <c r="AR66" s="438"/>
      <c r="AS66" s="438"/>
      <c r="AT66" s="438"/>
      <c r="AU66" s="438"/>
      <c r="AV66" s="473">
        <f t="shared" si="30"/>
        <v>0</v>
      </c>
      <c r="AW66" s="285">
        <f t="shared" si="31"/>
        <v>0</v>
      </c>
      <c r="AX66" s="286">
        <f t="shared" si="32"/>
        <v>10</v>
      </c>
      <c r="AY66" s="286">
        <f t="shared" si="33"/>
        <v>10</v>
      </c>
      <c r="AZ66" s="286">
        <f t="shared" si="34"/>
        <v>0</v>
      </c>
      <c r="BA66" s="285">
        <f t="shared" si="35"/>
        <v>0</v>
      </c>
      <c r="BB66" s="285">
        <f t="shared" si="36"/>
        <v>0</v>
      </c>
      <c r="BC66" s="287">
        <f t="shared" si="16"/>
        <v>0</v>
      </c>
      <c r="BE66" s="288">
        <f t="shared" si="37"/>
        <v>0</v>
      </c>
      <c r="BF66" s="393">
        <v>58</v>
      </c>
      <c r="BG66" s="407">
        <f t="shared" si="38"/>
        <v>0</v>
      </c>
      <c r="BH66" s="188">
        <f t="shared" si="39"/>
        <v>0</v>
      </c>
      <c r="BI66" s="188">
        <f t="shared" si="40"/>
        <v>0</v>
      </c>
      <c r="BJ66" s="463">
        <f t="shared" si="43"/>
        <v>0</v>
      </c>
      <c r="BK66" s="463">
        <f t="shared" si="43"/>
        <v>0</v>
      </c>
      <c r="BL66" s="463">
        <f t="shared" si="18"/>
        <v>0</v>
      </c>
    </row>
    <row r="67" spans="1:64" ht="52.9" thickBot="1" x14ac:dyDescent="0.5">
      <c r="A67" s="148">
        <v>77</v>
      </c>
      <c r="B67" s="454">
        <v>59</v>
      </c>
      <c r="C67" s="161" t="s">
        <v>225</v>
      </c>
      <c r="D67" s="411"/>
      <c r="E67" s="411"/>
      <c r="F67" s="414"/>
      <c r="G67" s="517" t="s">
        <v>386</v>
      </c>
      <c r="H67" s="518"/>
      <c r="I67" s="518"/>
      <c r="J67" s="518"/>
      <c r="K67" s="518"/>
      <c r="L67" s="518"/>
      <c r="M67" s="518"/>
      <c r="N67" s="518"/>
      <c r="O67" s="518"/>
      <c r="P67" s="519"/>
      <c r="Q67" s="479"/>
      <c r="R67" s="479"/>
      <c r="S67" s="297"/>
      <c r="T67" s="297"/>
      <c r="U67" s="297"/>
      <c r="V67" s="297"/>
      <c r="W67" s="297"/>
      <c r="X67" s="302"/>
      <c r="Y67" s="277">
        <f t="shared" si="13"/>
        <v>0</v>
      </c>
      <c r="Z67" s="486">
        <f t="shared" si="25"/>
        <v>0</v>
      </c>
      <c r="AA67" s="278">
        <f t="shared" si="19"/>
        <v>0</v>
      </c>
      <c r="AB67" s="431"/>
      <c r="AC67" s="279">
        <f t="shared" si="14"/>
        <v>1</v>
      </c>
      <c r="AD67" s="433"/>
      <c r="AE67" s="279">
        <f t="shared" si="20"/>
        <v>1</v>
      </c>
      <c r="AF67" s="431"/>
      <c r="AG67" s="280" t="str">
        <f t="shared" si="21"/>
        <v>Numero di soluzioni alternative =</v>
      </c>
      <c r="AH67" s="435"/>
      <c r="AI67" s="280" t="str">
        <f t="shared" si="22"/>
        <v/>
      </c>
      <c r="AJ67" s="435"/>
      <c r="AK67" s="281" t="str">
        <f t="shared" si="15"/>
        <v/>
      </c>
      <c r="AL67" s="282" t="e">
        <f t="shared" si="28"/>
        <v>#VALUE!</v>
      </c>
      <c r="AM67" s="283">
        <f t="shared" si="29"/>
        <v>0</v>
      </c>
      <c r="AN67" s="284"/>
      <c r="AO67" s="437"/>
      <c r="AP67" s="437"/>
      <c r="AQ67" s="438"/>
      <c r="AR67" s="438"/>
      <c r="AS67" s="438"/>
      <c r="AT67" s="438"/>
      <c r="AU67" s="438"/>
      <c r="AV67" s="473">
        <f t="shared" si="30"/>
        <v>0</v>
      </c>
      <c r="AW67" s="285">
        <f t="shared" si="31"/>
        <v>0</v>
      </c>
      <c r="AX67" s="286">
        <f t="shared" si="32"/>
        <v>10</v>
      </c>
      <c r="AY67" s="286">
        <f t="shared" si="33"/>
        <v>10</v>
      </c>
      <c r="AZ67" s="286">
        <f t="shared" si="34"/>
        <v>0</v>
      </c>
      <c r="BA67" s="285">
        <f t="shared" si="35"/>
        <v>0</v>
      </c>
      <c r="BB67" s="285">
        <f t="shared" si="36"/>
        <v>0</v>
      </c>
      <c r="BC67" s="287">
        <f t="shared" si="16"/>
        <v>0</v>
      </c>
      <c r="BE67" s="288">
        <f t="shared" si="37"/>
        <v>0</v>
      </c>
      <c r="BF67" s="392">
        <v>59</v>
      </c>
      <c r="BG67" s="406">
        <f t="shared" si="38"/>
        <v>0</v>
      </c>
      <c r="BH67" s="190">
        <f t="shared" si="39"/>
        <v>0</v>
      </c>
      <c r="BI67" s="190">
        <f t="shared" si="40"/>
        <v>0</v>
      </c>
      <c r="BJ67" s="462">
        <f t="shared" si="43"/>
        <v>0</v>
      </c>
      <c r="BK67" s="462">
        <f t="shared" si="43"/>
        <v>0</v>
      </c>
      <c r="BL67" s="462">
        <f t="shared" si="18"/>
        <v>0</v>
      </c>
    </row>
    <row r="68" spans="1:64" ht="39.75" thickBot="1" x14ac:dyDescent="0.5">
      <c r="A68" s="149">
        <v>78</v>
      </c>
      <c r="B68" s="454">
        <v>60</v>
      </c>
      <c r="C68" s="162" t="s">
        <v>226</v>
      </c>
      <c r="D68" s="411"/>
      <c r="E68" s="411"/>
      <c r="F68" s="414"/>
      <c r="G68" s="520" t="s">
        <v>386</v>
      </c>
      <c r="H68" s="521"/>
      <c r="I68" s="521"/>
      <c r="J68" s="521"/>
      <c r="K68" s="521"/>
      <c r="L68" s="521"/>
      <c r="M68" s="521"/>
      <c r="N68" s="521"/>
      <c r="O68" s="521"/>
      <c r="P68" s="522"/>
      <c r="Q68" s="477"/>
      <c r="R68" s="477"/>
      <c r="S68" s="297"/>
      <c r="T68" s="297"/>
      <c r="U68" s="297"/>
      <c r="V68" s="297"/>
      <c r="W68" s="297"/>
      <c r="X68" s="302"/>
      <c r="Y68" s="277">
        <f t="shared" si="13"/>
        <v>0</v>
      </c>
      <c r="Z68" s="486">
        <f t="shared" si="25"/>
        <v>0</v>
      </c>
      <c r="AA68" s="278">
        <f t="shared" si="19"/>
        <v>0</v>
      </c>
      <c r="AB68" s="431"/>
      <c r="AC68" s="279">
        <f t="shared" si="14"/>
        <v>1</v>
      </c>
      <c r="AD68" s="433"/>
      <c r="AE68" s="279">
        <f t="shared" si="20"/>
        <v>1</v>
      </c>
      <c r="AF68" s="431"/>
      <c r="AG68" s="280" t="str">
        <f t="shared" si="21"/>
        <v>Numero di soluzioni alternative =</v>
      </c>
      <c r="AH68" s="435"/>
      <c r="AI68" s="280" t="str">
        <f t="shared" si="22"/>
        <v/>
      </c>
      <c r="AJ68" s="435"/>
      <c r="AK68" s="281" t="str">
        <f t="shared" si="15"/>
        <v/>
      </c>
      <c r="AL68" s="282" t="e">
        <f t="shared" si="28"/>
        <v>#VALUE!</v>
      </c>
      <c r="AM68" s="283">
        <f t="shared" si="29"/>
        <v>0</v>
      </c>
      <c r="AN68" s="284"/>
      <c r="AO68" s="437"/>
      <c r="AP68" s="437"/>
      <c r="AQ68" s="438"/>
      <c r="AR68" s="438"/>
      <c r="AS68" s="438"/>
      <c r="AT68" s="438"/>
      <c r="AU68" s="438"/>
      <c r="AV68" s="473">
        <f t="shared" si="30"/>
        <v>0</v>
      </c>
      <c r="AW68" s="285">
        <f t="shared" si="31"/>
        <v>0</v>
      </c>
      <c r="AX68" s="286">
        <f t="shared" si="32"/>
        <v>10</v>
      </c>
      <c r="AY68" s="286">
        <f t="shared" si="33"/>
        <v>10</v>
      </c>
      <c r="AZ68" s="286">
        <f t="shared" si="34"/>
        <v>0</v>
      </c>
      <c r="BA68" s="285">
        <f t="shared" si="35"/>
        <v>0</v>
      </c>
      <c r="BB68" s="285">
        <f t="shared" si="36"/>
        <v>0</v>
      </c>
      <c r="BC68" s="287">
        <f t="shared" si="16"/>
        <v>0</v>
      </c>
      <c r="BE68" s="288">
        <f t="shared" si="37"/>
        <v>0</v>
      </c>
      <c r="BF68" s="394">
        <v>60</v>
      </c>
      <c r="BG68" s="407">
        <f t="shared" si="38"/>
        <v>0</v>
      </c>
      <c r="BH68" s="188">
        <f t="shared" si="39"/>
        <v>0</v>
      </c>
      <c r="BI68" s="188">
        <f t="shared" si="40"/>
        <v>0</v>
      </c>
      <c r="BJ68" s="463">
        <f t="shared" si="43"/>
        <v>0</v>
      </c>
      <c r="BK68" s="463">
        <f t="shared" si="43"/>
        <v>0</v>
      </c>
      <c r="BL68" s="463">
        <f t="shared" si="18"/>
        <v>0</v>
      </c>
    </row>
    <row r="69" spans="1:64" ht="28.9" thickBot="1" x14ac:dyDescent="0.5">
      <c r="A69" s="148">
        <v>79</v>
      </c>
      <c r="B69" s="454">
        <v>61</v>
      </c>
      <c r="C69" s="161" t="s">
        <v>227</v>
      </c>
      <c r="D69" s="411"/>
      <c r="E69" s="411"/>
      <c r="F69" s="414"/>
      <c r="G69" s="517" t="s">
        <v>386</v>
      </c>
      <c r="H69" s="518"/>
      <c r="I69" s="518"/>
      <c r="J69" s="518"/>
      <c r="K69" s="518"/>
      <c r="L69" s="518"/>
      <c r="M69" s="518"/>
      <c r="N69" s="518"/>
      <c r="O69" s="518"/>
      <c r="P69" s="519"/>
      <c r="Q69" s="479"/>
      <c r="R69" s="479"/>
      <c r="S69" s="297"/>
      <c r="T69" s="297"/>
      <c r="U69" s="297"/>
      <c r="V69" s="297"/>
      <c r="W69" s="297"/>
      <c r="X69" s="302"/>
      <c r="Y69" s="277">
        <f t="shared" si="13"/>
        <v>0</v>
      </c>
      <c r="Z69" s="486">
        <f t="shared" si="25"/>
        <v>0</v>
      </c>
      <c r="AA69" s="278">
        <f t="shared" si="19"/>
        <v>0</v>
      </c>
      <c r="AB69" s="431"/>
      <c r="AC69" s="279">
        <f t="shared" si="14"/>
        <v>1</v>
      </c>
      <c r="AD69" s="433"/>
      <c r="AE69" s="279">
        <f t="shared" si="20"/>
        <v>1</v>
      </c>
      <c r="AF69" s="431"/>
      <c r="AG69" s="280" t="str">
        <f t="shared" si="21"/>
        <v>Numero di soluzioni alternative =</v>
      </c>
      <c r="AH69" s="435"/>
      <c r="AI69" s="280" t="str">
        <f t="shared" si="22"/>
        <v/>
      </c>
      <c r="AJ69" s="435"/>
      <c r="AK69" s="281" t="str">
        <f t="shared" si="15"/>
        <v/>
      </c>
      <c r="AL69" s="282" t="e">
        <f t="shared" si="28"/>
        <v>#VALUE!</v>
      </c>
      <c r="AM69" s="283">
        <f t="shared" si="29"/>
        <v>0</v>
      </c>
      <c r="AN69" s="284"/>
      <c r="AO69" s="437"/>
      <c r="AP69" s="437"/>
      <c r="AQ69" s="438"/>
      <c r="AR69" s="438"/>
      <c r="AS69" s="438"/>
      <c r="AT69" s="438"/>
      <c r="AU69" s="438"/>
      <c r="AV69" s="473">
        <f t="shared" si="30"/>
        <v>0</v>
      </c>
      <c r="AW69" s="285">
        <f t="shared" si="31"/>
        <v>0</v>
      </c>
      <c r="AX69" s="286">
        <f t="shared" si="32"/>
        <v>10</v>
      </c>
      <c r="AY69" s="286">
        <f t="shared" si="33"/>
        <v>10</v>
      </c>
      <c r="AZ69" s="286">
        <f t="shared" si="34"/>
        <v>0</v>
      </c>
      <c r="BA69" s="285">
        <f t="shared" si="35"/>
        <v>0</v>
      </c>
      <c r="BB69" s="285">
        <f t="shared" si="36"/>
        <v>0</v>
      </c>
      <c r="BC69" s="287">
        <f t="shared" si="16"/>
        <v>0</v>
      </c>
      <c r="BE69" s="288">
        <f t="shared" si="37"/>
        <v>0</v>
      </c>
      <c r="BF69" s="392">
        <v>61</v>
      </c>
      <c r="BG69" s="406">
        <f t="shared" si="38"/>
        <v>0</v>
      </c>
      <c r="BH69" s="190">
        <f t="shared" si="39"/>
        <v>0</v>
      </c>
      <c r="BI69" s="190">
        <f t="shared" si="40"/>
        <v>0</v>
      </c>
      <c r="BJ69" s="462">
        <f t="shared" si="43"/>
        <v>0</v>
      </c>
      <c r="BK69" s="462">
        <f t="shared" si="43"/>
        <v>0</v>
      </c>
      <c r="BL69" s="462">
        <f t="shared" si="18"/>
        <v>0</v>
      </c>
    </row>
    <row r="70" spans="1:64" ht="118.5" thickBot="1" x14ac:dyDescent="0.5">
      <c r="A70" s="149">
        <v>80</v>
      </c>
      <c r="B70" s="454">
        <v>62</v>
      </c>
      <c r="C70" s="162" t="s">
        <v>228</v>
      </c>
      <c r="D70" s="411"/>
      <c r="E70" s="411"/>
      <c r="F70" s="414"/>
      <c r="G70" s="520" t="s">
        <v>386</v>
      </c>
      <c r="H70" s="521"/>
      <c r="I70" s="521"/>
      <c r="J70" s="521"/>
      <c r="K70" s="521"/>
      <c r="L70" s="521"/>
      <c r="M70" s="521"/>
      <c r="N70" s="521"/>
      <c r="O70" s="551"/>
      <c r="P70" s="522"/>
      <c r="Q70" s="477"/>
      <c r="R70" s="477"/>
      <c r="S70" s="297"/>
      <c r="T70" s="297"/>
      <c r="U70" s="297"/>
      <c r="V70" s="297"/>
      <c r="W70" s="297"/>
      <c r="X70" s="302"/>
      <c r="Y70" s="277">
        <f t="shared" si="13"/>
        <v>0</v>
      </c>
      <c r="Z70" s="486">
        <f t="shared" si="25"/>
        <v>0</v>
      </c>
      <c r="AA70" s="278">
        <f t="shared" si="19"/>
        <v>0</v>
      </c>
      <c r="AB70" s="431"/>
      <c r="AC70" s="279">
        <f t="shared" si="14"/>
        <v>1</v>
      </c>
      <c r="AD70" s="433"/>
      <c r="AE70" s="279">
        <f t="shared" si="20"/>
        <v>1</v>
      </c>
      <c r="AF70" s="431"/>
      <c r="AG70" s="280" t="str">
        <f t="shared" si="21"/>
        <v>Numero di soluzioni alternative =</v>
      </c>
      <c r="AH70" s="435"/>
      <c r="AI70" s="280" t="str">
        <f t="shared" si="22"/>
        <v/>
      </c>
      <c r="AJ70" s="435"/>
      <c r="AK70" s="281" t="str">
        <f t="shared" si="15"/>
        <v/>
      </c>
      <c r="AL70" s="282" t="e">
        <f t="shared" si="28"/>
        <v>#VALUE!</v>
      </c>
      <c r="AM70" s="283">
        <f t="shared" si="29"/>
        <v>0</v>
      </c>
      <c r="AN70" s="284"/>
      <c r="AO70" s="437"/>
      <c r="AP70" s="437"/>
      <c r="AQ70" s="438"/>
      <c r="AR70" s="438"/>
      <c r="AS70" s="438"/>
      <c r="AT70" s="438"/>
      <c r="AU70" s="438"/>
      <c r="AV70" s="473">
        <f t="shared" si="30"/>
        <v>0</v>
      </c>
      <c r="AW70" s="285">
        <f t="shared" si="31"/>
        <v>0</v>
      </c>
      <c r="AX70" s="286">
        <f t="shared" si="32"/>
        <v>10</v>
      </c>
      <c r="AY70" s="286">
        <f t="shared" si="33"/>
        <v>10</v>
      </c>
      <c r="AZ70" s="286">
        <f t="shared" si="34"/>
        <v>0</v>
      </c>
      <c r="BA70" s="285">
        <f t="shared" si="35"/>
        <v>0</v>
      </c>
      <c r="BB70" s="285">
        <f t="shared" si="36"/>
        <v>0</v>
      </c>
      <c r="BC70" s="287">
        <f t="shared" si="16"/>
        <v>0</v>
      </c>
      <c r="BE70" s="288">
        <f t="shared" si="37"/>
        <v>0</v>
      </c>
      <c r="BF70" s="394">
        <v>62</v>
      </c>
      <c r="BG70" s="407">
        <f t="shared" si="38"/>
        <v>0</v>
      </c>
      <c r="BH70" s="188">
        <f t="shared" si="39"/>
        <v>0</v>
      </c>
      <c r="BI70" s="188">
        <f t="shared" si="40"/>
        <v>0</v>
      </c>
      <c r="BJ70" s="463">
        <f t="shared" si="43"/>
        <v>0</v>
      </c>
      <c r="BK70" s="463">
        <f t="shared" si="43"/>
        <v>0</v>
      </c>
      <c r="BL70" s="463">
        <f t="shared" si="18"/>
        <v>0</v>
      </c>
    </row>
    <row r="71" spans="1:64" ht="52.9" thickBot="1" x14ac:dyDescent="0.5">
      <c r="A71" s="148">
        <v>81</v>
      </c>
      <c r="B71" s="457">
        <v>63</v>
      </c>
      <c r="C71" s="161" t="s">
        <v>229</v>
      </c>
      <c r="D71" s="411"/>
      <c r="E71" s="411"/>
      <c r="F71" s="414"/>
      <c r="G71" s="198" t="s">
        <v>375</v>
      </c>
      <c r="H71" s="124" t="s">
        <v>46</v>
      </c>
      <c r="I71" s="420"/>
      <c r="J71" s="294">
        <v>4</v>
      </c>
      <c r="K71" s="294">
        <v>1000</v>
      </c>
      <c r="L71" s="295">
        <v>0.1</v>
      </c>
      <c r="M71" s="325" t="s">
        <v>411</v>
      </c>
      <c r="N71" s="426"/>
      <c r="O71" s="306"/>
      <c r="P71" s="326"/>
      <c r="Q71" s="327">
        <f>IF(N71&gt;500,(2*N71-500)/N71,1)</f>
        <v>1</v>
      </c>
      <c r="R71" s="327">
        <v>1</v>
      </c>
      <c r="S71" s="297"/>
      <c r="T71" s="297"/>
      <c r="U71" s="297"/>
      <c r="V71" s="297"/>
      <c r="W71" s="297"/>
      <c r="X71" s="302"/>
      <c r="Y71" s="277">
        <f t="shared" si="13"/>
        <v>900</v>
      </c>
      <c r="Z71" s="486">
        <f t="shared" si="25"/>
        <v>0</v>
      </c>
      <c r="AA71" s="278">
        <f t="shared" si="19"/>
        <v>0</v>
      </c>
      <c r="AB71" s="431"/>
      <c r="AC71" s="279">
        <f t="shared" si="14"/>
        <v>1</v>
      </c>
      <c r="AD71" s="433"/>
      <c r="AE71" s="279">
        <f t="shared" si="20"/>
        <v>1</v>
      </c>
      <c r="AF71" s="431"/>
      <c r="AG71" s="280" t="str">
        <f t="shared" si="21"/>
        <v>Numero di soluzioni alternative =</v>
      </c>
      <c r="AH71" s="435"/>
      <c r="AI71" s="280" t="str">
        <f t="shared" si="22"/>
        <v/>
      </c>
      <c r="AJ71" s="435"/>
      <c r="AK71" s="281" t="str">
        <f t="shared" si="15"/>
        <v/>
      </c>
      <c r="AL71" s="282" t="e">
        <f t="shared" si="28"/>
        <v>#VALUE!</v>
      </c>
      <c r="AM71" s="283">
        <f t="shared" si="29"/>
        <v>0</v>
      </c>
      <c r="AN71" s="284"/>
      <c r="AO71" s="437"/>
      <c r="AP71" s="437"/>
      <c r="AQ71" s="438"/>
      <c r="AR71" s="438"/>
      <c r="AS71" s="438"/>
      <c r="AT71" s="438"/>
      <c r="AU71" s="438"/>
      <c r="AV71" s="473">
        <f t="shared" si="30"/>
        <v>0</v>
      </c>
      <c r="AW71" s="285">
        <f t="shared" si="31"/>
        <v>0</v>
      </c>
      <c r="AX71" s="286">
        <f t="shared" si="32"/>
        <v>10</v>
      </c>
      <c r="AY71" s="286">
        <f t="shared" si="33"/>
        <v>10</v>
      </c>
      <c r="AZ71" s="286">
        <f t="shared" si="34"/>
        <v>0</v>
      </c>
      <c r="BA71" s="285">
        <f t="shared" si="35"/>
        <v>0</v>
      </c>
      <c r="BB71" s="285">
        <f t="shared" si="36"/>
        <v>0</v>
      </c>
      <c r="BC71" s="287">
        <f t="shared" si="16"/>
        <v>0</v>
      </c>
      <c r="BE71" s="288">
        <f t="shared" si="37"/>
        <v>0</v>
      </c>
      <c r="BF71" s="392">
        <v>63</v>
      </c>
      <c r="BG71" s="406">
        <f t="shared" si="38"/>
        <v>0</v>
      </c>
      <c r="BH71" s="190">
        <f t="shared" si="39"/>
        <v>0</v>
      </c>
      <c r="BI71" s="190">
        <f t="shared" si="40"/>
        <v>0</v>
      </c>
      <c r="BJ71" s="462">
        <f t="shared" si="43"/>
        <v>0</v>
      </c>
      <c r="BK71" s="462">
        <f t="shared" si="43"/>
        <v>0</v>
      </c>
      <c r="BL71" s="462">
        <f t="shared" si="18"/>
        <v>0</v>
      </c>
    </row>
    <row r="72" spans="1:64" ht="28.9" thickBot="1" x14ac:dyDescent="0.5">
      <c r="A72" s="149">
        <v>82</v>
      </c>
      <c r="B72" s="457">
        <v>64</v>
      </c>
      <c r="C72" s="162" t="s">
        <v>232</v>
      </c>
      <c r="D72" s="411"/>
      <c r="E72" s="411"/>
      <c r="F72" s="414"/>
      <c r="G72" s="199" t="s">
        <v>375</v>
      </c>
      <c r="H72" s="123" t="s">
        <v>46</v>
      </c>
      <c r="I72" s="420"/>
      <c r="J72" s="298">
        <v>6</v>
      </c>
      <c r="K72" s="298">
        <v>300</v>
      </c>
      <c r="L72" s="299">
        <v>0.1</v>
      </c>
      <c r="M72" s="301"/>
      <c r="N72" s="300">
        <v>1</v>
      </c>
      <c r="O72" s="304"/>
      <c r="P72" s="300">
        <v>1</v>
      </c>
      <c r="Q72" s="126">
        <f>+N72</f>
        <v>1</v>
      </c>
      <c r="R72" s="126">
        <f>+P72</f>
        <v>1</v>
      </c>
      <c r="S72" s="297"/>
      <c r="T72" s="297"/>
      <c r="U72" s="297"/>
      <c r="V72" s="297"/>
      <c r="W72" s="297"/>
      <c r="X72" s="302"/>
      <c r="Y72" s="277">
        <f t="shared" si="13"/>
        <v>270</v>
      </c>
      <c r="Z72" s="486">
        <f t="shared" si="25"/>
        <v>0</v>
      </c>
      <c r="AA72" s="278">
        <f t="shared" si="19"/>
        <v>0</v>
      </c>
      <c r="AB72" s="431"/>
      <c r="AC72" s="279">
        <f t="shared" si="14"/>
        <v>1</v>
      </c>
      <c r="AD72" s="433"/>
      <c r="AE72" s="279">
        <f t="shared" si="20"/>
        <v>1</v>
      </c>
      <c r="AF72" s="431"/>
      <c r="AG72" s="280" t="str">
        <f t="shared" si="21"/>
        <v>Numero di soluzioni alternative =</v>
      </c>
      <c r="AH72" s="435"/>
      <c r="AI72" s="280" t="str">
        <f t="shared" si="22"/>
        <v/>
      </c>
      <c r="AJ72" s="435"/>
      <c r="AK72" s="281" t="str">
        <f t="shared" si="15"/>
        <v/>
      </c>
      <c r="AL72" s="282" t="e">
        <f t="shared" si="28"/>
        <v>#VALUE!</v>
      </c>
      <c r="AM72" s="283">
        <f t="shared" si="29"/>
        <v>0</v>
      </c>
      <c r="AN72" s="284"/>
      <c r="AO72" s="437"/>
      <c r="AP72" s="437"/>
      <c r="AQ72" s="438"/>
      <c r="AR72" s="438"/>
      <c r="AS72" s="438"/>
      <c r="AT72" s="438"/>
      <c r="AU72" s="438"/>
      <c r="AV72" s="473">
        <f t="shared" si="30"/>
        <v>0</v>
      </c>
      <c r="AW72" s="285">
        <f t="shared" si="31"/>
        <v>0</v>
      </c>
      <c r="AX72" s="286">
        <f t="shared" si="32"/>
        <v>10</v>
      </c>
      <c r="AY72" s="286">
        <f t="shared" si="33"/>
        <v>10</v>
      </c>
      <c r="AZ72" s="286">
        <f t="shared" si="34"/>
        <v>0</v>
      </c>
      <c r="BA72" s="285">
        <f t="shared" si="35"/>
        <v>0</v>
      </c>
      <c r="BB72" s="285">
        <f t="shared" si="36"/>
        <v>0</v>
      </c>
      <c r="BC72" s="287">
        <f t="shared" si="16"/>
        <v>0</v>
      </c>
      <c r="BE72" s="288">
        <f t="shared" si="37"/>
        <v>0</v>
      </c>
      <c r="BF72" s="394">
        <v>64</v>
      </c>
      <c r="BG72" s="407">
        <f t="shared" si="38"/>
        <v>0</v>
      </c>
      <c r="BH72" s="188">
        <f t="shared" si="39"/>
        <v>0</v>
      </c>
      <c r="BI72" s="188">
        <f t="shared" si="40"/>
        <v>0</v>
      </c>
      <c r="BJ72" s="463">
        <f t="shared" si="43"/>
        <v>0</v>
      </c>
      <c r="BK72" s="463">
        <f t="shared" si="43"/>
        <v>0</v>
      </c>
      <c r="BL72" s="463">
        <f t="shared" si="18"/>
        <v>0</v>
      </c>
    </row>
    <row r="73" spans="1:64" ht="89.25" customHeight="1" thickBot="1" x14ac:dyDescent="0.5">
      <c r="A73" s="148">
        <v>83</v>
      </c>
      <c r="B73" s="454">
        <v>65</v>
      </c>
      <c r="C73" s="161" t="s">
        <v>436</v>
      </c>
      <c r="D73" s="411"/>
      <c r="E73" s="411"/>
      <c r="F73" s="414"/>
      <c r="G73" s="198" t="s">
        <v>375</v>
      </c>
      <c r="H73" s="124" t="s">
        <v>46</v>
      </c>
      <c r="I73" s="420"/>
      <c r="J73" s="294">
        <v>6</v>
      </c>
      <c r="K73" s="294">
        <v>1000</v>
      </c>
      <c r="L73" s="295">
        <v>0.4</v>
      </c>
      <c r="M73" s="325" t="s">
        <v>437</v>
      </c>
      <c r="N73" s="426"/>
      <c r="O73" s="304"/>
      <c r="P73" s="332"/>
      <c r="Q73" s="327">
        <f>IF(N73&gt;100,(3*N73-200)/N73,1)</f>
        <v>1</v>
      </c>
      <c r="R73" s="327">
        <v>1</v>
      </c>
      <c r="S73" s="297"/>
      <c r="T73" s="297"/>
      <c r="U73" s="297"/>
      <c r="V73" s="297"/>
      <c r="W73" s="297"/>
      <c r="X73" s="302"/>
      <c r="Y73" s="277">
        <f>IF(K73&lt;&gt;"",(K73+(I73-K73)*L73),I73)</f>
        <v>600</v>
      </c>
      <c r="Z73" s="486">
        <f t="shared" si="25"/>
        <v>0</v>
      </c>
      <c r="AA73" s="278">
        <f>((Z73*J73)^0.5)*Q73*R73</f>
        <v>0</v>
      </c>
      <c r="AB73" s="431"/>
      <c r="AC73" s="279">
        <f t="shared" si="14"/>
        <v>1</v>
      </c>
      <c r="AD73" s="433"/>
      <c r="AE73" s="279">
        <f>IF(AD73="SI",1.5,1)</f>
        <v>1</v>
      </c>
      <c r="AF73" s="431"/>
      <c r="AG73" s="280" t="str">
        <f>IF(AF73&lt;&gt;"Approccio prescrittivo o con soluzioni conformi","Numero di soluzioni alternative =",IF(AH73&lt;&gt;0,"Mettere 0 nella cella n.",""))</f>
        <v>Numero di soluzioni alternative =</v>
      </c>
      <c r="AH73" s="435"/>
      <c r="AI73" s="280" t="str">
        <f>IF(AF73="Approccio con soluzioni alternative mediante FSE","Numero totale scenari esaminati = ",IF(AJ73&lt;&gt;0,"Mettere 0 nella cella T",""))</f>
        <v/>
      </c>
      <c r="AJ73" s="435"/>
      <c r="AK73" s="281" t="str">
        <f t="shared" si="15"/>
        <v/>
      </c>
      <c r="AL73" s="282" t="e">
        <f t="shared" ref="AL73:AL79" si="44">+AA73*AC73*AE73*AK73</f>
        <v>#VALUE!</v>
      </c>
      <c r="AM73" s="283">
        <f t="shared" ref="AM73:AM88" si="45">IF(E73="SI",AL73,0)</f>
        <v>0</v>
      </c>
      <c r="AN73" s="284"/>
      <c r="AO73" s="437"/>
      <c r="AP73" s="437"/>
      <c r="AQ73" s="438"/>
      <c r="AR73" s="438"/>
      <c r="AS73" s="438"/>
      <c r="AT73" s="438"/>
      <c r="AU73" s="438"/>
      <c r="AV73" s="473">
        <f t="shared" ref="AV73:AV88" si="46">IF(D73="A",1.8*AA73,AA73)</f>
        <v>0</v>
      </c>
      <c r="AW73" s="285">
        <f t="shared" ref="AW73:AW88" si="47">IF(AP73="SI",+AA73*0.5,0)</f>
        <v>0</v>
      </c>
      <c r="AX73" s="286">
        <f t="shared" si="32"/>
        <v>10</v>
      </c>
      <c r="AY73" s="286">
        <f t="shared" si="33"/>
        <v>10</v>
      </c>
      <c r="AZ73" s="286">
        <f t="shared" si="34"/>
        <v>0</v>
      </c>
      <c r="BA73" s="285">
        <f t="shared" ref="BA73:BA88" si="48">IF(AT73="SI",AA73*0.75,0)</f>
        <v>0</v>
      </c>
      <c r="BB73" s="285">
        <f t="shared" ref="BB73:BB88" si="49">IF(AP73="SI",IF(AU73="SI",AA73*0.15,0),IF(AU73="SI",0.25*AA73,0))</f>
        <v>0</v>
      </c>
      <c r="BC73" s="287">
        <f t="shared" si="16"/>
        <v>0</v>
      </c>
      <c r="BE73" s="288">
        <f t="shared" ref="BE73:BE88" si="50">IF(BH73="SI",IF(BI73="SI",IF(BG73="A",1.8*AA73,AM73+AA73),0),0)</f>
        <v>0</v>
      </c>
      <c r="BF73" s="392">
        <v>65</v>
      </c>
      <c r="BG73" s="406">
        <f t="shared" ref="BG73:BG88" si="51">+D73</f>
        <v>0</v>
      </c>
      <c r="BH73" s="190">
        <f t="shared" ref="BH73:BH88" si="52">+E73</f>
        <v>0</v>
      </c>
      <c r="BI73" s="190">
        <f t="shared" ref="BI73:BI88" si="53">+F73</f>
        <v>0</v>
      </c>
      <c r="BJ73" s="463">
        <f t="shared" si="43"/>
        <v>0</v>
      </c>
      <c r="BK73" s="463">
        <f t="shared" si="43"/>
        <v>0</v>
      </c>
      <c r="BL73" s="463">
        <f t="shared" si="18"/>
        <v>0</v>
      </c>
    </row>
    <row r="74" spans="1:64" ht="81" customHeight="1" thickBot="1" x14ac:dyDescent="0.5">
      <c r="A74" s="149">
        <v>84</v>
      </c>
      <c r="B74" s="455">
        <v>66</v>
      </c>
      <c r="C74" s="162" t="s">
        <v>237</v>
      </c>
      <c r="D74" s="411"/>
      <c r="E74" s="411"/>
      <c r="F74" s="414"/>
      <c r="G74" s="199" t="s">
        <v>375</v>
      </c>
      <c r="H74" s="123" t="s">
        <v>46</v>
      </c>
      <c r="I74" s="420"/>
      <c r="J74" s="298">
        <v>6</v>
      </c>
      <c r="K74" s="298">
        <v>1000</v>
      </c>
      <c r="L74" s="299">
        <v>0.4</v>
      </c>
      <c r="M74" s="328" t="s">
        <v>438</v>
      </c>
      <c r="N74" s="426"/>
      <c r="O74" s="304"/>
      <c r="P74" s="332"/>
      <c r="Q74" s="324">
        <f>IF(N74&gt;25,(2*N74-25)/N74,1)</f>
        <v>1</v>
      </c>
      <c r="R74" s="324">
        <v>1</v>
      </c>
      <c r="S74" s="297"/>
      <c r="T74" s="297"/>
      <c r="U74" s="297"/>
      <c r="V74" s="297"/>
      <c r="W74" s="297"/>
      <c r="X74" s="302"/>
      <c r="Y74" s="277">
        <f t="shared" ref="Y74:Y88" si="54">IF(K74&lt;&gt;"",(K74+(I74-K74)*L74),I74)</f>
        <v>600</v>
      </c>
      <c r="Z74" s="486">
        <f t="shared" si="25"/>
        <v>0</v>
      </c>
      <c r="AA74" s="278">
        <f>((Z74*J74)^0.5)*Q74*R74</f>
        <v>0</v>
      </c>
      <c r="AB74" s="431"/>
      <c r="AC74" s="279">
        <f t="shared" ref="AC74:AC88" si="55">IF(AB74&lt;&gt;"",VLOOKUP(AB74,$AB$2:$AC$4,2,FALSE),1)</f>
        <v>1</v>
      </c>
      <c r="AD74" s="433"/>
      <c r="AE74" s="279">
        <f>IF(AD74="SI",1.5,1)</f>
        <v>1</v>
      </c>
      <c r="AF74" s="431"/>
      <c r="AG74" s="280" t="str">
        <f>IF(AF74&lt;&gt;"Approccio prescrittivo o con soluzioni conformi","Numero di soluzioni alternative =",IF(AH74&lt;&gt;0,"Mettere 0 nella cella n.",""))</f>
        <v>Numero di soluzioni alternative =</v>
      </c>
      <c r="AH74" s="435"/>
      <c r="AI74" s="280" t="str">
        <f>IF(AF74="Approccio con soluzioni alternative mediante FSE","Numero totale scenari esaminati = ",IF(AJ74&lt;&gt;0,"Mettere 0 nella cella T",""))</f>
        <v/>
      </c>
      <c r="AJ74" s="435"/>
      <c r="AK74" s="281" t="str">
        <f t="shared" ref="AK74:AK88" si="56">IF(AF74="Approccio prescrittivo o con soluzioni conformi",1,IF(AF74="Approccio con soluzioni alternative diverse dalla FSE",1+AH74*0.05,IF(AF74="Approccio con soluzioni alternative mediante FSE",($AI$2*$AI$4*(AH74+$AI$3*AJ74)),"")))</f>
        <v/>
      </c>
      <c r="AL74" s="282" t="e">
        <f t="shared" si="44"/>
        <v>#VALUE!</v>
      </c>
      <c r="AM74" s="283">
        <f t="shared" si="45"/>
        <v>0</v>
      </c>
      <c r="AN74" s="284"/>
      <c r="AO74" s="437"/>
      <c r="AP74" s="437"/>
      <c r="AQ74" s="438"/>
      <c r="AR74" s="438"/>
      <c r="AS74" s="438"/>
      <c r="AT74" s="438"/>
      <c r="AU74" s="438"/>
      <c r="AV74" s="473">
        <f t="shared" si="46"/>
        <v>0</v>
      </c>
      <c r="AW74" s="285">
        <f t="shared" si="47"/>
        <v>0</v>
      </c>
      <c r="AX74" s="286">
        <f t="shared" si="32"/>
        <v>10</v>
      </c>
      <c r="AY74" s="286">
        <f t="shared" si="33"/>
        <v>10</v>
      </c>
      <c r="AZ74" s="286">
        <f t="shared" si="34"/>
        <v>0</v>
      </c>
      <c r="BA74" s="285">
        <f t="shared" si="48"/>
        <v>0</v>
      </c>
      <c r="BB74" s="285">
        <f t="shared" si="49"/>
        <v>0</v>
      </c>
      <c r="BC74" s="287">
        <f t="shared" ref="BC74:BC88" si="57">IF(F74="SI",IF(AO74="SI",AV74+BB74,AW74+AX74+AY74+AZ74+BA74+BB74),0)</f>
        <v>0</v>
      </c>
      <c r="BE74" s="288">
        <f t="shared" si="50"/>
        <v>0</v>
      </c>
      <c r="BF74" s="393">
        <v>66</v>
      </c>
      <c r="BG74" s="407">
        <f t="shared" si="51"/>
        <v>0</v>
      </c>
      <c r="BH74" s="188">
        <f t="shared" si="52"/>
        <v>0</v>
      </c>
      <c r="BI74" s="188">
        <f t="shared" si="53"/>
        <v>0</v>
      </c>
      <c r="BJ74" s="463">
        <f t="shared" si="43"/>
        <v>0</v>
      </c>
      <c r="BK74" s="463">
        <f t="shared" si="43"/>
        <v>0</v>
      </c>
      <c r="BL74" s="463">
        <f t="shared" ref="BL74:BL88" si="58">BJ74*BK74</f>
        <v>0</v>
      </c>
    </row>
    <row r="75" spans="1:64" ht="43.15" thickBot="1" x14ac:dyDescent="0.5">
      <c r="A75" s="148">
        <v>85</v>
      </c>
      <c r="B75" s="455">
        <v>67</v>
      </c>
      <c r="C75" s="161" t="s">
        <v>245</v>
      </c>
      <c r="D75" s="411" t="s">
        <v>44</v>
      </c>
      <c r="E75" s="411" t="s">
        <v>289</v>
      </c>
      <c r="F75" s="414" t="s">
        <v>289</v>
      </c>
      <c r="G75" s="199" t="s">
        <v>375</v>
      </c>
      <c r="H75" s="123" t="s">
        <v>46</v>
      </c>
      <c r="I75" s="420">
        <v>4000</v>
      </c>
      <c r="J75" s="298">
        <v>4</v>
      </c>
      <c r="K75" s="298">
        <v>1000</v>
      </c>
      <c r="L75" s="299">
        <v>0.1</v>
      </c>
      <c r="M75" s="328" t="s">
        <v>437</v>
      </c>
      <c r="N75" s="426">
        <v>650</v>
      </c>
      <c r="O75" s="333"/>
      <c r="P75" s="331"/>
      <c r="Q75" s="324">
        <f>IF(N75&gt;100,(3*N75-200)/N75,1)</f>
        <v>2.6923076923076925</v>
      </c>
      <c r="R75" s="324">
        <v>1</v>
      </c>
      <c r="S75" s="297"/>
      <c r="T75" s="297"/>
      <c r="U75" s="297"/>
      <c r="V75" s="297"/>
      <c r="W75" s="297"/>
      <c r="X75" s="302"/>
      <c r="Y75" s="277">
        <f t="shared" si="54"/>
        <v>1300</v>
      </c>
      <c r="Z75" s="486">
        <f t="shared" si="25"/>
        <v>1300</v>
      </c>
      <c r="AA75" s="278">
        <f t="shared" ref="AA75:AA77" si="59">((Z75*J75)^0.5)*Q75*R75</f>
        <v>194.1450686788302</v>
      </c>
      <c r="AB75" s="431" t="s">
        <v>292</v>
      </c>
      <c r="AC75" s="279">
        <f t="shared" si="55"/>
        <v>1</v>
      </c>
      <c r="AD75" s="433" t="s">
        <v>289</v>
      </c>
      <c r="AE75" s="279">
        <f t="shared" ref="AE75:AE77" si="60">IF(AD75="SI",1.5,1)</f>
        <v>1.5</v>
      </c>
      <c r="AF75" s="431" t="s">
        <v>293</v>
      </c>
      <c r="AG75" s="280" t="str">
        <f t="shared" ref="AG75:AG77" si="61">IF(AF75&lt;&gt;"Approccio prescrittivo o con soluzioni conformi","Numero di soluzioni alternative =",IF(AH75&lt;&gt;0,"Mettere 0 nella cella n.",""))</f>
        <v/>
      </c>
      <c r="AH75" s="435">
        <v>0</v>
      </c>
      <c r="AI75" s="280" t="str">
        <f t="shared" ref="AI75:AI77" si="62">IF(AF75="Approccio con soluzioni alternative mediante FSE","Numero totale scenari esaminati = ",IF(AJ75&lt;&gt;0,"Mettere 0 nella cella T",""))</f>
        <v/>
      </c>
      <c r="AJ75" s="435"/>
      <c r="AK75" s="281">
        <f t="shared" si="56"/>
        <v>1</v>
      </c>
      <c r="AL75" s="282">
        <f t="shared" si="44"/>
        <v>291.21760301824531</v>
      </c>
      <c r="AM75" s="283">
        <f t="shared" si="45"/>
        <v>291.21760301824531</v>
      </c>
      <c r="AN75" s="284"/>
      <c r="AO75" s="437" t="s">
        <v>289</v>
      </c>
      <c r="AP75" s="437" t="s">
        <v>290</v>
      </c>
      <c r="AQ75" s="438">
        <v>0</v>
      </c>
      <c r="AR75" s="438">
        <v>3</v>
      </c>
      <c r="AS75" s="438">
        <v>0</v>
      </c>
      <c r="AT75" s="438" t="s">
        <v>289</v>
      </c>
      <c r="AU75" s="438" t="s">
        <v>290</v>
      </c>
      <c r="AV75" s="473">
        <f t="shared" si="46"/>
        <v>194.1450686788302</v>
      </c>
      <c r="AW75" s="285">
        <f t="shared" si="47"/>
        <v>0</v>
      </c>
      <c r="AX75" s="286">
        <f>IF(AP75="SI",4+(6*SQRT(AQ75))+2*AQ75,10+10*AQ75)</f>
        <v>10</v>
      </c>
      <c r="AY75" s="286">
        <f>IF(AP75="SI",4+(3*SQRT(AR75))+2*AR75,10+6*AR75)</f>
        <v>28</v>
      </c>
      <c r="AZ75" s="286">
        <f t="shared" ref="AZ75:AZ88" si="63">30*AS75</f>
        <v>0</v>
      </c>
      <c r="BA75" s="285">
        <f t="shared" si="48"/>
        <v>145.60880150912266</v>
      </c>
      <c r="BB75" s="285">
        <f t="shared" si="49"/>
        <v>0</v>
      </c>
      <c r="BC75" s="287">
        <f t="shared" si="57"/>
        <v>194.1450686788302</v>
      </c>
      <c r="BE75" s="288">
        <f t="shared" si="50"/>
        <v>485.36267169707548</v>
      </c>
      <c r="BF75" s="392">
        <v>67</v>
      </c>
      <c r="BG75" s="406" t="str">
        <f t="shared" si="51"/>
        <v>C</v>
      </c>
      <c r="BH75" s="190" t="str">
        <f t="shared" si="52"/>
        <v>SI</v>
      </c>
      <c r="BI75" s="190" t="str">
        <f t="shared" si="53"/>
        <v>SI</v>
      </c>
      <c r="BJ75" s="462">
        <f t="shared" si="43"/>
        <v>1</v>
      </c>
      <c r="BK75" s="462">
        <f t="shared" si="43"/>
        <v>1</v>
      </c>
      <c r="BL75" s="462">
        <f t="shared" si="58"/>
        <v>1</v>
      </c>
    </row>
    <row r="76" spans="1:64" ht="87" customHeight="1" thickBot="1" x14ac:dyDescent="0.5">
      <c r="A76" s="149">
        <v>86</v>
      </c>
      <c r="B76" s="455">
        <v>68</v>
      </c>
      <c r="C76" s="162" t="s">
        <v>439</v>
      </c>
      <c r="D76" s="411"/>
      <c r="E76" s="411"/>
      <c r="F76" s="414"/>
      <c r="G76" s="317" t="s">
        <v>440</v>
      </c>
      <c r="H76" s="123" t="s">
        <v>46</v>
      </c>
      <c r="I76" s="420"/>
      <c r="J76" s="298">
        <v>6</v>
      </c>
      <c r="K76" s="298">
        <v>3000</v>
      </c>
      <c r="L76" s="299">
        <v>0.4</v>
      </c>
      <c r="M76" s="319" t="s">
        <v>441</v>
      </c>
      <c r="N76" s="426"/>
      <c r="O76" s="334" t="s">
        <v>442</v>
      </c>
      <c r="P76" s="425"/>
      <c r="Q76" s="335">
        <f>+V76</f>
        <v>0</v>
      </c>
      <c r="R76" s="324">
        <f>+X76</f>
        <v>0</v>
      </c>
      <c r="S76" s="297" t="s">
        <v>443</v>
      </c>
      <c r="T76" s="336"/>
      <c r="U76" s="336"/>
      <c r="V76" s="297">
        <f>(N76*7)^0.5</f>
        <v>0</v>
      </c>
      <c r="W76" s="297"/>
      <c r="X76" s="302">
        <f>(P76*8)^0.5</f>
        <v>0</v>
      </c>
      <c r="Y76" s="277">
        <f t="shared" si="54"/>
        <v>1800</v>
      </c>
      <c r="Z76" s="486">
        <f t="shared" ref="Z76:Z88" si="64">IF(K76&lt;&gt;"",IF(I76&lt;K76,I76,Y76),I76)</f>
        <v>0</v>
      </c>
      <c r="AA76" s="278">
        <f>((Z76*J76)^0.5)+Q76+R76</f>
        <v>0</v>
      </c>
      <c r="AB76" s="431"/>
      <c r="AC76" s="279">
        <f t="shared" si="55"/>
        <v>1</v>
      </c>
      <c r="AD76" s="433"/>
      <c r="AE76" s="279">
        <f t="shared" si="60"/>
        <v>1</v>
      </c>
      <c r="AF76" s="431"/>
      <c r="AG76" s="280" t="str">
        <f t="shared" si="61"/>
        <v>Numero di soluzioni alternative =</v>
      </c>
      <c r="AH76" s="435"/>
      <c r="AI76" s="280" t="str">
        <f t="shared" si="62"/>
        <v/>
      </c>
      <c r="AJ76" s="435"/>
      <c r="AK76" s="281" t="str">
        <f t="shared" si="56"/>
        <v/>
      </c>
      <c r="AL76" s="282" t="e">
        <f t="shared" si="44"/>
        <v>#VALUE!</v>
      </c>
      <c r="AM76" s="283">
        <f t="shared" si="45"/>
        <v>0</v>
      </c>
      <c r="AN76" s="284"/>
      <c r="AO76" s="437"/>
      <c r="AP76" s="437"/>
      <c r="AQ76" s="438"/>
      <c r="AR76" s="438"/>
      <c r="AS76" s="438"/>
      <c r="AT76" s="438"/>
      <c r="AU76" s="438"/>
      <c r="AV76" s="473">
        <f t="shared" si="46"/>
        <v>0</v>
      </c>
      <c r="AW76" s="285">
        <f t="shared" si="47"/>
        <v>0</v>
      </c>
      <c r="AX76" s="286">
        <f t="shared" ref="AX76:AX88" si="65">IF(AP76="SI",4+(6*SQRT(AQ76))+2*AQ76,10+10*AQ76)</f>
        <v>10</v>
      </c>
      <c r="AY76" s="286">
        <f t="shared" ref="AY76:AY88" si="66">IF(AP76="SI",4+(3*SQRT(AR76))+2*AR76,10+6*AR76)</f>
        <v>10</v>
      </c>
      <c r="AZ76" s="286">
        <f t="shared" si="63"/>
        <v>0</v>
      </c>
      <c r="BA76" s="285">
        <f t="shared" si="48"/>
        <v>0</v>
      </c>
      <c r="BB76" s="285">
        <f t="shared" si="49"/>
        <v>0</v>
      </c>
      <c r="BC76" s="287">
        <f t="shared" si="57"/>
        <v>0</v>
      </c>
      <c r="BE76" s="288">
        <f t="shared" si="50"/>
        <v>0</v>
      </c>
      <c r="BF76" s="394">
        <v>68</v>
      </c>
      <c r="BG76" s="407">
        <f t="shared" si="51"/>
        <v>0</v>
      </c>
      <c r="BH76" s="188">
        <f t="shared" si="52"/>
        <v>0</v>
      </c>
      <c r="BI76" s="188">
        <f t="shared" si="53"/>
        <v>0</v>
      </c>
      <c r="BJ76" s="463">
        <f t="shared" si="43"/>
        <v>0</v>
      </c>
      <c r="BK76" s="463">
        <f t="shared" si="43"/>
        <v>0</v>
      </c>
      <c r="BL76" s="463">
        <f t="shared" si="58"/>
        <v>0</v>
      </c>
    </row>
    <row r="77" spans="1:64" ht="79.5" customHeight="1" thickBot="1" x14ac:dyDescent="0.5">
      <c r="A77" s="148">
        <v>87</v>
      </c>
      <c r="B77" s="455">
        <v>69</v>
      </c>
      <c r="C77" s="161" t="s">
        <v>444</v>
      </c>
      <c r="D77" s="411"/>
      <c r="E77" s="411"/>
      <c r="F77" s="414"/>
      <c r="G77" s="198" t="s">
        <v>375</v>
      </c>
      <c r="H77" s="124" t="s">
        <v>46</v>
      </c>
      <c r="I77" s="420"/>
      <c r="J77" s="294">
        <v>6</v>
      </c>
      <c r="K77" s="294">
        <v>1000</v>
      </c>
      <c r="L77" s="295">
        <v>0.3</v>
      </c>
      <c r="M77" s="422"/>
      <c r="N77" s="125">
        <f>IF(M77=U77,0.8,1)</f>
        <v>1</v>
      </c>
      <c r="O77" s="304"/>
      <c r="P77" s="320"/>
      <c r="Q77" s="296">
        <f t="shared" ref="Q77" si="67">+N77</f>
        <v>1</v>
      </c>
      <c r="R77" s="296">
        <v>1</v>
      </c>
      <c r="S77" s="297"/>
      <c r="T77" s="297"/>
      <c r="U77" s="297" t="s">
        <v>445</v>
      </c>
      <c r="V77" s="297" t="s">
        <v>446</v>
      </c>
      <c r="W77" s="297"/>
      <c r="X77" s="302"/>
      <c r="Y77" s="277">
        <f t="shared" si="54"/>
        <v>700</v>
      </c>
      <c r="Z77" s="486">
        <f t="shared" si="64"/>
        <v>0</v>
      </c>
      <c r="AA77" s="278">
        <f t="shared" si="59"/>
        <v>0</v>
      </c>
      <c r="AB77" s="431"/>
      <c r="AC77" s="279">
        <f t="shared" si="55"/>
        <v>1</v>
      </c>
      <c r="AD77" s="433"/>
      <c r="AE77" s="279">
        <f t="shared" si="60"/>
        <v>1</v>
      </c>
      <c r="AF77" s="431"/>
      <c r="AG77" s="280" t="str">
        <f t="shared" si="61"/>
        <v>Numero di soluzioni alternative =</v>
      </c>
      <c r="AH77" s="435"/>
      <c r="AI77" s="280" t="str">
        <f t="shared" si="62"/>
        <v/>
      </c>
      <c r="AJ77" s="435"/>
      <c r="AK77" s="281" t="str">
        <f t="shared" si="56"/>
        <v/>
      </c>
      <c r="AL77" s="282" t="e">
        <f t="shared" si="44"/>
        <v>#VALUE!</v>
      </c>
      <c r="AM77" s="283">
        <f t="shared" si="45"/>
        <v>0</v>
      </c>
      <c r="AN77" s="284"/>
      <c r="AO77" s="437"/>
      <c r="AP77" s="437"/>
      <c r="AQ77" s="438"/>
      <c r="AR77" s="438"/>
      <c r="AS77" s="438"/>
      <c r="AT77" s="438"/>
      <c r="AU77" s="438"/>
      <c r="AV77" s="473">
        <f t="shared" si="46"/>
        <v>0</v>
      </c>
      <c r="AW77" s="285">
        <f t="shared" si="47"/>
        <v>0</v>
      </c>
      <c r="AX77" s="286">
        <f t="shared" si="65"/>
        <v>10</v>
      </c>
      <c r="AY77" s="286">
        <f t="shared" si="66"/>
        <v>10</v>
      </c>
      <c r="AZ77" s="286">
        <f t="shared" si="63"/>
        <v>0</v>
      </c>
      <c r="BA77" s="285">
        <f t="shared" si="48"/>
        <v>0</v>
      </c>
      <c r="BB77" s="285">
        <f t="shared" si="49"/>
        <v>0</v>
      </c>
      <c r="BC77" s="287">
        <f t="shared" si="57"/>
        <v>0</v>
      </c>
      <c r="BE77" s="288">
        <f t="shared" si="50"/>
        <v>0</v>
      </c>
      <c r="BF77" s="392">
        <v>69</v>
      </c>
      <c r="BG77" s="406">
        <f t="shared" si="51"/>
        <v>0</v>
      </c>
      <c r="BH77" s="190">
        <f t="shared" si="52"/>
        <v>0</v>
      </c>
      <c r="BI77" s="190">
        <f t="shared" si="53"/>
        <v>0</v>
      </c>
      <c r="BJ77" s="462">
        <f t="shared" si="43"/>
        <v>0</v>
      </c>
      <c r="BK77" s="462">
        <f t="shared" si="43"/>
        <v>0</v>
      </c>
      <c r="BL77" s="462">
        <f t="shared" si="58"/>
        <v>0</v>
      </c>
    </row>
    <row r="78" spans="1:64" ht="28.9" thickBot="1" x14ac:dyDescent="0.5">
      <c r="A78" s="149">
        <v>88</v>
      </c>
      <c r="B78" s="457">
        <v>70</v>
      </c>
      <c r="C78" s="162" t="s">
        <v>447</v>
      </c>
      <c r="D78" s="411"/>
      <c r="E78" s="411"/>
      <c r="F78" s="414"/>
      <c r="G78" s="199" t="s">
        <v>375</v>
      </c>
      <c r="H78" s="123" t="s">
        <v>46</v>
      </c>
      <c r="I78" s="420"/>
      <c r="J78" s="298">
        <v>4</v>
      </c>
      <c r="K78" s="298">
        <v>1000</v>
      </c>
      <c r="L78" s="299">
        <v>0.1</v>
      </c>
      <c r="M78" s="328" t="s">
        <v>413</v>
      </c>
      <c r="N78" s="426"/>
      <c r="O78" s="304"/>
      <c r="P78" s="300">
        <v>1</v>
      </c>
      <c r="Q78" s="324">
        <f>IF(N78&gt;5,(2*N78-5)/N78,1)</f>
        <v>1</v>
      </c>
      <c r="R78" s="324">
        <f t="shared" ref="R78" si="68">+P78</f>
        <v>1</v>
      </c>
      <c r="S78" s="297"/>
      <c r="T78" s="297"/>
      <c r="U78" s="297"/>
      <c r="V78" s="297"/>
      <c r="W78" s="297"/>
      <c r="X78" s="302"/>
      <c r="Y78" s="277">
        <f t="shared" si="54"/>
        <v>900</v>
      </c>
      <c r="Z78" s="486">
        <f t="shared" si="64"/>
        <v>0</v>
      </c>
      <c r="AA78" s="278">
        <f>((Z78*J78)^0.5)*Q78*R78</f>
        <v>0</v>
      </c>
      <c r="AB78" s="431"/>
      <c r="AC78" s="279">
        <f t="shared" si="55"/>
        <v>1</v>
      </c>
      <c r="AD78" s="433"/>
      <c r="AE78" s="279">
        <f>IF(AD78="SI",1.5,1)</f>
        <v>1</v>
      </c>
      <c r="AF78" s="431"/>
      <c r="AG78" s="280" t="str">
        <f>IF(AF78&lt;&gt;"Approccio prescrittivo o con soluzioni conformi","Numero di soluzioni alternative =",IF(AH78&lt;&gt;0,"Mettere 0 nella cella n.",""))</f>
        <v>Numero di soluzioni alternative =</v>
      </c>
      <c r="AH78" s="435"/>
      <c r="AI78" s="280" t="str">
        <f>IF(AF78="Approccio con soluzioni alternative mediante FSE","Numero totale scenari esaminati = ",IF(AJ78&lt;&gt;0,"Mettere 0 nella cella T",""))</f>
        <v/>
      </c>
      <c r="AJ78" s="435"/>
      <c r="AK78" s="281" t="str">
        <f t="shared" si="56"/>
        <v/>
      </c>
      <c r="AL78" s="282" t="e">
        <f t="shared" si="44"/>
        <v>#VALUE!</v>
      </c>
      <c r="AM78" s="283">
        <f t="shared" si="45"/>
        <v>0</v>
      </c>
      <c r="AN78" s="284"/>
      <c r="AO78" s="437"/>
      <c r="AP78" s="437"/>
      <c r="AQ78" s="438"/>
      <c r="AR78" s="438"/>
      <c r="AS78" s="438"/>
      <c r="AT78" s="438"/>
      <c r="AU78" s="438"/>
      <c r="AV78" s="473">
        <f t="shared" si="46"/>
        <v>0</v>
      </c>
      <c r="AW78" s="285">
        <f t="shared" si="47"/>
        <v>0</v>
      </c>
      <c r="AX78" s="286">
        <f t="shared" si="65"/>
        <v>10</v>
      </c>
      <c r="AY78" s="286">
        <f t="shared" si="66"/>
        <v>10</v>
      </c>
      <c r="AZ78" s="286">
        <f t="shared" si="63"/>
        <v>0</v>
      </c>
      <c r="BA78" s="285">
        <f t="shared" si="48"/>
        <v>0</v>
      </c>
      <c r="BB78" s="285">
        <f t="shared" si="49"/>
        <v>0</v>
      </c>
      <c r="BC78" s="287">
        <f t="shared" si="57"/>
        <v>0</v>
      </c>
      <c r="BE78" s="288">
        <f t="shared" si="50"/>
        <v>0</v>
      </c>
      <c r="BF78" s="394">
        <v>70</v>
      </c>
      <c r="BG78" s="407">
        <f t="shared" si="51"/>
        <v>0</v>
      </c>
      <c r="BH78" s="188">
        <f t="shared" si="52"/>
        <v>0</v>
      </c>
      <c r="BI78" s="188">
        <f t="shared" si="53"/>
        <v>0</v>
      </c>
      <c r="BJ78" s="463">
        <f t="shared" si="43"/>
        <v>0</v>
      </c>
      <c r="BK78" s="463">
        <f t="shared" si="43"/>
        <v>0</v>
      </c>
      <c r="BL78" s="463">
        <f t="shared" si="58"/>
        <v>0</v>
      </c>
    </row>
    <row r="79" spans="1:64" ht="28.9" thickBot="1" x14ac:dyDescent="0.5">
      <c r="A79" s="148">
        <v>89</v>
      </c>
      <c r="B79" s="455">
        <v>71</v>
      </c>
      <c r="C79" s="161" t="s">
        <v>262</v>
      </c>
      <c r="D79" s="411"/>
      <c r="E79" s="411"/>
      <c r="F79" s="414"/>
      <c r="G79" s="198" t="s">
        <v>375</v>
      </c>
      <c r="H79" s="124" t="s">
        <v>46</v>
      </c>
      <c r="I79" s="420"/>
      <c r="J79" s="294">
        <v>6</v>
      </c>
      <c r="K79" s="294">
        <v>1000</v>
      </c>
      <c r="L79" s="295">
        <v>0.4</v>
      </c>
      <c r="M79" s="325" t="s">
        <v>437</v>
      </c>
      <c r="N79" s="426"/>
      <c r="O79" s="304"/>
      <c r="P79" s="296">
        <v>1</v>
      </c>
      <c r="Q79" s="327">
        <f>IF(N79&gt;300,(3*N79-600)/N79,1)</f>
        <v>1</v>
      </c>
      <c r="R79" s="327">
        <f t="shared" ref="R79" si="69">+P79</f>
        <v>1</v>
      </c>
      <c r="S79" s="297"/>
      <c r="T79" s="297"/>
      <c r="U79" s="297"/>
      <c r="V79" s="297"/>
      <c r="W79" s="297"/>
      <c r="X79" s="302"/>
      <c r="Y79" s="277">
        <f t="shared" si="54"/>
        <v>600</v>
      </c>
      <c r="Z79" s="486">
        <f t="shared" si="64"/>
        <v>0</v>
      </c>
      <c r="AA79" s="278">
        <f>((Z79*J79)^0.5)*Q79*R79</f>
        <v>0</v>
      </c>
      <c r="AB79" s="431"/>
      <c r="AC79" s="279">
        <f t="shared" si="55"/>
        <v>1</v>
      </c>
      <c r="AD79" s="433"/>
      <c r="AE79" s="279">
        <f>IF(AD79="SI",1.5,1)</f>
        <v>1</v>
      </c>
      <c r="AF79" s="431"/>
      <c r="AG79" s="280" t="str">
        <f>IF(AF79&lt;&gt;"Approccio prescrittivo o con soluzioni conformi","Numero di soluzioni alternative =",IF(AH79&lt;&gt;0,"Mettere 0 nella cella n.",""))</f>
        <v>Numero di soluzioni alternative =</v>
      </c>
      <c r="AH79" s="435"/>
      <c r="AI79" s="280" t="str">
        <f>IF(AF79="Approccio con soluzioni alternative mediante FSE","Numero totale scenari esaminati = ",IF(AJ79&lt;&gt;0,"Mettere 0 nella cella T",""))</f>
        <v/>
      </c>
      <c r="AJ79" s="435"/>
      <c r="AK79" s="281" t="str">
        <f t="shared" si="56"/>
        <v/>
      </c>
      <c r="AL79" s="282" t="e">
        <f t="shared" si="44"/>
        <v>#VALUE!</v>
      </c>
      <c r="AM79" s="283">
        <f t="shared" si="45"/>
        <v>0</v>
      </c>
      <c r="AN79" s="284"/>
      <c r="AO79" s="437"/>
      <c r="AP79" s="437"/>
      <c r="AQ79" s="438"/>
      <c r="AR79" s="438"/>
      <c r="AS79" s="438"/>
      <c r="AT79" s="438"/>
      <c r="AU79" s="438"/>
      <c r="AV79" s="473">
        <f t="shared" si="46"/>
        <v>0</v>
      </c>
      <c r="AW79" s="285">
        <f t="shared" si="47"/>
        <v>0</v>
      </c>
      <c r="AX79" s="286">
        <f t="shared" si="65"/>
        <v>10</v>
      </c>
      <c r="AY79" s="286">
        <f t="shared" si="66"/>
        <v>10</v>
      </c>
      <c r="AZ79" s="286">
        <f t="shared" si="63"/>
        <v>0</v>
      </c>
      <c r="BA79" s="285">
        <f t="shared" si="48"/>
        <v>0</v>
      </c>
      <c r="BB79" s="285">
        <f t="shared" si="49"/>
        <v>0</v>
      </c>
      <c r="BC79" s="287">
        <f t="shared" si="57"/>
        <v>0</v>
      </c>
      <c r="BE79" s="288">
        <f t="shared" si="50"/>
        <v>0</v>
      </c>
      <c r="BF79" s="392">
        <v>71</v>
      </c>
      <c r="BG79" s="406">
        <f t="shared" si="51"/>
        <v>0</v>
      </c>
      <c r="BH79" s="190">
        <f t="shared" si="52"/>
        <v>0</v>
      </c>
      <c r="BI79" s="190">
        <f t="shared" si="53"/>
        <v>0</v>
      </c>
      <c r="BJ79" s="462">
        <f t="shared" si="43"/>
        <v>0</v>
      </c>
      <c r="BK79" s="462">
        <f t="shared" si="43"/>
        <v>0</v>
      </c>
      <c r="BL79" s="462">
        <f t="shared" si="58"/>
        <v>0</v>
      </c>
    </row>
    <row r="80" spans="1:64" ht="39.75" thickBot="1" x14ac:dyDescent="0.5">
      <c r="A80" s="149">
        <v>90</v>
      </c>
      <c r="B80" s="455">
        <v>72</v>
      </c>
      <c r="C80" s="162" t="s">
        <v>266</v>
      </c>
      <c r="D80" s="411"/>
      <c r="E80" s="411"/>
      <c r="F80" s="414"/>
      <c r="G80" s="199" t="s">
        <v>375</v>
      </c>
      <c r="H80" s="123" t="s">
        <v>46</v>
      </c>
      <c r="I80" s="420"/>
      <c r="J80" s="298">
        <v>8</v>
      </c>
      <c r="K80" s="298">
        <v>1000</v>
      </c>
      <c r="L80" s="299">
        <v>0.3</v>
      </c>
      <c r="M80" s="422"/>
      <c r="N80" s="126">
        <f>IF(M80=U80,1,0.3)</f>
        <v>0.3</v>
      </c>
      <c r="O80" s="304"/>
      <c r="P80" s="320"/>
      <c r="Q80" s="300">
        <f t="shared" ref="Q80" si="70">+N80</f>
        <v>0.3</v>
      </c>
      <c r="R80" s="300">
        <v>1</v>
      </c>
      <c r="S80" s="297"/>
      <c r="T80" s="297"/>
      <c r="U80" s="297" t="s">
        <v>448</v>
      </c>
      <c r="V80" s="297" t="s">
        <v>449</v>
      </c>
      <c r="W80" s="297"/>
      <c r="X80" s="302"/>
      <c r="Y80" s="277">
        <f t="shared" si="54"/>
        <v>700</v>
      </c>
      <c r="Z80" s="486">
        <f t="shared" si="64"/>
        <v>0</v>
      </c>
      <c r="AA80" s="278">
        <f t="shared" ref="AA80:AA88" si="71">((Z80*J80)^0.5)*Q80*R80</f>
        <v>0</v>
      </c>
      <c r="AB80" s="431"/>
      <c r="AC80" s="279">
        <f t="shared" si="55"/>
        <v>1</v>
      </c>
      <c r="AD80" s="433"/>
      <c r="AE80" s="279">
        <f t="shared" ref="AE80:AE88" si="72">IF(AD80="SI",1.5,1)</f>
        <v>1</v>
      </c>
      <c r="AF80" s="431"/>
      <c r="AG80" s="280" t="str">
        <f t="shared" ref="AG80:AG88" si="73">IF(AF80&lt;&gt;"Approccio prescrittivo o con soluzioni conformi","Numero di soluzioni alternative =",IF(AH80&lt;&gt;0,"Mettere 0 nella cella n.",""))</f>
        <v>Numero di soluzioni alternative =</v>
      </c>
      <c r="AH80" s="435"/>
      <c r="AI80" s="280" t="str">
        <f t="shared" ref="AI80:AI88" si="74">IF(AF80="Approccio con soluzioni alternative mediante FSE","Numero totale scenari esaminati = ",IF(AJ80&lt;&gt;0,"Mettere 0 nella cella T",""))</f>
        <v/>
      </c>
      <c r="AJ80" s="435"/>
      <c r="AK80" s="281" t="str">
        <f t="shared" si="56"/>
        <v/>
      </c>
      <c r="AL80" s="282" t="e">
        <f t="shared" ref="AL80:AL88" si="75">+AA80*AC80*AE80*AK80</f>
        <v>#VALUE!</v>
      </c>
      <c r="AM80" s="283">
        <f t="shared" si="45"/>
        <v>0</v>
      </c>
      <c r="AN80" s="284"/>
      <c r="AO80" s="437"/>
      <c r="AP80" s="437"/>
      <c r="AQ80" s="438"/>
      <c r="AR80" s="438"/>
      <c r="AS80" s="438"/>
      <c r="AT80" s="438"/>
      <c r="AU80" s="438"/>
      <c r="AV80" s="473">
        <f t="shared" si="46"/>
        <v>0</v>
      </c>
      <c r="AW80" s="285">
        <f t="shared" si="47"/>
        <v>0</v>
      </c>
      <c r="AX80" s="286">
        <f t="shared" si="65"/>
        <v>10</v>
      </c>
      <c r="AY80" s="286">
        <f t="shared" si="66"/>
        <v>10</v>
      </c>
      <c r="AZ80" s="286">
        <f t="shared" si="63"/>
        <v>0</v>
      </c>
      <c r="BA80" s="285">
        <f t="shared" si="48"/>
        <v>0</v>
      </c>
      <c r="BB80" s="285">
        <f t="shared" si="49"/>
        <v>0</v>
      </c>
      <c r="BC80" s="287">
        <f t="shared" si="57"/>
        <v>0</v>
      </c>
      <c r="BE80" s="288">
        <f t="shared" si="50"/>
        <v>0</v>
      </c>
      <c r="BF80" s="394">
        <v>72</v>
      </c>
      <c r="BG80" s="407">
        <f t="shared" si="51"/>
        <v>0</v>
      </c>
      <c r="BH80" s="188">
        <f t="shared" si="52"/>
        <v>0</v>
      </c>
      <c r="BI80" s="188">
        <f t="shared" si="53"/>
        <v>0</v>
      </c>
      <c r="BJ80" s="463">
        <f t="shared" si="43"/>
        <v>0</v>
      </c>
      <c r="BK80" s="463">
        <f t="shared" si="43"/>
        <v>0</v>
      </c>
      <c r="BL80" s="463">
        <f t="shared" si="58"/>
        <v>0</v>
      </c>
    </row>
    <row r="81" spans="1:66" ht="72" customHeight="1" thickBot="1" x14ac:dyDescent="0.5">
      <c r="A81" s="148" t="s">
        <v>215</v>
      </c>
      <c r="B81" s="457">
        <v>73</v>
      </c>
      <c r="C81" s="161" t="s">
        <v>450</v>
      </c>
      <c r="D81" s="411"/>
      <c r="E81" s="411"/>
      <c r="F81" s="414"/>
      <c r="G81" s="198" t="s">
        <v>375</v>
      </c>
      <c r="H81" s="124" t="s">
        <v>46</v>
      </c>
      <c r="I81" s="420"/>
      <c r="J81" s="294">
        <v>4</v>
      </c>
      <c r="K81" s="294">
        <v>1500</v>
      </c>
      <c r="L81" s="295">
        <v>0.1</v>
      </c>
      <c r="M81" s="422"/>
      <c r="N81" s="125">
        <f>IF(M81=U81,1,0.2)</f>
        <v>0.2</v>
      </c>
      <c r="O81" s="304"/>
      <c r="P81" s="320"/>
      <c r="Q81" s="296">
        <f t="shared" ref="Q81" si="76">+N81</f>
        <v>0.2</v>
      </c>
      <c r="R81" s="296">
        <v>1</v>
      </c>
      <c r="S81" s="297"/>
      <c r="T81" s="297"/>
      <c r="U81" s="297" t="s">
        <v>451</v>
      </c>
      <c r="V81" s="297" t="s">
        <v>452</v>
      </c>
      <c r="W81" s="297"/>
      <c r="X81" s="302"/>
      <c r="Y81" s="277">
        <f t="shared" si="54"/>
        <v>1350</v>
      </c>
      <c r="Z81" s="486">
        <f t="shared" si="64"/>
        <v>0</v>
      </c>
      <c r="AA81" s="278">
        <f t="shared" si="71"/>
        <v>0</v>
      </c>
      <c r="AB81" s="431"/>
      <c r="AC81" s="279">
        <f t="shared" si="55"/>
        <v>1</v>
      </c>
      <c r="AD81" s="433"/>
      <c r="AE81" s="279">
        <f t="shared" si="72"/>
        <v>1</v>
      </c>
      <c r="AF81" s="431"/>
      <c r="AG81" s="280" t="str">
        <f t="shared" si="73"/>
        <v>Numero di soluzioni alternative =</v>
      </c>
      <c r="AH81" s="435"/>
      <c r="AI81" s="280" t="str">
        <f t="shared" si="74"/>
        <v/>
      </c>
      <c r="AJ81" s="435"/>
      <c r="AK81" s="281" t="str">
        <f t="shared" si="56"/>
        <v/>
      </c>
      <c r="AL81" s="282" t="e">
        <f t="shared" si="75"/>
        <v>#VALUE!</v>
      </c>
      <c r="AM81" s="283">
        <f t="shared" si="45"/>
        <v>0</v>
      </c>
      <c r="AN81" s="284"/>
      <c r="AO81" s="437"/>
      <c r="AP81" s="437"/>
      <c r="AQ81" s="438"/>
      <c r="AR81" s="438"/>
      <c r="AS81" s="438"/>
      <c r="AT81" s="438"/>
      <c r="AU81" s="438"/>
      <c r="AV81" s="473">
        <f t="shared" si="46"/>
        <v>0</v>
      </c>
      <c r="AW81" s="285">
        <f t="shared" si="47"/>
        <v>0</v>
      </c>
      <c r="AX81" s="286">
        <f t="shared" si="65"/>
        <v>10</v>
      </c>
      <c r="AY81" s="286">
        <f t="shared" si="66"/>
        <v>10</v>
      </c>
      <c r="AZ81" s="286">
        <f t="shared" si="63"/>
        <v>0</v>
      </c>
      <c r="BA81" s="285">
        <f t="shared" si="48"/>
        <v>0</v>
      </c>
      <c r="BB81" s="285">
        <f t="shared" si="49"/>
        <v>0</v>
      </c>
      <c r="BC81" s="287">
        <f t="shared" si="57"/>
        <v>0</v>
      </c>
      <c r="BE81" s="288">
        <f t="shared" si="50"/>
        <v>0</v>
      </c>
      <c r="BF81" s="392">
        <v>73</v>
      </c>
      <c r="BG81" s="406">
        <f t="shared" si="51"/>
        <v>0</v>
      </c>
      <c r="BH81" s="190">
        <f t="shared" si="52"/>
        <v>0</v>
      </c>
      <c r="BI81" s="190">
        <f t="shared" si="53"/>
        <v>0</v>
      </c>
      <c r="BJ81" s="462">
        <f t="shared" si="43"/>
        <v>0</v>
      </c>
      <c r="BK81" s="462">
        <f t="shared" si="43"/>
        <v>0</v>
      </c>
      <c r="BL81" s="462">
        <f t="shared" si="58"/>
        <v>0</v>
      </c>
    </row>
    <row r="82" spans="1:66" ht="28.9" thickBot="1" x14ac:dyDescent="0.5">
      <c r="A82" s="149">
        <v>91</v>
      </c>
      <c r="B82" s="454">
        <v>74</v>
      </c>
      <c r="C82" s="162" t="s">
        <v>270</v>
      </c>
      <c r="D82" s="411"/>
      <c r="E82" s="411"/>
      <c r="F82" s="414"/>
      <c r="G82" s="315" t="s">
        <v>427</v>
      </c>
      <c r="H82" s="298" t="s">
        <v>196</v>
      </c>
      <c r="I82" s="425"/>
      <c r="J82" s="298">
        <v>4</v>
      </c>
      <c r="K82" s="304"/>
      <c r="L82" s="305"/>
      <c r="M82" s="301"/>
      <c r="N82" s="300">
        <v>1</v>
      </c>
      <c r="O82" s="333"/>
      <c r="P82" s="300">
        <v>1</v>
      </c>
      <c r="Q82" s="126">
        <f>+N82</f>
        <v>1</v>
      </c>
      <c r="R82" s="126">
        <f>+P82</f>
        <v>1</v>
      </c>
      <c r="S82" s="297"/>
      <c r="T82" s="297"/>
      <c r="U82" s="297"/>
      <c r="V82" s="297"/>
      <c r="W82" s="297"/>
      <c r="X82" s="302"/>
      <c r="Y82" s="277">
        <f t="shared" si="54"/>
        <v>0</v>
      </c>
      <c r="Z82" s="486">
        <f t="shared" si="64"/>
        <v>0</v>
      </c>
      <c r="AA82" s="278">
        <f t="shared" si="71"/>
        <v>0</v>
      </c>
      <c r="AB82" s="431"/>
      <c r="AC82" s="279">
        <f t="shared" si="55"/>
        <v>1</v>
      </c>
      <c r="AD82" s="433"/>
      <c r="AE82" s="279">
        <f t="shared" si="72"/>
        <v>1</v>
      </c>
      <c r="AF82" s="431"/>
      <c r="AG82" s="280" t="str">
        <f t="shared" si="73"/>
        <v>Numero di soluzioni alternative =</v>
      </c>
      <c r="AH82" s="435"/>
      <c r="AI82" s="280" t="str">
        <f t="shared" si="74"/>
        <v/>
      </c>
      <c r="AJ82" s="435"/>
      <c r="AK82" s="281" t="str">
        <f t="shared" si="56"/>
        <v/>
      </c>
      <c r="AL82" s="282" t="e">
        <f t="shared" si="75"/>
        <v>#VALUE!</v>
      </c>
      <c r="AM82" s="283">
        <f t="shared" si="45"/>
        <v>0</v>
      </c>
      <c r="AN82" s="284"/>
      <c r="AO82" s="437"/>
      <c r="AP82" s="437"/>
      <c r="AQ82" s="438"/>
      <c r="AR82" s="438"/>
      <c r="AS82" s="438"/>
      <c r="AT82" s="438"/>
      <c r="AU82" s="438"/>
      <c r="AV82" s="473">
        <f t="shared" si="46"/>
        <v>0</v>
      </c>
      <c r="AW82" s="285">
        <f t="shared" si="47"/>
        <v>0</v>
      </c>
      <c r="AX82" s="286">
        <f t="shared" si="65"/>
        <v>10</v>
      </c>
      <c r="AY82" s="286">
        <f t="shared" si="66"/>
        <v>10</v>
      </c>
      <c r="AZ82" s="286">
        <f t="shared" si="63"/>
        <v>0</v>
      </c>
      <c r="BA82" s="285">
        <f t="shared" si="48"/>
        <v>0</v>
      </c>
      <c r="BB82" s="285">
        <f t="shared" si="49"/>
        <v>0</v>
      </c>
      <c r="BC82" s="287">
        <f t="shared" si="57"/>
        <v>0</v>
      </c>
      <c r="BE82" s="288">
        <f t="shared" si="50"/>
        <v>0</v>
      </c>
      <c r="BF82" s="394">
        <v>74</v>
      </c>
      <c r="BG82" s="407">
        <f t="shared" si="51"/>
        <v>0</v>
      </c>
      <c r="BH82" s="188">
        <f t="shared" si="52"/>
        <v>0</v>
      </c>
      <c r="BI82" s="188">
        <f t="shared" si="53"/>
        <v>0</v>
      </c>
      <c r="BJ82" s="463">
        <f t="shared" si="43"/>
        <v>0</v>
      </c>
      <c r="BK82" s="463">
        <f t="shared" si="43"/>
        <v>0</v>
      </c>
      <c r="BL82" s="463">
        <f t="shared" si="58"/>
        <v>0</v>
      </c>
    </row>
    <row r="83" spans="1:66" ht="89.25" customHeight="1" thickBot="1" x14ac:dyDescent="0.5">
      <c r="A83" s="148">
        <v>92</v>
      </c>
      <c r="B83" s="455">
        <v>75</v>
      </c>
      <c r="C83" s="161" t="s">
        <v>453</v>
      </c>
      <c r="D83" s="411"/>
      <c r="E83" s="411"/>
      <c r="F83" s="414"/>
      <c r="G83" s="198" t="s">
        <v>375</v>
      </c>
      <c r="H83" s="124" t="s">
        <v>46</v>
      </c>
      <c r="I83" s="420"/>
      <c r="J83" s="294">
        <v>6</v>
      </c>
      <c r="K83" s="294">
        <v>1000</v>
      </c>
      <c r="L83" s="295">
        <v>0.4</v>
      </c>
      <c r="M83" s="325" t="s">
        <v>454</v>
      </c>
      <c r="N83" s="426"/>
      <c r="O83" s="427"/>
      <c r="P83" s="327">
        <f>IF(O83=W83,1,0.6)</f>
        <v>0.6</v>
      </c>
      <c r="Q83" s="327">
        <f>IF(N83&gt;0.8,(2*N83-0.8)/N83,1)</f>
        <v>1</v>
      </c>
      <c r="R83" s="327">
        <f>+P83</f>
        <v>0.6</v>
      </c>
      <c r="S83" s="297"/>
      <c r="T83" s="297"/>
      <c r="U83" s="297"/>
      <c r="V83" s="297"/>
      <c r="W83" s="297" t="s">
        <v>455</v>
      </c>
      <c r="X83" s="302" t="s">
        <v>456</v>
      </c>
      <c r="Y83" s="277">
        <f t="shared" si="54"/>
        <v>600</v>
      </c>
      <c r="Z83" s="486">
        <f t="shared" si="64"/>
        <v>0</v>
      </c>
      <c r="AA83" s="278">
        <f t="shared" si="71"/>
        <v>0</v>
      </c>
      <c r="AB83" s="431"/>
      <c r="AC83" s="279">
        <f t="shared" si="55"/>
        <v>1</v>
      </c>
      <c r="AD83" s="433"/>
      <c r="AE83" s="279">
        <f t="shared" si="72"/>
        <v>1</v>
      </c>
      <c r="AF83" s="431"/>
      <c r="AG83" s="280" t="str">
        <f t="shared" si="73"/>
        <v>Numero di soluzioni alternative =</v>
      </c>
      <c r="AH83" s="435"/>
      <c r="AI83" s="280" t="str">
        <f t="shared" si="74"/>
        <v/>
      </c>
      <c r="AJ83" s="435"/>
      <c r="AK83" s="281" t="str">
        <f t="shared" si="56"/>
        <v/>
      </c>
      <c r="AL83" s="282" t="e">
        <f t="shared" si="75"/>
        <v>#VALUE!</v>
      </c>
      <c r="AM83" s="283">
        <f t="shared" si="45"/>
        <v>0</v>
      </c>
      <c r="AN83" s="284"/>
      <c r="AO83" s="437"/>
      <c r="AP83" s="437"/>
      <c r="AQ83" s="438"/>
      <c r="AR83" s="438"/>
      <c r="AS83" s="438"/>
      <c r="AT83" s="438"/>
      <c r="AU83" s="438"/>
      <c r="AV83" s="473">
        <f t="shared" si="46"/>
        <v>0</v>
      </c>
      <c r="AW83" s="285">
        <f t="shared" si="47"/>
        <v>0</v>
      </c>
      <c r="AX83" s="286">
        <f t="shared" si="65"/>
        <v>10</v>
      </c>
      <c r="AY83" s="286">
        <f t="shared" si="66"/>
        <v>10</v>
      </c>
      <c r="AZ83" s="286">
        <f t="shared" si="63"/>
        <v>0</v>
      </c>
      <c r="BA83" s="285">
        <f t="shared" si="48"/>
        <v>0</v>
      </c>
      <c r="BB83" s="285">
        <f t="shared" si="49"/>
        <v>0</v>
      </c>
      <c r="BC83" s="287">
        <f t="shared" si="57"/>
        <v>0</v>
      </c>
      <c r="BE83" s="288">
        <f t="shared" si="50"/>
        <v>0</v>
      </c>
      <c r="BF83" s="392">
        <v>75</v>
      </c>
      <c r="BG83" s="406">
        <f t="shared" si="51"/>
        <v>0</v>
      </c>
      <c r="BH83" s="190">
        <f t="shared" si="52"/>
        <v>0</v>
      </c>
      <c r="BI83" s="190">
        <f t="shared" si="53"/>
        <v>0</v>
      </c>
      <c r="BJ83" s="462">
        <f t="shared" si="43"/>
        <v>0</v>
      </c>
      <c r="BK83" s="462">
        <f t="shared" si="43"/>
        <v>0</v>
      </c>
      <c r="BL83" s="462">
        <f t="shared" si="58"/>
        <v>0</v>
      </c>
    </row>
    <row r="84" spans="1:66" ht="28.9" thickBot="1" x14ac:dyDescent="0.5">
      <c r="A84" s="149">
        <v>93</v>
      </c>
      <c r="B84" s="457">
        <v>76</v>
      </c>
      <c r="C84" s="163" t="s">
        <v>280</v>
      </c>
      <c r="D84" s="411"/>
      <c r="E84" s="411"/>
      <c r="F84" s="414"/>
      <c r="G84" s="199" t="s">
        <v>375</v>
      </c>
      <c r="H84" s="123" t="s">
        <v>46</v>
      </c>
      <c r="I84" s="420"/>
      <c r="J84" s="298">
        <v>6</v>
      </c>
      <c r="K84" s="298">
        <v>1000</v>
      </c>
      <c r="L84" s="299">
        <v>0.1</v>
      </c>
      <c r="M84" s="301"/>
      <c r="N84" s="300">
        <v>1</v>
      </c>
      <c r="O84" s="304"/>
      <c r="P84" s="300">
        <v>1</v>
      </c>
      <c r="Q84" s="126">
        <f t="shared" ref="Q84" si="77">+N84</f>
        <v>1</v>
      </c>
      <c r="R84" s="126">
        <f>+P84</f>
        <v>1</v>
      </c>
      <c r="S84" s="297"/>
      <c r="T84" s="297"/>
      <c r="U84" s="297"/>
      <c r="V84" s="297"/>
      <c r="W84" s="297"/>
      <c r="X84" s="302"/>
      <c r="Y84" s="277">
        <f t="shared" si="54"/>
        <v>900</v>
      </c>
      <c r="Z84" s="486">
        <f t="shared" si="64"/>
        <v>0</v>
      </c>
      <c r="AA84" s="278">
        <f t="shared" si="71"/>
        <v>0</v>
      </c>
      <c r="AB84" s="431"/>
      <c r="AC84" s="279">
        <f t="shared" si="55"/>
        <v>1</v>
      </c>
      <c r="AD84" s="433"/>
      <c r="AE84" s="279">
        <f t="shared" si="72"/>
        <v>1</v>
      </c>
      <c r="AF84" s="431"/>
      <c r="AG84" s="280" t="str">
        <f t="shared" si="73"/>
        <v>Numero di soluzioni alternative =</v>
      </c>
      <c r="AH84" s="435"/>
      <c r="AI84" s="280" t="str">
        <f t="shared" si="74"/>
        <v/>
      </c>
      <c r="AJ84" s="435"/>
      <c r="AK84" s="281" t="str">
        <f t="shared" si="56"/>
        <v/>
      </c>
      <c r="AL84" s="282" t="e">
        <f t="shared" si="75"/>
        <v>#VALUE!</v>
      </c>
      <c r="AM84" s="283">
        <f t="shared" si="45"/>
        <v>0</v>
      </c>
      <c r="AN84" s="284"/>
      <c r="AO84" s="437"/>
      <c r="AP84" s="437"/>
      <c r="AQ84" s="438"/>
      <c r="AR84" s="438"/>
      <c r="AS84" s="438"/>
      <c r="AT84" s="438"/>
      <c r="AU84" s="438"/>
      <c r="AV84" s="473">
        <f t="shared" si="46"/>
        <v>0</v>
      </c>
      <c r="AW84" s="285">
        <f t="shared" si="47"/>
        <v>0</v>
      </c>
      <c r="AX84" s="286">
        <f t="shared" si="65"/>
        <v>10</v>
      </c>
      <c r="AY84" s="286">
        <f t="shared" si="66"/>
        <v>10</v>
      </c>
      <c r="AZ84" s="286">
        <f t="shared" si="63"/>
        <v>0</v>
      </c>
      <c r="BA84" s="285">
        <f t="shared" si="48"/>
        <v>0</v>
      </c>
      <c r="BB84" s="285">
        <f t="shared" si="49"/>
        <v>0</v>
      </c>
      <c r="BC84" s="287">
        <f t="shared" si="57"/>
        <v>0</v>
      </c>
      <c r="BE84" s="288">
        <f t="shared" si="50"/>
        <v>0</v>
      </c>
      <c r="BF84" s="394">
        <v>76</v>
      </c>
      <c r="BG84" s="407">
        <f t="shared" si="51"/>
        <v>0</v>
      </c>
      <c r="BH84" s="188">
        <f t="shared" si="52"/>
        <v>0</v>
      </c>
      <c r="BI84" s="188">
        <f t="shared" si="53"/>
        <v>0</v>
      </c>
      <c r="BJ84" s="463">
        <f t="shared" si="43"/>
        <v>0</v>
      </c>
      <c r="BK84" s="463">
        <f t="shared" si="43"/>
        <v>0</v>
      </c>
      <c r="BL84" s="463">
        <f t="shared" si="58"/>
        <v>0</v>
      </c>
    </row>
    <row r="85" spans="1:66" ht="28.9" thickBot="1" x14ac:dyDescent="0.5">
      <c r="A85" s="148">
        <v>94</v>
      </c>
      <c r="B85" s="454">
        <v>77</v>
      </c>
      <c r="C85" s="161" t="s">
        <v>281</v>
      </c>
      <c r="D85" s="411"/>
      <c r="E85" s="411"/>
      <c r="F85" s="414"/>
      <c r="G85" s="198" t="s">
        <v>457</v>
      </c>
      <c r="H85" s="124" t="s">
        <v>87</v>
      </c>
      <c r="I85" s="420"/>
      <c r="J85" s="294">
        <v>6</v>
      </c>
      <c r="K85" s="294">
        <v>60</v>
      </c>
      <c r="L85" s="295">
        <v>0.3</v>
      </c>
      <c r="M85" s="325" t="s">
        <v>458</v>
      </c>
      <c r="N85" s="426"/>
      <c r="O85" s="304"/>
      <c r="P85" s="320"/>
      <c r="Q85" s="327">
        <f>IF(N85&gt;1,(2*N85-1)/N85,1)</f>
        <v>1</v>
      </c>
      <c r="R85" s="296">
        <v>1</v>
      </c>
      <c r="S85" s="297"/>
      <c r="T85" s="297"/>
      <c r="U85" s="297"/>
      <c r="V85" s="297"/>
      <c r="W85" s="297"/>
      <c r="X85" s="302"/>
      <c r="Y85" s="277">
        <f t="shared" si="54"/>
        <v>42</v>
      </c>
      <c r="Z85" s="486">
        <f t="shared" si="64"/>
        <v>0</v>
      </c>
      <c r="AA85" s="278">
        <f t="shared" si="71"/>
        <v>0</v>
      </c>
      <c r="AB85" s="431"/>
      <c r="AC85" s="279">
        <f t="shared" si="55"/>
        <v>1</v>
      </c>
      <c r="AD85" s="433"/>
      <c r="AE85" s="279">
        <f t="shared" si="72"/>
        <v>1</v>
      </c>
      <c r="AF85" s="431"/>
      <c r="AG85" s="280" t="str">
        <f t="shared" si="73"/>
        <v>Numero di soluzioni alternative =</v>
      </c>
      <c r="AH85" s="435"/>
      <c r="AI85" s="280" t="str">
        <f t="shared" si="74"/>
        <v/>
      </c>
      <c r="AJ85" s="435"/>
      <c r="AK85" s="281" t="str">
        <f t="shared" si="56"/>
        <v/>
      </c>
      <c r="AL85" s="282" t="e">
        <f t="shared" si="75"/>
        <v>#VALUE!</v>
      </c>
      <c r="AM85" s="283">
        <f t="shared" si="45"/>
        <v>0</v>
      </c>
      <c r="AN85" s="284"/>
      <c r="AO85" s="437"/>
      <c r="AP85" s="437"/>
      <c r="AQ85" s="438"/>
      <c r="AR85" s="438"/>
      <c r="AS85" s="438"/>
      <c r="AT85" s="438"/>
      <c r="AU85" s="438"/>
      <c r="AV85" s="473">
        <f t="shared" si="46"/>
        <v>0</v>
      </c>
      <c r="AW85" s="285">
        <f t="shared" si="47"/>
        <v>0</v>
      </c>
      <c r="AX85" s="286">
        <f t="shared" si="65"/>
        <v>10</v>
      </c>
      <c r="AY85" s="286">
        <f t="shared" si="66"/>
        <v>10</v>
      </c>
      <c r="AZ85" s="286">
        <f t="shared" si="63"/>
        <v>0</v>
      </c>
      <c r="BA85" s="285">
        <f t="shared" si="48"/>
        <v>0</v>
      </c>
      <c r="BB85" s="285">
        <f t="shared" si="49"/>
        <v>0</v>
      </c>
      <c r="BC85" s="287">
        <f t="shared" si="57"/>
        <v>0</v>
      </c>
      <c r="BE85" s="288">
        <f t="shared" si="50"/>
        <v>0</v>
      </c>
      <c r="BF85" s="392">
        <v>77</v>
      </c>
      <c r="BG85" s="406">
        <f t="shared" si="51"/>
        <v>0</v>
      </c>
      <c r="BH85" s="190">
        <f t="shared" si="52"/>
        <v>0</v>
      </c>
      <c r="BI85" s="190">
        <f t="shared" si="53"/>
        <v>0</v>
      </c>
      <c r="BJ85" s="462">
        <f t="shared" si="43"/>
        <v>0</v>
      </c>
      <c r="BK85" s="462">
        <f t="shared" si="43"/>
        <v>0</v>
      </c>
      <c r="BL85" s="462">
        <f t="shared" si="58"/>
        <v>0</v>
      </c>
    </row>
    <row r="86" spans="1:66" ht="28.9" thickBot="1" x14ac:dyDescent="0.5">
      <c r="A86" s="149" t="s">
        <v>215</v>
      </c>
      <c r="B86" s="454">
        <v>78</v>
      </c>
      <c r="C86" s="162" t="s">
        <v>459</v>
      </c>
      <c r="D86" s="411"/>
      <c r="E86" s="411"/>
      <c r="F86" s="414"/>
      <c r="G86" s="418"/>
      <c r="H86" s="123" t="str">
        <f>IF(G86=S86,"mq","numero fermate")</f>
        <v>numero fermate</v>
      </c>
      <c r="I86" s="420"/>
      <c r="J86" s="298">
        <f>IF(H86="mq",8,40000)</f>
        <v>40000</v>
      </c>
      <c r="K86" s="304" t="str">
        <f>IF(H86="mq",5000,"")</f>
        <v/>
      </c>
      <c r="L86" s="337" t="str">
        <f>IF(H86="mq",0.1,"")</f>
        <v/>
      </c>
      <c r="M86" s="422"/>
      <c r="N86" s="126">
        <f>IF(M86=U86,3,1)</f>
        <v>1</v>
      </c>
      <c r="O86" s="304"/>
      <c r="P86" s="320"/>
      <c r="Q86" s="300">
        <f t="shared" ref="Q86:Q88" si="78">+N86</f>
        <v>1</v>
      </c>
      <c r="R86" s="300">
        <v>1</v>
      </c>
      <c r="S86" s="297" t="s">
        <v>460</v>
      </c>
      <c r="T86" s="297" t="s">
        <v>461</v>
      </c>
      <c r="U86" s="297" t="s">
        <v>462</v>
      </c>
      <c r="V86" s="297" t="s">
        <v>463</v>
      </c>
      <c r="W86" s="297"/>
      <c r="X86" s="302"/>
      <c r="Y86" s="277">
        <f t="shared" si="54"/>
        <v>0</v>
      </c>
      <c r="Z86" s="486">
        <f t="shared" si="64"/>
        <v>0</v>
      </c>
      <c r="AA86" s="278">
        <f t="shared" si="71"/>
        <v>0</v>
      </c>
      <c r="AB86" s="431"/>
      <c r="AC86" s="279">
        <f t="shared" si="55"/>
        <v>1</v>
      </c>
      <c r="AD86" s="433"/>
      <c r="AE86" s="279">
        <f t="shared" si="72"/>
        <v>1</v>
      </c>
      <c r="AF86" s="431"/>
      <c r="AG86" s="280" t="str">
        <f t="shared" si="73"/>
        <v>Numero di soluzioni alternative =</v>
      </c>
      <c r="AH86" s="435"/>
      <c r="AI86" s="280" t="str">
        <f t="shared" si="74"/>
        <v/>
      </c>
      <c r="AJ86" s="435"/>
      <c r="AK86" s="281" t="str">
        <f t="shared" si="56"/>
        <v/>
      </c>
      <c r="AL86" s="282" t="e">
        <f t="shared" si="75"/>
        <v>#VALUE!</v>
      </c>
      <c r="AM86" s="283">
        <f t="shared" si="45"/>
        <v>0</v>
      </c>
      <c r="AN86" s="284"/>
      <c r="AO86" s="437"/>
      <c r="AP86" s="437"/>
      <c r="AQ86" s="438"/>
      <c r="AR86" s="438"/>
      <c r="AS86" s="438"/>
      <c r="AT86" s="438"/>
      <c r="AU86" s="438"/>
      <c r="AV86" s="473">
        <f t="shared" si="46"/>
        <v>0</v>
      </c>
      <c r="AW86" s="285">
        <f t="shared" si="47"/>
        <v>0</v>
      </c>
      <c r="AX86" s="286">
        <f t="shared" si="65"/>
        <v>10</v>
      </c>
      <c r="AY86" s="286">
        <f t="shared" si="66"/>
        <v>10</v>
      </c>
      <c r="AZ86" s="286">
        <f t="shared" si="63"/>
        <v>0</v>
      </c>
      <c r="BA86" s="285">
        <f t="shared" si="48"/>
        <v>0</v>
      </c>
      <c r="BB86" s="285">
        <f t="shared" si="49"/>
        <v>0</v>
      </c>
      <c r="BC86" s="287">
        <f t="shared" si="57"/>
        <v>0</v>
      </c>
      <c r="BE86" s="288">
        <f t="shared" si="50"/>
        <v>0</v>
      </c>
      <c r="BF86" s="394">
        <v>78</v>
      </c>
      <c r="BG86" s="407">
        <f t="shared" si="51"/>
        <v>0</v>
      </c>
      <c r="BH86" s="188">
        <f t="shared" si="52"/>
        <v>0</v>
      </c>
      <c r="BI86" s="188">
        <f t="shared" si="53"/>
        <v>0</v>
      </c>
      <c r="BJ86" s="463">
        <f t="shared" si="43"/>
        <v>0</v>
      </c>
      <c r="BK86" s="463">
        <f t="shared" si="43"/>
        <v>0</v>
      </c>
      <c r="BL86" s="463">
        <f t="shared" si="58"/>
        <v>0</v>
      </c>
    </row>
    <row r="87" spans="1:66" ht="28.9" thickBot="1" x14ac:dyDescent="0.5">
      <c r="A87" s="148" t="s">
        <v>215</v>
      </c>
      <c r="B87" s="454">
        <v>79</v>
      </c>
      <c r="C87" s="161" t="s">
        <v>464</v>
      </c>
      <c r="D87" s="411"/>
      <c r="E87" s="411"/>
      <c r="F87" s="414"/>
      <c r="G87" s="199" t="s">
        <v>375</v>
      </c>
      <c r="H87" s="123" t="s">
        <v>46</v>
      </c>
      <c r="I87" s="420"/>
      <c r="J87" s="298">
        <v>4</v>
      </c>
      <c r="K87" s="298">
        <v>20000</v>
      </c>
      <c r="L87" s="299">
        <v>0.1</v>
      </c>
      <c r="M87" s="301"/>
      <c r="N87" s="300">
        <v>1</v>
      </c>
      <c r="O87" s="304"/>
      <c r="P87" s="300">
        <v>1</v>
      </c>
      <c r="Q87" s="126">
        <f t="shared" si="78"/>
        <v>1</v>
      </c>
      <c r="R87" s="126">
        <f>+P87</f>
        <v>1</v>
      </c>
      <c r="S87" s="297"/>
      <c r="T87" s="297"/>
      <c r="U87" s="297"/>
      <c r="V87" s="297"/>
      <c r="W87" s="297"/>
      <c r="X87" s="302"/>
      <c r="Y87" s="277">
        <f t="shared" si="54"/>
        <v>18000</v>
      </c>
      <c r="Z87" s="486">
        <f t="shared" si="64"/>
        <v>0</v>
      </c>
      <c r="AA87" s="278">
        <f t="shared" si="71"/>
        <v>0</v>
      </c>
      <c r="AB87" s="431"/>
      <c r="AC87" s="279">
        <f t="shared" si="55"/>
        <v>1</v>
      </c>
      <c r="AD87" s="433"/>
      <c r="AE87" s="279">
        <f t="shared" si="72"/>
        <v>1</v>
      </c>
      <c r="AF87" s="431"/>
      <c r="AG87" s="280" t="str">
        <f t="shared" si="73"/>
        <v>Numero di soluzioni alternative =</v>
      </c>
      <c r="AH87" s="435"/>
      <c r="AI87" s="280" t="str">
        <f t="shared" si="74"/>
        <v/>
      </c>
      <c r="AJ87" s="435"/>
      <c r="AK87" s="281" t="str">
        <f t="shared" si="56"/>
        <v/>
      </c>
      <c r="AL87" s="282" t="e">
        <f t="shared" si="75"/>
        <v>#VALUE!</v>
      </c>
      <c r="AM87" s="283">
        <f t="shared" si="45"/>
        <v>0</v>
      </c>
      <c r="AN87" s="284"/>
      <c r="AO87" s="437"/>
      <c r="AP87" s="437"/>
      <c r="AQ87" s="438"/>
      <c r="AR87" s="438"/>
      <c r="AS87" s="438"/>
      <c r="AT87" s="438"/>
      <c r="AU87" s="438"/>
      <c r="AV87" s="473">
        <f t="shared" si="46"/>
        <v>0</v>
      </c>
      <c r="AW87" s="285">
        <f t="shared" si="47"/>
        <v>0</v>
      </c>
      <c r="AX87" s="286">
        <f t="shared" si="65"/>
        <v>10</v>
      </c>
      <c r="AY87" s="286">
        <f t="shared" si="66"/>
        <v>10</v>
      </c>
      <c r="AZ87" s="286">
        <f t="shared" si="63"/>
        <v>0</v>
      </c>
      <c r="BA87" s="285">
        <f t="shared" si="48"/>
        <v>0</v>
      </c>
      <c r="BB87" s="285">
        <f t="shared" si="49"/>
        <v>0</v>
      </c>
      <c r="BC87" s="287">
        <f t="shared" si="57"/>
        <v>0</v>
      </c>
      <c r="BE87" s="288">
        <f t="shared" si="50"/>
        <v>0</v>
      </c>
      <c r="BF87" s="392">
        <v>79</v>
      </c>
      <c r="BG87" s="406">
        <f t="shared" si="51"/>
        <v>0</v>
      </c>
      <c r="BH87" s="190">
        <f t="shared" si="52"/>
        <v>0</v>
      </c>
      <c r="BI87" s="190">
        <f t="shared" si="53"/>
        <v>0</v>
      </c>
      <c r="BJ87" s="462">
        <f t="shared" si="43"/>
        <v>0</v>
      </c>
      <c r="BK87" s="462">
        <f t="shared" si="43"/>
        <v>0</v>
      </c>
      <c r="BL87" s="462">
        <f t="shared" si="58"/>
        <v>0</v>
      </c>
    </row>
    <row r="88" spans="1:66" ht="28.9" thickBot="1" x14ac:dyDescent="0.5">
      <c r="A88" s="166" t="s">
        <v>215</v>
      </c>
      <c r="B88" s="454">
        <v>80</v>
      </c>
      <c r="C88" s="167" t="s">
        <v>287</v>
      </c>
      <c r="D88" s="415"/>
      <c r="E88" s="415"/>
      <c r="F88" s="416"/>
      <c r="G88" s="200" t="s">
        <v>465</v>
      </c>
      <c r="H88" s="168" t="s">
        <v>87</v>
      </c>
      <c r="I88" s="429"/>
      <c r="J88" s="338">
        <v>100</v>
      </c>
      <c r="K88" s="333"/>
      <c r="L88" s="339"/>
      <c r="M88" s="430"/>
      <c r="N88" s="169">
        <f>IF(M88=U88,3,1)</f>
        <v>1</v>
      </c>
      <c r="O88" s="333"/>
      <c r="P88" s="340"/>
      <c r="Q88" s="341">
        <f t="shared" si="78"/>
        <v>1</v>
      </c>
      <c r="R88" s="341">
        <v>1</v>
      </c>
      <c r="S88" s="342"/>
      <c r="T88" s="342"/>
      <c r="U88" s="342" t="s">
        <v>466</v>
      </c>
      <c r="V88" s="342" t="s">
        <v>467</v>
      </c>
      <c r="W88" s="342"/>
      <c r="X88" s="343"/>
      <c r="Y88" s="344">
        <f t="shared" si="54"/>
        <v>0</v>
      </c>
      <c r="Z88" s="486">
        <f t="shared" si="64"/>
        <v>0</v>
      </c>
      <c r="AA88" s="345">
        <f t="shared" si="71"/>
        <v>0</v>
      </c>
      <c r="AB88" s="432"/>
      <c r="AC88" s="279">
        <f t="shared" si="55"/>
        <v>1</v>
      </c>
      <c r="AD88" s="434"/>
      <c r="AE88" s="346">
        <f t="shared" si="72"/>
        <v>1</v>
      </c>
      <c r="AF88" s="432"/>
      <c r="AG88" s="338" t="str">
        <f t="shared" si="73"/>
        <v>Numero di soluzioni alternative =</v>
      </c>
      <c r="AH88" s="436"/>
      <c r="AI88" s="338" t="str">
        <f t="shared" si="74"/>
        <v/>
      </c>
      <c r="AJ88" s="436"/>
      <c r="AK88" s="281" t="str">
        <f t="shared" si="56"/>
        <v/>
      </c>
      <c r="AL88" s="347" t="e">
        <f t="shared" si="75"/>
        <v>#VALUE!</v>
      </c>
      <c r="AM88" s="283">
        <f t="shared" si="45"/>
        <v>0</v>
      </c>
      <c r="AN88" s="284"/>
      <c r="AO88" s="437"/>
      <c r="AP88" s="439"/>
      <c r="AQ88" s="440"/>
      <c r="AR88" s="440"/>
      <c r="AS88" s="440"/>
      <c r="AT88" s="440"/>
      <c r="AU88" s="440"/>
      <c r="AV88" s="473">
        <f t="shared" si="46"/>
        <v>0</v>
      </c>
      <c r="AW88" s="348">
        <f t="shared" si="47"/>
        <v>0</v>
      </c>
      <c r="AX88" s="349">
        <f t="shared" si="65"/>
        <v>10</v>
      </c>
      <c r="AY88" s="349">
        <f t="shared" si="66"/>
        <v>10</v>
      </c>
      <c r="AZ88" s="349">
        <f t="shared" si="63"/>
        <v>0</v>
      </c>
      <c r="BA88" s="348">
        <f t="shared" si="48"/>
        <v>0</v>
      </c>
      <c r="BB88" s="348">
        <f t="shared" si="49"/>
        <v>0</v>
      </c>
      <c r="BC88" s="287">
        <f t="shared" si="57"/>
        <v>0</v>
      </c>
      <c r="BE88" s="288">
        <f t="shared" si="50"/>
        <v>0</v>
      </c>
      <c r="BF88" s="394">
        <v>80</v>
      </c>
      <c r="BG88" s="407">
        <f t="shared" si="51"/>
        <v>0</v>
      </c>
      <c r="BH88" s="188">
        <f t="shared" si="52"/>
        <v>0</v>
      </c>
      <c r="BI88" s="188">
        <f t="shared" si="53"/>
        <v>0</v>
      </c>
      <c r="BJ88" s="463">
        <f t="shared" si="43"/>
        <v>0</v>
      </c>
      <c r="BK88" s="463">
        <f t="shared" si="43"/>
        <v>0</v>
      </c>
      <c r="BL88" s="463">
        <f t="shared" si="58"/>
        <v>0</v>
      </c>
    </row>
    <row r="89" spans="1:66" ht="21.4" thickBot="1" x14ac:dyDescent="0.5">
      <c r="A89" s="170" t="s">
        <v>215</v>
      </c>
      <c r="B89" s="387">
        <v>81</v>
      </c>
      <c r="C89" s="171" t="s">
        <v>468</v>
      </c>
      <c r="D89" s="172"/>
      <c r="E89" s="172"/>
      <c r="F89" s="172"/>
      <c r="G89" s="201"/>
      <c r="H89" s="173"/>
      <c r="I89" s="173"/>
      <c r="J89" s="350"/>
      <c r="K89" s="350"/>
      <c r="L89" s="351"/>
      <c r="M89" s="174"/>
      <c r="N89" s="175"/>
      <c r="O89" s="352"/>
      <c r="P89" s="353"/>
      <c r="Q89" s="353"/>
      <c r="R89" s="353"/>
      <c r="S89" s="350"/>
      <c r="T89" s="350"/>
      <c r="U89" s="350"/>
      <c r="V89" s="350"/>
      <c r="W89" s="350"/>
      <c r="X89" s="353"/>
      <c r="Y89" s="353"/>
      <c r="Z89" s="353"/>
      <c r="AA89" s="353"/>
      <c r="AB89" s="353"/>
      <c r="AC89" s="353"/>
      <c r="AD89" s="353"/>
      <c r="AE89" s="353"/>
      <c r="AF89" s="353"/>
      <c r="AG89" s="353"/>
      <c r="AH89" s="353"/>
      <c r="AI89" s="353"/>
      <c r="AJ89" s="353"/>
      <c r="AK89" s="353"/>
      <c r="AL89" s="353"/>
      <c r="AM89" s="354"/>
      <c r="AN89" s="355"/>
      <c r="AO89" s="356"/>
      <c r="AP89" s="356"/>
      <c r="AQ89" s="353"/>
      <c r="AR89" s="353"/>
      <c r="AS89" s="353"/>
      <c r="AT89" s="353"/>
      <c r="AU89" s="353"/>
      <c r="AV89" s="474"/>
      <c r="AW89" s="353"/>
      <c r="AX89" s="353"/>
      <c r="AY89" s="353"/>
      <c r="AZ89" s="353"/>
      <c r="BA89" s="353"/>
      <c r="BB89" s="353"/>
      <c r="BC89" s="357"/>
      <c r="BD89" s="273"/>
      <c r="BE89" s="358"/>
      <c r="BF89" s="395">
        <v>81</v>
      </c>
      <c r="BG89" s="408"/>
      <c r="BH89" s="172"/>
      <c r="BI89" s="172"/>
      <c r="BJ89" s="464"/>
      <c r="BK89" s="464"/>
      <c r="BL89" s="464"/>
    </row>
    <row r="90" spans="1:66" ht="25.9" thickTop="1" x14ac:dyDescent="0.45">
      <c r="A90" s="209"/>
      <c r="B90" s="209"/>
      <c r="C90" s="209"/>
      <c r="D90" s="209"/>
      <c r="E90" s="209"/>
      <c r="F90" s="209"/>
      <c r="S90" s="209"/>
      <c r="T90" s="209"/>
      <c r="U90" s="209"/>
      <c r="V90" s="209"/>
      <c r="W90" s="209"/>
      <c r="X90" s="209"/>
      <c r="Y90" s="209"/>
      <c r="Z90" s="209"/>
      <c r="AM90" s="359">
        <f>SUM(AM9:AM89)</f>
        <v>291.21760301824531</v>
      </c>
      <c r="AN90" s="360"/>
      <c r="AO90" s="360"/>
      <c r="BC90" s="361">
        <f>SUM(BC9:BC89)</f>
        <v>194.1450686788302</v>
      </c>
      <c r="BD90" s="360"/>
      <c r="BE90" s="362">
        <f>SUM(BE9:BE89)</f>
        <v>485.36267169707548</v>
      </c>
      <c r="BF90" s="389"/>
      <c r="BG90" s="389"/>
      <c r="BH90" s="209"/>
      <c r="BI90" s="209"/>
      <c r="BJ90" s="24">
        <f>SUM(BJ9:BJ89)</f>
        <v>1</v>
      </c>
      <c r="BK90" s="24">
        <f>SUM(BK9:BK89)</f>
        <v>1</v>
      </c>
      <c r="BL90" s="24">
        <f>SUM(BL9:BL89)</f>
        <v>1</v>
      </c>
    </row>
    <row r="91" spans="1:66" s="216" customFormat="1" ht="21.4" thickBot="1" x14ac:dyDescent="0.5">
      <c r="A91" s="154"/>
      <c r="B91" s="485"/>
      <c r="C91" s="155"/>
      <c r="D91" s="155"/>
      <c r="E91" s="156"/>
      <c r="F91" s="156"/>
      <c r="AB91" s="156"/>
      <c r="AC91" s="156"/>
      <c r="AD91" s="156"/>
      <c r="AE91" s="156"/>
      <c r="AF91" s="156"/>
      <c r="AG91" s="156"/>
      <c r="AM91" s="363">
        <v>10</v>
      </c>
      <c r="AN91" s="364"/>
      <c r="AO91" s="364"/>
      <c r="AV91" s="475"/>
      <c r="BC91" s="365">
        <v>10</v>
      </c>
      <c r="BE91" s="366">
        <v>10</v>
      </c>
      <c r="BF91" s="396"/>
      <c r="BG91" s="396"/>
      <c r="BN91" s="367"/>
    </row>
    <row r="92" spans="1:66" s="216" customFormat="1" ht="42" customHeight="1" thickBot="1" x14ac:dyDescent="0.5">
      <c r="A92" s="154"/>
      <c r="AB92" s="156"/>
      <c r="AC92" s="156"/>
      <c r="AD92" s="156"/>
      <c r="AE92" s="156"/>
      <c r="AF92" s="156"/>
      <c r="AG92" s="156"/>
      <c r="AM92" s="368">
        <f>+AM90+AM91</f>
        <v>301.21760301824531</v>
      </c>
      <c r="AN92" s="360"/>
      <c r="AO92" s="360"/>
      <c r="AV92" s="475"/>
      <c r="BC92" s="369">
        <f>+BC90+BC91</f>
        <v>204.1450686788302</v>
      </c>
      <c r="BE92" s="370">
        <f>+BE90+BE91</f>
        <v>495.36267169707548</v>
      </c>
      <c r="BF92" s="396"/>
      <c r="BG92" s="396"/>
      <c r="BN92" s="367"/>
    </row>
    <row r="93" spans="1:66" s="371" customFormat="1" ht="45.75" customHeight="1" thickTop="1" thickBot="1" x14ac:dyDescent="0.5">
      <c r="A93" s="154"/>
      <c r="AB93" s="205"/>
      <c r="AC93" s="205"/>
      <c r="AD93" s="205"/>
      <c r="AE93" s="205"/>
      <c r="AM93" s="372">
        <f>AM92*$AS$93</f>
        <v>15060.880150912266</v>
      </c>
      <c r="AO93" s="444" t="s">
        <v>469</v>
      </c>
      <c r="AP93" s="509" t="s">
        <v>395</v>
      </c>
      <c r="AQ93" s="510"/>
      <c r="AR93" s="510"/>
      <c r="AS93" s="443">
        <v>50</v>
      </c>
      <c r="AT93" s="373" t="s">
        <v>396</v>
      </c>
      <c r="AU93" s="445" t="s">
        <v>291</v>
      </c>
      <c r="AV93" s="476"/>
      <c r="BC93" s="374">
        <f>BC92*$AS$93</f>
        <v>10207.253433941511</v>
      </c>
      <c r="BE93" s="375">
        <f>BE92*$AS$93</f>
        <v>24768.133584853775</v>
      </c>
      <c r="BF93" s="397"/>
      <c r="BG93" s="397"/>
      <c r="BN93" s="376"/>
    </row>
    <row r="94" spans="1:66" s="371" customFormat="1" ht="61.5" customHeight="1" thickTop="1" thickBot="1" x14ac:dyDescent="0.5">
      <c r="A94" s="154"/>
      <c r="AB94" s="205"/>
      <c r="AC94" s="205"/>
      <c r="AD94" s="205"/>
      <c r="AE94" s="205"/>
      <c r="AF94" s="205"/>
      <c r="AG94" s="205"/>
      <c r="AM94" s="377" t="s">
        <v>470</v>
      </c>
      <c r="AV94" s="475"/>
      <c r="BC94" s="378" t="s">
        <v>471</v>
      </c>
      <c r="BE94" s="379" t="s">
        <v>472</v>
      </c>
      <c r="BF94" s="397"/>
      <c r="BG94" s="397"/>
      <c r="BN94" s="376"/>
    </row>
    <row r="95" spans="1:66" s="371" customFormat="1" ht="30" customHeight="1" thickTop="1" x14ac:dyDescent="0.45">
      <c r="A95" s="154"/>
      <c r="AB95" s="205"/>
      <c r="AC95" s="205"/>
      <c r="AD95" s="205"/>
      <c r="AE95" s="205"/>
      <c r="AF95" s="205"/>
      <c r="AG95" s="205"/>
      <c r="AM95" s="448">
        <f>+BJ90</f>
        <v>1</v>
      </c>
      <c r="AO95" s="508" t="s">
        <v>473</v>
      </c>
      <c r="AP95" s="508"/>
      <c r="AQ95" s="508"/>
      <c r="AR95" s="508"/>
      <c r="AS95" s="504" t="s">
        <v>474</v>
      </c>
      <c r="AT95" s="505"/>
      <c r="AU95" s="505"/>
      <c r="AV95" s="505"/>
      <c r="AW95" s="505"/>
      <c r="AX95" s="505"/>
      <c r="BC95" s="450">
        <f>+BK90</f>
        <v>1</v>
      </c>
      <c r="BE95" s="452">
        <f>+BL90</f>
        <v>1</v>
      </c>
      <c r="BF95" s="447" t="s">
        <v>475</v>
      </c>
      <c r="BG95" s="397"/>
      <c r="BN95" s="376"/>
    </row>
    <row r="96" spans="1:66" s="371" customFormat="1" ht="18.75" customHeight="1" thickBot="1" x14ac:dyDescent="0.5">
      <c r="A96" s="154"/>
      <c r="AB96" s="205"/>
      <c r="AC96" s="205"/>
      <c r="AD96" s="205"/>
      <c r="AE96" s="205"/>
      <c r="AF96" s="205"/>
      <c r="AG96" s="205"/>
      <c r="AM96" s="449" t="s">
        <v>476</v>
      </c>
      <c r="AV96" s="475"/>
      <c r="BC96" s="451" t="s">
        <v>476</v>
      </c>
      <c r="BE96" s="453" t="s">
        <v>476</v>
      </c>
      <c r="BG96" s="446"/>
      <c r="BH96" s="446"/>
      <c r="BI96" s="446"/>
      <c r="BJ96" s="446"/>
      <c r="BK96" s="446"/>
      <c r="BL96" s="446"/>
      <c r="BM96" s="446"/>
      <c r="BN96" s="376"/>
    </row>
    <row r="97" spans="1:66" s="371" customFormat="1" ht="13.5" customHeight="1" thickTop="1" x14ac:dyDescent="0.45">
      <c r="A97" s="154"/>
      <c r="B97" s="203"/>
      <c r="C97" s="203"/>
      <c r="D97" s="203"/>
      <c r="E97" s="203"/>
      <c r="F97" s="203"/>
      <c r="G97" s="203"/>
      <c r="AB97" s="205"/>
      <c r="AC97" s="205"/>
      <c r="AD97" s="205"/>
      <c r="AE97" s="205"/>
      <c r="AF97" s="205"/>
      <c r="AG97" s="205"/>
      <c r="AV97" s="475"/>
      <c r="BF97" s="397"/>
      <c r="BG97" s="397"/>
      <c r="BN97" s="376"/>
    </row>
    <row r="98" spans="1:66" s="371" customFormat="1" ht="42" customHeight="1" x14ac:dyDescent="0.45">
      <c r="A98" s="154"/>
      <c r="AB98" s="205"/>
      <c r="AC98" s="205"/>
      <c r="AD98" s="205"/>
      <c r="AE98" s="205"/>
      <c r="AF98" s="205"/>
      <c r="AG98" s="205"/>
      <c r="AV98" s="475"/>
      <c r="BE98" s="202"/>
      <c r="BF98" s="397"/>
      <c r="BG98" s="397"/>
      <c r="BN98" s="376"/>
    </row>
    <row r="99" spans="1:66" s="371" customFormat="1" x14ac:dyDescent="0.45">
      <c r="A99" s="154"/>
      <c r="AB99" s="205"/>
      <c r="AC99" s="205"/>
      <c r="AD99" s="205"/>
      <c r="AE99" s="205"/>
      <c r="AF99" s="205"/>
      <c r="AG99" s="205"/>
      <c r="AV99" s="475"/>
      <c r="BE99" s="202"/>
      <c r="BF99" s="397"/>
      <c r="BG99" s="397"/>
      <c r="BN99" s="376"/>
    </row>
    <row r="100" spans="1:66" s="371" customFormat="1" ht="76.5" customHeight="1" x14ac:dyDescent="0.45">
      <c r="A100" s="154"/>
      <c r="AB100" s="205"/>
      <c r="AC100" s="205"/>
      <c r="AD100" s="205"/>
      <c r="AE100" s="205"/>
      <c r="AF100" s="205"/>
      <c r="AG100" s="205"/>
      <c r="AV100" s="475"/>
      <c r="BE100" s="202"/>
      <c r="BF100" s="397"/>
      <c r="BG100" s="397"/>
      <c r="BN100" s="376"/>
    </row>
    <row r="101" spans="1:66" s="371" customFormat="1" x14ac:dyDescent="0.45">
      <c r="A101" s="154"/>
      <c r="B101" s="203"/>
      <c r="C101" s="204"/>
      <c r="D101" s="204"/>
      <c r="E101" s="205"/>
      <c r="F101" s="205"/>
      <c r="AB101" s="205"/>
      <c r="AC101" s="205"/>
      <c r="AD101" s="205"/>
      <c r="AE101" s="205"/>
      <c r="AF101" s="205"/>
      <c r="AG101" s="205"/>
      <c r="AV101" s="475"/>
      <c r="BE101" s="202"/>
      <c r="BF101" s="397"/>
      <c r="BG101" s="397"/>
      <c r="BN101" s="376"/>
    </row>
    <row r="102" spans="1:66" s="371" customFormat="1" x14ac:dyDescent="0.45">
      <c r="A102" s="154"/>
      <c r="B102" s="203"/>
      <c r="C102" s="204"/>
      <c r="D102" s="204"/>
      <c r="E102" s="205"/>
      <c r="F102" s="205"/>
      <c r="AB102" s="205"/>
      <c r="AC102" s="205"/>
      <c r="AD102" s="205"/>
      <c r="AE102" s="205"/>
      <c r="AF102" s="205"/>
      <c r="AG102" s="205"/>
      <c r="AV102" s="475"/>
      <c r="BE102" s="202"/>
      <c r="BF102" s="397"/>
      <c r="BG102" s="397"/>
      <c r="BN102" s="376"/>
    </row>
    <row r="103" spans="1:66" s="371" customFormat="1" ht="52.5" customHeight="1" x14ac:dyDescent="0.45">
      <c r="A103" s="154"/>
      <c r="AB103" s="205"/>
      <c r="AC103" s="205"/>
      <c r="AD103" s="205"/>
      <c r="AE103" s="205"/>
      <c r="AF103" s="205"/>
      <c r="AG103" s="205"/>
      <c r="AV103" s="475"/>
      <c r="BE103" s="202"/>
      <c r="BF103" s="397"/>
      <c r="BG103" s="397"/>
      <c r="BN103" s="376"/>
    </row>
    <row r="104" spans="1:66" s="371" customFormat="1" ht="54" customHeight="1" x14ac:dyDescent="0.45">
      <c r="A104" s="154"/>
      <c r="AB104" s="205"/>
      <c r="AC104" s="205"/>
      <c r="AD104" s="205"/>
      <c r="AE104" s="205"/>
      <c r="AF104" s="205"/>
      <c r="AG104" s="205"/>
      <c r="AV104" s="475"/>
      <c r="BE104" s="202"/>
      <c r="BF104" s="397"/>
      <c r="BG104" s="397"/>
      <c r="BN104" s="376"/>
    </row>
    <row r="105" spans="1:66" s="371" customFormat="1" x14ac:dyDescent="0.45">
      <c r="A105" s="154"/>
      <c r="AB105" s="205"/>
      <c r="AC105" s="205"/>
      <c r="AD105" s="205"/>
      <c r="AE105" s="205"/>
      <c r="AF105" s="205"/>
      <c r="AG105" s="205"/>
      <c r="AV105" s="475"/>
      <c r="BE105" s="202"/>
      <c r="BF105" s="397"/>
      <c r="BG105" s="397"/>
      <c r="BN105" s="376"/>
    </row>
    <row r="106" spans="1:66" s="371" customFormat="1" ht="62.25" customHeight="1" x14ac:dyDescent="0.45">
      <c r="A106" s="154"/>
      <c r="AB106" s="205"/>
      <c r="AC106" s="205"/>
      <c r="AD106" s="205"/>
      <c r="AE106" s="205"/>
      <c r="AF106" s="205"/>
      <c r="AG106" s="205"/>
      <c r="AV106" s="475"/>
      <c r="BE106" s="202"/>
      <c r="BF106" s="397"/>
      <c r="BG106" s="397"/>
      <c r="BN106" s="376"/>
    </row>
    <row r="107" spans="1:66" s="371" customFormat="1" ht="27" customHeight="1" x14ac:dyDescent="0.45">
      <c r="A107" s="154"/>
      <c r="B107" s="203"/>
      <c r="C107" s="203"/>
      <c r="D107" s="203"/>
      <c r="E107" s="203"/>
      <c r="F107" s="203"/>
      <c r="G107" s="203"/>
      <c r="AB107" s="205"/>
      <c r="AC107" s="205"/>
      <c r="AD107" s="205"/>
      <c r="AE107" s="205"/>
      <c r="AF107" s="205"/>
      <c r="AG107" s="205"/>
      <c r="AV107" s="475"/>
      <c r="BE107" s="202"/>
      <c r="BF107" s="397"/>
      <c r="BG107" s="397"/>
      <c r="BN107" s="376"/>
    </row>
    <row r="108" spans="1:66" s="371" customFormat="1" ht="51" customHeight="1" x14ac:dyDescent="0.45">
      <c r="A108" s="154"/>
      <c r="AB108" s="205"/>
      <c r="AC108" s="205"/>
      <c r="AD108" s="205"/>
      <c r="AE108" s="205"/>
      <c r="AF108" s="205"/>
      <c r="AG108" s="205"/>
      <c r="AV108" s="475"/>
      <c r="BE108" s="202"/>
      <c r="BF108" s="397"/>
      <c r="BG108" s="397"/>
      <c r="BN108" s="376"/>
    </row>
    <row r="109" spans="1:66" s="371" customFormat="1" x14ac:dyDescent="0.45">
      <c r="A109" s="154"/>
      <c r="AB109" s="205"/>
      <c r="AC109" s="205"/>
      <c r="AD109" s="205"/>
      <c r="AE109" s="205"/>
      <c r="AF109" s="205"/>
      <c r="AG109" s="205"/>
      <c r="AV109" s="475"/>
      <c r="BE109" s="202"/>
      <c r="BF109" s="397"/>
      <c r="BG109" s="397"/>
      <c r="BN109" s="376"/>
    </row>
    <row r="110" spans="1:66" s="371" customFormat="1" ht="121.5" customHeight="1" x14ac:dyDescent="0.45">
      <c r="A110" s="154"/>
      <c r="AB110" s="205"/>
      <c r="AC110" s="205"/>
      <c r="AD110" s="205"/>
      <c r="AE110" s="205"/>
      <c r="AF110" s="205"/>
      <c r="AG110" s="205"/>
      <c r="AV110" s="475"/>
      <c r="BE110" s="202"/>
      <c r="BF110" s="397"/>
      <c r="BG110" s="397"/>
      <c r="BN110" s="376"/>
    </row>
    <row r="111" spans="1:66" s="371" customFormat="1" x14ac:dyDescent="0.45">
      <c r="A111" s="154"/>
      <c r="B111" s="203"/>
      <c r="C111" s="204"/>
      <c r="D111" s="204"/>
      <c r="E111" s="205"/>
      <c r="F111" s="205"/>
      <c r="AB111" s="205"/>
      <c r="AC111" s="205"/>
      <c r="AD111" s="205"/>
      <c r="AE111" s="205"/>
      <c r="AF111" s="205"/>
      <c r="AG111" s="205"/>
      <c r="AV111" s="475"/>
      <c r="BE111" s="202"/>
      <c r="BF111" s="397"/>
      <c r="BG111" s="397"/>
      <c r="BN111" s="376"/>
    </row>
    <row r="112" spans="1:66" s="371" customFormat="1" x14ac:dyDescent="0.45">
      <c r="A112" s="154"/>
      <c r="B112" s="203"/>
      <c r="C112" s="204"/>
      <c r="D112" s="204"/>
      <c r="E112" s="205"/>
      <c r="F112" s="205"/>
      <c r="AB112" s="205"/>
      <c r="AC112" s="205"/>
      <c r="AD112" s="205"/>
      <c r="AE112" s="205"/>
      <c r="AF112" s="205"/>
      <c r="AG112" s="205"/>
      <c r="AV112" s="475"/>
      <c r="BE112" s="202"/>
      <c r="BF112" s="397"/>
      <c r="BG112" s="397"/>
      <c r="BN112" s="376"/>
    </row>
    <row r="113" spans="1:66" s="371" customFormat="1" ht="42" customHeight="1" x14ac:dyDescent="0.45">
      <c r="A113" s="154"/>
      <c r="AB113" s="205"/>
      <c r="AC113" s="205"/>
      <c r="AD113" s="205"/>
      <c r="AE113" s="205"/>
      <c r="AF113" s="205"/>
      <c r="AG113" s="205"/>
      <c r="AV113" s="475"/>
      <c r="BE113" s="202"/>
      <c r="BF113" s="397"/>
      <c r="BG113" s="397"/>
      <c r="BN113" s="376"/>
    </row>
    <row r="114" spans="1:66" s="371" customFormat="1" ht="45.75" customHeight="1" x14ac:dyDescent="0.45">
      <c r="A114" s="154"/>
      <c r="AB114" s="205"/>
      <c r="AC114" s="205"/>
      <c r="AD114" s="205"/>
      <c r="AE114" s="205"/>
      <c r="AF114" s="205"/>
      <c r="AG114" s="205"/>
      <c r="AV114" s="475"/>
      <c r="BE114" s="202"/>
      <c r="BF114" s="397"/>
      <c r="BG114" s="397"/>
      <c r="BN114" s="376"/>
    </row>
    <row r="115" spans="1:66" s="371" customFormat="1" x14ac:dyDescent="0.45">
      <c r="A115" s="154"/>
      <c r="AB115" s="205"/>
      <c r="AC115" s="205"/>
      <c r="AD115" s="205"/>
      <c r="AE115" s="205"/>
      <c r="AF115" s="205"/>
      <c r="AG115" s="205"/>
      <c r="AV115" s="475"/>
      <c r="BE115" s="202"/>
      <c r="BF115" s="397"/>
      <c r="BG115" s="397"/>
      <c r="BN115" s="376"/>
    </row>
    <row r="116" spans="1:66" s="371" customFormat="1" ht="42" customHeight="1" x14ac:dyDescent="0.45">
      <c r="A116" s="154"/>
      <c r="AB116" s="205"/>
      <c r="AC116" s="205"/>
      <c r="AD116" s="205"/>
      <c r="AE116" s="205"/>
      <c r="AF116" s="205"/>
      <c r="AG116" s="205"/>
      <c r="AV116" s="475"/>
      <c r="BE116" s="202"/>
      <c r="BF116" s="397"/>
      <c r="BG116" s="397"/>
      <c r="BN116" s="376"/>
    </row>
    <row r="117" spans="1:66" s="371" customFormat="1" ht="13.5" customHeight="1" x14ac:dyDescent="0.45">
      <c r="A117" s="154"/>
      <c r="B117" s="203"/>
      <c r="C117" s="203"/>
      <c r="D117" s="203"/>
      <c r="E117" s="203"/>
      <c r="F117" s="203"/>
      <c r="G117" s="203"/>
      <c r="AB117" s="205"/>
      <c r="AC117" s="205"/>
      <c r="AD117" s="205"/>
      <c r="AE117" s="205"/>
      <c r="AF117" s="205"/>
      <c r="AG117" s="205"/>
      <c r="AV117" s="475"/>
      <c r="BE117" s="202"/>
      <c r="BF117" s="397"/>
      <c r="BG117" s="397"/>
      <c r="BN117" s="376"/>
    </row>
    <row r="118" spans="1:66" s="371" customFormat="1" ht="42" customHeight="1" x14ac:dyDescent="0.45">
      <c r="A118" s="154"/>
      <c r="AB118" s="205"/>
      <c r="AC118" s="205"/>
      <c r="AD118" s="205"/>
      <c r="AE118" s="205"/>
      <c r="AF118" s="205"/>
      <c r="AG118" s="205"/>
      <c r="AV118" s="475"/>
      <c r="BE118" s="202"/>
      <c r="BF118" s="397"/>
      <c r="BG118" s="397"/>
      <c r="BN118" s="376"/>
    </row>
    <row r="119" spans="1:66" s="216" customFormat="1" x14ac:dyDescent="0.45">
      <c r="A119" s="154"/>
      <c r="AB119" s="156"/>
      <c r="AC119" s="156"/>
      <c r="AD119" s="156"/>
      <c r="AE119" s="156"/>
      <c r="AF119" s="156"/>
      <c r="AG119" s="156"/>
      <c r="AM119" s="214"/>
      <c r="AN119" s="214"/>
      <c r="AO119" s="214"/>
      <c r="AV119" s="475"/>
      <c r="BE119" s="178"/>
      <c r="BF119" s="396"/>
      <c r="BG119" s="396"/>
      <c r="BN119" s="367"/>
    </row>
    <row r="120" spans="1:66" s="216" customFormat="1" ht="76.5" customHeight="1" x14ac:dyDescent="0.45">
      <c r="A120" s="154"/>
      <c r="AB120" s="156"/>
      <c r="AC120" s="156"/>
      <c r="AD120" s="156"/>
      <c r="AE120" s="156"/>
      <c r="AF120" s="156"/>
      <c r="AG120" s="156"/>
      <c r="AM120" s="214"/>
      <c r="AN120" s="214"/>
      <c r="AO120" s="214"/>
      <c r="AV120" s="475"/>
      <c r="BE120" s="178"/>
      <c r="BF120" s="396"/>
      <c r="BG120" s="396"/>
      <c r="BN120" s="367"/>
    </row>
    <row r="121" spans="1:66" s="216" customFormat="1" x14ac:dyDescent="0.45">
      <c r="A121" s="154"/>
      <c r="B121" s="485"/>
      <c r="C121" s="155"/>
      <c r="D121" s="155"/>
      <c r="E121" s="156"/>
      <c r="F121" s="156"/>
      <c r="AB121" s="156"/>
      <c r="AC121" s="156"/>
      <c r="AD121" s="156"/>
      <c r="AE121" s="156"/>
      <c r="AF121" s="156"/>
      <c r="AG121" s="156"/>
      <c r="AM121" s="214"/>
      <c r="AN121" s="214"/>
      <c r="AO121" s="214"/>
      <c r="AV121" s="475"/>
      <c r="BE121" s="178"/>
      <c r="BF121" s="396"/>
      <c r="BG121" s="396"/>
      <c r="BN121" s="367"/>
    </row>
    <row r="122" spans="1:66" s="216" customFormat="1" x14ac:dyDescent="0.45">
      <c r="A122" s="154"/>
      <c r="B122" s="485"/>
      <c r="C122" s="155"/>
      <c r="D122" s="155"/>
      <c r="E122" s="156"/>
      <c r="F122" s="156"/>
      <c r="AB122" s="156"/>
      <c r="AC122" s="156"/>
      <c r="AD122" s="156"/>
      <c r="AE122" s="156"/>
      <c r="AF122" s="156"/>
      <c r="AG122" s="156"/>
      <c r="AM122" s="214"/>
      <c r="AN122" s="214"/>
      <c r="AO122" s="214"/>
      <c r="AV122" s="475"/>
      <c r="BE122" s="178"/>
      <c r="BF122" s="396"/>
      <c r="BG122" s="396"/>
      <c r="BN122" s="367"/>
    </row>
    <row r="123" spans="1:66" s="216" customFormat="1" ht="42" customHeight="1" x14ac:dyDescent="0.45">
      <c r="A123" s="154"/>
      <c r="AB123" s="156"/>
      <c r="AC123" s="156"/>
      <c r="AD123" s="156"/>
      <c r="AE123" s="156"/>
      <c r="AF123" s="156"/>
      <c r="AG123" s="156"/>
      <c r="AM123" s="214"/>
      <c r="AN123" s="214"/>
      <c r="AO123" s="214"/>
      <c r="AV123" s="475"/>
      <c r="BE123" s="178"/>
      <c r="BF123" s="396"/>
      <c r="BG123" s="396"/>
      <c r="BN123" s="367"/>
    </row>
    <row r="124" spans="1:66" s="216" customFormat="1" ht="14.25" customHeight="1" x14ac:dyDescent="0.45">
      <c r="A124" s="154"/>
      <c r="AB124" s="156"/>
      <c r="AC124" s="156"/>
      <c r="AD124" s="156"/>
      <c r="AE124" s="156"/>
      <c r="AF124" s="156"/>
      <c r="AG124" s="156"/>
      <c r="AM124" s="214"/>
      <c r="AN124" s="214"/>
      <c r="AO124" s="214"/>
      <c r="AV124" s="475"/>
      <c r="BE124" s="178"/>
      <c r="BF124" s="396"/>
      <c r="BG124" s="396"/>
      <c r="BN124" s="367"/>
    </row>
    <row r="125" spans="1:66" s="216" customFormat="1" ht="42" customHeight="1" x14ac:dyDescent="0.45">
      <c r="A125" s="154"/>
      <c r="AB125" s="156"/>
      <c r="AC125" s="156"/>
      <c r="AD125" s="156"/>
      <c r="AE125" s="156"/>
      <c r="AF125" s="156"/>
      <c r="AG125" s="156"/>
      <c r="AM125" s="214"/>
      <c r="AN125" s="214"/>
      <c r="AO125" s="214"/>
      <c r="AV125" s="475"/>
      <c r="BE125" s="178"/>
      <c r="BF125" s="396"/>
      <c r="BG125" s="396"/>
      <c r="BN125" s="367"/>
    </row>
    <row r="126" spans="1:66" s="216" customFormat="1" ht="14.25" customHeight="1" x14ac:dyDescent="0.45">
      <c r="A126" s="154"/>
      <c r="AB126" s="156"/>
      <c r="AC126" s="156"/>
      <c r="AD126" s="156"/>
      <c r="AE126" s="156"/>
      <c r="AF126" s="156"/>
      <c r="AG126" s="156"/>
      <c r="AM126" s="214"/>
      <c r="AN126" s="214"/>
      <c r="AO126" s="214"/>
      <c r="AV126" s="475"/>
      <c r="BE126" s="178"/>
      <c r="BF126" s="396"/>
      <c r="BG126" s="396"/>
      <c r="BN126" s="367"/>
    </row>
    <row r="127" spans="1:66" s="216" customFormat="1" ht="42" customHeight="1" x14ac:dyDescent="0.45">
      <c r="A127" s="154"/>
      <c r="AB127" s="156"/>
      <c r="AC127" s="156"/>
      <c r="AD127" s="156"/>
      <c r="AE127" s="156"/>
      <c r="AF127" s="156"/>
      <c r="AG127" s="156"/>
      <c r="AM127" s="214"/>
      <c r="AN127" s="214"/>
      <c r="AO127" s="214"/>
      <c r="AV127" s="475"/>
      <c r="BE127" s="178"/>
      <c r="BF127" s="396"/>
      <c r="BG127" s="396"/>
      <c r="BN127" s="367"/>
    </row>
    <row r="128" spans="1:66" s="216" customFormat="1" ht="14.25" customHeight="1" x14ac:dyDescent="0.45">
      <c r="A128" s="154"/>
      <c r="AB128" s="156"/>
      <c r="AC128" s="156"/>
      <c r="AD128" s="156"/>
      <c r="AE128" s="156"/>
      <c r="AF128" s="156"/>
      <c r="AG128" s="156"/>
      <c r="AM128" s="214"/>
      <c r="AN128" s="214"/>
      <c r="AO128" s="214"/>
      <c r="AV128" s="475"/>
      <c r="BE128" s="178"/>
      <c r="BF128" s="396"/>
      <c r="BG128" s="396"/>
      <c r="BN128" s="367"/>
    </row>
    <row r="129" spans="1:66" s="216" customFormat="1" ht="42" customHeight="1" x14ac:dyDescent="0.45">
      <c r="A129" s="154"/>
      <c r="AB129" s="156"/>
      <c r="AC129" s="156"/>
      <c r="AD129" s="156"/>
      <c r="AE129" s="156"/>
      <c r="AF129" s="156"/>
      <c r="AG129" s="156"/>
      <c r="AM129" s="214"/>
      <c r="AN129" s="214"/>
      <c r="AO129" s="214"/>
      <c r="AV129" s="475"/>
      <c r="BE129" s="178"/>
      <c r="BF129" s="396"/>
      <c r="BG129" s="396"/>
      <c r="BN129" s="367"/>
    </row>
    <row r="130" spans="1:66" s="216" customFormat="1" ht="14.25" customHeight="1" x14ac:dyDescent="0.45">
      <c r="A130" s="154"/>
      <c r="AB130" s="156"/>
      <c r="AC130" s="156"/>
      <c r="AD130" s="156"/>
      <c r="AE130" s="156"/>
      <c r="AF130" s="156"/>
      <c r="AG130" s="156"/>
      <c r="AM130" s="214"/>
      <c r="AN130" s="214"/>
      <c r="AO130" s="214"/>
      <c r="AV130" s="475"/>
      <c r="BE130" s="178"/>
      <c r="BF130" s="396"/>
      <c r="BG130" s="396"/>
      <c r="BN130" s="367"/>
    </row>
    <row r="131" spans="1:66" s="216" customFormat="1" ht="42" customHeight="1" x14ac:dyDescent="0.45">
      <c r="A131" s="154"/>
      <c r="AB131" s="156"/>
      <c r="AC131" s="156"/>
      <c r="AD131" s="156"/>
      <c r="AE131" s="156"/>
      <c r="AF131" s="156"/>
      <c r="AG131" s="156"/>
      <c r="AM131" s="214"/>
      <c r="AN131" s="214"/>
      <c r="AO131" s="214"/>
      <c r="AV131" s="475"/>
      <c r="BE131" s="178"/>
      <c r="BF131" s="396"/>
      <c r="BG131" s="396"/>
      <c r="BN131" s="367"/>
    </row>
    <row r="132" spans="1:66" s="216" customFormat="1" ht="14.25" customHeight="1" x14ac:dyDescent="0.45">
      <c r="A132" s="154"/>
      <c r="AB132" s="156"/>
      <c r="AC132" s="156"/>
      <c r="AD132" s="156"/>
      <c r="AE132" s="156"/>
      <c r="AF132" s="156"/>
      <c r="AG132" s="156"/>
      <c r="AM132" s="214"/>
      <c r="AN132" s="214"/>
      <c r="AO132" s="214"/>
      <c r="AV132" s="475"/>
      <c r="BE132" s="178"/>
      <c r="BF132" s="396"/>
      <c r="BG132" s="396"/>
      <c r="BN132" s="367"/>
    </row>
    <row r="133" spans="1:66" s="216" customFormat="1" ht="45.75" customHeight="1" x14ac:dyDescent="0.45">
      <c r="A133" s="154"/>
      <c r="AB133" s="156"/>
      <c r="AC133" s="156"/>
      <c r="AD133" s="156"/>
      <c r="AE133" s="156"/>
      <c r="AF133" s="156"/>
      <c r="AG133" s="156"/>
      <c r="AM133" s="214"/>
      <c r="AN133" s="214"/>
      <c r="AO133" s="214"/>
      <c r="AV133" s="475"/>
      <c r="BE133" s="178"/>
      <c r="BF133" s="396"/>
      <c r="BG133" s="396"/>
      <c r="BN133" s="367"/>
    </row>
    <row r="134" spans="1:66" s="216" customFormat="1" ht="13.5" customHeight="1" x14ac:dyDescent="0.45">
      <c r="A134" s="154"/>
      <c r="B134" s="485"/>
      <c r="C134" s="485"/>
      <c r="D134" s="485"/>
      <c r="E134" s="485"/>
      <c r="F134" s="485"/>
      <c r="G134" s="485"/>
      <c r="AB134" s="156"/>
      <c r="AC134" s="156"/>
      <c r="AD134" s="156"/>
      <c r="AE134" s="156"/>
      <c r="AF134" s="156"/>
      <c r="AG134" s="156"/>
      <c r="AM134" s="214"/>
      <c r="AN134" s="214"/>
      <c r="AO134" s="214"/>
      <c r="AV134" s="475"/>
      <c r="BE134" s="178"/>
      <c r="BF134" s="396"/>
      <c r="BG134" s="396"/>
      <c r="BN134" s="367"/>
    </row>
    <row r="135" spans="1:66" s="216" customFormat="1" ht="76.5" customHeight="1" x14ac:dyDescent="0.45">
      <c r="A135" s="154"/>
      <c r="AB135" s="156"/>
      <c r="AC135" s="156"/>
      <c r="AD135" s="156"/>
      <c r="AE135" s="156"/>
      <c r="AF135" s="156"/>
      <c r="AG135" s="156"/>
      <c r="AM135" s="214"/>
      <c r="AN135" s="214"/>
      <c r="AO135" s="214"/>
      <c r="AV135" s="475"/>
      <c r="BE135" s="178"/>
      <c r="BF135" s="396"/>
      <c r="BG135" s="396"/>
      <c r="BN135" s="367"/>
    </row>
    <row r="136" spans="1:66" s="216" customFormat="1" x14ac:dyDescent="0.45">
      <c r="A136" s="154"/>
      <c r="B136" s="485"/>
      <c r="C136" s="155"/>
      <c r="D136" s="155"/>
      <c r="E136" s="156"/>
      <c r="F136" s="156"/>
      <c r="AB136" s="156"/>
      <c r="AC136" s="156"/>
      <c r="AD136" s="156"/>
      <c r="AE136" s="156"/>
      <c r="AF136" s="156"/>
      <c r="AG136" s="156"/>
      <c r="AM136" s="214"/>
      <c r="AN136" s="214"/>
      <c r="AO136" s="214"/>
      <c r="AV136" s="475"/>
      <c r="BE136" s="178"/>
      <c r="BF136" s="396"/>
      <c r="BG136" s="396"/>
      <c r="BN136" s="367"/>
    </row>
    <row r="137" spans="1:66" s="216" customFormat="1" x14ac:dyDescent="0.45">
      <c r="A137" s="154"/>
      <c r="B137" s="485"/>
      <c r="C137" s="155"/>
      <c r="D137" s="155"/>
      <c r="E137" s="156"/>
      <c r="F137" s="156"/>
      <c r="AB137" s="156"/>
      <c r="AC137" s="156"/>
      <c r="AD137" s="156"/>
      <c r="AE137" s="156"/>
      <c r="AF137" s="156"/>
      <c r="AG137" s="156"/>
      <c r="AM137" s="214"/>
      <c r="AN137" s="214"/>
      <c r="AO137" s="214"/>
      <c r="AV137" s="475"/>
      <c r="BE137" s="178"/>
      <c r="BF137" s="396"/>
      <c r="BG137" s="396"/>
      <c r="BN137" s="367"/>
    </row>
    <row r="138" spans="1:66" s="216" customFormat="1" x14ac:dyDescent="0.45">
      <c r="A138" s="154"/>
      <c r="B138" s="485"/>
      <c r="C138" s="155"/>
      <c r="D138" s="155"/>
      <c r="E138" s="156"/>
      <c r="F138" s="156"/>
      <c r="AB138" s="156"/>
      <c r="AC138" s="156"/>
      <c r="AD138" s="156"/>
      <c r="AE138" s="156"/>
      <c r="AF138" s="156"/>
      <c r="AG138" s="156"/>
      <c r="AM138" s="214"/>
      <c r="AN138" s="214"/>
      <c r="AO138" s="214"/>
      <c r="AV138" s="475"/>
      <c r="BE138" s="178"/>
      <c r="BF138" s="398"/>
      <c r="BG138" s="409"/>
      <c r="BH138" s="156"/>
      <c r="BI138" s="156"/>
      <c r="BJ138" s="156"/>
      <c r="BK138" s="156"/>
      <c r="BL138" s="156"/>
      <c r="BN138" s="367"/>
    </row>
    <row r="139" spans="1:66" s="216" customFormat="1" x14ac:dyDescent="0.45">
      <c r="A139" s="154"/>
      <c r="B139" s="485"/>
      <c r="C139" s="155"/>
      <c r="D139" s="155"/>
      <c r="E139" s="156"/>
      <c r="F139" s="156"/>
      <c r="AB139" s="156"/>
      <c r="AC139" s="156"/>
      <c r="AD139" s="156"/>
      <c r="AE139" s="156"/>
      <c r="AF139" s="156"/>
      <c r="AG139" s="156"/>
      <c r="AM139" s="214"/>
      <c r="AN139" s="214"/>
      <c r="AO139" s="214"/>
      <c r="AV139" s="475"/>
      <c r="BE139" s="178"/>
      <c r="BF139" s="398"/>
      <c r="BG139" s="409"/>
      <c r="BH139" s="156"/>
      <c r="BI139" s="156"/>
      <c r="BJ139" s="156"/>
      <c r="BK139" s="156"/>
      <c r="BL139" s="156"/>
      <c r="BN139" s="367"/>
    </row>
    <row r="140" spans="1:66" s="216" customFormat="1" x14ac:dyDescent="0.45">
      <c r="A140" s="154"/>
      <c r="B140" s="485"/>
      <c r="C140" s="155"/>
      <c r="D140" s="155"/>
      <c r="E140" s="156"/>
      <c r="F140" s="156"/>
      <c r="AB140" s="156"/>
      <c r="AC140" s="156"/>
      <c r="AD140" s="156"/>
      <c r="AE140" s="156"/>
      <c r="AF140" s="156"/>
      <c r="AG140" s="156"/>
      <c r="AM140" s="214"/>
      <c r="AN140" s="214"/>
      <c r="AO140" s="214"/>
      <c r="AV140" s="475"/>
      <c r="BE140" s="178"/>
      <c r="BF140" s="398"/>
      <c r="BG140" s="409"/>
      <c r="BH140" s="156"/>
      <c r="BI140" s="156"/>
      <c r="BJ140" s="156"/>
      <c r="BK140" s="156"/>
      <c r="BL140" s="156"/>
      <c r="BN140" s="367"/>
    </row>
    <row r="141" spans="1:66" s="216" customFormat="1" x14ac:dyDescent="0.45">
      <c r="A141" s="154"/>
      <c r="B141" s="485"/>
      <c r="C141" s="155"/>
      <c r="D141" s="155"/>
      <c r="E141" s="156"/>
      <c r="F141" s="156"/>
      <c r="AB141" s="156"/>
      <c r="AC141" s="156"/>
      <c r="AD141" s="156"/>
      <c r="AE141" s="156"/>
      <c r="AF141" s="156"/>
      <c r="AG141" s="156"/>
      <c r="AM141" s="214"/>
      <c r="AN141" s="214"/>
      <c r="AO141" s="214"/>
      <c r="AV141" s="475"/>
      <c r="BE141" s="178"/>
      <c r="BF141" s="398"/>
      <c r="BG141" s="409"/>
      <c r="BH141" s="156"/>
      <c r="BI141" s="156"/>
      <c r="BJ141" s="156"/>
      <c r="BK141" s="156"/>
      <c r="BL141" s="156"/>
      <c r="BN141" s="367"/>
    </row>
    <row r="142" spans="1:66" s="216" customFormat="1" x14ac:dyDescent="0.45">
      <c r="A142" s="154"/>
      <c r="B142" s="485"/>
      <c r="C142" s="155"/>
      <c r="D142" s="155"/>
      <c r="E142" s="156"/>
      <c r="F142" s="156"/>
      <c r="AB142" s="156"/>
      <c r="AC142" s="156"/>
      <c r="AD142" s="156"/>
      <c r="AE142" s="156"/>
      <c r="AF142" s="156"/>
      <c r="AG142" s="156"/>
      <c r="AM142" s="214"/>
      <c r="AN142" s="214"/>
      <c r="AO142" s="214"/>
      <c r="AV142" s="475"/>
      <c r="BE142" s="178"/>
      <c r="BF142" s="398"/>
      <c r="BG142" s="409"/>
      <c r="BH142" s="156"/>
      <c r="BI142" s="156"/>
      <c r="BJ142" s="156"/>
      <c r="BK142" s="156"/>
      <c r="BL142" s="156"/>
      <c r="BN142" s="367"/>
    </row>
    <row r="143" spans="1:66" s="216" customFormat="1" x14ac:dyDescent="0.45">
      <c r="A143" s="154"/>
      <c r="B143" s="485"/>
      <c r="C143" s="155"/>
      <c r="D143" s="155"/>
      <c r="E143" s="156"/>
      <c r="F143" s="156"/>
      <c r="AB143" s="156"/>
      <c r="AC143" s="156"/>
      <c r="AD143" s="156"/>
      <c r="AE143" s="156"/>
      <c r="AF143" s="156"/>
      <c r="AG143" s="156"/>
      <c r="AM143" s="214"/>
      <c r="AN143" s="214"/>
      <c r="AO143" s="214"/>
      <c r="AV143" s="475"/>
      <c r="BE143" s="178"/>
      <c r="BF143" s="398"/>
      <c r="BG143" s="409"/>
      <c r="BH143" s="156"/>
      <c r="BI143" s="156"/>
      <c r="BJ143" s="156"/>
      <c r="BK143" s="156"/>
      <c r="BL143" s="156"/>
      <c r="BN143" s="367"/>
    </row>
    <row r="144" spans="1:66" s="216" customFormat="1" x14ac:dyDescent="0.45">
      <c r="A144" s="154"/>
      <c r="B144" s="485"/>
      <c r="C144" s="155"/>
      <c r="D144" s="155"/>
      <c r="E144" s="156"/>
      <c r="F144" s="156"/>
      <c r="AB144" s="156"/>
      <c r="AC144" s="156"/>
      <c r="AD144" s="156"/>
      <c r="AE144" s="156"/>
      <c r="AF144" s="156"/>
      <c r="AG144" s="156"/>
      <c r="AM144" s="214"/>
      <c r="AN144" s="214"/>
      <c r="AO144" s="214"/>
      <c r="AV144" s="475"/>
      <c r="BE144" s="178"/>
      <c r="BF144" s="398"/>
      <c r="BG144" s="409"/>
      <c r="BH144" s="156"/>
      <c r="BI144" s="156"/>
      <c r="BJ144" s="156"/>
      <c r="BK144" s="156"/>
      <c r="BL144" s="156"/>
      <c r="BN144" s="367"/>
    </row>
    <row r="145" spans="1:66" s="216" customFormat="1" x14ac:dyDescent="0.45">
      <c r="A145" s="154"/>
      <c r="B145" s="485"/>
      <c r="C145" s="155"/>
      <c r="D145" s="155"/>
      <c r="E145" s="156"/>
      <c r="F145" s="156"/>
      <c r="AB145" s="156"/>
      <c r="AC145" s="156"/>
      <c r="AD145" s="156"/>
      <c r="AE145" s="156"/>
      <c r="AF145" s="156"/>
      <c r="AG145" s="156"/>
      <c r="AM145" s="214"/>
      <c r="AN145" s="214"/>
      <c r="AO145" s="214"/>
      <c r="AV145" s="475"/>
      <c r="BE145" s="178"/>
      <c r="BF145" s="398"/>
      <c r="BG145" s="409"/>
      <c r="BH145" s="156"/>
      <c r="BI145" s="156"/>
      <c r="BJ145" s="156"/>
      <c r="BK145" s="156"/>
      <c r="BL145" s="156"/>
      <c r="BN145" s="367"/>
    </row>
    <row r="146" spans="1:66" s="216" customFormat="1" x14ac:dyDescent="0.45">
      <c r="A146" s="154"/>
      <c r="B146" s="485"/>
      <c r="C146" s="155"/>
      <c r="D146" s="155"/>
      <c r="E146" s="156"/>
      <c r="F146" s="156"/>
      <c r="AB146" s="156"/>
      <c r="AC146" s="156"/>
      <c r="AD146" s="156"/>
      <c r="AE146" s="156"/>
      <c r="AF146" s="156"/>
      <c r="AG146" s="156"/>
      <c r="AM146" s="214"/>
      <c r="AN146" s="214"/>
      <c r="AO146" s="214"/>
      <c r="AV146" s="475"/>
      <c r="BE146" s="178"/>
      <c r="BF146" s="398"/>
      <c r="BG146" s="409"/>
      <c r="BH146" s="156"/>
      <c r="BI146" s="156"/>
      <c r="BJ146" s="156"/>
      <c r="BK146" s="156"/>
      <c r="BL146" s="156"/>
      <c r="BN146" s="367"/>
    </row>
    <row r="147" spans="1:66" s="216" customFormat="1" x14ac:dyDescent="0.45">
      <c r="A147" s="154"/>
      <c r="B147" s="485"/>
      <c r="C147" s="155"/>
      <c r="D147" s="155"/>
      <c r="E147" s="156"/>
      <c r="F147" s="156"/>
      <c r="AB147" s="156"/>
      <c r="AC147" s="156"/>
      <c r="AD147" s="156"/>
      <c r="AE147" s="156"/>
      <c r="AF147" s="156"/>
      <c r="AG147" s="156"/>
      <c r="AM147" s="214"/>
      <c r="AN147" s="214"/>
      <c r="AO147" s="214"/>
      <c r="AV147" s="475"/>
      <c r="BE147" s="178"/>
      <c r="BF147" s="398"/>
      <c r="BG147" s="409"/>
      <c r="BH147" s="156"/>
      <c r="BI147" s="156"/>
      <c r="BJ147" s="156"/>
      <c r="BK147" s="156"/>
      <c r="BL147" s="156"/>
      <c r="BN147" s="367"/>
    </row>
    <row r="148" spans="1:66" s="216" customFormat="1" x14ac:dyDescent="0.45">
      <c r="A148" s="154"/>
      <c r="B148" s="485"/>
      <c r="C148" s="155"/>
      <c r="D148" s="155"/>
      <c r="E148" s="156"/>
      <c r="F148" s="156"/>
      <c r="AB148" s="156"/>
      <c r="AC148" s="156"/>
      <c r="AD148" s="156"/>
      <c r="AE148" s="156"/>
      <c r="AF148" s="156"/>
      <c r="AG148" s="156"/>
      <c r="AM148" s="214"/>
      <c r="AN148" s="214"/>
      <c r="AO148" s="214"/>
      <c r="AV148" s="475"/>
      <c r="BE148" s="178"/>
      <c r="BF148" s="398"/>
      <c r="BG148" s="409"/>
      <c r="BH148" s="156"/>
      <c r="BI148" s="156"/>
      <c r="BJ148" s="156"/>
      <c r="BK148" s="156"/>
      <c r="BL148" s="156"/>
      <c r="BN148" s="367"/>
    </row>
    <row r="149" spans="1:66" s="216" customFormat="1" x14ac:dyDescent="0.45">
      <c r="A149" s="154"/>
      <c r="B149" s="485"/>
      <c r="C149" s="155"/>
      <c r="D149" s="155"/>
      <c r="E149" s="156"/>
      <c r="F149" s="156"/>
      <c r="AB149" s="156"/>
      <c r="AC149" s="156"/>
      <c r="AD149" s="156"/>
      <c r="AE149" s="156"/>
      <c r="AF149" s="156"/>
      <c r="AG149" s="156"/>
      <c r="AM149" s="214"/>
      <c r="AN149" s="214"/>
      <c r="AO149" s="214"/>
      <c r="AV149" s="475"/>
      <c r="BE149" s="178"/>
      <c r="BF149" s="398"/>
      <c r="BG149" s="409"/>
      <c r="BH149" s="156"/>
      <c r="BI149" s="156"/>
      <c r="BJ149" s="156"/>
      <c r="BK149" s="156"/>
      <c r="BL149" s="156"/>
      <c r="BN149" s="367"/>
    </row>
    <row r="150" spans="1:66" s="216" customFormat="1" x14ac:dyDescent="0.45">
      <c r="A150" s="154"/>
      <c r="B150" s="485"/>
      <c r="C150" s="155"/>
      <c r="D150" s="155"/>
      <c r="E150" s="156"/>
      <c r="F150" s="156"/>
      <c r="AB150" s="156"/>
      <c r="AC150" s="156"/>
      <c r="AD150" s="156"/>
      <c r="AE150" s="156"/>
      <c r="AF150" s="156"/>
      <c r="AG150" s="156"/>
      <c r="AM150" s="214"/>
      <c r="AN150" s="214"/>
      <c r="AO150" s="214"/>
      <c r="AV150" s="475"/>
      <c r="BE150" s="178"/>
      <c r="BF150" s="398"/>
      <c r="BG150" s="409"/>
      <c r="BH150" s="156"/>
      <c r="BI150" s="156"/>
      <c r="BJ150" s="156"/>
      <c r="BK150" s="156"/>
      <c r="BL150" s="156"/>
      <c r="BN150" s="367"/>
    </row>
    <row r="151" spans="1:66" s="216" customFormat="1" x14ac:dyDescent="0.45">
      <c r="A151" s="154"/>
      <c r="B151" s="485"/>
      <c r="C151" s="155"/>
      <c r="D151" s="155"/>
      <c r="E151" s="156"/>
      <c r="F151" s="156"/>
      <c r="AB151" s="156"/>
      <c r="AC151" s="156"/>
      <c r="AD151" s="156"/>
      <c r="AE151" s="156"/>
      <c r="AF151" s="156"/>
      <c r="AG151" s="156"/>
      <c r="AM151" s="214"/>
      <c r="AN151" s="214"/>
      <c r="AO151" s="214"/>
      <c r="AV151" s="475"/>
      <c r="BE151" s="178"/>
      <c r="BF151" s="398"/>
      <c r="BG151" s="409"/>
      <c r="BH151" s="156"/>
      <c r="BI151" s="156"/>
      <c r="BJ151" s="156"/>
      <c r="BK151" s="156"/>
      <c r="BL151" s="156"/>
      <c r="BN151" s="367"/>
    </row>
    <row r="152" spans="1:66" s="216" customFormat="1" x14ac:dyDescent="0.45">
      <c r="A152" s="154"/>
      <c r="B152" s="485"/>
      <c r="C152" s="155"/>
      <c r="D152" s="155"/>
      <c r="E152" s="156"/>
      <c r="F152" s="156"/>
      <c r="AB152" s="156"/>
      <c r="AC152" s="156"/>
      <c r="AD152" s="156"/>
      <c r="AE152" s="156"/>
      <c r="AF152" s="156"/>
      <c r="AG152" s="156"/>
      <c r="AM152" s="214"/>
      <c r="AN152" s="214"/>
      <c r="AO152" s="214"/>
      <c r="AV152" s="475"/>
      <c r="BE152" s="178"/>
      <c r="BF152" s="398"/>
      <c r="BG152" s="409"/>
      <c r="BH152" s="156"/>
      <c r="BI152" s="156"/>
      <c r="BJ152" s="156"/>
      <c r="BK152" s="156"/>
      <c r="BL152" s="156"/>
      <c r="BN152" s="367"/>
    </row>
    <row r="153" spans="1:66" s="216" customFormat="1" x14ac:dyDescent="0.45">
      <c r="A153" s="154"/>
      <c r="B153" s="485"/>
      <c r="C153" s="155"/>
      <c r="D153" s="155"/>
      <c r="E153" s="156"/>
      <c r="F153" s="156"/>
      <c r="AB153" s="156"/>
      <c r="AC153" s="156"/>
      <c r="AD153" s="156"/>
      <c r="AE153" s="156"/>
      <c r="AF153" s="156"/>
      <c r="AG153" s="156"/>
      <c r="AM153" s="214"/>
      <c r="AN153" s="214"/>
      <c r="AO153" s="214"/>
      <c r="AV153" s="475"/>
      <c r="BE153" s="178"/>
      <c r="BF153" s="398"/>
      <c r="BG153" s="409"/>
      <c r="BH153" s="156"/>
      <c r="BI153" s="156"/>
      <c r="BJ153" s="156"/>
      <c r="BK153" s="156"/>
      <c r="BL153" s="156"/>
      <c r="BN153" s="367"/>
    </row>
    <row r="154" spans="1:66" s="216" customFormat="1" x14ac:dyDescent="0.45">
      <c r="A154" s="154"/>
      <c r="B154" s="485"/>
      <c r="C154" s="155"/>
      <c r="D154" s="155"/>
      <c r="E154" s="156"/>
      <c r="F154" s="156"/>
      <c r="AB154" s="156"/>
      <c r="AC154" s="156"/>
      <c r="AD154" s="156"/>
      <c r="AE154" s="156"/>
      <c r="AF154" s="156"/>
      <c r="AG154" s="156"/>
      <c r="AM154" s="214"/>
      <c r="AN154" s="214"/>
      <c r="AO154" s="214"/>
      <c r="AV154" s="475"/>
      <c r="BE154" s="178"/>
      <c r="BF154" s="398"/>
      <c r="BG154" s="409"/>
      <c r="BH154" s="156"/>
      <c r="BI154" s="156"/>
      <c r="BJ154" s="156"/>
      <c r="BK154" s="156"/>
      <c r="BL154" s="156"/>
      <c r="BN154" s="367"/>
    </row>
    <row r="155" spans="1:66" s="216" customFormat="1" x14ac:dyDescent="0.45">
      <c r="A155" s="154"/>
      <c r="B155" s="485"/>
      <c r="C155" s="155"/>
      <c r="D155" s="155"/>
      <c r="E155" s="156"/>
      <c r="F155" s="156"/>
      <c r="AB155" s="156"/>
      <c r="AC155" s="156"/>
      <c r="AD155" s="156"/>
      <c r="AE155" s="156"/>
      <c r="AF155" s="156"/>
      <c r="AG155" s="156"/>
      <c r="AM155" s="214"/>
      <c r="AN155" s="214"/>
      <c r="AO155" s="214"/>
      <c r="AV155" s="475"/>
      <c r="BE155" s="178"/>
      <c r="BF155" s="398"/>
      <c r="BG155" s="409"/>
      <c r="BH155" s="156"/>
      <c r="BI155" s="156"/>
      <c r="BJ155" s="156"/>
      <c r="BK155" s="156"/>
      <c r="BL155" s="156"/>
      <c r="BN155" s="367"/>
    </row>
    <row r="156" spans="1:66" s="216" customFormat="1" x14ac:dyDescent="0.45">
      <c r="A156" s="154"/>
      <c r="B156" s="485"/>
      <c r="C156" s="155"/>
      <c r="D156" s="155"/>
      <c r="E156" s="156"/>
      <c r="F156" s="156"/>
      <c r="AB156" s="156"/>
      <c r="AC156" s="156"/>
      <c r="AD156" s="156"/>
      <c r="AE156" s="156"/>
      <c r="AF156" s="156"/>
      <c r="AG156" s="156"/>
      <c r="AM156" s="214"/>
      <c r="AN156" s="214"/>
      <c r="AO156" s="214"/>
      <c r="AV156" s="475"/>
      <c r="BE156" s="178"/>
      <c r="BF156" s="398"/>
      <c r="BG156" s="409"/>
      <c r="BH156" s="156"/>
      <c r="BI156" s="156"/>
      <c r="BJ156" s="156"/>
      <c r="BK156" s="156"/>
      <c r="BL156" s="156"/>
      <c r="BN156" s="367"/>
    </row>
    <row r="157" spans="1:66" s="216" customFormat="1" x14ac:dyDescent="0.45">
      <c r="A157" s="154"/>
      <c r="B157" s="485"/>
      <c r="C157" s="155"/>
      <c r="D157" s="155"/>
      <c r="E157" s="156"/>
      <c r="F157" s="156"/>
      <c r="AB157" s="156"/>
      <c r="AC157" s="156"/>
      <c r="AD157" s="156"/>
      <c r="AE157" s="156"/>
      <c r="AF157" s="156"/>
      <c r="AG157" s="156"/>
      <c r="AM157" s="214"/>
      <c r="AN157" s="214"/>
      <c r="AO157" s="214"/>
      <c r="AV157" s="475"/>
      <c r="BE157" s="178"/>
      <c r="BF157" s="398"/>
      <c r="BG157" s="409"/>
      <c r="BH157" s="156"/>
      <c r="BI157" s="156"/>
      <c r="BJ157" s="156"/>
      <c r="BK157" s="156"/>
      <c r="BL157" s="156"/>
      <c r="BN157" s="367"/>
    </row>
    <row r="158" spans="1:66" s="216" customFormat="1" x14ac:dyDescent="0.45">
      <c r="A158" s="154"/>
      <c r="B158" s="485"/>
      <c r="C158" s="155"/>
      <c r="D158" s="155"/>
      <c r="E158" s="156"/>
      <c r="F158" s="156"/>
      <c r="AB158" s="156"/>
      <c r="AC158" s="156"/>
      <c r="AD158" s="156"/>
      <c r="AE158" s="156"/>
      <c r="AF158" s="156"/>
      <c r="AG158" s="156"/>
      <c r="AM158" s="214"/>
      <c r="AN158" s="214"/>
      <c r="AO158" s="214"/>
      <c r="AV158" s="475"/>
      <c r="BE158" s="178"/>
      <c r="BF158" s="398"/>
      <c r="BG158" s="409"/>
      <c r="BH158" s="156"/>
      <c r="BI158" s="156"/>
      <c r="BJ158" s="156"/>
      <c r="BK158" s="156"/>
      <c r="BL158" s="156"/>
      <c r="BN158" s="367"/>
    </row>
    <row r="159" spans="1:66" s="216" customFormat="1" x14ac:dyDescent="0.45">
      <c r="A159" s="154"/>
      <c r="B159" s="485"/>
      <c r="C159" s="155"/>
      <c r="D159" s="155"/>
      <c r="E159" s="156"/>
      <c r="F159" s="156"/>
      <c r="AB159" s="156"/>
      <c r="AC159" s="156"/>
      <c r="AD159" s="156"/>
      <c r="AE159" s="156"/>
      <c r="AF159" s="156"/>
      <c r="AG159" s="156"/>
      <c r="AM159" s="214"/>
      <c r="AN159" s="214"/>
      <c r="AO159" s="214"/>
      <c r="AV159" s="475"/>
      <c r="BE159" s="178"/>
      <c r="BF159" s="398"/>
      <c r="BG159" s="409"/>
      <c r="BH159" s="156"/>
      <c r="BI159" s="156"/>
      <c r="BJ159" s="156"/>
      <c r="BK159" s="156"/>
      <c r="BL159" s="156"/>
      <c r="BN159" s="367"/>
    </row>
    <row r="160" spans="1:66" s="216" customFormat="1" x14ac:dyDescent="0.45">
      <c r="A160" s="154"/>
      <c r="B160" s="485"/>
      <c r="C160" s="155"/>
      <c r="D160" s="155"/>
      <c r="E160" s="156"/>
      <c r="F160" s="156"/>
      <c r="AB160" s="156"/>
      <c r="AC160" s="156"/>
      <c r="AD160" s="156"/>
      <c r="AE160" s="156"/>
      <c r="AF160" s="156"/>
      <c r="AG160" s="156"/>
      <c r="AM160" s="214"/>
      <c r="AN160" s="214"/>
      <c r="AO160" s="214"/>
      <c r="AV160" s="475"/>
      <c r="BE160" s="178"/>
      <c r="BF160" s="398"/>
      <c r="BG160" s="409"/>
      <c r="BH160" s="156"/>
      <c r="BI160" s="156"/>
      <c r="BJ160" s="156"/>
      <c r="BK160" s="156"/>
      <c r="BL160" s="156"/>
      <c r="BN160" s="367"/>
    </row>
    <row r="161" spans="1:66" s="216" customFormat="1" x14ac:dyDescent="0.45">
      <c r="A161" s="154"/>
      <c r="B161" s="485"/>
      <c r="C161" s="155"/>
      <c r="D161" s="155"/>
      <c r="E161" s="156"/>
      <c r="F161" s="156"/>
      <c r="AB161" s="156"/>
      <c r="AC161" s="156"/>
      <c r="AD161" s="156"/>
      <c r="AE161" s="156"/>
      <c r="AF161" s="156"/>
      <c r="AG161" s="156"/>
      <c r="AM161" s="214"/>
      <c r="AN161" s="214"/>
      <c r="AO161" s="214"/>
      <c r="AV161" s="475"/>
      <c r="BE161" s="178"/>
      <c r="BF161" s="398"/>
      <c r="BG161" s="409"/>
      <c r="BH161" s="156"/>
      <c r="BI161" s="156"/>
      <c r="BJ161" s="156"/>
      <c r="BK161" s="156"/>
      <c r="BL161" s="156"/>
      <c r="BN161" s="367"/>
    </row>
    <row r="162" spans="1:66" s="216" customFormat="1" x14ac:dyDescent="0.45">
      <c r="A162" s="154"/>
      <c r="B162" s="485"/>
      <c r="C162" s="155"/>
      <c r="D162" s="155"/>
      <c r="E162" s="156"/>
      <c r="F162" s="156"/>
      <c r="AB162" s="156"/>
      <c r="AC162" s="156"/>
      <c r="AD162" s="156"/>
      <c r="AE162" s="156"/>
      <c r="AF162" s="156"/>
      <c r="AG162" s="156"/>
      <c r="AM162" s="214"/>
      <c r="AN162" s="214"/>
      <c r="AO162" s="214"/>
      <c r="AV162" s="475"/>
      <c r="BE162" s="178"/>
      <c r="BF162" s="398"/>
      <c r="BG162" s="409"/>
      <c r="BH162" s="156"/>
      <c r="BI162" s="156"/>
      <c r="BJ162" s="156"/>
      <c r="BK162" s="156"/>
      <c r="BL162" s="156"/>
      <c r="BN162" s="367"/>
    </row>
    <row r="163" spans="1:66" s="216" customFormat="1" x14ac:dyDescent="0.45">
      <c r="A163" s="154"/>
      <c r="B163" s="485"/>
      <c r="C163" s="155"/>
      <c r="D163" s="155"/>
      <c r="E163" s="156"/>
      <c r="F163" s="156"/>
      <c r="AB163" s="156"/>
      <c r="AC163" s="156"/>
      <c r="AD163" s="156"/>
      <c r="AE163" s="156"/>
      <c r="AF163" s="156"/>
      <c r="AG163" s="156"/>
      <c r="AM163" s="214"/>
      <c r="AN163" s="214"/>
      <c r="AO163" s="214"/>
      <c r="AV163" s="475"/>
      <c r="BE163" s="178"/>
      <c r="BF163" s="398"/>
      <c r="BG163" s="409"/>
      <c r="BH163" s="156"/>
      <c r="BI163" s="156"/>
      <c r="BJ163" s="156"/>
      <c r="BK163" s="156"/>
      <c r="BL163" s="156"/>
      <c r="BN163" s="367"/>
    </row>
    <row r="164" spans="1:66" s="216" customFormat="1" x14ac:dyDescent="0.45">
      <c r="A164" s="154"/>
      <c r="B164" s="485"/>
      <c r="C164" s="155"/>
      <c r="D164" s="155"/>
      <c r="E164" s="156"/>
      <c r="F164" s="156"/>
      <c r="AB164" s="156"/>
      <c r="AC164" s="156"/>
      <c r="AD164" s="156"/>
      <c r="AE164" s="156"/>
      <c r="AF164" s="156"/>
      <c r="AG164" s="156"/>
      <c r="AM164" s="214"/>
      <c r="AN164" s="214"/>
      <c r="AO164" s="214"/>
      <c r="AV164" s="475"/>
      <c r="BE164" s="178"/>
      <c r="BF164" s="398"/>
      <c r="BG164" s="409"/>
      <c r="BH164" s="156"/>
      <c r="BI164" s="156"/>
      <c r="BJ164" s="156"/>
      <c r="BK164" s="156"/>
      <c r="BL164" s="156"/>
      <c r="BN164" s="367"/>
    </row>
    <row r="165" spans="1:66" s="216" customFormat="1" x14ac:dyDescent="0.45">
      <c r="A165" s="154"/>
      <c r="B165" s="485"/>
      <c r="C165" s="155"/>
      <c r="D165" s="155"/>
      <c r="E165" s="156"/>
      <c r="F165" s="156"/>
      <c r="AB165" s="156"/>
      <c r="AC165" s="156"/>
      <c r="AD165" s="156"/>
      <c r="AE165" s="156"/>
      <c r="AF165" s="156"/>
      <c r="AG165" s="156"/>
      <c r="AM165" s="214"/>
      <c r="AN165" s="214"/>
      <c r="AO165" s="214"/>
      <c r="AV165" s="475"/>
      <c r="BE165" s="178"/>
      <c r="BF165" s="398"/>
      <c r="BG165" s="409"/>
      <c r="BH165" s="156"/>
      <c r="BI165" s="156"/>
      <c r="BJ165" s="156"/>
      <c r="BK165" s="156"/>
      <c r="BL165" s="156"/>
      <c r="BN165" s="367"/>
    </row>
    <row r="166" spans="1:66" s="216" customFormat="1" x14ac:dyDescent="0.45">
      <c r="A166" s="154"/>
      <c r="B166" s="485"/>
      <c r="C166" s="155"/>
      <c r="D166" s="155"/>
      <c r="E166" s="156"/>
      <c r="F166" s="156"/>
      <c r="AB166" s="156"/>
      <c r="AC166" s="156"/>
      <c r="AD166" s="156"/>
      <c r="AE166" s="156"/>
      <c r="AF166" s="156"/>
      <c r="AG166" s="156"/>
      <c r="AM166" s="214"/>
      <c r="AN166" s="214"/>
      <c r="AO166" s="214"/>
      <c r="AV166" s="475"/>
      <c r="BE166" s="178"/>
      <c r="BF166" s="398"/>
      <c r="BG166" s="409"/>
      <c r="BH166" s="156"/>
      <c r="BI166" s="156"/>
      <c r="BJ166" s="156"/>
      <c r="BK166" s="156"/>
      <c r="BL166" s="156"/>
      <c r="BN166" s="367"/>
    </row>
    <row r="167" spans="1:66" s="216" customFormat="1" x14ac:dyDescent="0.45">
      <c r="A167" s="154"/>
      <c r="B167" s="485"/>
      <c r="C167" s="155"/>
      <c r="D167" s="155"/>
      <c r="E167" s="156"/>
      <c r="F167" s="156"/>
      <c r="AB167" s="156"/>
      <c r="AC167" s="156"/>
      <c r="AD167" s="156"/>
      <c r="AE167" s="156"/>
      <c r="AF167" s="156"/>
      <c r="AG167" s="156"/>
      <c r="AM167" s="214"/>
      <c r="AN167" s="214"/>
      <c r="AO167" s="214"/>
      <c r="AV167" s="475"/>
      <c r="BE167" s="178"/>
      <c r="BF167" s="398"/>
      <c r="BG167" s="409"/>
      <c r="BH167" s="156"/>
      <c r="BI167" s="156"/>
      <c r="BJ167" s="156"/>
      <c r="BK167" s="156"/>
      <c r="BL167" s="156"/>
      <c r="BN167" s="367"/>
    </row>
    <row r="168" spans="1:66" s="216" customFormat="1" x14ac:dyDescent="0.45">
      <c r="A168" s="154"/>
      <c r="B168" s="485"/>
      <c r="C168" s="155"/>
      <c r="D168" s="155"/>
      <c r="E168" s="156"/>
      <c r="F168" s="156"/>
      <c r="AB168" s="156"/>
      <c r="AC168" s="156"/>
      <c r="AD168" s="156"/>
      <c r="AE168" s="156"/>
      <c r="AF168" s="156"/>
      <c r="AG168" s="156"/>
      <c r="AM168" s="214"/>
      <c r="AN168" s="214"/>
      <c r="AO168" s="214"/>
      <c r="AV168" s="475"/>
      <c r="BE168" s="178"/>
      <c r="BF168" s="398"/>
      <c r="BG168" s="409"/>
      <c r="BH168" s="156"/>
      <c r="BI168" s="156"/>
      <c r="BJ168" s="156"/>
      <c r="BK168" s="156"/>
      <c r="BL168" s="156"/>
      <c r="BN168" s="367"/>
    </row>
    <row r="169" spans="1:66" s="216" customFormat="1" x14ac:dyDescent="0.45">
      <c r="A169" s="154"/>
      <c r="B169" s="485"/>
      <c r="C169" s="155"/>
      <c r="D169" s="155"/>
      <c r="E169" s="156"/>
      <c r="F169" s="156"/>
      <c r="AB169" s="156"/>
      <c r="AC169" s="156"/>
      <c r="AD169" s="156"/>
      <c r="AE169" s="156"/>
      <c r="AF169" s="156"/>
      <c r="AG169" s="156"/>
      <c r="AM169" s="214"/>
      <c r="AN169" s="214"/>
      <c r="AO169" s="214"/>
      <c r="AV169" s="475"/>
      <c r="BE169" s="178"/>
      <c r="BF169" s="398"/>
      <c r="BG169" s="409"/>
      <c r="BH169" s="156"/>
      <c r="BI169" s="156"/>
      <c r="BJ169" s="156"/>
      <c r="BK169" s="156"/>
      <c r="BL169" s="156"/>
      <c r="BN169" s="367"/>
    </row>
    <row r="170" spans="1:66" s="216" customFormat="1" x14ac:dyDescent="0.45">
      <c r="A170" s="154"/>
      <c r="B170" s="485"/>
      <c r="C170" s="155"/>
      <c r="D170" s="155"/>
      <c r="E170" s="156"/>
      <c r="F170" s="156"/>
      <c r="AB170" s="156"/>
      <c r="AC170" s="156"/>
      <c r="AD170" s="156"/>
      <c r="AE170" s="156"/>
      <c r="AF170" s="156"/>
      <c r="AG170" s="156"/>
      <c r="AM170" s="214"/>
      <c r="AN170" s="214"/>
      <c r="AO170" s="214"/>
      <c r="AV170" s="475"/>
      <c r="BE170" s="178"/>
      <c r="BF170" s="398"/>
      <c r="BG170" s="409"/>
      <c r="BH170" s="156"/>
      <c r="BI170" s="156"/>
      <c r="BJ170" s="156"/>
      <c r="BK170" s="156"/>
      <c r="BL170" s="156"/>
      <c r="BN170" s="367"/>
    </row>
    <row r="171" spans="1:66" s="216" customFormat="1" x14ac:dyDescent="0.45">
      <c r="A171" s="154"/>
      <c r="B171" s="485"/>
      <c r="C171" s="155"/>
      <c r="D171" s="155"/>
      <c r="E171" s="156"/>
      <c r="F171" s="156"/>
      <c r="AB171" s="156"/>
      <c r="AC171" s="156"/>
      <c r="AD171" s="156"/>
      <c r="AE171" s="156"/>
      <c r="AF171" s="156"/>
      <c r="AG171" s="156"/>
      <c r="AM171" s="214"/>
      <c r="AN171" s="214"/>
      <c r="AO171" s="214"/>
      <c r="AV171" s="475"/>
      <c r="BE171" s="178"/>
      <c r="BF171" s="398"/>
      <c r="BG171" s="409"/>
      <c r="BH171" s="156"/>
      <c r="BI171" s="156"/>
      <c r="BJ171" s="156"/>
      <c r="BK171" s="156"/>
      <c r="BL171" s="156"/>
      <c r="BN171" s="367"/>
    </row>
    <row r="172" spans="1:66" s="216" customFormat="1" x14ac:dyDescent="0.45">
      <c r="A172" s="154"/>
      <c r="B172" s="485"/>
      <c r="C172" s="155"/>
      <c r="D172" s="155"/>
      <c r="E172" s="156"/>
      <c r="F172" s="156"/>
      <c r="AB172" s="156"/>
      <c r="AC172" s="156"/>
      <c r="AD172" s="156"/>
      <c r="AE172" s="156"/>
      <c r="AF172" s="156"/>
      <c r="AG172" s="156"/>
      <c r="AM172" s="214"/>
      <c r="AN172" s="214"/>
      <c r="AO172" s="214"/>
      <c r="AV172" s="475"/>
      <c r="BE172" s="178"/>
      <c r="BF172" s="398"/>
      <c r="BG172" s="409"/>
      <c r="BH172" s="156"/>
      <c r="BI172" s="156"/>
      <c r="BJ172" s="156"/>
      <c r="BK172" s="156"/>
      <c r="BL172" s="156"/>
      <c r="BN172" s="367"/>
    </row>
    <row r="173" spans="1:66" s="216" customFormat="1" x14ac:dyDescent="0.45">
      <c r="A173" s="154"/>
      <c r="B173" s="485"/>
      <c r="C173" s="155"/>
      <c r="D173" s="155"/>
      <c r="E173" s="156"/>
      <c r="F173" s="156"/>
      <c r="AB173" s="156"/>
      <c r="AC173" s="156"/>
      <c r="AD173" s="156"/>
      <c r="AE173" s="156"/>
      <c r="AF173" s="156"/>
      <c r="AG173" s="156"/>
      <c r="AM173" s="214"/>
      <c r="AN173" s="214"/>
      <c r="AO173" s="214"/>
      <c r="AV173" s="475"/>
      <c r="BE173" s="178"/>
      <c r="BF173" s="398"/>
      <c r="BG173" s="409"/>
      <c r="BH173" s="156"/>
      <c r="BI173" s="156"/>
      <c r="BJ173" s="156"/>
      <c r="BK173" s="156"/>
      <c r="BL173" s="156"/>
      <c r="BN173" s="367"/>
    </row>
    <row r="174" spans="1:66" s="216" customFormat="1" x14ac:dyDescent="0.45">
      <c r="A174" s="154"/>
      <c r="B174" s="485"/>
      <c r="C174" s="155"/>
      <c r="D174" s="155"/>
      <c r="E174" s="156"/>
      <c r="F174" s="156"/>
      <c r="AB174" s="156"/>
      <c r="AC174" s="156"/>
      <c r="AD174" s="156"/>
      <c r="AE174" s="156"/>
      <c r="AF174" s="156"/>
      <c r="AG174" s="156"/>
      <c r="AM174" s="214"/>
      <c r="AN174" s="214"/>
      <c r="AO174" s="214"/>
      <c r="AV174" s="475"/>
      <c r="BE174" s="178"/>
      <c r="BF174" s="398"/>
      <c r="BG174" s="409"/>
      <c r="BH174" s="156"/>
      <c r="BI174" s="156"/>
      <c r="BJ174" s="156"/>
      <c r="BK174" s="156"/>
      <c r="BL174" s="156"/>
      <c r="BN174" s="367"/>
    </row>
    <row r="175" spans="1:66" s="216" customFormat="1" x14ac:dyDescent="0.45">
      <c r="A175" s="154"/>
      <c r="B175" s="485"/>
      <c r="C175" s="155"/>
      <c r="D175" s="155"/>
      <c r="E175" s="156"/>
      <c r="F175" s="156"/>
      <c r="AB175" s="156"/>
      <c r="AC175" s="156"/>
      <c r="AD175" s="156"/>
      <c r="AE175" s="156"/>
      <c r="AF175" s="156"/>
      <c r="AG175" s="156"/>
      <c r="AM175" s="214"/>
      <c r="AN175" s="214"/>
      <c r="AO175" s="214"/>
      <c r="AV175" s="475"/>
      <c r="BE175" s="178"/>
      <c r="BF175" s="398"/>
      <c r="BG175" s="409"/>
      <c r="BH175" s="156"/>
      <c r="BI175" s="156"/>
      <c r="BJ175" s="156"/>
      <c r="BK175" s="156"/>
      <c r="BL175" s="156"/>
      <c r="BN175" s="367"/>
    </row>
    <row r="176" spans="1:66" s="216" customFormat="1" x14ac:dyDescent="0.45">
      <c r="A176" s="154"/>
      <c r="B176" s="485"/>
      <c r="C176" s="155"/>
      <c r="D176" s="155"/>
      <c r="E176" s="156"/>
      <c r="F176" s="156"/>
      <c r="AB176" s="156"/>
      <c r="AC176" s="156"/>
      <c r="AD176" s="156"/>
      <c r="AE176" s="156"/>
      <c r="AF176" s="156"/>
      <c r="AG176" s="156"/>
      <c r="AM176" s="214"/>
      <c r="AN176" s="214"/>
      <c r="AO176" s="214"/>
      <c r="AV176" s="475"/>
      <c r="BE176" s="178"/>
      <c r="BF176" s="398"/>
      <c r="BG176" s="409"/>
      <c r="BH176" s="156"/>
      <c r="BI176" s="156"/>
      <c r="BJ176" s="156"/>
      <c r="BK176" s="156"/>
      <c r="BL176" s="156"/>
      <c r="BN176" s="367"/>
    </row>
    <row r="177" spans="1:66" s="216" customFormat="1" x14ac:dyDescent="0.45">
      <c r="A177" s="154"/>
      <c r="B177" s="485"/>
      <c r="C177" s="155"/>
      <c r="D177" s="155"/>
      <c r="E177" s="156"/>
      <c r="F177" s="156"/>
      <c r="AB177" s="156"/>
      <c r="AC177" s="156"/>
      <c r="AD177" s="156"/>
      <c r="AE177" s="156"/>
      <c r="AF177" s="156"/>
      <c r="AG177" s="156"/>
      <c r="AM177" s="214"/>
      <c r="AN177" s="214"/>
      <c r="AO177" s="214"/>
      <c r="AV177" s="475"/>
      <c r="BE177" s="178"/>
      <c r="BF177" s="398"/>
      <c r="BG177" s="409"/>
      <c r="BH177" s="156"/>
      <c r="BI177" s="156"/>
      <c r="BJ177" s="156"/>
      <c r="BK177" s="156"/>
      <c r="BL177" s="156"/>
      <c r="BN177" s="367"/>
    </row>
    <row r="178" spans="1:66" s="216" customFormat="1" x14ac:dyDescent="0.45">
      <c r="A178" s="154"/>
      <c r="B178" s="485"/>
      <c r="C178" s="155"/>
      <c r="D178" s="155"/>
      <c r="E178" s="156"/>
      <c r="F178" s="156"/>
      <c r="AB178" s="156"/>
      <c r="AC178" s="156"/>
      <c r="AD178" s="156"/>
      <c r="AE178" s="156"/>
      <c r="AF178" s="156"/>
      <c r="AG178" s="156"/>
      <c r="AM178" s="214"/>
      <c r="AN178" s="214"/>
      <c r="AO178" s="214"/>
      <c r="AV178" s="475"/>
      <c r="BE178" s="178"/>
      <c r="BF178" s="398"/>
      <c r="BG178" s="409"/>
      <c r="BH178" s="156"/>
      <c r="BI178" s="156"/>
      <c r="BJ178" s="156"/>
      <c r="BK178" s="156"/>
      <c r="BL178" s="156"/>
      <c r="BN178" s="367"/>
    </row>
    <row r="179" spans="1:66" s="216" customFormat="1" x14ac:dyDescent="0.45">
      <c r="A179" s="154"/>
      <c r="B179" s="485"/>
      <c r="C179" s="155"/>
      <c r="D179" s="155"/>
      <c r="E179" s="156"/>
      <c r="F179" s="156"/>
      <c r="AB179" s="156"/>
      <c r="AC179" s="156"/>
      <c r="AD179" s="156"/>
      <c r="AE179" s="156"/>
      <c r="AF179" s="156"/>
      <c r="AG179" s="156"/>
      <c r="AM179" s="214"/>
      <c r="AN179" s="214"/>
      <c r="AO179" s="214"/>
      <c r="AV179" s="475"/>
      <c r="BE179" s="178"/>
      <c r="BF179" s="398"/>
      <c r="BG179" s="409"/>
      <c r="BH179" s="156"/>
      <c r="BI179" s="156"/>
      <c r="BJ179" s="156"/>
      <c r="BK179" s="156"/>
      <c r="BL179" s="156"/>
      <c r="BN179" s="367"/>
    </row>
    <row r="180" spans="1:66" s="216" customFormat="1" x14ac:dyDescent="0.45">
      <c r="A180" s="154"/>
      <c r="B180" s="485"/>
      <c r="C180" s="155"/>
      <c r="D180" s="155"/>
      <c r="E180" s="156"/>
      <c r="F180" s="156"/>
      <c r="AB180" s="156"/>
      <c r="AC180" s="156"/>
      <c r="AD180" s="156"/>
      <c r="AE180" s="156"/>
      <c r="AF180" s="156"/>
      <c r="AG180" s="156"/>
      <c r="AM180" s="214"/>
      <c r="AN180" s="214"/>
      <c r="AO180" s="214"/>
      <c r="AV180" s="475"/>
      <c r="BE180" s="178"/>
      <c r="BF180" s="398"/>
      <c r="BG180" s="409"/>
      <c r="BH180" s="156"/>
      <c r="BI180" s="156"/>
      <c r="BJ180" s="156"/>
      <c r="BK180" s="156"/>
      <c r="BL180" s="156"/>
      <c r="BN180" s="367"/>
    </row>
    <row r="181" spans="1:66" s="216" customFormat="1" x14ac:dyDescent="0.45">
      <c r="A181" s="154"/>
      <c r="B181" s="485"/>
      <c r="C181" s="155"/>
      <c r="D181" s="155"/>
      <c r="E181" s="156"/>
      <c r="F181" s="156"/>
      <c r="AB181" s="156"/>
      <c r="AC181" s="156"/>
      <c r="AD181" s="156"/>
      <c r="AE181" s="156"/>
      <c r="AF181" s="156"/>
      <c r="AG181" s="156"/>
      <c r="AM181" s="214"/>
      <c r="AN181" s="214"/>
      <c r="AO181" s="214"/>
      <c r="AV181" s="475"/>
      <c r="BE181" s="178"/>
      <c r="BF181" s="398"/>
      <c r="BG181" s="409"/>
      <c r="BH181" s="156"/>
      <c r="BI181" s="156"/>
      <c r="BJ181" s="156"/>
      <c r="BK181" s="156"/>
      <c r="BL181" s="156"/>
      <c r="BN181" s="367"/>
    </row>
    <row r="182" spans="1:66" s="216" customFormat="1" x14ac:dyDescent="0.45">
      <c r="A182" s="154"/>
      <c r="B182" s="485"/>
      <c r="C182" s="155"/>
      <c r="D182" s="155"/>
      <c r="E182" s="156"/>
      <c r="F182" s="156"/>
      <c r="AB182" s="156"/>
      <c r="AC182" s="156"/>
      <c r="AD182" s="156"/>
      <c r="AE182" s="156"/>
      <c r="AF182" s="156"/>
      <c r="AG182" s="156"/>
      <c r="AM182" s="214"/>
      <c r="AN182" s="214"/>
      <c r="AO182" s="214"/>
      <c r="AV182" s="475"/>
      <c r="BE182" s="178"/>
      <c r="BF182" s="398"/>
      <c r="BG182" s="409"/>
      <c r="BH182" s="156"/>
      <c r="BI182" s="156"/>
      <c r="BJ182" s="156"/>
      <c r="BK182" s="156"/>
      <c r="BL182" s="156"/>
      <c r="BN182" s="367"/>
    </row>
    <row r="183" spans="1:66" s="216" customFormat="1" x14ac:dyDescent="0.45">
      <c r="A183" s="154"/>
      <c r="B183" s="485"/>
      <c r="C183" s="155"/>
      <c r="D183" s="155"/>
      <c r="E183" s="156"/>
      <c r="F183" s="156"/>
      <c r="AB183" s="156"/>
      <c r="AC183" s="156"/>
      <c r="AD183" s="156"/>
      <c r="AE183" s="156"/>
      <c r="AF183" s="156"/>
      <c r="AG183" s="156"/>
      <c r="AM183" s="214"/>
      <c r="AN183" s="214"/>
      <c r="AO183" s="214"/>
      <c r="AV183" s="475"/>
      <c r="BE183" s="178"/>
      <c r="BF183" s="398"/>
      <c r="BG183" s="409"/>
      <c r="BH183" s="156"/>
      <c r="BI183" s="156"/>
      <c r="BJ183" s="156"/>
      <c r="BK183" s="156"/>
      <c r="BL183" s="156"/>
      <c r="BN183" s="367"/>
    </row>
    <row r="184" spans="1:66" s="216" customFormat="1" x14ac:dyDescent="0.45">
      <c r="A184" s="154"/>
      <c r="B184" s="485"/>
      <c r="C184" s="155"/>
      <c r="D184" s="155"/>
      <c r="E184" s="156"/>
      <c r="F184" s="156"/>
      <c r="AB184" s="156"/>
      <c r="AC184" s="156"/>
      <c r="AD184" s="156"/>
      <c r="AE184" s="156"/>
      <c r="AF184" s="156"/>
      <c r="AG184" s="156"/>
      <c r="AM184" s="214"/>
      <c r="AN184" s="214"/>
      <c r="AO184" s="214"/>
      <c r="AV184" s="475"/>
      <c r="BE184" s="178"/>
      <c r="BF184" s="398"/>
      <c r="BG184" s="409"/>
      <c r="BH184" s="156"/>
      <c r="BI184" s="156"/>
      <c r="BJ184" s="156"/>
      <c r="BK184" s="156"/>
      <c r="BL184" s="156"/>
      <c r="BN184" s="367"/>
    </row>
    <row r="185" spans="1:66" s="216" customFormat="1" x14ac:dyDescent="0.45">
      <c r="A185" s="154"/>
      <c r="B185" s="485"/>
      <c r="C185" s="155"/>
      <c r="D185" s="155"/>
      <c r="E185" s="156"/>
      <c r="F185" s="156"/>
      <c r="AB185" s="156"/>
      <c r="AC185" s="156"/>
      <c r="AD185" s="156"/>
      <c r="AE185" s="156"/>
      <c r="AF185" s="156"/>
      <c r="AG185" s="156"/>
      <c r="AM185" s="214"/>
      <c r="AN185" s="214"/>
      <c r="AO185" s="214"/>
      <c r="AV185" s="475"/>
      <c r="BE185" s="178"/>
      <c r="BF185" s="398"/>
      <c r="BG185" s="409"/>
      <c r="BH185" s="156"/>
      <c r="BI185" s="156"/>
      <c r="BJ185" s="156"/>
      <c r="BK185" s="156"/>
      <c r="BL185" s="156"/>
      <c r="BN185" s="367"/>
    </row>
    <row r="186" spans="1:66" s="216" customFormat="1" x14ac:dyDescent="0.45">
      <c r="A186" s="154"/>
      <c r="B186" s="485"/>
      <c r="C186" s="155"/>
      <c r="D186" s="155"/>
      <c r="E186" s="156"/>
      <c r="F186" s="156"/>
      <c r="AB186" s="156"/>
      <c r="AC186" s="156"/>
      <c r="AD186" s="156"/>
      <c r="AE186" s="156"/>
      <c r="AF186" s="156"/>
      <c r="AG186" s="156"/>
      <c r="AM186" s="214"/>
      <c r="AN186" s="214"/>
      <c r="AO186" s="214"/>
      <c r="AV186" s="475"/>
      <c r="BE186" s="178"/>
      <c r="BF186" s="398"/>
      <c r="BG186" s="409"/>
      <c r="BH186" s="156"/>
      <c r="BI186" s="156"/>
      <c r="BJ186" s="156"/>
      <c r="BK186" s="156"/>
      <c r="BL186" s="156"/>
      <c r="BN186" s="367"/>
    </row>
    <row r="187" spans="1:66" s="216" customFormat="1" x14ac:dyDescent="0.45">
      <c r="A187" s="154"/>
      <c r="B187" s="485"/>
      <c r="C187" s="155"/>
      <c r="D187" s="155"/>
      <c r="E187" s="156"/>
      <c r="F187" s="156"/>
      <c r="AB187" s="156"/>
      <c r="AC187" s="156"/>
      <c r="AD187" s="156"/>
      <c r="AE187" s="156"/>
      <c r="AF187" s="156"/>
      <c r="AG187" s="156"/>
      <c r="AM187" s="214"/>
      <c r="AN187" s="214"/>
      <c r="AO187" s="214"/>
      <c r="AV187" s="475"/>
      <c r="BE187" s="178"/>
      <c r="BF187" s="398"/>
      <c r="BG187" s="409"/>
      <c r="BH187" s="156"/>
      <c r="BI187" s="156"/>
      <c r="BJ187" s="156"/>
      <c r="BK187" s="156"/>
      <c r="BL187" s="156"/>
      <c r="BN187" s="367"/>
    </row>
    <row r="188" spans="1:66" s="216" customFormat="1" x14ac:dyDescent="0.45">
      <c r="A188" s="154"/>
      <c r="B188" s="485"/>
      <c r="C188" s="155"/>
      <c r="D188" s="155"/>
      <c r="E188" s="156"/>
      <c r="F188" s="156"/>
      <c r="AB188" s="156"/>
      <c r="AC188" s="156"/>
      <c r="AD188" s="156"/>
      <c r="AE188" s="156"/>
      <c r="AF188" s="156"/>
      <c r="AG188" s="156"/>
      <c r="AM188" s="214"/>
      <c r="AN188" s="214"/>
      <c r="AO188" s="214"/>
      <c r="AV188" s="475"/>
      <c r="BE188" s="178"/>
      <c r="BF188" s="398"/>
      <c r="BG188" s="409"/>
      <c r="BH188" s="156"/>
      <c r="BI188" s="156"/>
      <c r="BJ188" s="156"/>
      <c r="BK188" s="156"/>
      <c r="BL188" s="156"/>
      <c r="BN188" s="367"/>
    </row>
    <row r="189" spans="1:66" s="216" customFormat="1" x14ac:dyDescent="0.45">
      <c r="A189" s="154"/>
      <c r="B189" s="485"/>
      <c r="C189" s="155"/>
      <c r="D189" s="155"/>
      <c r="E189" s="156"/>
      <c r="F189" s="156"/>
      <c r="AB189" s="156"/>
      <c r="AC189" s="156"/>
      <c r="AD189" s="156"/>
      <c r="AE189" s="156"/>
      <c r="AF189" s="156"/>
      <c r="AG189" s="156"/>
      <c r="AM189" s="214"/>
      <c r="AN189" s="214"/>
      <c r="AO189" s="214"/>
      <c r="AV189" s="475"/>
      <c r="BE189" s="178"/>
      <c r="BF189" s="398"/>
      <c r="BG189" s="409"/>
      <c r="BH189" s="156"/>
      <c r="BI189" s="156"/>
      <c r="BJ189" s="156"/>
      <c r="BK189" s="156"/>
      <c r="BL189" s="156"/>
      <c r="BN189" s="367"/>
    </row>
    <row r="190" spans="1:66" s="216" customFormat="1" x14ac:dyDescent="0.45">
      <c r="A190" s="154"/>
      <c r="B190" s="485"/>
      <c r="C190" s="155"/>
      <c r="D190" s="155"/>
      <c r="E190" s="156"/>
      <c r="F190" s="156"/>
      <c r="AB190" s="156"/>
      <c r="AC190" s="156"/>
      <c r="AD190" s="156"/>
      <c r="AE190" s="156"/>
      <c r="AF190" s="156"/>
      <c r="AG190" s="156"/>
      <c r="AM190" s="214"/>
      <c r="AN190" s="214"/>
      <c r="AO190" s="214"/>
      <c r="AV190" s="475"/>
      <c r="BE190" s="178"/>
      <c r="BF190" s="398"/>
      <c r="BG190" s="409"/>
      <c r="BH190" s="156"/>
      <c r="BI190" s="156"/>
      <c r="BJ190" s="156"/>
      <c r="BK190" s="156"/>
      <c r="BL190" s="156"/>
      <c r="BN190" s="367"/>
    </row>
    <row r="191" spans="1:66" s="216" customFormat="1" x14ac:dyDescent="0.45">
      <c r="A191" s="154"/>
      <c r="B191" s="485"/>
      <c r="C191" s="155"/>
      <c r="D191" s="155"/>
      <c r="E191" s="156"/>
      <c r="F191" s="156"/>
      <c r="AB191" s="156"/>
      <c r="AC191" s="156"/>
      <c r="AD191" s="156"/>
      <c r="AE191" s="156"/>
      <c r="AF191" s="156"/>
      <c r="AG191" s="156"/>
      <c r="AM191" s="214"/>
      <c r="AN191" s="214"/>
      <c r="AO191" s="214"/>
      <c r="AV191" s="475"/>
      <c r="BE191" s="178"/>
      <c r="BF191" s="398"/>
      <c r="BG191" s="409"/>
      <c r="BH191" s="156"/>
      <c r="BI191" s="156"/>
      <c r="BJ191" s="156"/>
      <c r="BK191" s="156"/>
      <c r="BL191" s="156"/>
      <c r="BN191" s="367"/>
    </row>
    <row r="192" spans="1:66" s="216" customFormat="1" x14ac:dyDescent="0.45">
      <c r="A192" s="154"/>
      <c r="B192" s="485"/>
      <c r="C192" s="155"/>
      <c r="D192" s="155"/>
      <c r="E192" s="156"/>
      <c r="F192" s="156"/>
      <c r="AB192" s="156"/>
      <c r="AC192" s="156"/>
      <c r="AD192" s="156"/>
      <c r="AE192" s="156"/>
      <c r="AF192" s="156"/>
      <c r="AG192" s="156"/>
      <c r="AM192" s="214"/>
      <c r="AN192" s="214"/>
      <c r="AO192" s="214"/>
      <c r="AV192" s="475"/>
      <c r="BE192" s="178"/>
      <c r="BF192" s="398"/>
      <c r="BG192" s="409"/>
      <c r="BH192" s="156"/>
      <c r="BI192" s="156"/>
      <c r="BJ192" s="156"/>
      <c r="BK192" s="156"/>
      <c r="BL192" s="156"/>
      <c r="BN192" s="367"/>
    </row>
    <row r="193" spans="1:66" s="216" customFormat="1" x14ac:dyDescent="0.45">
      <c r="A193" s="154"/>
      <c r="B193" s="485"/>
      <c r="C193" s="155"/>
      <c r="D193" s="155"/>
      <c r="E193" s="156"/>
      <c r="F193" s="156"/>
      <c r="AB193" s="156"/>
      <c r="AC193" s="156"/>
      <c r="AD193" s="156"/>
      <c r="AE193" s="156"/>
      <c r="AF193" s="156"/>
      <c r="AG193" s="156"/>
      <c r="AM193" s="214"/>
      <c r="AN193" s="214"/>
      <c r="AO193" s="214"/>
      <c r="AV193" s="475"/>
      <c r="BE193" s="178"/>
      <c r="BF193" s="398"/>
      <c r="BG193" s="409"/>
      <c r="BH193" s="156"/>
      <c r="BI193" s="156"/>
      <c r="BJ193" s="156"/>
      <c r="BK193" s="156"/>
      <c r="BL193" s="156"/>
      <c r="BN193" s="367"/>
    </row>
    <row r="194" spans="1:66" s="216" customFormat="1" x14ac:dyDescent="0.45">
      <c r="A194" s="154"/>
      <c r="B194" s="485"/>
      <c r="C194" s="155"/>
      <c r="D194" s="155"/>
      <c r="E194" s="156"/>
      <c r="F194" s="156"/>
      <c r="AB194" s="156"/>
      <c r="AC194" s="156"/>
      <c r="AD194" s="156"/>
      <c r="AE194" s="156"/>
      <c r="AF194" s="156"/>
      <c r="AG194" s="156"/>
      <c r="AM194" s="214"/>
      <c r="AN194" s="214"/>
      <c r="AO194" s="214"/>
      <c r="AV194" s="475"/>
      <c r="BE194" s="178"/>
      <c r="BF194" s="398"/>
      <c r="BG194" s="409"/>
      <c r="BH194" s="156"/>
      <c r="BI194" s="156"/>
      <c r="BJ194" s="156"/>
      <c r="BK194" s="156"/>
      <c r="BL194" s="156"/>
      <c r="BN194" s="367"/>
    </row>
    <row r="195" spans="1:66" s="216" customFormat="1" x14ac:dyDescent="0.45">
      <c r="A195" s="154"/>
      <c r="B195" s="485"/>
      <c r="C195" s="155"/>
      <c r="D195" s="155"/>
      <c r="E195" s="156"/>
      <c r="F195" s="156"/>
      <c r="AB195" s="156"/>
      <c r="AC195" s="156"/>
      <c r="AD195" s="156"/>
      <c r="AE195" s="156"/>
      <c r="AF195" s="156"/>
      <c r="AG195" s="156"/>
      <c r="AM195" s="214"/>
      <c r="AN195" s="214"/>
      <c r="AO195" s="214"/>
      <c r="AV195" s="475"/>
      <c r="BE195" s="178"/>
      <c r="BF195" s="398"/>
      <c r="BG195" s="409"/>
      <c r="BH195" s="156"/>
      <c r="BI195" s="156"/>
      <c r="BJ195" s="156"/>
      <c r="BK195" s="156"/>
      <c r="BL195" s="156"/>
      <c r="BN195" s="367"/>
    </row>
    <row r="196" spans="1:66" s="216" customFormat="1" x14ac:dyDescent="0.45">
      <c r="A196" s="154"/>
      <c r="B196" s="485"/>
      <c r="C196" s="155"/>
      <c r="D196" s="155"/>
      <c r="E196" s="156"/>
      <c r="F196" s="156"/>
      <c r="AB196" s="156"/>
      <c r="AC196" s="156"/>
      <c r="AD196" s="156"/>
      <c r="AE196" s="156"/>
      <c r="AF196" s="156"/>
      <c r="AG196" s="156"/>
      <c r="AM196" s="214"/>
      <c r="AN196" s="214"/>
      <c r="AO196" s="214"/>
      <c r="AV196" s="475"/>
      <c r="BE196" s="178"/>
      <c r="BF196" s="398"/>
      <c r="BG196" s="409"/>
      <c r="BH196" s="156"/>
      <c r="BI196" s="156"/>
      <c r="BJ196" s="156"/>
      <c r="BK196" s="156"/>
      <c r="BL196" s="156"/>
      <c r="BN196" s="367"/>
    </row>
    <row r="197" spans="1:66" s="216" customFormat="1" x14ac:dyDescent="0.45">
      <c r="A197" s="154"/>
      <c r="B197" s="485"/>
      <c r="C197" s="155"/>
      <c r="D197" s="155"/>
      <c r="E197" s="156"/>
      <c r="F197" s="156"/>
      <c r="AB197" s="156"/>
      <c r="AC197" s="156"/>
      <c r="AD197" s="156"/>
      <c r="AE197" s="156"/>
      <c r="AF197" s="156"/>
      <c r="AG197" s="156"/>
      <c r="AM197" s="214"/>
      <c r="AN197" s="214"/>
      <c r="AO197" s="214"/>
      <c r="AV197" s="475"/>
      <c r="BE197" s="178"/>
      <c r="BF197" s="398"/>
      <c r="BG197" s="409"/>
      <c r="BH197" s="156"/>
      <c r="BI197" s="156"/>
      <c r="BJ197" s="156"/>
      <c r="BK197" s="156"/>
      <c r="BL197" s="156"/>
      <c r="BN197" s="367"/>
    </row>
    <row r="198" spans="1:66" s="216" customFormat="1" x14ac:dyDescent="0.45">
      <c r="A198" s="154"/>
      <c r="B198" s="485"/>
      <c r="C198" s="155"/>
      <c r="D198" s="155"/>
      <c r="E198" s="156"/>
      <c r="F198" s="156"/>
      <c r="AB198" s="156"/>
      <c r="AC198" s="156"/>
      <c r="AD198" s="156"/>
      <c r="AE198" s="156"/>
      <c r="AF198" s="156"/>
      <c r="AG198" s="156"/>
      <c r="AM198" s="214"/>
      <c r="AN198" s="214"/>
      <c r="AO198" s="214"/>
      <c r="AV198" s="475"/>
      <c r="BE198" s="178"/>
      <c r="BF198" s="398"/>
      <c r="BG198" s="409"/>
      <c r="BH198" s="156"/>
      <c r="BI198" s="156"/>
      <c r="BJ198" s="156"/>
      <c r="BK198" s="156"/>
      <c r="BL198" s="156"/>
      <c r="BN198" s="367"/>
    </row>
    <row r="199" spans="1:66" s="216" customFormat="1" x14ac:dyDescent="0.45">
      <c r="A199" s="154"/>
      <c r="B199" s="485"/>
      <c r="C199" s="155"/>
      <c r="D199" s="155"/>
      <c r="E199" s="156"/>
      <c r="F199" s="156"/>
      <c r="AB199" s="156"/>
      <c r="AC199" s="156"/>
      <c r="AD199" s="156"/>
      <c r="AE199" s="156"/>
      <c r="AF199" s="156"/>
      <c r="AG199" s="156"/>
      <c r="AM199" s="214"/>
      <c r="AN199" s="214"/>
      <c r="AO199" s="214"/>
      <c r="AV199" s="475"/>
      <c r="BE199" s="178"/>
      <c r="BF199" s="398"/>
      <c r="BG199" s="409"/>
      <c r="BH199" s="156"/>
      <c r="BI199" s="156"/>
      <c r="BJ199" s="156"/>
      <c r="BK199" s="156"/>
      <c r="BL199" s="156"/>
      <c r="BN199" s="367"/>
    </row>
    <row r="200" spans="1:66" s="216" customFormat="1" x14ac:dyDescent="0.45">
      <c r="A200" s="154"/>
      <c r="B200" s="485"/>
      <c r="C200" s="155"/>
      <c r="D200" s="155"/>
      <c r="E200" s="156"/>
      <c r="F200" s="156"/>
      <c r="AB200" s="156"/>
      <c r="AC200" s="156"/>
      <c r="AD200" s="156"/>
      <c r="AE200" s="156"/>
      <c r="AF200" s="156"/>
      <c r="AG200" s="156"/>
      <c r="AM200" s="214"/>
      <c r="AN200" s="214"/>
      <c r="AO200" s="214"/>
      <c r="AV200" s="475"/>
      <c r="BE200" s="178"/>
      <c r="BF200" s="398"/>
      <c r="BG200" s="409"/>
      <c r="BH200" s="156"/>
      <c r="BI200" s="156"/>
      <c r="BJ200" s="156"/>
      <c r="BK200" s="156"/>
      <c r="BL200" s="156"/>
      <c r="BN200" s="367"/>
    </row>
    <row r="201" spans="1:66" s="216" customFormat="1" x14ac:dyDescent="0.45">
      <c r="A201" s="154"/>
      <c r="B201" s="485"/>
      <c r="C201" s="155"/>
      <c r="D201" s="155"/>
      <c r="E201" s="156"/>
      <c r="F201" s="156"/>
      <c r="AB201" s="156"/>
      <c r="AC201" s="156"/>
      <c r="AD201" s="156"/>
      <c r="AE201" s="156"/>
      <c r="AF201" s="156"/>
      <c r="AG201" s="156"/>
      <c r="AM201" s="214"/>
      <c r="AN201" s="214"/>
      <c r="AO201" s="214"/>
      <c r="AV201" s="475"/>
      <c r="BE201" s="178"/>
      <c r="BF201" s="398"/>
      <c r="BG201" s="409"/>
      <c r="BH201" s="156"/>
      <c r="BI201" s="156"/>
      <c r="BJ201" s="156"/>
      <c r="BK201" s="156"/>
      <c r="BL201" s="156"/>
      <c r="BN201" s="367"/>
    </row>
    <row r="202" spans="1:66" s="216" customFormat="1" x14ac:dyDescent="0.45">
      <c r="A202" s="154"/>
      <c r="B202" s="485"/>
      <c r="C202" s="155"/>
      <c r="D202" s="155"/>
      <c r="E202" s="156"/>
      <c r="F202" s="156"/>
      <c r="AB202" s="156"/>
      <c r="AC202" s="156"/>
      <c r="AD202" s="156"/>
      <c r="AE202" s="156"/>
      <c r="AF202" s="156"/>
      <c r="AG202" s="156"/>
      <c r="AM202" s="214"/>
      <c r="AN202" s="214"/>
      <c r="AO202" s="214"/>
      <c r="AV202" s="475"/>
      <c r="BE202" s="178"/>
      <c r="BF202" s="398"/>
      <c r="BG202" s="409"/>
      <c r="BH202" s="156"/>
      <c r="BI202" s="156"/>
      <c r="BJ202" s="156"/>
      <c r="BK202" s="156"/>
      <c r="BL202" s="156"/>
      <c r="BN202" s="367"/>
    </row>
    <row r="203" spans="1:66" s="216" customFormat="1" x14ac:dyDescent="0.45">
      <c r="A203" s="154"/>
      <c r="B203" s="485"/>
      <c r="C203" s="155"/>
      <c r="D203" s="155"/>
      <c r="E203" s="156"/>
      <c r="F203" s="156"/>
      <c r="AB203" s="156"/>
      <c r="AC203" s="156"/>
      <c r="AD203" s="156"/>
      <c r="AE203" s="156"/>
      <c r="AF203" s="156"/>
      <c r="AG203" s="156"/>
      <c r="AM203" s="214"/>
      <c r="AN203" s="214"/>
      <c r="AO203" s="214"/>
      <c r="AV203" s="475"/>
      <c r="BE203" s="178"/>
      <c r="BF203" s="398"/>
      <c r="BG203" s="409"/>
      <c r="BH203" s="156"/>
      <c r="BI203" s="156"/>
      <c r="BJ203" s="156"/>
      <c r="BK203" s="156"/>
      <c r="BL203" s="156"/>
      <c r="BN203" s="367"/>
    </row>
    <row r="204" spans="1:66" s="216" customFormat="1" x14ac:dyDescent="0.45">
      <c r="A204" s="154"/>
      <c r="B204" s="485"/>
      <c r="C204" s="155"/>
      <c r="D204" s="155"/>
      <c r="E204" s="156"/>
      <c r="F204" s="156"/>
      <c r="AB204" s="156"/>
      <c r="AC204" s="156"/>
      <c r="AD204" s="156"/>
      <c r="AE204" s="156"/>
      <c r="AF204" s="156"/>
      <c r="AG204" s="156"/>
      <c r="AM204" s="214"/>
      <c r="AN204" s="214"/>
      <c r="AO204" s="214"/>
      <c r="AV204" s="475"/>
      <c r="BE204" s="178"/>
      <c r="BF204" s="398"/>
      <c r="BG204" s="409"/>
      <c r="BH204" s="156"/>
      <c r="BI204" s="156"/>
      <c r="BJ204" s="156"/>
      <c r="BK204" s="156"/>
      <c r="BL204" s="156"/>
      <c r="BN204" s="367"/>
    </row>
    <row r="205" spans="1:66" s="216" customFormat="1" x14ac:dyDescent="0.45">
      <c r="A205" s="154"/>
      <c r="B205" s="485"/>
      <c r="C205" s="155"/>
      <c r="D205" s="155"/>
      <c r="E205" s="156"/>
      <c r="F205" s="156"/>
      <c r="AB205" s="156"/>
      <c r="AC205" s="156"/>
      <c r="AD205" s="156"/>
      <c r="AE205" s="156"/>
      <c r="AF205" s="156"/>
      <c r="AG205" s="156"/>
      <c r="AM205" s="214"/>
      <c r="AN205" s="214"/>
      <c r="AO205" s="214"/>
      <c r="AV205" s="475"/>
      <c r="BE205" s="178"/>
      <c r="BF205" s="398"/>
      <c r="BG205" s="409"/>
      <c r="BH205" s="156"/>
      <c r="BI205" s="156"/>
      <c r="BJ205" s="156"/>
      <c r="BK205" s="156"/>
      <c r="BL205" s="156"/>
      <c r="BN205" s="367"/>
    </row>
    <row r="206" spans="1:66" s="216" customFormat="1" x14ac:dyDescent="0.45">
      <c r="A206" s="154"/>
      <c r="B206" s="485"/>
      <c r="C206" s="155"/>
      <c r="D206" s="155"/>
      <c r="E206" s="156"/>
      <c r="F206" s="156"/>
      <c r="AB206" s="156"/>
      <c r="AC206" s="156"/>
      <c r="AD206" s="156"/>
      <c r="AE206" s="156"/>
      <c r="AF206" s="156"/>
      <c r="AG206" s="156"/>
      <c r="AM206" s="214"/>
      <c r="AN206" s="214"/>
      <c r="AO206" s="214"/>
      <c r="AV206" s="475"/>
      <c r="BE206" s="178"/>
      <c r="BF206" s="398"/>
      <c r="BG206" s="409"/>
      <c r="BH206" s="156"/>
      <c r="BI206" s="156"/>
      <c r="BJ206" s="156"/>
      <c r="BK206" s="156"/>
      <c r="BL206" s="156"/>
      <c r="BN206" s="367"/>
    </row>
    <row r="207" spans="1:66" s="216" customFormat="1" x14ac:dyDescent="0.45">
      <c r="A207" s="154"/>
      <c r="B207" s="485"/>
      <c r="C207" s="155"/>
      <c r="D207" s="155"/>
      <c r="E207" s="156"/>
      <c r="F207" s="156"/>
      <c r="AB207" s="156"/>
      <c r="AC207" s="156"/>
      <c r="AD207" s="156"/>
      <c r="AE207" s="156"/>
      <c r="AF207" s="156"/>
      <c r="AG207" s="156"/>
      <c r="AM207" s="214"/>
      <c r="AN207" s="214"/>
      <c r="AO207" s="214"/>
      <c r="AV207" s="475"/>
      <c r="BE207" s="178"/>
      <c r="BF207" s="398"/>
      <c r="BG207" s="409"/>
      <c r="BH207" s="156"/>
      <c r="BI207" s="156"/>
      <c r="BJ207" s="156"/>
      <c r="BK207" s="156"/>
      <c r="BL207" s="156"/>
      <c r="BN207" s="367"/>
    </row>
    <row r="208" spans="1:66" s="216" customFormat="1" x14ac:dyDescent="0.45">
      <c r="A208" s="154"/>
      <c r="B208" s="485"/>
      <c r="C208" s="155"/>
      <c r="D208" s="155"/>
      <c r="E208" s="156"/>
      <c r="F208" s="156"/>
      <c r="AB208" s="156"/>
      <c r="AC208" s="156"/>
      <c r="AD208" s="156"/>
      <c r="AE208" s="156"/>
      <c r="AF208" s="156"/>
      <c r="AG208" s="156"/>
      <c r="AM208" s="214"/>
      <c r="AN208" s="214"/>
      <c r="AO208" s="214"/>
      <c r="AV208" s="475"/>
      <c r="BE208" s="178"/>
      <c r="BF208" s="398"/>
      <c r="BG208" s="409"/>
      <c r="BH208" s="156"/>
      <c r="BI208" s="156"/>
      <c r="BJ208" s="156"/>
      <c r="BK208" s="156"/>
      <c r="BL208" s="156"/>
      <c r="BN208" s="367"/>
    </row>
    <row r="209" spans="1:66" s="216" customFormat="1" x14ac:dyDescent="0.45">
      <c r="A209" s="154"/>
      <c r="B209" s="485"/>
      <c r="C209" s="155"/>
      <c r="D209" s="155"/>
      <c r="E209" s="156"/>
      <c r="F209" s="156"/>
      <c r="AB209" s="156"/>
      <c r="AC209" s="156"/>
      <c r="AD209" s="156"/>
      <c r="AE209" s="156"/>
      <c r="AF209" s="156"/>
      <c r="AG209" s="156"/>
      <c r="AM209" s="214"/>
      <c r="AN209" s="214"/>
      <c r="AO209" s="214"/>
      <c r="AV209" s="475"/>
      <c r="BE209" s="178"/>
      <c r="BF209" s="398"/>
      <c r="BG209" s="409"/>
      <c r="BH209" s="156"/>
      <c r="BI209" s="156"/>
      <c r="BJ209" s="156"/>
      <c r="BK209" s="156"/>
      <c r="BL209" s="156"/>
      <c r="BN209" s="367"/>
    </row>
    <row r="210" spans="1:66" s="216" customFormat="1" x14ac:dyDescent="0.45">
      <c r="A210" s="154"/>
      <c r="B210" s="485"/>
      <c r="C210" s="155"/>
      <c r="D210" s="155"/>
      <c r="E210" s="156"/>
      <c r="F210" s="156"/>
      <c r="AB210" s="156"/>
      <c r="AC210" s="156"/>
      <c r="AD210" s="156"/>
      <c r="AE210" s="156"/>
      <c r="AF210" s="156"/>
      <c r="AG210" s="156"/>
      <c r="AM210" s="214"/>
      <c r="AN210" s="214"/>
      <c r="AO210" s="214"/>
      <c r="AV210" s="475"/>
      <c r="BE210" s="178"/>
      <c r="BF210" s="398"/>
      <c r="BG210" s="409"/>
      <c r="BH210" s="156"/>
      <c r="BI210" s="156"/>
      <c r="BJ210" s="156"/>
      <c r="BK210" s="156"/>
      <c r="BL210" s="156"/>
      <c r="BN210" s="367"/>
    </row>
    <row r="211" spans="1:66" s="216" customFormat="1" x14ac:dyDescent="0.45">
      <c r="A211" s="154"/>
      <c r="B211" s="485"/>
      <c r="C211" s="155"/>
      <c r="D211" s="155"/>
      <c r="E211" s="156"/>
      <c r="F211" s="156"/>
      <c r="AB211" s="156"/>
      <c r="AC211" s="156"/>
      <c r="AD211" s="156"/>
      <c r="AE211" s="156"/>
      <c r="AF211" s="156"/>
      <c r="AG211" s="156"/>
      <c r="AM211" s="214"/>
      <c r="AN211" s="214"/>
      <c r="AO211" s="214"/>
      <c r="AV211" s="475"/>
      <c r="BE211" s="178"/>
      <c r="BF211" s="398"/>
      <c r="BG211" s="409"/>
      <c r="BH211" s="156"/>
      <c r="BI211" s="156"/>
      <c r="BJ211" s="156"/>
      <c r="BK211" s="156"/>
      <c r="BL211" s="156"/>
      <c r="BN211" s="367"/>
    </row>
    <row r="212" spans="1:66" s="216" customFormat="1" x14ac:dyDescent="0.45">
      <c r="A212" s="154"/>
      <c r="B212" s="485"/>
      <c r="C212" s="155"/>
      <c r="D212" s="155"/>
      <c r="E212" s="156"/>
      <c r="F212" s="156"/>
      <c r="AB212" s="156"/>
      <c r="AC212" s="156"/>
      <c r="AD212" s="156"/>
      <c r="AE212" s="156"/>
      <c r="AF212" s="156"/>
      <c r="AG212" s="156"/>
      <c r="AM212" s="214"/>
      <c r="AN212" s="214"/>
      <c r="AO212" s="214"/>
      <c r="AV212" s="475"/>
      <c r="BE212" s="178"/>
      <c r="BF212" s="398"/>
      <c r="BG212" s="409"/>
      <c r="BH212" s="156"/>
      <c r="BI212" s="156"/>
      <c r="BJ212" s="156"/>
      <c r="BK212" s="156"/>
      <c r="BL212" s="156"/>
      <c r="BN212" s="367"/>
    </row>
    <row r="213" spans="1:66" s="216" customFormat="1" x14ac:dyDescent="0.45">
      <c r="A213" s="154"/>
      <c r="B213" s="485"/>
      <c r="C213" s="155"/>
      <c r="D213" s="155"/>
      <c r="E213" s="156"/>
      <c r="F213" s="156"/>
      <c r="AB213" s="156"/>
      <c r="AC213" s="156"/>
      <c r="AD213" s="156"/>
      <c r="AE213" s="156"/>
      <c r="AF213" s="156"/>
      <c r="AG213" s="156"/>
      <c r="AM213" s="214"/>
      <c r="AN213" s="214"/>
      <c r="AO213" s="214"/>
      <c r="AV213" s="475"/>
      <c r="BE213" s="178"/>
      <c r="BF213" s="398"/>
      <c r="BG213" s="409"/>
      <c r="BH213" s="156"/>
      <c r="BI213" s="156"/>
      <c r="BJ213" s="156"/>
      <c r="BK213" s="156"/>
      <c r="BL213" s="156"/>
      <c r="BN213" s="367"/>
    </row>
    <row r="214" spans="1:66" s="216" customFormat="1" x14ac:dyDescent="0.45">
      <c r="A214" s="154"/>
      <c r="B214" s="485"/>
      <c r="C214" s="155"/>
      <c r="D214" s="155"/>
      <c r="E214" s="156"/>
      <c r="F214" s="156"/>
      <c r="AB214" s="156"/>
      <c r="AC214" s="156"/>
      <c r="AD214" s="156"/>
      <c r="AE214" s="156"/>
      <c r="AF214" s="156"/>
      <c r="AG214" s="156"/>
      <c r="AM214" s="214"/>
      <c r="AN214" s="214"/>
      <c r="AO214" s="214"/>
      <c r="AV214" s="475"/>
      <c r="BE214" s="178"/>
      <c r="BF214" s="398"/>
      <c r="BG214" s="409"/>
      <c r="BH214" s="156"/>
      <c r="BI214" s="156"/>
      <c r="BJ214" s="156"/>
      <c r="BK214" s="156"/>
      <c r="BL214" s="156"/>
      <c r="BN214" s="367"/>
    </row>
    <row r="215" spans="1:66" s="216" customFormat="1" x14ac:dyDescent="0.45">
      <c r="A215" s="154"/>
      <c r="B215" s="485"/>
      <c r="C215" s="155"/>
      <c r="D215" s="155"/>
      <c r="E215" s="156"/>
      <c r="F215" s="156"/>
      <c r="AB215" s="156"/>
      <c r="AC215" s="156"/>
      <c r="AD215" s="156"/>
      <c r="AE215" s="156"/>
      <c r="AF215" s="156"/>
      <c r="AG215" s="156"/>
      <c r="AM215" s="214"/>
      <c r="AN215" s="214"/>
      <c r="AO215" s="214"/>
      <c r="AV215" s="475"/>
      <c r="BE215" s="178"/>
      <c r="BF215" s="398"/>
      <c r="BG215" s="409"/>
      <c r="BH215" s="156"/>
      <c r="BI215" s="156"/>
      <c r="BJ215" s="156"/>
      <c r="BK215" s="156"/>
      <c r="BL215" s="156"/>
      <c r="BN215" s="367"/>
    </row>
    <row r="216" spans="1:66" s="216" customFormat="1" x14ac:dyDescent="0.45">
      <c r="A216" s="154"/>
      <c r="B216" s="485"/>
      <c r="C216" s="155"/>
      <c r="D216" s="155"/>
      <c r="E216" s="156"/>
      <c r="F216" s="156"/>
      <c r="AB216" s="156"/>
      <c r="AC216" s="156"/>
      <c r="AD216" s="156"/>
      <c r="AE216" s="156"/>
      <c r="AF216" s="156"/>
      <c r="AG216" s="156"/>
      <c r="AM216" s="214"/>
      <c r="AN216" s="214"/>
      <c r="AO216" s="214"/>
      <c r="AV216" s="475"/>
      <c r="BE216" s="178"/>
      <c r="BF216" s="398"/>
      <c r="BG216" s="409"/>
      <c r="BH216" s="156"/>
      <c r="BI216" s="156"/>
      <c r="BJ216" s="156"/>
      <c r="BK216" s="156"/>
      <c r="BL216" s="156"/>
      <c r="BN216" s="367"/>
    </row>
    <row r="217" spans="1:66" s="216" customFormat="1" x14ac:dyDescent="0.45">
      <c r="A217" s="154"/>
      <c r="B217" s="485"/>
      <c r="C217" s="155"/>
      <c r="D217" s="155"/>
      <c r="E217" s="156"/>
      <c r="F217" s="156"/>
      <c r="AB217" s="156"/>
      <c r="AC217" s="156"/>
      <c r="AD217" s="156"/>
      <c r="AE217" s="156"/>
      <c r="AF217" s="156"/>
      <c r="AG217" s="156"/>
      <c r="AM217" s="214"/>
      <c r="AN217" s="214"/>
      <c r="AO217" s="214"/>
      <c r="AV217" s="475"/>
      <c r="BE217" s="178"/>
      <c r="BF217" s="398"/>
      <c r="BG217" s="409"/>
      <c r="BH217" s="156"/>
      <c r="BI217" s="156"/>
      <c r="BJ217" s="156"/>
      <c r="BK217" s="156"/>
      <c r="BL217" s="156"/>
      <c r="BN217" s="367"/>
    </row>
    <row r="218" spans="1:66" s="216" customFormat="1" x14ac:dyDescent="0.45">
      <c r="A218" s="154"/>
      <c r="B218" s="485"/>
      <c r="C218" s="155"/>
      <c r="D218" s="155"/>
      <c r="E218" s="156"/>
      <c r="F218" s="156"/>
      <c r="AB218" s="156"/>
      <c r="AC218" s="156"/>
      <c r="AD218" s="156"/>
      <c r="AE218" s="156"/>
      <c r="AF218" s="156"/>
      <c r="AG218" s="156"/>
      <c r="AM218" s="214"/>
      <c r="AN218" s="214"/>
      <c r="AO218" s="214"/>
      <c r="AV218" s="475"/>
      <c r="BE218" s="178"/>
      <c r="BF218" s="398"/>
      <c r="BG218" s="409"/>
      <c r="BH218" s="156"/>
      <c r="BI218" s="156"/>
      <c r="BJ218" s="156"/>
      <c r="BK218" s="156"/>
      <c r="BL218" s="156"/>
      <c r="BN218" s="367"/>
    </row>
    <row r="219" spans="1:66" s="216" customFormat="1" x14ac:dyDescent="0.45">
      <c r="A219" s="154"/>
      <c r="B219" s="485"/>
      <c r="C219" s="155"/>
      <c r="D219" s="155"/>
      <c r="E219" s="156"/>
      <c r="F219" s="156"/>
      <c r="AB219" s="156"/>
      <c r="AC219" s="156"/>
      <c r="AD219" s="156"/>
      <c r="AE219" s="156"/>
      <c r="AF219" s="156"/>
      <c r="AG219" s="156"/>
      <c r="AM219" s="214"/>
      <c r="AN219" s="214"/>
      <c r="AO219" s="214"/>
      <c r="AV219" s="475"/>
      <c r="BE219" s="178"/>
      <c r="BF219" s="398"/>
      <c r="BG219" s="409"/>
      <c r="BH219" s="156"/>
      <c r="BI219" s="156"/>
      <c r="BJ219" s="156"/>
      <c r="BK219" s="156"/>
      <c r="BL219" s="156"/>
      <c r="BN219" s="367"/>
    </row>
    <row r="220" spans="1:66" s="216" customFormat="1" x14ac:dyDescent="0.45">
      <c r="A220" s="154"/>
      <c r="B220" s="485"/>
      <c r="C220" s="155"/>
      <c r="D220" s="155"/>
      <c r="E220" s="156"/>
      <c r="F220" s="156"/>
      <c r="AB220" s="156"/>
      <c r="AC220" s="156"/>
      <c r="AD220" s="156"/>
      <c r="AE220" s="156"/>
      <c r="AF220" s="156"/>
      <c r="AG220" s="156"/>
      <c r="AM220" s="214"/>
      <c r="AN220" s="214"/>
      <c r="AO220" s="214"/>
      <c r="AV220" s="475"/>
      <c r="BE220" s="178"/>
      <c r="BF220" s="398"/>
      <c r="BG220" s="409"/>
      <c r="BH220" s="156"/>
      <c r="BI220" s="156"/>
      <c r="BJ220" s="156"/>
      <c r="BK220" s="156"/>
      <c r="BL220" s="156"/>
      <c r="BN220" s="367"/>
    </row>
    <row r="221" spans="1:66" s="216" customFormat="1" x14ac:dyDescent="0.45">
      <c r="A221" s="154"/>
      <c r="B221" s="485"/>
      <c r="C221" s="155"/>
      <c r="D221" s="155"/>
      <c r="E221" s="156"/>
      <c r="F221" s="156"/>
      <c r="AB221" s="156"/>
      <c r="AC221" s="156"/>
      <c r="AD221" s="156"/>
      <c r="AE221" s="156"/>
      <c r="AF221" s="156"/>
      <c r="AG221" s="156"/>
      <c r="AM221" s="214"/>
      <c r="AN221" s="214"/>
      <c r="AO221" s="214"/>
      <c r="AV221" s="475"/>
      <c r="BE221" s="178"/>
      <c r="BF221" s="398"/>
      <c r="BG221" s="409"/>
      <c r="BH221" s="156"/>
      <c r="BI221" s="156"/>
      <c r="BJ221" s="156"/>
      <c r="BK221" s="156"/>
      <c r="BL221" s="156"/>
      <c r="BN221" s="367"/>
    </row>
    <row r="222" spans="1:66" s="216" customFormat="1" x14ac:dyDescent="0.45">
      <c r="A222" s="154"/>
      <c r="B222" s="485"/>
      <c r="C222" s="155"/>
      <c r="D222" s="155"/>
      <c r="E222" s="156"/>
      <c r="F222" s="156"/>
      <c r="AB222" s="156"/>
      <c r="AC222" s="156"/>
      <c r="AD222" s="156"/>
      <c r="AE222" s="156"/>
      <c r="AF222" s="156"/>
      <c r="AG222" s="156"/>
      <c r="AM222" s="214"/>
      <c r="AN222" s="214"/>
      <c r="AO222" s="214"/>
      <c r="AV222" s="475"/>
      <c r="BE222" s="178"/>
      <c r="BF222" s="398"/>
      <c r="BG222" s="409"/>
      <c r="BH222" s="156"/>
      <c r="BI222" s="156"/>
      <c r="BJ222" s="156"/>
      <c r="BK222" s="156"/>
      <c r="BL222" s="156"/>
      <c r="BN222" s="367"/>
    </row>
    <row r="223" spans="1:66" s="216" customFormat="1" x14ac:dyDescent="0.45">
      <c r="A223" s="154"/>
      <c r="B223" s="485"/>
      <c r="C223" s="155"/>
      <c r="D223" s="155"/>
      <c r="E223" s="156"/>
      <c r="F223" s="156"/>
      <c r="AB223" s="156"/>
      <c r="AC223" s="156"/>
      <c r="AD223" s="156"/>
      <c r="AE223" s="156"/>
      <c r="AF223" s="156"/>
      <c r="AG223" s="156"/>
      <c r="AM223" s="214"/>
      <c r="AN223" s="214"/>
      <c r="AO223" s="214"/>
      <c r="AV223" s="475"/>
      <c r="BE223" s="178"/>
      <c r="BF223" s="398"/>
      <c r="BG223" s="409"/>
      <c r="BH223" s="156"/>
      <c r="BI223" s="156"/>
      <c r="BJ223" s="156"/>
      <c r="BK223" s="156"/>
      <c r="BL223" s="156"/>
      <c r="BN223" s="367"/>
    </row>
    <row r="224" spans="1:66" s="216" customFormat="1" x14ac:dyDescent="0.45">
      <c r="A224" s="154"/>
      <c r="B224" s="485"/>
      <c r="C224" s="155"/>
      <c r="D224" s="155"/>
      <c r="E224" s="156"/>
      <c r="F224" s="156"/>
      <c r="AB224" s="156"/>
      <c r="AC224" s="156"/>
      <c r="AD224" s="156"/>
      <c r="AE224" s="156"/>
      <c r="AF224" s="156"/>
      <c r="AG224" s="156"/>
      <c r="AM224" s="214"/>
      <c r="AN224" s="214"/>
      <c r="AO224" s="214"/>
      <c r="AV224" s="475"/>
      <c r="BE224" s="178"/>
      <c r="BF224" s="398"/>
      <c r="BG224" s="409"/>
      <c r="BH224" s="156"/>
      <c r="BI224" s="156"/>
      <c r="BJ224" s="156"/>
      <c r="BK224" s="156"/>
      <c r="BL224" s="156"/>
      <c r="BN224" s="367"/>
    </row>
    <row r="225" spans="1:66" s="216" customFormat="1" x14ac:dyDescent="0.45">
      <c r="A225" s="154"/>
      <c r="B225" s="485"/>
      <c r="C225" s="155"/>
      <c r="D225" s="155"/>
      <c r="E225" s="156"/>
      <c r="F225" s="156"/>
      <c r="AB225" s="156"/>
      <c r="AC225" s="156"/>
      <c r="AD225" s="156"/>
      <c r="AE225" s="156"/>
      <c r="AF225" s="156"/>
      <c r="AG225" s="156"/>
      <c r="AM225" s="214"/>
      <c r="AN225" s="214"/>
      <c r="AO225" s="214"/>
      <c r="AV225" s="475"/>
      <c r="BE225" s="178"/>
      <c r="BF225" s="398"/>
      <c r="BG225" s="409"/>
      <c r="BH225" s="156"/>
      <c r="BI225" s="156"/>
      <c r="BJ225" s="156"/>
      <c r="BK225" s="156"/>
      <c r="BL225" s="156"/>
      <c r="BN225" s="367"/>
    </row>
    <row r="226" spans="1:66" s="216" customFormat="1" x14ac:dyDescent="0.45">
      <c r="A226" s="154"/>
      <c r="B226" s="485"/>
      <c r="C226" s="155"/>
      <c r="D226" s="155"/>
      <c r="E226" s="156"/>
      <c r="F226" s="156"/>
      <c r="AB226" s="156"/>
      <c r="AC226" s="156"/>
      <c r="AD226" s="156"/>
      <c r="AE226" s="156"/>
      <c r="AF226" s="156"/>
      <c r="AG226" s="156"/>
      <c r="AM226" s="214"/>
      <c r="AN226" s="214"/>
      <c r="AO226" s="214"/>
      <c r="AV226" s="475"/>
      <c r="BE226" s="178"/>
      <c r="BF226" s="398"/>
      <c r="BG226" s="409"/>
      <c r="BH226" s="156"/>
      <c r="BI226" s="156"/>
      <c r="BJ226" s="156"/>
      <c r="BK226" s="156"/>
      <c r="BL226" s="156"/>
      <c r="BN226" s="367"/>
    </row>
    <row r="227" spans="1:66" s="216" customFormat="1" x14ac:dyDescent="0.45">
      <c r="A227" s="154"/>
      <c r="B227" s="485"/>
      <c r="C227" s="155"/>
      <c r="D227" s="155"/>
      <c r="E227" s="156"/>
      <c r="F227" s="156"/>
      <c r="AB227" s="156"/>
      <c r="AC227" s="156"/>
      <c r="AD227" s="156"/>
      <c r="AE227" s="156"/>
      <c r="AF227" s="156"/>
      <c r="AG227" s="156"/>
      <c r="AM227" s="214"/>
      <c r="AN227" s="214"/>
      <c r="AO227" s="214"/>
      <c r="AV227" s="475"/>
      <c r="BE227" s="178"/>
      <c r="BF227" s="398"/>
      <c r="BG227" s="409"/>
      <c r="BH227" s="156"/>
      <c r="BI227" s="156"/>
      <c r="BJ227" s="156"/>
      <c r="BK227" s="156"/>
      <c r="BL227" s="156"/>
      <c r="BN227" s="367"/>
    </row>
    <row r="228" spans="1:66" s="216" customFormat="1" x14ac:dyDescent="0.45">
      <c r="A228" s="154"/>
      <c r="B228" s="485"/>
      <c r="C228" s="155"/>
      <c r="D228" s="155"/>
      <c r="E228" s="156"/>
      <c r="F228" s="156"/>
      <c r="AB228" s="156"/>
      <c r="AC228" s="156"/>
      <c r="AD228" s="156"/>
      <c r="AE228" s="156"/>
      <c r="AF228" s="156"/>
      <c r="AG228" s="156"/>
      <c r="AM228" s="214"/>
      <c r="AN228" s="214"/>
      <c r="AO228" s="214"/>
      <c r="AV228" s="475"/>
      <c r="BE228" s="178"/>
      <c r="BF228" s="398"/>
      <c r="BG228" s="409"/>
      <c r="BH228" s="156"/>
      <c r="BI228" s="156"/>
      <c r="BJ228" s="156"/>
      <c r="BK228" s="156"/>
      <c r="BL228" s="156"/>
      <c r="BN228" s="367"/>
    </row>
    <row r="229" spans="1:66" s="216" customFormat="1" x14ac:dyDescent="0.45">
      <c r="A229" s="154"/>
      <c r="B229" s="485"/>
      <c r="C229" s="155"/>
      <c r="D229" s="155"/>
      <c r="E229" s="156"/>
      <c r="F229" s="156"/>
      <c r="AB229" s="156"/>
      <c r="AC229" s="156"/>
      <c r="AD229" s="156"/>
      <c r="AE229" s="156"/>
      <c r="AF229" s="156"/>
      <c r="AG229" s="156"/>
      <c r="AM229" s="214"/>
      <c r="AN229" s="214"/>
      <c r="AO229" s="214"/>
      <c r="AV229" s="475"/>
      <c r="BE229" s="178"/>
      <c r="BF229" s="398"/>
      <c r="BG229" s="409"/>
      <c r="BH229" s="156"/>
      <c r="BI229" s="156"/>
      <c r="BJ229" s="156"/>
      <c r="BK229" s="156"/>
      <c r="BL229" s="156"/>
      <c r="BN229" s="367"/>
    </row>
    <row r="230" spans="1:66" s="216" customFormat="1" x14ac:dyDescent="0.45">
      <c r="A230" s="154"/>
      <c r="B230" s="485"/>
      <c r="C230" s="155"/>
      <c r="D230" s="155"/>
      <c r="E230" s="156"/>
      <c r="F230" s="156"/>
      <c r="AB230" s="156"/>
      <c r="AC230" s="156"/>
      <c r="AD230" s="156"/>
      <c r="AE230" s="156"/>
      <c r="AF230" s="156"/>
      <c r="AG230" s="156"/>
      <c r="AM230" s="214"/>
      <c r="AN230" s="214"/>
      <c r="AO230" s="214"/>
      <c r="AV230" s="475"/>
      <c r="BE230" s="178"/>
      <c r="BF230" s="398"/>
      <c r="BG230" s="409"/>
      <c r="BH230" s="156"/>
      <c r="BI230" s="156"/>
      <c r="BJ230" s="156"/>
      <c r="BK230" s="156"/>
      <c r="BL230" s="156"/>
      <c r="BN230" s="367"/>
    </row>
    <row r="231" spans="1:66" s="216" customFormat="1" x14ac:dyDescent="0.45">
      <c r="A231" s="154"/>
      <c r="B231" s="485"/>
      <c r="C231" s="155"/>
      <c r="D231" s="155"/>
      <c r="E231" s="156"/>
      <c r="F231" s="156"/>
      <c r="AB231" s="156"/>
      <c r="AC231" s="156"/>
      <c r="AD231" s="156"/>
      <c r="AE231" s="156"/>
      <c r="AF231" s="156"/>
      <c r="AG231" s="156"/>
      <c r="AM231" s="214"/>
      <c r="AN231" s="214"/>
      <c r="AO231" s="214"/>
      <c r="AV231" s="475"/>
      <c r="BE231" s="178"/>
      <c r="BF231" s="398"/>
      <c r="BG231" s="409"/>
      <c r="BH231" s="156"/>
      <c r="BI231" s="156"/>
      <c r="BJ231" s="156"/>
      <c r="BK231" s="156"/>
      <c r="BL231" s="156"/>
      <c r="BN231" s="367"/>
    </row>
    <row r="232" spans="1:66" s="216" customFormat="1" x14ac:dyDescent="0.45">
      <c r="A232" s="154"/>
      <c r="B232" s="485"/>
      <c r="C232" s="155"/>
      <c r="D232" s="155"/>
      <c r="E232" s="156"/>
      <c r="F232" s="156"/>
      <c r="AB232" s="156"/>
      <c r="AC232" s="156"/>
      <c r="AD232" s="156"/>
      <c r="AE232" s="156"/>
      <c r="AF232" s="156"/>
      <c r="AG232" s="156"/>
      <c r="AM232" s="214"/>
      <c r="AN232" s="214"/>
      <c r="AO232" s="214"/>
      <c r="AV232" s="475"/>
      <c r="BE232" s="178"/>
      <c r="BF232" s="398"/>
      <c r="BG232" s="409"/>
      <c r="BH232" s="156"/>
      <c r="BI232" s="156"/>
      <c r="BJ232" s="156"/>
      <c r="BK232" s="156"/>
      <c r="BL232" s="156"/>
      <c r="BN232" s="367"/>
    </row>
    <row r="233" spans="1:66" s="216" customFormat="1" x14ac:dyDescent="0.45">
      <c r="A233" s="154"/>
      <c r="B233" s="485"/>
      <c r="C233" s="155"/>
      <c r="D233" s="155"/>
      <c r="E233" s="156"/>
      <c r="F233" s="156"/>
      <c r="AB233" s="156"/>
      <c r="AC233" s="156"/>
      <c r="AD233" s="156"/>
      <c r="AE233" s="156"/>
      <c r="AF233" s="156"/>
      <c r="AG233" s="156"/>
      <c r="AM233" s="214"/>
      <c r="AN233" s="214"/>
      <c r="AO233" s="214"/>
      <c r="AV233" s="475"/>
      <c r="BE233" s="178"/>
      <c r="BF233" s="398"/>
      <c r="BG233" s="409"/>
      <c r="BH233" s="156"/>
      <c r="BI233" s="156"/>
      <c r="BJ233" s="156"/>
      <c r="BK233" s="156"/>
      <c r="BL233" s="156"/>
      <c r="BN233" s="367"/>
    </row>
    <row r="234" spans="1:66" s="216" customFormat="1" x14ac:dyDescent="0.45">
      <c r="A234" s="154"/>
      <c r="B234" s="485"/>
      <c r="C234" s="155"/>
      <c r="D234" s="155"/>
      <c r="E234" s="156"/>
      <c r="F234" s="156"/>
      <c r="AB234" s="156"/>
      <c r="AC234" s="156"/>
      <c r="AD234" s="156"/>
      <c r="AE234" s="156"/>
      <c r="AF234" s="156"/>
      <c r="AG234" s="156"/>
      <c r="AM234" s="214"/>
      <c r="AN234" s="214"/>
      <c r="AO234" s="214"/>
      <c r="AV234" s="475"/>
      <c r="BE234" s="178"/>
      <c r="BF234" s="398"/>
      <c r="BG234" s="409"/>
      <c r="BH234" s="156"/>
      <c r="BI234" s="156"/>
      <c r="BJ234" s="156"/>
      <c r="BK234" s="156"/>
      <c r="BL234" s="156"/>
      <c r="BN234" s="367"/>
    </row>
    <row r="235" spans="1:66" s="216" customFormat="1" x14ac:dyDescent="0.45">
      <c r="A235" s="154"/>
      <c r="B235" s="485"/>
      <c r="C235" s="155"/>
      <c r="D235" s="155"/>
      <c r="E235" s="156"/>
      <c r="F235" s="156"/>
      <c r="AB235" s="156"/>
      <c r="AC235" s="156"/>
      <c r="AD235" s="156"/>
      <c r="AE235" s="156"/>
      <c r="AF235" s="156"/>
      <c r="AG235" s="156"/>
      <c r="AM235" s="214"/>
      <c r="AN235" s="214"/>
      <c r="AO235" s="214"/>
      <c r="AV235" s="475"/>
      <c r="BE235" s="178"/>
      <c r="BF235" s="398"/>
      <c r="BG235" s="409"/>
      <c r="BH235" s="156"/>
      <c r="BI235" s="156"/>
      <c r="BJ235" s="156"/>
      <c r="BK235" s="156"/>
      <c r="BL235" s="156"/>
      <c r="BN235" s="367"/>
    </row>
    <row r="236" spans="1:66" s="216" customFormat="1" x14ac:dyDescent="0.45">
      <c r="A236" s="154"/>
      <c r="B236" s="485"/>
      <c r="C236" s="155"/>
      <c r="D236" s="155"/>
      <c r="E236" s="156"/>
      <c r="F236" s="156"/>
      <c r="AB236" s="156"/>
      <c r="AC236" s="156"/>
      <c r="AD236" s="156"/>
      <c r="AE236" s="156"/>
      <c r="AF236" s="156"/>
      <c r="AG236" s="156"/>
      <c r="AM236" s="214"/>
      <c r="AN236" s="214"/>
      <c r="AO236" s="214"/>
      <c r="AV236" s="475"/>
      <c r="BE236" s="178"/>
      <c r="BF236" s="398"/>
      <c r="BG236" s="409"/>
      <c r="BH236" s="156"/>
      <c r="BI236" s="156"/>
      <c r="BJ236" s="156"/>
      <c r="BK236" s="156"/>
      <c r="BL236" s="156"/>
      <c r="BN236" s="367"/>
    </row>
    <row r="237" spans="1:66" s="216" customFormat="1" x14ac:dyDescent="0.45">
      <c r="A237" s="154"/>
      <c r="B237" s="485"/>
      <c r="C237" s="155"/>
      <c r="D237" s="155"/>
      <c r="E237" s="156"/>
      <c r="F237" s="156"/>
      <c r="AB237" s="156"/>
      <c r="AC237" s="156"/>
      <c r="AD237" s="156"/>
      <c r="AE237" s="156"/>
      <c r="AF237" s="156"/>
      <c r="AG237" s="156"/>
      <c r="AM237" s="214"/>
      <c r="AN237" s="214"/>
      <c r="AO237" s="214"/>
      <c r="AV237" s="475"/>
      <c r="BE237" s="178"/>
      <c r="BF237" s="398"/>
      <c r="BG237" s="409"/>
      <c r="BH237" s="156"/>
      <c r="BI237" s="156"/>
      <c r="BJ237" s="156"/>
      <c r="BK237" s="156"/>
      <c r="BL237" s="156"/>
      <c r="BN237" s="367"/>
    </row>
    <row r="238" spans="1:66" s="216" customFormat="1" x14ac:dyDescent="0.45">
      <c r="A238" s="154"/>
      <c r="B238" s="485"/>
      <c r="C238" s="155"/>
      <c r="D238" s="155"/>
      <c r="E238" s="156"/>
      <c r="F238" s="156"/>
      <c r="AB238" s="156"/>
      <c r="AC238" s="156"/>
      <c r="AD238" s="156"/>
      <c r="AE238" s="156"/>
      <c r="AF238" s="156"/>
      <c r="AG238" s="156"/>
      <c r="AM238" s="214"/>
      <c r="AN238" s="214"/>
      <c r="AO238" s="214"/>
      <c r="AV238" s="475"/>
      <c r="BE238" s="178"/>
      <c r="BF238" s="398"/>
      <c r="BG238" s="409"/>
      <c r="BH238" s="156"/>
      <c r="BI238" s="156"/>
      <c r="BJ238" s="156"/>
      <c r="BK238" s="156"/>
      <c r="BL238" s="156"/>
      <c r="BN238" s="367"/>
    </row>
    <row r="239" spans="1:66" s="216" customFormat="1" x14ac:dyDescent="0.45">
      <c r="A239" s="154"/>
      <c r="B239" s="485"/>
      <c r="C239" s="155"/>
      <c r="D239" s="155"/>
      <c r="E239" s="156"/>
      <c r="F239" s="156"/>
      <c r="AB239" s="156"/>
      <c r="AC239" s="156"/>
      <c r="AD239" s="156"/>
      <c r="AE239" s="156"/>
      <c r="AF239" s="156"/>
      <c r="AG239" s="156"/>
      <c r="AM239" s="214"/>
      <c r="AN239" s="214"/>
      <c r="AO239" s="214"/>
      <c r="AV239" s="475"/>
      <c r="BE239" s="178"/>
      <c r="BF239" s="398"/>
      <c r="BG239" s="409"/>
      <c r="BH239" s="156"/>
      <c r="BI239" s="156"/>
      <c r="BJ239" s="156"/>
      <c r="BK239" s="156"/>
      <c r="BL239" s="156"/>
      <c r="BN239" s="367"/>
    </row>
    <row r="240" spans="1:66" s="216" customFormat="1" x14ac:dyDescent="0.45">
      <c r="A240" s="154"/>
      <c r="B240" s="485"/>
      <c r="C240" s="155"/>
      <c r="D240" s="155"/>
      <c r="E240" s="156"/>
      <c r="F240" s="156"/>
      <c r="AB240" s="156"/>
      <c r="AC240" s="156"/>
      <c r="AD240" s="156"/>
      <c r="AE240" s="156"/>
      <c r="AF240" s="156"/>
      <c r="AG240" s="156"/>
      <c r="AM240" s="214"/>
      <c r="AN240" s="214"/>
      <c r="AO240" s="214"/>
      <c r="AV240" s="475"/>
      <c r="BE240" s="178"/>
      <c r="BF240" s="398"/>
      <c r="BG240" s="409"/>
      <c r="BH240" s="156"/>
      <c r="BI240" s="156"/>
      <c r="BJ240" s="156"/>
      <c r="BK240" s="156"/>
      <c r="BL240" s="156"/>
      <c r="BN240" s="367"/>
    </row>
    <row r="241" spans="1:66" s="216" customFormat="1" x14ac:dyDescent="0.45">
      <c r="A241" s="154"/>
      <c r="B241" s="485"/>
      <c r="C241" s="155"/>
      <c r="D241" s="155"/>
      <c r="E241" s="156"/>
      <c r="F241" s="156"/>
      <c r="AB241" s="156"/>
      <c r="AC241" s="156"/>
      <c r="AD241" s="156"/>
      <c r="AE241" s="156"/>
      <c r="AF241" s="156"/>
      <c r="AG241" s="156"/>
      <c r="AM241" s="214"/>
      <c r="AN241" s="214"/>
      <c r="AO241" s="214"/>
      <c r="AV241" s="475"/>
      <c r="BE241" s="178"/>
      <c r="BF241" s="398"/>
      <c r="BG241" s="409"/>
      <c r="BH241" s="156"/>
      <c r="BI241" s="156"/>
      <c r="BJ241" s="156"/>
      <c r="BK241" s="156"/>
      <c r="BL241" s="156"/>
      <c r="BN241" s="367"/>
    </row>
    <row r="242" spans="1:66" s="216" customFormat="1" x14ac:dyDescent="0.45">
      <c r="A242" s="154"/>
      <c r="B242" s="485"/>
      <c r="C242" s="155"/>
      <c r="D242" s="155"/>
      <c r="E242" s="156"/>
      <c r="F242" s="156"/>
      <c r="AB242" s="156"/>
      <c r="AC242" s="156"/>
      <c r="AD242" s="156"/>
      <c r="AE242" s="156"/>
      <c r="AF242" s="156"/>
      <c r="AG242" s="156"/>
      <c r="AM242" s="214"/>
      <c r="AN242" s="214"/>
      <c r="AO242" s="214"/>
      <c r="AV242" s="475"/>
      <c r="BE242" s="178"/>
      <c r="BF242" s="398"/>
      <c r="BG242" s="409"/>
      <c r="BH242" s="156"/>
      <c r="BI242" s="156"/>
      <c r="BJ242" s="156"/>
      <c r="BK242" s="156"/>
      <c r="BL242" s="156"/>
      <c r="BN242" s="367"/>
    </row>
    <row r="243" spans="1:66" s="216" customFormat="1" x14ac:dyDescent="0.45">
      <c r="A243" s="154"/>
      <c r="B243" s="485"/>
      <c r="C243" s="155"/>
      <c r="D243" s="155"/>
      <c r="E243" s="156"/>
      <c r="F243" s="156"/>
      <c r="AB243" s="156"/>
      <c r="AC243" s="156"/>
      <c r="AD243" s="156"/>
      <c r="AE243" s="156"/>
      <c r="AF243" s="156"/>
      <c r="AG243" s="156"/>
      <c r="AM243" s="214"/>
      <c r="AN243" s="214"/>
      <c r="AO243" s="214"/>
      <c r="AV243" s="475"/>
      <c r="BE243" s="178"/>
      <c r="BF243" s="398"/>
      <c r="BG243" s="409"/>
      <c r="BH243" s="156"/>
      <c r="BI243" s="156"/>
      <c r="BJ243" s="156"/>
      <c r="BK243" s="156"/>
      <c r="BL243" s="156"/>
      <c r="BN243" s="367"/>
    </row>
    <row r="244" spans="1:66" s="216" customFormat="1" x14ac:dyDescent="0.45">
      <c r="A244" s="154"/>
      <c r="B244" s="485"/>
      <c r="C244" s="155"/>
      <c r="D244" s="155"/>
      <c r="E244" s="156"/>
      <c r="F244" s="156"/>
      <c r="AB244" s="156"/>
      <c r="AC244" s="156"/>
      <c r="AD244" s="156"/>
      <c r="AE244" s="156"/>
      <c r="AF244" s="156"/>
      <c r="AG244" s="156"/>
      <c r="AM244" s="214"/>
      <c r="AN244" s="214"/>
      <c r="AO244" s="214"/>
      <c r="AV244" s="475"/>
      <c r="BE244" s="178"/>
      <c r="BF244" s="398"/>
      <c r="BG244" s="409"/>
      <c r="BH244" s="156"/>
      <c r="BI244" s="156"/>
      <c r="BJ244" s="156"/>
      <c r="BK244" s="156"/>
      <c r="BL244" s="156"/>
      <c r="BN244" s="367"/>
    </row>
    <row r="245" spans="1:66" s="216" customFormat="1" x14ac:dyDescent="0.45">
      <c r="A245" s="154"/>
      <c r="B245" s="485"/>
      <c r="C245" s="155"/>
      <c r="D245" s="155"/>
      <c r="E245" s="156"/>
      <c r="F245" s="156"/>
      <c r="AB245" s="156"/>
      <c r="AC245" s="156"/>
      <c r="AD245" s="156"/>
      <c r="AE245" s="156"/>
      <c r="AF245" s="156"/>
      <c r="AG245" s="156"/>
      <c r="AM245" s="214"/>
      <c r="AN245" s="214"/>
      <c r="AO245" s="214"/>
      <c r="AV245" s="475"/>
      <c r="BE245" s="178"/>
      <c r="BF245" s="398"/>
      <c r="BG245" s="409"/>
      <c r="BH245" s="156"/>
      <c r="BI245" s="156"/>
      <c r="BJ245" s="156"/>
      <c r="BK245" s="156"/>
      <c r="BL245" s="156"/>
      <c r="BN245" s="367"/>
    </row>
    <row r="246" spans="1:66" s="216" customFormat="1" x14ac:dyDescent="0.45">
      <c r="A246" s="154"/>
      <c r="B246" s="485"/>
      <c r="C246" s="155"/>
      <c r="D246" s="155"/>
      <c r="E246" s="156"/>
      <c r="F246" s="156"/>
      <c r="AB246" s="156"/>
      <c r="AC246" s="156"/>
      <c r="AD246" s="156"/>
      <c r="AE246" s="156"/>
      <c r="AF246" s="156"/>
      <c r="AG246" s="156"/>
      <c r="AM246" s="214"/>
      <c r="AN246" s="214"/>
      <c r="AO246" s="214"/>
      <c r="AV246" s="475"/>
      <c r="BE246" s="178"/>
      <c r="BF246" s="398"/>
      <c r="BG246" s="409"/>
      <c r="BH246" s="156"/>
      <c r="BI246" s="156"/>
      <c r="BJ246" s="156"/>
      <c r="BK246" s="156"/>
      <c r="BL246" s="156"/>
      <c r="BN246" s="367"/>
    </row>
    <row r="247" spans="1:66" s="216" customFormat="1" x14ac:dyDescent="0.45">
      <c r="A247" s="154"/>
      <c r="B247" s="485"/>
      <c r="C247" s="155"/>
      <c r="D247" s="155"/>
      <c r="E247" s="156"/>
      <c r="F247" s="156"/>
      <c r="AB247" s="156"/>
      <c r="AC247" s="156"/>
      <c r="AD247" s="156"/>
      <c r="AE247" s="156"/>
      <c r="AF247" s="156"/>
      <c r="AG247" s="156"/>
      <c r="AM247" s="214"/>
      <c r="AN247" s="214"/>
      <c r="AO247" s="214"/>
      <c r="AV247" s="475"/>
      <c r="BE247" s="178"/>
      <c r="BF247" s="398"/>
      <c r="BG247" s="409"/>
      <c r="BH247" s="156"/>
      <c r="BI247" s="156"/>
      <c r="BJ247" s="156"/>
      <c r="BK247" s="156"/>
      <c r="BL247" s="156"/>
      <c r="BN247" s="367"/>
    </row>
    <row r="248" spans="1:66" s="216" customFormat="1" x14ac:dyDescent="0.45">
      <c r="A248" s="154"/>
      <c r="B248" s="485"/>
      <c r="C248" s="155"/>
      <c r="D248" s="155"/>
      <c r="E248" s="156"/>
      <c r="F248" s="156"/>
      <c r="AB248" s="156"/>
      <c r="AC248" s="156"/>
      <c r="AD248" s="156"/>
      <c r="AE248" s="156"/>
      <c r="AF248" s="156"/>
      <c r="AG248" s="156"/>
      <c r="AM248" s="214"/>
      <c r="AN248" s="214"/>
      <c r="AO248" s="214"/>
      <c r="AV248" s="475"/>
      <c r="BE248" s="178"/>
      <c r="BF248" s="398"/>
      <c r="BG248" s="409"/>
      <c r="BH248" s="156"/>
      <c r="BI248" s="156"/>
      <c r="BJ248" s="156"/>
      <c r="BK248" s="156"/>
      <c r="BL248" s="156"/>
      <c r="BN248" s="367"/>
    </row>
    <row r="249" spans="1:66" s="216" customFormat="1" x14ac:dyDescent="0.45">
      <c r="A249" s="154"/>
      <c r="B249" s="485"/>
      <c r="C249" s="155"/>
      <c r="D249" s="155"/>
      <c r="E249" s="156"/>
      <c r="F249" s="156"/>
      <c r="AB249" s="156"/>
      <c r="AC249" s="156"/>
      <c r="AD249" s="156"/>
      <c r="AE249" s="156"/>
      <c r="AF249" s="156"/>
      <c r="AG249" s="156"/>
      <c r="AM249" s="214"/>
      <c r="AN249" s="214"/>
      <c r="AO249" s="214"/>
      <c r="AV249" s="475"/>
      <c r="BE249" s="178"/>
      <c r="BF249" s="398"/>
      <c r="BG249" s="409"/>
      <c r="BH249" s="156"/>
      <c r="BI249" s="156"/>
      <c r="BJ249" s="156"/>
      <c r="BK249" s="156"/>
      <c r="BL249" s="156"/>
      <c r="BN249" s="367"/>
    </row>
    <row r="250" spans="1:66" s="216" customFormat="1" x14ac:dyDescent="0.45">
      <c r="A250" s="154"/>
      <c r="B250" s="485"/>
      <c r="C250" s="155"/>
      <c r="D250" s="155"/>
      <c r="E250" s="156"/>
      <c r="F250" s="156"/>
      <c r="AB250" s="156"/>
      <c r="AC250" s="156"/>
      <c r="AD250" s="156"/>
      <c r="AE250" s="156"/>
      <c r="AF250" s="156"/>
      <c r="AG250" s="156"/>
      <c r="AM250" s="214"/>
      <c r="AN250" s="214"/>
      <c r="AO250" s="214"/>
      <c r="AV250" s="475"/>
      <c r="BE250" s="178"/>
      <c r="BF250" s="398"/>
      <c r="BG250" s="409"/>
      <c r="BH250" s="156"/>
      <c r="BI250" s="156"/>
      <c r="BJ250" s="156"/>
      <c r="BK250" s="156"/>
      <c r="BL250" s="156"/>
      <c r="BN250" s="367"/>
    </row>
    <row r="251" spans="1:66" s="216" customFormat="1" x14ac:dyDescent="0.45">
      <c r="A251" s="154"/>
      <c r="B251" s="485"/>
      <c r="C251" s="155"/>
      <c r="D251" s="155"/>
      <c r="E251" s="156"/>
      <c r="F251" s="156"/>
      <c r="AB251" s="156"/>
      <c r="AC251" s="156"/>
      <c r="AD251" s="156"/>
      <c r="AE251" s="156"/>
      <c r="AF251" s="156"/>
      <c r="AG251" s="156"/>
      <c r="AM251" s="214"/>
      <c r="AN251" s="214"/>
      <c r="AO251" s="214"/>
      <c r="AV251" s="475"/>
      <c r="BE251" s="178"/>
      <c r="BF251" s="398"/>
      <c r="BG251" s="409"/>
      <c r="BH251" s="156"/>
      <c r="BI251" s="156"/>
      <c r="BJ251" s="156"/>
      <c r="BK251" s="156"/>
      <c r="BL251" s="156"/>
      <c r="BN251" s="367"/>
    </row>
    <row r="252" spans="1:66" s="216" customFormat="1" x14ac:dyDescent="0.45">
      <c r="A252" s="154"/>
      <c r="B252" s="485"/>
      <c r="C252" s="155"/>
      <c r="D252" s="155"/>
      <c r="E252" s="156"/>
      <c r="F252" s="156"/>
      <c r="AB252" s="156"/>
      <c r="AC252" s="156"/>
      <c r="AD252" s="156"/>
      <c r="AE252" s="156"/>
      <c r="AF252" s="156"/>
      <c r="AG252" s="156"/>
      <c r="AM252" s="214"/>
      <c r="AN252" s="214"/>
      <c r="AO252" s="214"/>
      <c r="AV252" s="475"/>
      <c r="BE252" s="178"/>
      <c r="BF252" s="398"/>
      <c r="BG252" s="409"/>
      <c r="BH252" s="156"/>
      <c r="BI252" s="156"/>
      <c r="BJ252" s="156"/>
      <c r="BK252" s="156"/>
      <c r="BL252" s="156"/>
      <c r="BN252" s="367"/>
    </row>
    <row r="253" spans="1:66" s="216" customFormat="1" x14ac:dyDescent="0.45">
      <c r="A253" s="154"/>
      <c r="B253" s="485"/>
      <c r="C253" s="155"/>
      <c r="D253" s="155"/>
      <c r="E253" s="156"/>
      <c r="F253" s="156"/>
      <c r="AB253" s="156"/>
      <c r="AC253" s="156"/>
      <c r="AD253" s="156"/>
      <c r="AE253" s="156"/>
      <c r="AF253" s="156"/>
      <c r="AG253" s="156"/>
      <c r="AM253" s="214"/>
      <c r="AN253" s="214"/>
      <c r="AO253" s="214"/>
      <c r="AV253" s="475"/>
      <c r="BE253" s="178"/>
      <c r="BF253" s="398"/>
      <c r="BG253" s="409"/>
      <c r="BH253" s="156"/>
      <c r="BI253" s="156"/>
      <c r="BJ253" s="156"/>
      <c r="BK253" s="156"/>
      <c r="BL253" s="156"/>
      <c r="BN253" s="367"/>
    </row>
    <row r="254" spans="1:66" s="216" customFormat="1" x14ac:dyDescent="0.45">
      <c r="A254" s="154"/>
      <c r="B254" s="485"/>
      <c r="C254" s="155"/>
      <c r="D254" s="155"/>
      <c r="E254" s="156"/>
      <c r="F254" s="156"/>
      <c r="AB254" s="156"/>
      <c r="AC254" s="156"/>
      <c r="AD254" s="156"/>
      <c r="AE254" s="156"/>
      <c r="AF254" s="156"/>
      <c r="AG254" s="156"/>
      <c r="AM254" s="214"/>
      <c r="AN254" s="214"/>
      <c r="AO254" s="214"/>
      <c r="AV254" s="475"/>
      <c r="BE254" s="178"/>
      <c r="BF254" s="398"/>
      <c r="BG254" s="409"/>
      <c r="BH254" s="156"/>
      <c r="BI254" s="156"/>
      <c r="BJ254" s="156"/>
      <c r="BK254" s="156"/>
      <c r="BL254" s="156"/>
      <c r="BN254" s="367"/>
    </row>
    <row r="255" spans="1:66" s="216" customFormat="1" x14ac:dyDescent="0.45">
      <c r="A255" s="154"/>
      <c r="B255" s="485"/>
      <c r="C255" s="155"/>
      <c r="D255" s="155"/>
      <c r="E255" s="156"/>
      <c r="F255" s="156"/>
      <c r="AB255" s="156"/>
      <c r="AC255" s="156"/>
      <c r="AD255" s="156"/>
      <c r="AE255" s="156"/>
      <c r="AF255" s="156"/>
      <c r="AG255" s="156"/>
      <c r="AM255" s="214"/>
      <c r="AN255" s="214"/>
      <c r="AO255" s="214"/>
      <c r="AV255" s="475"/>
      <c r="BE255" s="178"/>
      <c r="BF255" s="398"/>
      <c r="BG255" s="409"/>
      <c r="BH255" s="156"/>
      <c r="BI255" s="156"/>
      <c r="BJ255" s="156"/>
      <c r="BK255" s="156"/>
      <c r="BL255" s="156"/>
      <c r="BN255" s="367"/>
    </row>
    <row r="256" spans="1:66" s="216" customFormat="1" x14ac:dyDescent="0.45">
      <c r="A256" s="154"/>
      <c r="B256" s="485"/>
      <c r="C256" s="155"/>
      <c r="D256" s="155"/>
      <c r="E256" s="156"/>
      <c r="F256" s="156"/>
      <c r="AB256" s="156"/>
      <c r="AC256" s="156"/>
      <c r="AD256" s="156"/>
      <c r="AE256" s="156"/>
      <c r="AF256" s="156"/>
      <c r="AG256" s="156"/>
      <c r="AM256" s="214"/>
      <c r="AN256" s="214"/>
      <c r="AO256" s="214"/>
      <c r="AV256" s="475"/>
      <c r="BE256" s="178"/>
      <c r="BF256" s="398"/>
      <c r="BG256" s="409"/>
      <c r="BH256" s="156"/>
      <c r="BI256" s="156"/>
      <c r="BJ256" s="156"/>
      <c r="BK256" s="156"/>
      <c r="BL256" s="156"/>
      <c r="BN256" s="367"/>
    </row>
    <row r="257" spans="1:66" s="216" customFormat="1" x14ac:dyDescent="0.45">
      <c r="A257" s="154"/>
      <c r="B257" s="485"/>
      <c r="C257" s="155"/>
      <c r="D257" s="155"/>
      <c r="E257" s="156"/>
      <c r="F257" s="156"/>
      <c r="AB257" s="156"/>
      <c r="AC257" s="156"/>
      <c r="AD257" s="156"/>
      <c r="AE257" s="156"/>
      <c r="AF257" s="156"/>
      <c r="AG257" s="156"/>
      <c r="AM257" s="214"/>
      <c r="AN257" s="214"/>
      <c r="AO257" s="214"/>
      <c r="AV257" s="475"/>
      <c r="BE257" s="178"/>
      <c r="BF257" s="398"/>
      <c r="BG257" s="409"/>
      <c r="BH257" s="156"/>
      <c r="BI257" s="156"/>
      <c r="BJ257" s="156"/>
      <c r="BK257" s="156"/>
      <c r="BL257" s="156"/>
      <c r="BN257" s="367"/>
    </row>
    <row r="258" spans="1:66" s="216" customFormat="1" x14ac:dyDescent="0.45">
      <c r="A258" s="154"/>
      <c r="B258" s="485"/>
      <c r="C258" s="155"/>
      <c r="D258" s="155"/>
      <c r="E258" s="156"/>
      <c r="F258" s="156"/>
      <c r="AB258" s="156"/>
      <c r="AC258" s="156"/>
      <c r="AD258" s="156"/>
      <c r="AE258" s="156"/>
      <c r="AF258" s="156"/>
      <c r="AG258" s="156"/>
      <c r="AM258" s="214"/>
      <c r="AN258" s="214"/>
      <c r="AO258" s="214"/>
      <c r="AV258" s="475"/>
      <c r="BE258" s="178"/>
      <c r="BF258" s="398"/>
      <c r="BG258" s="409"/>
      <c r="BH258" s="156"/>
      <c r="BI258" s="156"/>
      <c r="BJ258" s="156"/>
      <c r="BK258" s="156"/>
      <c r="BL258" s="156"/>
      <c r="BN258" s="367"/>
    </row>
    <row r="259" spans="1:66" s="216" customFormat="1" x14ac:dyDescent="0.45">
      <c r="A259" s="154"/>
      <c r="B259" s="485"/>
      <c r="C259" s="155"/>
      <c r="D259" s="155"/>
      <c r="E259" s="156"/>
      <c r="F259" s="156"/>
      <c r="AB259" s="156"/>
      <c r="AC259" s="156"/>
      <c r="AD259" s="156"/>
      <c r="AE259" s="156"/>
      <c r="AF259" s="156"/>
      <c r="AG259" s="156"/>
      <c r="AM259" s="214"/>
      <c r="AN259" s="214"/>
      <c r="AO259" s="214"/>
      <c r="AV259" s="475"/>
      <c r="BE259" s="178"/>
      <c r="BF259" s="398"/>
      <c r="BG259" s="409"/>
      <c r="BH259" s="156"/>
      <c r="BI259" s="156"/>
      <c r="BJ259" s="156"/>
      <c r="BK259" s="156"/>
      <c r="BL259" s="156"/>
      <c r="BN259" s="367"/>
    </row>
    <row r="260" spans="1:66" s="216" customFormat="1" x14ac:dyDescent="0.45">
      <c r="A260" s="154"/>
      <c r="B260" s="485"/>
      <c r="C260" s="155"/>
      <c r="D260" s="155"/>
      <c r="E260" s="156"/>
      <c r="F260" s="156"/>
      <c r="AB260" s="156"/>
      <c r="AC260" s="156"/>
      <c r="AD260" s="156"/>
      <c r="AE260" s="156"/>
      <c r="AF260" s="156"/>
      <c r="AG260" s="156"/>
      <c r="AM260" s="214"/>
      <c r="AN260" s="214"/>
      <c r="AO260" s="214"/>
      <c r="AV260" s="475"/>
      <c r="BE260" s="178"/>
      <c r="BF260" s="398"/>
      <c r="BG260" s="409"/>
      <c r="BH260" s="156"/>
      <c r="BI260" s="156"/>
      <c r="BJ260" s="156"/>
      <c r="BK260" s="156"/>
      <c r="BL260" s="156"/>
      <c r="BN260" s="367"/>
    </row>
    <row r="261" spans="1:66" s="216" customFormat="1" x14ac:dyDescent="0.45">
      <c r="A261" s="154"/>
      <c r="B261" s="485"/>
      <c r="C261" s="155"/>
      <c r="D261" s="155"/>
      <c r="E261" s="156"/>
      <c r="F261" s="156"/>
      <c r="AB261" s="156"/>
      <c r="AC261" s="156"/>
      <c r="AD261" s="156"/>
      <c r="AE261" s="156"/>
      <c r="AF261" s="156"/>
      <c r="AG261" s="156"/>
      <c r="AM261" s="214"/>
      <c r="AN261" s="214"/>
      <c r="AO261" s="214"/>
      <c r="AV261" s="475"/>
      <c r="BE261" s="178"/>
      <c r="BF261" s="398"/>
      <c r="BG261" s="409"/>
      <c r="BH261" s="156"/>
      <c r="BI261" s="156"/>
      <c r="BJ261" s="156"/>
      <c r="BK261" s="156"/>
      <c r="BL261" s="156"/>
      <c r="BN261" s="367"/>
    </row>
    <row r="262" spans="1:66" s="216" customFormat="1" x14ac:dyDescent="0.45">
      <c r="A262" s="154"/>
      <c r="B262" s="485"/>
      <c r="C262" s="155"/>
      <c r="D262" s="155"/>
      <c r="E262" s="156"/>
      <c r="F262" s="156"/>
      <c r="AB262" s="156"/>
      <c r="AC262" s="156"/>
      <c r="AD262" s="156"/>
      <c r="AE262" s="156"/>
      <c r="AF262" s="156"/>
      <c r="AG262" s="156"/>
      <c r="AM262" s="214"/>
      <c r="AN262" s="214"/>
      <c r="AO262" s="214"/>
      <c r="AV262" s="475"/>
      <c r="BE262" s="178"/>
      <c r="BF262" s="398"/>
      <c r="BG262" s="409"/>
      <c r="BH262" s="156"/>
      <c r="BI262" s="156"/>
      <c r="BJ262" s="156"/>
      <c r="BK262" s="156"/>
      <c r="BL262" s="156"/>
      <c r="BN262" s="367"/>
    </row>
    <row r="263" spans="1:66" s="216" customFormat="1" x14ac:dyDescent="0.45">
      <c r="A263" s="154"/>
      <c r="B263" s="485"/>
      <c r="C263" s="155"/>
      <c r="D263" s="155"/>
      <c r="E263" s="156"/>
      <c r="F263" s="156"/>
      <c r="AB263" s="156"/>
      <c r="AC263" s="156"/>
      <c r="AD263" s="156"/>
      <c r="AE263" s="156"/>
      <c r="AF263" s="156"/>
      <c r="AG263" s="156"/>
      <c r="AM263" s="214"/>
      <c r="AN263" s="214"/>
      <c r="AO263" s="214"/>
      <c r="AV263" s="475"/>
      <c r="BE263" s="178"/>
      <c r="BF263" s="398"/>
      <c r="BG263" s="409"/>
      <c r="BH263" s="156"/>
      <c r="BI263" s="156"/>
      <c r="BJ263" s="156"/>
      <c r="BK263" s="156"/>
      <c r="BL263" s="156"/>
      <c r="BN263" s="367"/>
    </row>
    <row r="264" spans="1:66" s="216" customFormat="1" x14ac:dyDescent="0.45">
      <c r="A264" s="154"/>
      <c r="B264" s="485"/>
      <c r="C264" s="155"/>
      <c r="D264" s="155"/>
      <c r="E264" s="156"/>
      <c r="F264" s="156"/>
      <c r="AB264" s="156"/>
      <c r="AC264" s="156"/>
      <c r="AD264" s="156"/>
      <c r="AE264" s="156"/>
      <c r="AF264" s="156"/>
      <c r="AG264" s="156"/>
      <c r="AM264" s="214"/>
      <c r="AN264" s="214"/>
      <c r="AO264" s="214"/>
      <c r="AV264" s="475"/>
      <c r="BE264" s="178"/>
      <c r="BF264" s="398"/>
      <c r="BG264" s="409"/>
      <c r="BH264" s="156"/>
      <c r="BI264" s="156"/>
      <c r="BJ264" s="156"/>
      <c r="BK264" s="156"/>
      <c r="BL264" s="156"/>
      <c r="BN264" s="367"/>
    </row>
    <row r="265" spans="1:66" s="216" customFormat="1" x14ac:dyDescent="0.45">
      <c r="A265" s="154"/>
      <c r="B265" s="485"/>
      <c r="C265" s="155"/>
      <c r="D265" s="155"/>
      <c r="E265" s="156"/>
      <c r="F265" s="156"/>
      <c r="AB265" s="156"/>
      <c r="AC265" s="156"/>
      <c r="AD265" s="156"/>
      <c r="AE265" s="156"/>
      <c r="AF265" s="156"/>
      <c r="AG265" s="156"/>
      <c r="AM265" s="214"/>
      <c r="AN265" s="214"/>
      <c r="AO265" s="214"/>
      <c r="AV265" s="475"/>
      <c r="BE265" s="178"/>
      <c r="BF265" s="398"/>
      <c r="BG265" s="409"/>
      <c r="BH265" s="156"/>
      <c r="BI265" s="156"/>
      <c r="BJ265" s="156"/>
      <c r="BK265" s="156"/>
      <c r="BL265" s="156"/>
      <c r="BN265" s="367"/>
    </row>
    <row r="266" spans="1:66" s="216" customFormat="1" x14ac:dyDescent="0.45">
      <c r="A266" s="154"/>
      <c r="B266" s="485"/>
      <c r="C266" s="155"/>
      <c r="D266" s="155"/>
      <c r="E266" s="156"/>
      <c r="F266" s="156"/>
      <c r="AB266" s="156"/>
      <c r="AC266" s="156"/>
      <c r="AD266" s="156"/>
      <c r="AE266" s="156"/>
      <c r="AF266" s="156"/>
      <c r="AG266" s="156"/>
      <c r="AM266" s="214"/>
      <c r="AN266" s="214"/>
      <c r="AO266" s="214"/>
      <c r="AV266" s="475"/>
      <c r="BE266" s="178"/>
      <c r="BF266" s="398"/>
      <c r="BG266" s="409"/>
      <c r="BH266" s="156"/>
      <c r="BI266" s="156"/>
      <c r="BJ266" s="156"/>
      <c r="BK266" s="156"/>
      <c r="BL266" s="156"/>
      <c r="BN266" s="367"/>
    </row>
    <row r="267" spans="1:66" s="216" customFormat="1" x14ac:dyDescent="0.45">
      <c r="A267" s="154"/>
      <c r="B267" s="485"/>
      <c r="C267" s="155"/>
      <c r="D267" s="155"/>
      <c r="E267" s="156"/>
      <c r="F267" s="156"/>
      <c r="AB267" s="156"/>
      <c r="AC267" s="156"/>
      <c r="AD267" s="156"/>
      <c r="AE267" s="156"/>
      <c r="AF267" s="156"/>
      <c r="AG267" s="156"/>
      <c r="AM267" s="214"/>
      <c r="AN267" s="214"/>
      <c r="AO267" s="214"/>
      <c r="AV267" s="475"/>
      <c r="BE267" s="178"/>
      <c r="BF267" s="398"/>
      <c r="BG267" s="409"/>
      <c r="BH267" s="156"/>
      <c r="BI267" s="156"/>
      <c r="BJ267" s="156"/>
      <c r="BK267" s="156"/>
      <c r="BL267" s="156"/>
      <c r="BN267" s="367"/>
    </row>
    <row r="268" spans="1:66" s="216" customFormat="1" x14ac:dyDescent="0.45">
      <c r="A268" s="154"/>
      <c r="B268" s="485"/>
      <c r="C268" s="155"/>
      <c r="D268" s="155"/>
      <c r="E268" s="156"/>
      <c r="F268" s="156"/>
      <c r="AB268" s="156"/>
      <c r="AC268" s="156"/>
      <c r="AD268" s="156"/>
      <c r="AE268" s="156"/>
      <c r="AF268" s="156"/>
      <c r="AG268" s="156"/>
      <c r="AM268" s="214"/>
      <c r="AN268" s="214"/>
      <c r="AO268" s="214"/>
      <c r="AV268" s="475"/>
      <c r="BE268" s="178"/>
      <c r="BF268" s="398"/>
      <c r="BG268" s="409"/>
      <c r="BH268" s="156"/>
      <c r="BI268" s="156"/>
      <c r="BJ268" s="156"/>
      <c r="BK268" s="156"/>
      <c r="BL268" s="156"/>
      <c r="BN268" s="367"/>
    </row>
    <row r="269" spans="1:66" s="216" customFormat="1" x14ac:dyDescent="0.45">
      <c r="A269" s="154"/>
      <c r="B269" s="485"/>
      <c r="C269" s="155"/>
      <c r="D269" s="155"/>
      <c r="E269" s="156"/>
      <c r="F269" s="156"/>
      <c r="AB269" s="156"/>
      <c r="AC269" s="156"/>
      <c r="AD269" s="156"/>
      <c r="AE269" s="156"/>
      <c r="AF269" s="156"/>
      <c r="AG269" s="156"/>
      <c r="AM269" s="214"/>
      <c r="AN269" s="214"/>
      <c r="AO269" s="214"/>
      <c r="AV269" s="475"/>
      <c r="BE269" s="178"/>
      <c r="BF269" s="398"/>
      <c r="BG269" s="409"/>
      <c r="BH269" s="156"/>
      <c r="BI269" s="156"/>
      <c r="BJ269" s="156"/>
      <c r="BK269" s="156"/>
      <c r="BL269" s="156"/>
      <c r="BN269" s="367"/>
    </row>
    <row r="270" spans="1:66" s="216" customFormat="1" x14ac:dyDescent="0.45">
      <c r="A270" s="154"/>
      <c r="B270" s="485"/>
      <c r="C270" s="155"/>
      <c r="D270" s="155"/>
      <c r="E270" s="156"/>
      <c r="F270" s="156"/>
      <c r="AB270" s="156"/>
      <c r="AC270" s="156"/>
      <c r="AD270" s="156"/>
      <c r="AE270" s="156"/>
      <c r="AF270" s="156"/>
      <c r="AG270" s="156"/>
      <c r="AM270" s="214"/>
      <c r="AN270" s="214"/>
      <c r="AO270" s="214"/>
      <c r="AV270" s="475"/>
      <c r="BE270" s="178"/>
      <c r="BF270" s="398"/>
      <c r="BG270" s="409"/>
      <c r="BH270" s="156"/>
      <c r="BI270" s="156"/>
      <c r="BJ270" s="156"/>
      <c r="BK270" s="156"/>
      <c r="BL270" s="156"/>
      <c r="BN270" s="367"/>
    </row>
    <row r="271" spans="1:66" s="216" customFormat="1" x14ac:dyDescent="0.45">
      <c r="A271" s="154"/>
      <c r="B271" s="485"/>
      <c r="C271" s="155"/>
      <c r="D271" s="155"/>
      <c r="E271" s="156"/>
      <c r="F271" s="156"/>
      <c r="AB271" s="156"/>
      <c r="AC271" s="156"/>
      <c r="AD271" s="156"/>
      <c r="AE271" s="156"/>
      <c r="AF271" s="156"/>
      <c r="AG271" s="156"/>
      <c r="AM271" s="214"/>
      <c r="AN271" s="214"/>
      <c r="AO271" s="214"/>
      <c r="AV271" s="475"/>
      <c r="BE271" s="178"/>
      <c r="BF271" s="398"/>
      <c r="BG271" s="409"/>
      <c r="BH271" s="156"/>
      <c r="BI271" s="156"/>
      <c r="BJ271" s="156"/>
      <c r="BK271" s="156"/>
      <c r="BL271" s="156"/>
      <c r="BN271" s="367"/>
    </row>
    <row r="272" spans="1:66" s="216" customFormat="1" x14ac:dyDescent="0.45">
      <c r="A272" s="154"/>
      <c r="B272" s="485"/>
      <c r="C272" s="155"/>
      <c r="D272" s="155"/>
      <c r="E272" s="156"/>
      <c r="F272" s="156"/>
      <c r="AB272" s="156"/>
      <c r="AC272" s="156"/>
      <c r="AD272" s="156"/>
      <c r="AE272" s="156"/>
      <c r="AF272" s="156"/>
      <c r="AG272" s="156"/>
      <c r="AM272" s="214"/>
      <c r="AN272" s="214"/>
      <c r="AO272" s="214"/>
      <c r="AV272" s="475"/>
      <c r="BE272" s="178"/>
      <c r="BF272" s="398"/>
      <c r="BG272" s="409"/>
      <c r="BH272" s="156"/>
      <c r="BI272" s="156"/>
      <c r="BJ272" s="156"/>
      <c r="BK272" s="156"/>
      <c r="BL272" s="156"/>
      <c r="BN272" s="367"/>
    </row>
    <row r="273" spans="1:66" s="216" customFormat="1" x14ac:dyDescent="0.45">
      <c r="A273" s="154"/>
      <c r="B273" s="485"/>
      <c r="C273" s="155"/>
      <c r="D273" s="155"/>
      <c r="E273" s="156"/>
      <c r="F273" s="156"/>
      <c r="AB273" s="156"/>
      <c r="AC273" s="156"/>
      <c r="AD273" s="156"/>
      <c r="AE273" s="156"/>
      <c r="AF273" s="156"/>
      <c r="AG273" s="156"/>
      <c r="AM273" s="214"/>
      <c r="AN273" s="214"/>
      <c r="AO273" s="214"/>
      <c r="AV273" s="475"/>
      <c r="BE273" s="178"/>
      <c r="BF273" s="398"/>
      <c r="BG273" s="409"/>
      <c r="BH273" s="156"/>
      <c r="BI273" s="156"/>
      <c r="BJ273" s="156"/>
      <c r="BK273" s="156"/>
      <c r="BL273" s="156"/>
      <c r="BN273" s="367"/>
    </row>
    <row r="274" spans="1:66" s="216" customFormat="1" x14ac:dyDescent="0.45">
      <c r="A274" s="154"/>
      <c r="B274" s="485"/>
      <c r="C274" s="155"/>
      <c r="D274" s="155"/>
      <c r="E274" s="156"/>
      <c r="F274" s="156"/>
      <c r="AB274" s="156"/>
      <c r="AC274" s="156"/>
      <c r="AD274" s="156"/>
      <c r="AE274" s="156"/>
      <c r="AF274" s="156"/>
      <c r="AG274" s="156"/>
      <c r="AM274" s="214"/>
      <c r="AN274" s="214"/>
      <c r="AO274" s="214"/>
      <c r="AV274" s="475"/>
      <c r="BE274" s="178"/>
      <c r="BF274" s="398"/>
      <c r="BG274" s="409"/>
      <c r="BH274" s="156"/>
      <c r="BI274" s="156"/>
      <c r="BJ274" s="156"/>
      <c r="BK274" s="156"/>
      <c r="BL274" s="156"/>
      <c r="BN274" s="367"/>
    </row>
    <row r="275" spans="1:66" s="216" customFormat="1" x14ac:dyDescent="0.45">
      <c r="A275" s="154"/>
      <c r="B275" s="485"/>
      <c r="C275" s="155"/>
      <c r="D275" s="155"/>
      <c r="E275" s="156"/>
      <c r="F275" s="156"/>
      <c r="AB275" s="156"/>
      <c r="AC275" s="156"/>
      <c r="AD275" s="156"/>
      <c r="AE275" s="156"/>
      <c r="AF275" s="156"/>
      <c r="AG275" s="156"/>
      <c r="AM275" s="214"/>
      <c r="AN275" s="214"/>
      <c r="AO275" s="214"/>
      <c r="AV275" s="475"/>
      <c r="BE275" s="178"/>
      <c r="BF275" s="398"/>
      <c r="BG275" s="409"/>
      <c r="BH275" s="156"/>
      <c r="BI275" s="156"/>
      <c r="BJ275" s="156"/>
      <c r="BK275" s="156"/>
      <c r="BL275" s="156"/>
      <c r="BN275" s="367"/>
    </row>
    <row r="276" spans="1:66" s="216" customFormat="1" x14ac:dyDescent="0.45">
      <c r="A276" s="154"/>
      <c r="B276" s="485"/>
      <c r="C276" s="155"/>
      <c r="D276" s="155"/>
      <c r="E276" s="156"/>
      <c r="F276" s="156"/>
      <c r="AB276" s="156"/>
      <c r="AC276" s="156"/>
      <c r="AD276" s="156"/>
      <c r="AE276" s="156"/>
      <c r="AF276" s="156"/>
      <c r="AG276" s="156"/>
      <c r="AM276" s="214"/>
      <c r="AN276" s="214"/>
      <c r="AO276" s="214"/>
      <c r="AV276" s="475"/>
      <c r="BE276" s="178"/>
      <c r="BF276" s="398"/>
      <c r="BG276" s="409"/>
      <c r="BH276" s="156"/>
      <c r="BI276" s="156"/>
      <c r="BJ276" s="156"/>
      <c r="BK276" s="156"/>
      <c r="BL276" s="156"/>
      <c r="BN276" s="367"/>
    </row>
    <row r="277" spans="1:66" s="216" customFormat="1" x14ac:dyDescent="0.45">
      <c r="A277" s="154"/>
      <c r="B277" s="485"/>
      <c r="C277" s="155"/>
      <c r="D277" s="155"/>
      <c r="E277" s="156"/>
      <c r="F277" s="156"/>
      <c r="AB277" s="156"/>
      <c r="AC277" s="156"/>
      <c r="AD277" s="156"/>
      <c r="AE277" s="156"/>
      <c r="AF277" s="156"/>
      <c r="AG277" s="156"/>
      <c r="AM277" s="214"/>
      <c r="AN277" s="214"/>
      <c r="AO277" s="214"/>
      <c r="AV277" s="475"/>
      <c r="BE277" s="178"/>
      <c r="BF277" s="398"/>
      <c r="BG277" s="409"/>
      <c r="BH277" s="156"/>
      <c r="BI277" s="156"/>
      <c r="BJ277" s="156"/>
      <c r="BK277" s="156"/>
      <c r="BL277" s="156"/>
      <c r="BN277" s="367"/>
    </row>
    <row r="278" spans="1:66" s="216" customFormat="1" x14ac:dyDescent="0.45">
      <c r="A278" s="154"/>
      <c r="B278" s="485"/>
      <c r="C278" s="155"/>
      <c r="D278" s="155"/>
      <c r="E278" s="156"/>
      <c r="F278" s="156"/>
      <c r="AB278" s="156"/>
      <c r="AC278" s="156"/>
      <c r="AD278" s="156"/>
      <c r="AE278" s="156"/>
      <c r="AF278" s="156"/>
      <c r="AG278" s="156"/>
      <c r="AM278" s="214"/>
      <c r="AN278" s="214"/>
      <c r="AO278" s="214"/>
      <c r="AV278" s="475"/>
      <c r="BE278" s="178"/>
      <c r="BF278" s="398"/>
      <c r="BG278" s="409"/>
      <c r="BH278" s="156"/>
      <c r="BI278" s="156"/>
      <c r="BJ278" s="156"/>
      <c r="BK278" s="156"/>
      <c r="BL278" s="156"/>
      <c r="BN278" s="367"/>
    </row>
    <row r="279" spans="1:66" s="216" customFormat="1" x14ac:dyDescent="0.45">
      <c r="A279" s="154"/>
      <c r="B279" s="485"/>
      <c r="C279" s="155"/>
      <c r="D279" s="155"/>
      <c r="E279" s="156"/>
      <c r="F279" s="156"/>
      <c r="AB279" s="156"/>
      <c r="AC279" s="156"/>
      <c r="AD279" s="156"/>
      <c r="AE279" s="156"/>
      <c r="AF279" s="156"/>
      <c r="AG279" s="156"/>
      <c r="AM279" s="214"/>
      <c r="AN279" s="214"/>
      <c r="AO279" s="214"/>
      <c r="AV279" s="475"/>
      <c r="BE279" s="178"/>
      <c r="BF279" s="398"/>
      <c r="BG279" s="409"/>
      <c r="BH279" s="156"/>
      <c r="BI279" s="156"/>
      <c r="BJ279" s="156"/>
      <c r="BK279" s="156"/>
      <c r="BL279" s="156"/>
      <c r="BN279" s="367"/>
    </row>
    <row r="280" spans="1:66" s="216" customFormat="1" x14ac:dyDescent="0.45">
      <c r="A280" s="154"/>
      <c r="B280" s="485"/>
      <c r="C280" s="155"/>
      <c r="D280" s="155"/>
      <c r="E280" s="156"/>
      <c r="F280" s="156"/>
      <c r="AB280" s="156"/>
      <c r="AC280" s="156"/>
      <c r="AD280" s="156"/>
      <c r="AE280" s="156"/>
      <c r="AF280" s="156"/>
      <c r="AG280" s="156"/>
      <c r="AM280" s="214"/>
      <c r="AN280" s="214"/>
      <c r="AO280" s="214"/>
      <c r="AV280" s="475"/>
      <c r="BE280" s="178"/>
      <c r="BF280" s="398"/>
      <c r="BG280" s="409"/>
      <c r="BH280" s="156"/>
      <c r="BI280" s="156"/>
      <c r="BJ280" s="156"/>
      <c r="BK280" s="156"/>
      <c r="BL280" s="156"/>
      <c r="BN280" s="367"/>
    </row>
    <row r="281" spans="1:66" s="216" customFormat="1" x14ac:dyDescent="0.45">
      <c r="A281" s="154"/>
      <c r="B281" s="485"/>
      <c r="C281" s="155"/>
      <c r="D281" s="155"/>
      <c r="E281" s="156"/>
      <c r="F281" s="156"/>
      <c r="AB281" s="156"/>
      <c r="AC281" s="156"/>
      <c r="AD281" s="156"/>
      <c r="AE281" s="156"/>
      <c r="AF281" s="156"/>
      <c r="AG281" s="156"/>
      <c r="AM281" s="214"/>
      <c r="AN281" s="214"/>
      <c r="AO281" s="214"/>
      <c r="AV281" s="475"/>
      <c r="BE281" s="178"/>
      <c r="BF281" s="398"/>
      <c r="BG281" s="409"/>
      <c r="BH281" s="156"/>
      <c r="BI281" s="156"/>
      <c r="BJ281" s="156"/>
      <c r="BK281" s="156"/>
      <c r="BL281" s="156"/>
      <c r="BN281" s="367"/>
    </row>
    <row r="282" spans="1:66" s="216" customFormat="1" x14ac:dyDescent="0.45">
      <c r="A282" s="154"/>
      <c r="B282" s="485"/>
      <c r="C282" s="155"/>
      <c r="D282" s="155"/>
      <c r="E282" s="156"/>
      <c r="F282" s="156"/>
      <c r="AB282" s="156"/>
      <c r="AC282" s="156"/>
      <c r="AD282" s="156"/>
      <c r="AE282" s="156"/>
      <c r="AF282" s="156"/>
      <c r="AG282" s="156"/>
      <c r="AM282" s="214"/>
      <c r="AN282" s="214"/>
      <c r="AO282" s="214"/>
      <c r="AV282" s="475"/>
      <c r="BE282" s="178"/>
      <c r="BF282" s="398"/>
      <c r="BG282" s="409"/>
      <c r="BH282" s="156"/>
      <c r="BI282" s="156"/>
      <c r="BJ282" s="156"/>
      <c r="BK282" s="156"/>
      <c r="BL282" s="156"/>
      <c r="BN282" s="367"/>
    </row>
    <row r="283" spans="1:66" s="216" customFormat="1" x14ac:dyDescent="0.45">
      <c r="A283" s="154"/>
      <c r="B283" s="485"/>
      <c r="C283" s="155"/>
      <c r="D283" s="155"/>
      <c r="E283" s="156"/>
      <c r="F283" s="156"/>
      <c r="AB283" s="156"/>
      <c r="AC283" s="156"/>
      <c r="AD283" s="156"/>
      <c r="AE283" s="156"/>
      <c r="AF283" s="156"/>
      <c r="AG283" s="156"/>
      <c r="AM283" s="214"/>
      <c r="AN283" s="214"/>
      <c r="AO283" s="214"/>
      <c r="AV283" s="475"/>
      <c r="BE283" s="178"/>
      <c r="BF283" s="398"/>
      <c r="BG283" s="409"/>
      <c r="BH283" s="156"/>
      <c r="BI283" s="156"/>
      <c r="BJ283" s="156"/>
      <c r="BK283" s="156"/>
      <c r="BL283" s="156"/>
      <c r="BN283" s="367"/>
    </row>
    <row r="284" spans="1:66" s="216" customFormat="1" x14ac:dyDescent="0.45">
      <c r="A284" s="154"/>
      <c r="B284" s="485"/>
      <c r="C284" s="155"/>
      <c r="D284" s="155"/>
      <c r="E284" s="156"/>
      <c r="F284" s="156"/>
      <c r="AB284" s="156"/>
      <c r="AC284" s="156"/>
      <c r="AD284" s="156"/>
      <c r="AE284" s="156"/>
      <c r="AF284" s="156"/>
      <c r="AG284" s="156"/>
      <c r="AM284" s="214"/>
      <c r="AN284" s="214"/>
      <c r="AO284" s="214"/>
      <c r="AV284" s="475"/>
      <c r="BE284" s="178"/>
      <c r="BF284" s="398"/>
      <c r="BG284" s="409"/>
      <c r="BH284" s="156"/>
      <c r="BI284" s="156"/>
      <c r="BJ284" s="156"/>
      <c r="BK284" s="156"/>
      <c r="BL284" s="156"/>
      <c r="BN284" s="367"/>
    </row>
    <row r="285" spans="1:66" s="216" customFormat="1" x14ac:dyDescent="0.45">
      <c r="A285" s="154"/>
      <c r="B285" s="485"/>
      <c r="C285" s="155"/>
      <c r="D285" s="155"/>
      <c r="E285" s="156"/>
      <c r="F285" s="156"/>
      <c r="AB285" s="156"/>
      <c r="AC285" s="156"/>
      <c r="AD285" s="156"/>
      <c r="AE285" s="156"/>
      <c r="AF285" s="156"/>
      <c r="AG285" s="156"/>
      <c r="AM285" s="214"/>
      <c r="AN285" s="214"/>
      <c r="AO285" s="214"/>
      <c r="AV285" s="475"/>
      <c r="BE285" s="178"/>
      <c r="BF285" s="398"/>
      <c r="BG285" s="409"/>
      <c r="BH285" s="156"/>
      <c r="BI285" s="156"/>
      <c r="BJ285" s="156"/>
      <c r="BK285" s="156"/>
      <c r="BL285" s="156"/>
      <c r="BN285" s="367"/>
    </row>
    <row r="286" spans="1:66" s="216" customFormat="1" x14ac:dyDescent="0.45">
      <c r="A286" s="154"/>
      <c r="B286" s="485"/>
      <c r="C286" s="155"/>
      <c r="D286" s="155"/>
      <c r="E286" s="156"/>
      <c r="F286" s="156"/>
      <c r="AB286" s="156"/>
      <c r="AC286" s="156"/>
      <c r="AD286" s="156"/>
      <c r="AE286" s="156"/>
      <c r="AF286" s="156"/>
      <c r="AG286" s="156"/>
      <c r="AM286" s="214"/>
      <c r="AN286" s="214"/>
      <c r="AO286" s="214"/>
      <c r="AV286" s="475"/>
      <c r="BE286" s="178"/>
      <c r="BF286" s="398"/>
      <c r="BG286" s="409"/>
      <c r="BH286" s="156"/>
      <c r="BI286" s="156"/>
      <c r="BJ286" s="156"/>
      <c r="BK286" s="156"/>
      <c r="BL286" s="156"/>
      <c r="BN286" s="367"/>
    </row>
    <row r="287" spans="1:66" s="216" customFormat="1" x14ac:dyDescent="0.45">
      <c r="A287" s="154"/>
      <c r="B287" s="485"/>
      <c r="C287" s="155"/>
      <c r="D287" s="155"/>
      <c r="E287" s="156"/>
      <c r="F287" s="156"/>
      <c r="AB287" s="156"/>
      <c r="AC287" s="156"/>
      <c r="AD287" s="156"/>
      <c r="AE287" s="156"/>
      <c r="AF287" s="156"/>
      <c r="AG287" s="156"/>
      <c r="AM287" s="214"/>
      <c r="AN287" s="214"/>
      <c r="AO287" s="214"/>
      <c r="AV287" s="475"/>
      <c r="BE287" s="178"/>
      <c r="BF287" s="398"/>
      <c r="BG287" s="409"/>
      <c r="BH287" s="156"/>
      <c r="BI287" s="156"/>
      <c r="BJ287" s="156"/>
      <c r="BK287" s="156"/>
      <c r="BL287" s="156"/>
      <c r="BN287" s="367"/>
    </row>
    <row r="288" spans="1:66" s="216" customFormat="1" x14ac:dyDescent="0.45">
      <c r="A288" s="154"/>
      <c r="B288" s="485"/>
      <c r="C288" s="155"/>
      <c r="D288" s="155"/>
      <c r="E288" s="156"/>
      <c r="F288" s="156"/>
      <c r="AB288" s="156"/>
      <c r="AC288" s="156"/>
      <c r="AD288" s="156"/>
      <c r="AE288" s="156"/>
      <c r="AF288" s="156"/>
      <c r="AG288" s="156"/>
      <c r="AM288" s="214"/>
      <c r="AN288" s="214"/>
      <c r="AO288" s="214"/>
      <c r="AV288" s="475"/>
      <c r="BE288" s="178"/>
      <c r="BF288" s="398"/>
      <c r="BG288" s="409"/>
      <c r="BH288" s="156"/>
      <c r="BI288" s="156"/>
      <c r="BJ288" s="156"/>
      <c r="BK288" s="156"/>
      <c r="BL288" s="156"/>
      <c r="BN288" s="367"/>
    </row>
    <row r="289" spans="1:66" s="216" customFormat="1" x14ac:dyDescent="0.45">
      <c r="A289" s="154"/>
      <c r="B289" s="485"/>
      <c r="C289" s="155"/>
      <c r="D289" s="155"/>
      <c r="E289" s="156"/>
      <c r="F289" s="156"/>
      <c r="AB289" s="156"/>
      <c r="AC289" s="156"/>
      <c r="AD289" s="156"/>
      <c r="AE289" s="156"/>
      <c r="AF289" s="156"/>
      <c r="AG289" s="156"/>
      <c r="AM289" s="214"/>
      <c r="AN289" s="214"/>
      <c r="AO289" s="214"/>
      <c r="AV289" s="475"/>
      <c r="BE289" s="178"/>
      <c r="BF289" s="398"/>
      <c r="BG289" s="409"/>
      <c r="BH289" s="156"/>
      <c r="BI289" s="156"/>
      <c r="BJ289" s="156"/>
      <c r="BK289" s="156"/>
      <c r="BL289" s="156"/>
      <c r="BN289" s="367"/>
    </row>
    <row r="290" spans="1:66" s="216" customFormat="1" x14ac:dyDescent="0.45">
      <c r="A290" s="154"/>
      <c r="B290" s="485"/>
      <c r="C290" s="155"/>
      <c r="D290" s="155"/>
      <c r="E290" s="156"/>
      <c r="F290" s="156"/>
      <c r="AB290" s="156"/>
      <c r="AC290" s="156"/>
      <c r="AD290" s="156"/>
      <c r="AE290" s="156"/>
      <c r="AF290" s="156"/>
      <c r="AG290" s="156"/>
      <c r="AM290" s="214"/>
      <c r="AN290" s="214"/>
      <c r="AO290" s="214"/>
      <c r="AV290" s="475"/>
      <c r="BE290" s="178"/>
      <c r="BF290" s="398"/>
      <c r="BG290" s="409"/>
      <c r="BH290" s="156"/>
      <c r="BI290" s="156"/>
      <c r="BJ290" s="156"/>
      <c r="BK290" s="156"/>
      <c r="BL290" s="156"/>
      <c r="BN290" s="367"/>
    </row>
    <row r="291" spans="1:66" s="216" customFormat="1" x14ac:dyDescent="0.45">
      <c r="A291" s="154"/>
      <c r="B291" s="485"/>
      <c r="C291" s="155"/>
      <c r="D291" s="155"/>
      <c r="E291" s="156"/>
      <c r="F291" s="156"/>
      <c r="AB291" s="156"/>
      <c r="AC291" s="156"/>
      <c r="AD291" s="156"/>
      <c r="AE291" s="156"/>
      <c r="AF291" s="156"/>
      <c r="AG291" s="156"/>
      <c r="AM291" s="214"/>
      <c r="AN291" s="214"/>
      <c r="AO291" s="214"/>
      <c r="AV291" s="475"/>
      <c r="BE291" s="178"/>
      <c r="BF291" s="398"/>
      <c r="BG291" s="409"/>
      <c r="BH291" s="156"/>
      <c r="BI291" s="156"/>
      <c r="BJ291" s="156"/>
      <c r="BK291" s="156"/>
      <c r="BL291" s="156"/>
      <c r="BN291" s="367"/>
    </row>
    <row r="292" spans="1:66" s="216" customFormat="1" x14ac:dyDescent="0.45">
      <c r="A292" s="154"/>
      <c r="B292" s="485"/>
      <c r="C292" s="155"/>
      <c r="D292" s="155"/>
      <c r="E292" s="156"/>
      <c r="F292" s="156"/>
      <c r="AB292" s="156"/>
      <c r="AC292" s="156"/>
      <c r="AD292" s="156"/>
      <c r="AE292" s="156"/>
      <c r="AF292" s="156"/>
      <c r="AG292" s="156"/>
      <c r="AM292" s="214"/>
      <c r="AN292" s="214"/>
      <c r="AO292" s="214"/>
      <c r="AV292" s="475"/>
      <c r="BE292" s="178"/>
      <c r="BF292" s="398"/>
      <c r="BG292" s="409"/>
      <c r="BH292" s="156"/>
      <c r="BI292" s="156"/>
      <c r="BJ292" s="156"/>
      <c r="BK292" s="156"/>
      <c r="BL292" s="156"/>
      <c r="BN292" s="367"/>
    </row>
    <row r="293" spans="1:66" s="216" customFormat="1" x14ac:dyDescent="0.45">
      <c r="A293" s="154"/>
      <c r="B293" s="485"/>
      <c r="C293" s="155"/>
      <c r="D293" s="155"/>
      <c r="E293" s="156"/>
      <c r="F293" s="156"/>
      <c r="AB293" s="156"/>
      <c r="AC293" s="156"/>
      <c r="AD293" s="156"/>
      <c r="AE293" s="156"/>
      <c r="AF293" s="156"/>
      <c r="AG293" s="156"/>
      <c r="AM293" s="214"/>
      <c r="AN293" s="214"/>
      <c r="AO293" s="214"/>
      <c r="AV293" s="475"/>
      <c r="BE293" s="178"/>
      <c r="BF293" s="398"/>
      <c r="BG293" s="409"/>
      <c r="BH293" s="156"/>
      <c r="BI293" s="156"/>
      <c r="BJ293" s="156"/>
      <c r="BK293" s="156"/>
      <c r="BL293" s="156"/>
      <c r="BN293" s="367"/>
    </row>
    <row r="294" spans="1:66" s="216" customFormat="1" x14ac:dyDescent="0.45">
      <c r="A294" s="154"/>
      <c r="B294" s="485"/>
      <c r="C294" s="155"/>
      <c r="D294" s="155"/>
      <c r="E294" s="156"/>
      <c r="F294" s="156"/>
      <c r="AB294" s="156"/>
      <c r="AC294" s="156"/>
      <c r="AD294" s="156"/>
      <c r="AE294" s="156"/>
      <c r="AF294" s="156"/>
      <c r="AG294" s="156"/>
      <c r="AM294" s="214"/>
      <c r="AN294" s="214"/>
      <c r="AO294" s="214"/>
      <c r="AV294" s="475"/>
      <c r="BE294" s="178"/>
      <c r="BF294" s="398"/>
      <c r="BG294" s="409"/>
      <c r="BH294" s="156"/>
      <c r="BI294" s="156"/>
      <c r="BJ294" s="156"/>
      <c r="BK294" s="156"/>
      <c r="BL294" s="156"/>
      <c r="BN294" s="367"/>
    </row>
    <row r="295" spans="1:66" s="216" customFormat="1" x14ac:dyDescent="0.45">
      <c r="A295" s="154"/>
      <c r="B295" s="485"/>
      <c r="C295" s="155"/>
      <c r="D295" s="155"/>
      <c r="E295" s="156"/>
      <c r="F295" s="156"/>
      <c r="AB295" s="156"/>
      <c r="AC295" s="156"/>
      <c r="AD295" s="156"/>
      <c r="AE295" s="156"/>
      <c r="AF295" s="156"/>
      <c r="AG295" s="156"/>
      <c r="AM295" s="214"/>
      <c r="AN295" s="214"/>
      <c r="AO295" s="214"/>
      <c r="AV295" s="475"/>
      <c r="BE295" s="178"/>
      <c r="BF295" s="398"/>
      <c r="BG295" s="409"/>
      <c r="BH295" s="156"/>
      <c r="BI295" s="156"/>
      <c r="BJ295" s="156"/>
      <c r="BK295" s="156"/>
      <c r="BL295" s="156"/>
      <c r="BN295" s="367"/>
    </row>
    <row r="296" spans="1:66" s="216" customFormat="1" x14ac:dyDescent="0.45">
      <c r="A296" s="154"/>
      <c r="B296" s="485"/>
      <c r="C296" s="155"/>
      <c r="D296" s="155"/>
      <c r="E296" s="156"/>
      <c r="F296" s="156"/>
      <c r="AB296" s="156"/>
      <c r="AC296" s="156"/>
      <c r="AD296" s="156"/>
      <c r="AE296" s="156"/>
      <c r="AF296" s="156"/>
      <c r="AG296" s="156"/>
      <c r="AM296" s="214"/>
      <c r="AN296" s="214"/>
      <c r="AO296" s="214"/>
      <c r="AV296" s="475"/>
      <c r="BE296" s="178"/>
      <c r="BF296" s="398"/>
      <c r="BG296" s="409"/>
      <c r="BH296" s="156"/>
      <c r="BI296" s="156"/>
      <c r="BJ296" s="156"/>
      <c r="BK296" s="156"/>
      <c r="BL296" s="156"/>
      <c r="BN296" s="367"/>
    </row>
    <row r="297" spans="1:66" s="216" customFormat="1" x14ac:dyDescent="0.45">
      <c r="A297" s="154"/>
      <c r="B297" s="485"/>
      <c r="C297" s="155"/>
      <c r="D297" s="155"/>
      <c r="E297" s="156"/>
      <c r="F297" s="156"/>
      <c r="AB297" s="156"/>
      <c r="AC297" s="156"/>
      <c r="AD297" s="156"/>
      <c r="AE297" s="156"/>
      <c r="AF297" s="156"/>
      <c r="AG297" s="156"/>
      <c r="AM297" s="214"/>
      <c r="AN297" s="214"/>
      <c r="AO297" s="214"/>
      <c r="AV297" s="475"/>
      <c r="BE297" s="178"/>
      <c r="BF297" s="398"/>
      <c r="BG297" s="409"/>
      <c r="BH297" s="156"/>
      <c r="BI297" s="156"/>
      <c r="BJ297" s="156"/>
      <c r="BK297" s="156"/>
      <c r="BL297" s="156"/>
      <c r="BN297" s="367"/>
    </row>
    <row r="298" spans="1:66" s="216" customFormat="1" x14ac:dyDescent="0.45">
      <c r="A298" s="154"/>
      <c r="B298" s="485"/>
      <c r="C298" s="155"/>
      <c r="D298" s="155"/>
      <c r="E298" s="156"/>
      <c r="F298" s="156"/>
      <c r="AB298" s="156"/>
      <c r="AC298" s="156"/>
      <c r="AD298" s="156"/>
      <c r="AE298" s="156"/>
      <c r="AF298" s="156"/>
      <c r="AG298" s="156"/>
      <c r="AM298" s="214"/>
      <c r="AN298" s="214"/>
      <c r="AO298" s="214"/>
      <c r="AV298" s="475"/>
      <c r="BE298" s="178"/>
      <c r="BF298" s="398"/>
      <c r="BG298" s="409"/>
      <c r="BH298" s="156"/>
      <c r="BI298" s="156"/>
      <c r="BJ298" s="156"/>
      <c r="BK298" s="156"/>
      <c r="BL298" s="156"/>
      <c r="BN298" s="367"/>
    </row>
    <row r="299" spans="1:66" s="216" customFormat="1" x14ac:dyDescent="0.45">
      <c r="A299" s="154"/>
      <c r="B299" s="485"/>
      <c r="C299" s="155"/>
      <c r="D299" s="155"/>
      <c r="E299" s="156"/>
      <c r="F299" s="156"/>
      <c r="AB299" s="156"/>
      <c r="AC299" s="156"/>
      <c r="AD299" s="156"/>
      <c r="AE299" s="156"/>
      <c r="AF299" s="156"/>
      <c r="AG299" s="156"/>
      <c r="AM299" s="214"/>
      <c r="AN299" s="214"/>
      <c r="AO299" s="214"/>
      <c r="AV299" s="475"/>
      <c r="BE299" s="178"/>
      <c r="BF299" s="398"/>
      <c r="BG299" s="409"/>
      <c r="BH299" s="156"/>
      <c r="BI299" s="156"/>
      <c r="BJ299" s="156"/>
      <c r="BK299" s="156"/>
      <c r="BL299" s="156"/>
      <c r="BN299" s="367"/>
    </row>
    <row r="300" spans="1:66" s="216" customFormat="1" x14ac:dyDescent="0.45">
      <c r="A300" s="154"/>
      <c r="B300" s="485"/>
      <c r="C300" s="155"/>
      <c r="D300" s="155"/>
      <c r="E300" s="156"/>
      <c r="F300" s="156"/>
      <c r="AB300" s="156"/>
      <c r="AC300" s="156"/>
      <c r="AD300" s="156"/>
      <c r="AE300" s="156"/>
      <c r="AF300" s="156"/>
      <c r="AG300" s="156"/>
      <c r="AM300" s="214"/>
      <c r="AN300" s="214"/>
      <c r="AO300" s="214"/>
      <c r="AV300" s="475"/>
      <c r="BE300" s="178"/>
      <c r="BF300" s="398"/>
      <c r="BG300" s="409"/>
      <c r="BH300" s="156"/>
      <c r="BI300" s="156"/>
      <c r="BJ300" s="156"/>
      <c r="BK300" s="156"/>
      <c r="BL300" s="156"/>
      <c r="BN300" s="367"/>
    </row>
    <row r="301" spans="1:66" s="216" customFormat="1" x14ac:dyDescent="0.45">
      <c r="A301" s="154"/>
      <c r="B301" s="485"/>
      <c r="C301" s="155"/>
      <c r="D301" s="155"/>
      <c r="E301" s="156"/>
      <c r="F301" s="156"/>
      <c r="AB301" s="156"/>
      <c r="AC301" s="156"/>
      <c r="AD301" s="156"/>
      <c r="AE301" s="156"/>
      <c r="AF301" s="156"/>
      <c r="AG301" s="156"/>
      <c r="AM301" s="214"/>
      <c r="AN301" s="214"/>
      <c r="AO301" s="214"/>
      <c r="AV301" s="475"/>
      <c r="BE301" s="178"/>
      <c r="BF301" s="398"/>
      <c r="BG301" s="409"/>
      <c r="BH301" s="156"/>
      <c r="BI301" s="156"/>
      <c r="BJ301" s="156"/>
      <c r="BK301" s="156"/>
      <c r="BL301" s="156"/>
      <c r="BN301" s="367"/>
    </row>
    <row r="302" spans="1:66" s="216" customFormat="1" x14ac:dyDescent="0.45">
      <c r="A302" s="154"/>
      <c r="B302" s="485"/>
      <c r="C302" s="155"/>
      <c r="D302" s="155"/>
      <c r="E302" s="156"/>
      <c r="F302" s="156"/>
      <c r="AB302" s="156"/>
      <c r="AC302" s="156"/>
      <c r="AD302" s="156"/>
      <c r="AE302" s="156"/>
      <c r="AF302" s="156"/>
      <c r="AG302" s="156"/>
      <c r="AM302" s="214"/>
      <c r="AN302" s="214"/>
      <c r="AO302" s="214"/>
      <c r="AV302" s="475"/>
      <c r="BE302" s="178"/>
      <c r="BF302" s="398"/>
      <c r="BG302" s="409"/>
      <c r="BH302" s="156"/>
      <c r="BI302" s="156"/>
      <c r="BJ302" s="156"/>
      <c r="BK302" s="156"/>
      <c r="BL302" s="156"/>
      <c r="BN302" s="367"/>
    </row>
    <row r="303" spans="1:66" s="216" customFormat="1" x14ac:dyDescent="0.45">
      <c r="A303" s="154"/>
      <c r="B303" s="485"/>
      <c r="C303" s="155"/>
      <c r="D303" s="155"/>
      <c r="E303" s="156"/>
      <c r="F303" s="156"/>
      <c r="AB303" s="156"/>
      <c r="AC303" s="156"/>
      <c r="AD303" s="156"/>
      <c r="AE303" s="156"/>
      <c r="AF303" s="156"/>
      <c r="AG303" s="156"/>
      <c r="AM303" s="214"/>
      <c r="AN303" s="214"/>
      <c r="AO303" s="214"/>
      <c r="AV303" s="475"/>
      <c r="BE303" s="178"/>
      <c r="BF303" s="398"/>
      <c r="BG303" s="409"/>
      <c r="BH303" s="156"/>
      <c r="BI303" s="156"/>
      <c r="BJ303" s="156"/>
      <c r="BK303" s="156"/>
      <c r="BL303" s="156"/>
      <c r="BN303" s="367"/>
    </row>
    <row r="304" spans="1:66" s="216" customFormat="1" x14ac:dyDescent="0.45">
      <c r="A304" s="154"/>
      <c r="B304" s="485"/>
      <c r="C304" s="155"/>
      <c r="D304" s="155"/>
      <c r="E304" s="156"/>
      <c r="F304" s="156"/>
      <c r="AB304" s="156"/>
      <c r="AC304" s="156"/>
      <c r="AD304" s="156"/>
      <c r="AE304" s="156"/>
      <c r="AF304" s="156"/>
      <c r="AG304" s="156"/>
      <c r="AM304" s="214"/>
      <c r="AN304" s="214"/>
      <c r="AO304" s="214"/>
      <c r="AV304" s="475"/>
      <c r="BE304" s="178"/>
      <c r="BF304" s="398"/>
      <c r="BG304" s="409"/>
      <c r="BH304" s="156"/>
      <c r="BI304" s="156"/>
      <c r="BJ304" s="156"/>
      <c r="BK304" s="156"/>
      <c r="BL304" s="156"/>
      <c r="BN304" s="367"/>
    </row>
    <row r="305" spans="1:66" s="216" customFormat="1" x14ac:dyDescent="0.45">
      <c r="A305" s="154"/>
      <c r="B305" s="485"/>
      <c r="C305" s="155"/>
      <c r="D305" s="155"/>
      <c r="E305" s="156"/>
      <c r="F305" s="156"/>
      <c r="AB305" s="156"/>
      <c r="AC305" s="156"/>
      <c r="AD305" s="156"/>
      <c r="AE305" s="156"/>
      <c r="AF305" s="156"/>
      <c r="AG305" s="156"/>
      <c r="AM305" s="214"/>
      <c r="AN305" s="214"/>
      <c r="AO305" s="214"/>
      <c r="AV305" s="475"/>
      <c r="BE305" s="178"/>
      <c r="BF305" s="398"/>
      <c r="BG305" s="409"/>
      <c r="BH305" s="156"/>
      <c r="BI305" s="156"/>
      <c r="BJ305" s="156"/>
      <c r="BK305" s="156"/>
      <c r="BL305" s="156"/>
      <c r="BN305" s="367"/>
    </row>
    <row r="306" spans="1:66" s="216" customFormat="1" x14ac:dyDescent="0.45">
      <c r="A306" s="154"/>
      <c r="B306" s="485"/>
      <c r="C306" s="155"/>
      <c r="D306" s="155"/>
      <c r="E306" s="156"/>
      <c r="F306" s="156"/>
      <c r="AB306" s="156"/>
      <c r="AC306" s="156"/>
      <c r="AD306" s="156"/>
      <c r="AE306" s="156"/>
      <c r="AF306" s="156"/>
      <c r="AG306" s="156"/>
      <c r="AM306" s="214"/>
      <c r="AN306" s="214"/>
      <c r="AO306" s="214"/>
      <c r="AV306" s="475"/>
      <c r="BE306" s="178"/>
      <c r="BF306" s="398"/>
      <c r="BG306" s="409"/>
      <c r="BH306" s="156"/>
      <c r="BI306" s="156"/>
      <c r="BJ306" s="156"/>
      <c r="BK306" s="156"/>
      <c r="BL306" s="156"/>
      <c r="BN306" s="367"/>
    </row>
    <row r="307" spans="1:66" s="216" customFormat="1" x14ac:dyDescent="0.45">
      <c r="A307" s="154"/>
      <c r="B307" s="485"/>
      <c r="C307" s="155"/>
      <c r="D307" s="155"/>
      <c r="E307" s="156"/>
      <c r="F307" s="156"/>
      <c r="AB307" s="156"/>
      <c r="AC307" s="156"/>
      <c r="AD307" s="156"/>
      <c r="AE307" s="156"/>
      <c r="AF307" s="156"/>
      <c r="AG307" s="156"/>
      <c r="AM307" s="214"/>
      <c r="AN307" s="214"/>
      <c r="AO307" s="214"/>
      <c r="AV307" s="475"/>
      <c r="BE307" s="178"/>
      <c r="BF307" s="398"/>
      <c r="BG307" s="409"/>
      <c r="BH307" s="156"/>
      <c r="BI307" s="156"/>
      <c r="BJ307" s="156"/>
      <c r="BK307" s="156"/>
      <c r="BL307" s="156"/>
      <c r="BN307" s="367"/>
    </row>
    <row r="308" spans="1:66" s="216" customFormat="1" x14ac:dyDescent="0.45">
      <c r="A308" s="154"/>
      <c r="B308" s="485"/>
      <c r="C308" s="155"/>
      <c r="D308" s="155"/>
      <c r="E308" s="156"/>
      <c r="F308" s="156"/>
      <c r="AB308" s="156"/>
      <c r="AC308" s="156"/>
      <c r="AD308" s="156"/>
      <c r="AE308" s="156"/>
      <c r="AF308" s="156"/>
      <c r="AG308" s="156"/>
      <c r="AM308" s="214"/>
      <c r="AN308" s="214"/>
      <c r="AO308" s="214"/>
      <c r="AV308" s="475"/>
      <c r="BE308" s="178"/>
      <c r="BF308" s="398"/>
      <c r="BG308" s="409"/>
      <c r="BH308" s="156"/>
      <c r="BI308" s="156"/>
      <c r="BJ308" s="156"/>
      <c r="BK308" s="156"/>
      <c r="BL308" s="156"/>
      <c r="BN308" s="367"/>
    </row>
    <row r="309" spans="1:66" s="216" customFormat="1" x14ac:dyDescent="0.45">
      <c r="A309" s="154"/>
      <c r="B309" s="485"/>
      <c r="C309" s="155"/>
      <c r="D309" s="155"/>
      <c r="E309" s="156"/>
      <c r="F309" s="156"/>
      <c r="AB309" s="156"/>
      <c r="AC309" s="156"/>
      <c r="AD309" s="156"/>
      <c r="AE309" s="156"/>
      <c r="AF309" s="156"/>
      <c r="AG309" s="156"/>
      <c r="AM309" s="214"/>
      <c r="AN309" s="214"/>
      <c r="AO309" s="214"/>
      <c r="AV309" s="475"/>
      <c r="BE309" s="178"/>
      <c r="BF309" s="398"/>
      <c r="BG309" s="409"/>
      <c r="BH309" s="156"/>
      <c r="BI309" s="156"/>
      <c r="BJ309" s="156"/>
      <c r="BK309" s="156"/>
      <c r="BL309" s="156"/>
      <c r="BN309" s="367"/>
    </row>
    <row r="310" spans="1:66" s="216" customFormat="1" x14ac:dyDescent="0.45">
      <c r="A310" s="154"/>
      <c r="B310" s="485"/>
      <c r="C310" s="155"/>
      <c r="D310" s="155"/>
      <c r="E310" s="156"/>
      <c r="F310" s="156"/>
      <c r="AB310" s="156"/>
      <c r="AC310" s="156"/>
      <c r="AD310" s="156"/>
      <c r="AE310" s="156"/>
      <c r="AF310" s="156"/>
      <c r="AG310" s="156"/>
      <c r="AM310" s="214"/>
      <c r="AN310" s="214"/>
      <c r="AO310" s="214"/>
      <c r="AV310" s="475"/>
      <c r="BE310" s="178"/>
      <c r="BF310" s="398"/>
      <c r="BG310" s="409"/>
      <c r="BH310" s="156"/>
      <c r="BI310" s="156"/>
      <c r="BJ310" s="156"/>
      <c r="BK310" s="156"/>
      <c r="BL310" s="156"/>
      <c r="BN310" s="367"/>
    </row>
    <row r="311" spans="1:66" s="216" customFormat="1" x14ac:dyDescent="0.45">
      <c r="A311" s="154"/>
      <c r="B311" s="485"/>
      <c r="C311" s="155"/>
      <c r="D311" s="155"/>
      <c r="E311" s="156"/>
      <c r="F311" s="156"/>
      <c r="AB311" s="156"/>
      <c r="AC311" s="156"/>
      <c r="AD311" s="156"/>
      <c r="AE311" s="156"/>
      <c r="AF311" s="156"/>
      <c r="AG311" s="156"/>
      <c r="AM311" s="214"/>
      <c r="AN311" s="214"/>
      <c r="AO311" s="214"/>
      <c r="AV311" s="475"/>
      <c r="BE311" s="178"/>
      <c r="BF311" s="398"/>
      <c r="BG311" s="409"/>
      <c r="BH311" s="156"/>
      <c r="BI311" s="156"/>
      <c r="BJ311" s="156"/>
      <c r="BK311" s="156"/>
      <c r="BL311" s="156"/>
      <c r="BN311" s="367"/>
    </row>
    <row r="312" spans="1:66" s="216" customFormat="1" x14ac:dyDescent="0.45">
      <c r="A312" s="154"/>
      <c r="B312" s="485"/>
      <c r="C312" s="155"/>
      <c r="D312" s="155"/>
      <c r="E312" s="156"/>
      <c r="F312" s="156"/>
      <c r="AB312" s="156"/>
      <c r="AC312" s="156"/>
      <c r="AD312" s="156"/>
      <c r="AE312" s="156"/>
      <c r="AF312" s="156"/>
      <c r="AG312" s="156"/>
      <c r="AM312" s="214"/>
      <c r="AN312" s="214"/>
      <c r="AO312" s="214"/>
      <c r="AV312" s="475"/>
      <c r="BE312" s="178"/>
      <c r="BF312" s="398"/>
      <c r="BG312" s="409"/>
      <c r="BH312" s="156"/>
      <c r="BI312" s="156"/>
      <c r="BJ312" s="156"/>
      <c r="BK312" s="156"/>
      <c r="BL312" s="156"/>
      <c r="BN312" s="367"/>
    </row>
    <row r="313" spans="1:66" s="216" customFormat="1" x14ac:dyDescent="0.45">
      <c r="A313" s="154"/>
      <c r="B313" s="485"/>
      <c r="C313" s="155"/>
      <c r="D313" s="155"/>
      <c r="E313" s="156"/>
      <c r="F313" s="156"/>
      <c r="AB313" s="156"/>
      <c r="AC313" s="156"/>
      <c r="AD313" s="156"/>
      <c r="AE313" s="156"/>
      <c r="AF313" s="156"/>
      <c r="AG313" s="156"/>
      <c r="AM313" s="214"/>
      <c r="AN313" s="214"/>
      <c r="AO313" s="214"/>
      <c r="AV313" s="475"/>
      <c r="BE313" s="178"/>
      <c r="BF313" s="398"/>
      <c r="BG313" s="409"/>
      <c r="BH313" s="156"/>
      <c r="BI313" s="156"/>
      <c r="BJ313" s="156"/>
      <c r="BK313" s="156"/>
      <c r="BL313" s="156"/>
      <c r="BN313" s="367"/>
    </row>
    <row r="314" spans="1:66" s="216" customFormat="1" x14ac:dyDescent="0.45">
      <c r="A314" s="154"/>
      <c r="B314" s="485"/>
      <c r="C314" s="155"/>
      <c r="D314" s="155"/>
      <c r="E314" s="156"/>
      <c r="F314" s="156"/>
      <c r="AB314" s="156"/>
      <c r="AC314" s="156"/>
      <c r="AD314" s="156"/>
      <c r="AE314" s="156"/>
      <c r="AF314" s="156"/>
      <c r="AG314" s="156"/>
      <c r="AM314" s="214"/>
      <c r="AN314" s="214"/>
      <c r="AO314" s="214"/>
      <c r="AV314" s="475"/>
      <c r="BE314" s="178"/>
      <c r="BF314" s="398"/>
      <c r="BG314" s="409"/>
      <c r="BH314" s="156"/>
      <c r="BI314" s="156"/>
      <c r="BJ314" s="156"/>
      <c r="BK314" s="156"/>
      <c r="BL314" s="156"/>
      <c r="BN314" s="367"/>
    </row>
    <row r="315" spans="1:66" s="216" customFormat="1" x14ac:dyDescent="0.45">
      <c r="A315" s="154"/>
      <c r="B315" s="485"/>
      <c r="C315" s="155"/>
      <c r="D315" s="155"/>
      <c r="E315" s="156"/>
      <c r="F315" s="156"/>
      <c r="AB315" s="156"/>
      <c r="AC315" s="156"/>
      <c r="AD315" s="156"/>
      <c r="AE315" s="156"/>
      <c r="AF315" s="156"/>
      <c r="AG315" s="156"/>
      <c r="AM315" s="214"/>
      <c r="AN315" s="214"/>
      <c r="AO315" s="214"/>
      <c r="AV315" s="475"/>
      <c r="BE315" s="178"/>
      <c r="BF315" s="398"/>
      <c r="BG315" s="409"/>
      <c r="BH315" s="156"/>
      <c r="BI315" s="156"/>
      <c r="BJ315" s="156"/>
      <c r="BK315" s="156"/>
      <c r="BL315" s="156"/>
      <c r="BN315" s="367"/>
    </row>
    <row r="316" spans="1:66" s="216" customFormat="1" x14ac:dyDescent="0.45">
      <c r="A316" s="154"/>
      <c r="B316" s="485"/>
      <c r="C316" s="155"/>
      <c r="D316" s="155"/>
      <c r="E316" s="156"/>
      <c r="F316" s="156"/>
      <c r="AB316" s="156"/>
      <c r="AC316" s="156"/>
      <c r="AD316" s="156"/>
      <c r="AE316" s="156"/>
      <c r="AF316" s="156"/>
      <c r="AG316" s="156"/>
      <c r="AM316" s="214"/>
      <c r="AN316" s="214"/>
      <c r="AO316" s="214"/>
      <c r="AV316" s="475"/>
      <c r="BE316" s="178"/>
      <c r="BF316" s="398"/>
      <c r="BG316" s="409"/>
      <c r="BH316" s="156"/>
      <c r="BI316" s="156"/>
      <c r="BJ316" s="156"/>
      <c r="BK316" s="156"/>
      <c r="BL316" s="156"/>
      <c r="BN316" s="367"/>
    </row>
    <row r="317" spans="1:66" s="216" customFormat="1" x14ac:dyDescent="0.45">
      <c r="A317" s="154"/>
      <c r="B317" s="485"/>
      <c r="C317" s="155"/>
      <c r="D317" s="155"/>
      <c r="E317" s="156"/>
      <c r="F317" s="156"/>
      <c r="AB317" s="156"/>
      <c r="AC317" s="156"/>
      <c r="AD317" s="156"/>
      <c r="AE317" s="156"/>
      <c r="AF317" s="156"/>
      <c r="AG317" s="156"/>
      <c r="AM317" s="214"/>
      <c r="AN317" s="214"/>
      <c r="AO317" s="214"/>
      <c r="AV317" s="475"/>
      <c r="BE317" s="178"/>
      <c r="BF317" s="398"/>
      <c r="BG317" s="409"/>
      <c r="BH317" s="156"/>
      <c r="BI317" s="156"/>
      <c r="BJ317" s="156"/>
      <c r="BK317" s="156"/>
      <c r="BL317" s="156"/>
      <c r="BN317" s="367"/>
    </row>
    <row r="318" spans="1:66" s="216" customFormat="1" x14ac:dyDescent="0.45">
      <c r="A318" s="154"/>
      <c r="B318" s="485"/>
      <c r="C318" s="155"/>
      <c r="D318" s="155"/>
      <c r="E318" s="156"/>
      <c r="F318" s="156"/>
      <c r="AB318" s="156"/>
      <c r="AC318" s="156"/>
      <c r="AD318" s="156"/>
      <c r="AE318" s="156"/>
      <c r="AF318" s="156"/>
      <c r="AG318" s="156"/>
      <c r="AM318" s="214"/>
      <c r="AN318" s="214"/>
      <c r="AO318" s="214"/>
      <c r="AV318" s="475"/>
      <c r="BE318" s="178"/>
      <c r="BF318" s="398"/>
      <c r="BG318" s="409"/>
      <c r="BH318" s="156"/>
      <c r="BI318" s="156"/>
      <c r="BJ318" s="156"/>
      <c r="BK318" s="156"/>
      <c r="BL318" s="156"/>
      <c r="BN318" s="367"/>
    </row>
    <row r="319" spans="1:66" s="216" customFormat="1" x14ac:dyDescent="0.45">
      <c r="A319" s="154"/>
      <c r="B319" s="485"/>
      <c r="C319" s="155"/>
      <c r="D319" s="155"/>
      <c r="E319" s="156"/>
      <c r="F319" s="156"/>
      <c r="AB319" s="156"/>
      <c r="AC319" s="156"/>
      <c r="AD319" s="156"/>
      <c r="AE319" s="156"/>
      <c r="AF319" s="156"/>
      <c r="AG319" s="156"/>
      <c r="AM319" s="214"/>
      <c r="AN319" s="214"/>
      <c r="AO319" s="214"/>
      <c r="AV319" s="475"/>
      <c r="BE319" s="178"/>
      <c r="BF319" s="398"/>
      <c r="BG319" s="409"/>
      <c r="BH319" s="156"/>
      <c r="BI319" s="156"/>
      <c r="BJ319" s="156"/>
      <c r="BK319" s="156"/>
      <c r="BL319" s="156"/>
      <c r="BN319" s="367"/>
    </row>
    <row r="320" spans="1:66" s="216" customFormat="1" x14ac:dyDescent="0.45">
      <c r="A320" s="154"/>
      <c r="B320" s="485"/>
      <c r="C320" s="155"/>
      <c r="D320" s="155"/>
      <c r="E320" s="156"/>
      <c r="F320" s="156"/>
      <c r="AB320" s="156"/>
      <c r="AC320" s="156"/>
      <c r="AD320" s="156"/>
      <c r="AE320" s="156"/>
      <c r="AF320" s="156"/>
      <c r="AG320" s="156"/>
      <c r="AM320" s="214"/>
      <c r="AN320" s="214"/>
      <c r="AO320" s="214"/>
      <c r="AV320" s="475"/>
      <c r="BE320" s="178"/>
      <c r="BF320" s="398"/>
      <c r="BG320" s="409"/>
      <c r="BH320" s="156"/>
      <c r="BI320" s="156"/>
      <c r="BJ320" s="156"/>
      <c r="BK320" s="156"/>
      <c r="BL320" s="156"/>
      <c r="BN320" s="367"/>
    </row>
    <row r="321" spans="1:66" s="216" customFormat="1" x14ac:dyDescent="0.45">
      <c r="A321" s="154"/>
      <c r="B321" s="485"/>
      <c r="C321" s="155"/>
      <c r="D321" s="155"/>
      <c r="E321" s="156"/>
      <c r="F321" s="156"/>
      <c r="AB321" s="156"/>
      <c r="AC321" s="156"/>
      <c r="AD321" s="156"/>
      <c r="AE321" s="156"/>
      <c r="AF321" s="156"/>
      <c r="AG321" s="156"/>
      <c r="AM321" s="214"/>
      <c r="AN321" s="214"/>
      <c r="AO321" s="214"/>
      <c r="AV321" s="475"/>
      <c r="BE321" s="178"/>
      <c r="BF321" s="398"/>
      <c r="BG321" s="409"/>
      <c r="BH321" s="156"/>
      <c r="BI321" s="156"/>
      <c r="BJ321" s="156"/>
      <c r="BK321" s="156"/>
      <c r="BL321" s="156"/>
      <c r="BN321" s="367"/>
    </row>
    <row r="322" spans="1:66" s="216" customFormat="1" x14ac:dyDescent="0.45">
      <c r="A322" s="154"/>
      <c r="B322" s="485"/>
      <c r="C322" s="155"/>
      <c r="D322" s="155"/>
      <c r="E322" s="156"/>
      <c r="F322" s="156"/>
      <c r="AB322" s="156"/>
      <c r="AC322" s="156"/>
      <c r="AD322" s="156"/>
      <c r="AE322" s="156"/>
      <c r="AF322" s="156"/>
      <c r="AG322" s="156"/>
      <c r="AM322" s="214"/>
      <c r="AN322" s="214"/>
      <c r="AO322" s="214"/>
      <c r="AV322" s="475"/>
      <c r="BE322" s="178"/>
      <c r="BF322" s="398"/>
      <c r="BG322" s="409"/>
      <c r="BH322" s="156"/>
      <c r="BI322" s="156"/>
      <c r="BJ322" s="156"/>
      <c r="BK322" s="156"/>
      <c r="BL322" s="156"/>
      <c r="BN322" s="367"/>
    </row>
    <row r="323" spans="1:66" s="216" customFormat="1" x14ac:dyDescent="0.45">
      <c r="A323" s="154"/>
      <c r="B323" s="485"/>
      <c r="C323" s="155"/>
      <c r="D323" s="155"/>
      <c r="E323" s="156"/>
      <c r="F323" s="156"/>
      <c r="AB323" s="156"/>
      <c r="AC323" s="156"/>
      <c r="AD323" s="156"/>
      <c r="AE323" s="156"/>
      <c r="AF323" s="156"/>
      <c r="AG323" s="156"/>
      <c r="AM323" s="214"/>
      <c r="AN323" s="214"/>
      <c r="AO323" s="214"/>
      <c r="AV323" s="475"/>
      <c r="BE323" s="178"/>
      <c r="BF323" s="398"/>
      <c r="BG323" s="409"/>
      <c r="BH323" s="156"/>
      <c r="BI323" s="156"/>
      <c r="BJ323" s="156"/>
      <c r="BK323" s="156"/>
      <c r="BL323" s="156"/>
      <c r="BN323" s="367"/>
    </row>
    <row r="324" spans="1:66" s="216" customFormat="1" x14ac:dyDescent="0.45">
      <c r="A324" s="154"/>
      <c r="B324" s="485"/>
      <c r="C324" s="155"/>
      <c r="D324" s="155"/>
      <c r="E324" s="156"/>
      <c r="F324" s="156"/>
      <c r="AB324" s="156"/>
      <c r="AC324" s="156"/>
      <c r="AD324" s="156"/>
      <c r="AE324" s="156"/>
      <c r="AF324" s="156"/>
      <c r="AG324" s="156"/>
      <c r="AM324" s="214"/>
      <c r="AN324" s="214"/>
      <c r="AO324" s="214"/>
      <c r="AV324" s="475"/>
      <c r="BE324" s="178"/>
      <c r="BF324" s="398"/>
      <c r="BG324" s="409"/>
      <c r="BH324" s="156"/>
      <c r="BI324" s="156"/>
      <c r="BJ324" s="156"/>
      <c r="BK324" s="156"/>
      <c r="BL324" s="156"/>
      <c r="BN324" s="367"/>
    </row>
    <row r="325" spans="1:66" s="216" customFormat="1" x14ac:dyDescent="0.45">
      <c r="A325" s="154"/>
      <c r="B325" s="485"/>
      <c r="C325" s="155"/>
      <c r="D325" s="155"/>
      <c r="E325" s="156"/>
      <c r="F325" s="156"/>
      <c r="AB325" s="156"/>
      <c r="AC325" s="156"/>
      <c r="AD325" s="156"/>
      <c r="AE325" s="156"/>
      <c r="AF325" s="156"/>
      <c r="AG325" s="156"/>
      <c r="AM325" s="214"/>
      <c r="AN325" s="214"/>
      <c r="AO325" s="214"/>
      <c r="AV325" s="475"/>
      <c r="BE325" s="178"/>
      <c r="BF325" s="398"/>
      <c r="BG325" s="409"/>
      <c r="BH325" s="156"/>
      <c r="BI325" s="156"/>
      <c r="BJ325" s="156"/>
      <c r="BK325" s="156"/>
      <c r="BL325" s="156"/>
      <c r="BN325" s="367"/>
    </row>
    <row r="326" spans="1:66" s="216" customFormat="1" x14ac:dyDescent="0.45">
      <c r="A326" s="154"/>
      <c r="B326" s="485"/>
      <c r="C326" s="155"/>
      <c r="D326" s="155"/>
      <c r="E326" s="156"/>
      <c r="F326" s="156"/>
      <c r="AB326" s="156"/>
      <c r="AC326" s="156"/>
      <c r="AD326" s="156"/>
      <c r="AE326" s="156"/>
      <c r="AF326" s="156"/>
      <c r="AG326" s="156"/>
      <c r="AM326" s="214"/>
      <c r="AN326" s="214"/>
      <c r="AO326" s="214"/>
      <c r="AV326" s="475"/>
      <c r="BE326" s="178"/>
      <c r="BF326" s="398"/>
      <c r="BG326" s="409"/>
      <c r="BH326" s="156"/>
      <c r="BI326" s="156"/>
      <c r="BJ326" s="156"/>
      <c r="BK326" s="156"/>
      <c r="BL326" s="156"/>
      <c r="BN326" s="367"/>
    </row>
    <row r="327" spans="1:66" s="216" customFormat="1" x14ac:dyDescent="0.45">
      <c r="A327" s="154"/>
      <c r="B327" s="485"/>
      <c r="C327" s="155"/>
      <c r="D327" s="155"/>
      <c r="E327" s="156"/>
      <c r="F327" s="156"/>
      <c r="AB327" s="156"/>
      <c r="AC327" s="156"/>
      <c r="AD327" s="156"/>
      <c r="AE327" s="156"/>
      <c r="AF327" s="156"/>
      <c r="AG327" s="156"/>
      <c r="AM327" s="214"/>
      <c r="AN327" s="214"/>
      <c r="AO327" s="214"/>
      <c r="AV327" s="475"/>
      <c r="BE327" s="178"/>
      <c r="BF327" s="398"/>
      <c r="BG327" s="409"/>
      <c r="BH327" s="156"/>
      <c r="BI327" s="156"/>
      <c r="BJ327" s="156"/>
      <c r="BK327" s="156"/>
      <c r="BL327" s="156"/>
      <c r="BN327" s="367"/>
    </row>
    <row r="328" spans="1:66" s="216" customFormat="1" x14ac:dyDescent="0.45">
      <c r="A328" s="154"/>
      <c r="B328" s="485"/>
      <c r="C328" s="155"/>
      <c r="D328" s="155"/>
      <c r="E328" s="156"/>
      <c r="F328" s="156"/>
      <c r="AB328" s="156"/>
      <c r="AC328" s="156"/>
      <c r="AD328" s="156"/>
      <c r="AE328" s="156"/>
      <c r="AF328" s="156"/>
      <c r="AG328" s="156"/>
      <c r="AM328" s="214"/>
      <c r="AN328" s="214"/>
      <c r="AO328" s="214"/>
      <c r="AV328" s="475"/>
      <c r="BE328" s="178"/>
      <c r="BF328" s="398"/>
      <c r="BG328" s="409"/>
      <c r="BH328" s="156"/>
      <c r="BI328" s="156"/>
      <c r="BJ328" s="156"/>
      <c r="BK328" s="156"/>
      <c r="BL328" s="156"/>
      <c r="BN328" s="367"/>
    </row>
    <row r="329" spans="1:66" s="216" customFormat="1" x14ac:dyDescent="0.45">
      <c r="A329" s="154"/>
      <c r="B329" s="485"/>
      <c r="C329" s="155"/>
      <c r="D329" s="155"/>
      <c r="E329" s="156"/>
      <c r="F329" s="156"/>
      <c r="AB329" s="156"/>
      <c r="AC329" s="156"/>
      <c r="AD329" s="156"/>
      <c r="AE329" s="156"/>
      <c r="AF329" s="156"/>
      <c r="AG329" s="156"/>
      <c r="AM329" s="214"/>
      <c r="AN329" s="214"/>
      <c r="AO329" s="214"/>
      <c r="AV329" s="475"/>
      <c r="BE329" s="178"/>
      <c r="BF329" s="398"/>
      <c r="BG329" s="409"/>
      <c r="BH329" s="156"/>
      <c r="BI329" s="156"/>
      <c r="BJ329" s="156"/>
      <c r="BK329" s="156"/>
      <c r="BL329" s="156"/>
      <c r="BN329" s="367"/>
    </row>
    <row r="330" spans="1:66" s="216" customFormat="1" x14ac:dyDescent="0.45">
      <c r="A330" s="154"/>
      <c r="B330" s="485"/>
      <c r="C330" s="155"/>
      <c r="D330" s="155"/>
      <c r="E330" s="156"/>
      <c r="F330" s="156"/>
      <c r="AB330" s="156"/>
      <c r="AC330" s="156"/>
      <c r="AD330" s="156"/>
      <c r="AE330" s="156"/>
      <c r="AF330" s="156"/>
      <c r="AG330" s="156"/>
      <c r="AM330" s="214"/>
      <c r="AN330" s="214"/>
      <c r="AO330" s="214"/>
      <c r="AV330" s="475"/>
      <c r="BE330" s="178"/>
      <c r="BF330" s="398"/>
      <c r="BG330" s="409"/>
      <c r="BH330" s="156"/>
      <c r="BI330" s="156"/>
      <c r="BJ330" s="156"/>
      <c r="BK330" s="156"/>
      <c r="BL330" s="156"/>
      <c r="BN330" s="367"/>
    </row>
    <row r="331" spans="1:66" s="216" customFormat="1" x14ac:dyDescent="0.45">
      <c r="A331" s="154"/>
      <c r="B331" s="485"/>
      <c r="C331" s="155"/>
      <c r="D331" s="155"/>
      <c r="E331" s="156"/>
      <c r="F331" s="156"/>
      <c r="AB331" s="156"/>
      <c r="AC331" s="156"/>
      <c r="AD331" s="156"/>
      <c r="AE331" s="156"/>
      <c r="AF331" s="156"/>
      <c r="AG331" s="156"/>
      <c r="AM331" s="214"/>
      <c r="AN331" s="214"/>
      <c r="AO331" s="214"/>
      <c r="AV331" s="475"/>
      <c r="BE331" s="178"/>
      <c r="BF331" s="398"/>
      <c r="BG331" s="409"/>
      <c r="BH331" s="156"/>
      <c r="BI331" s="156"/>
      <c r="BJ331" s="156"/>
      <c r="BK331" s="156"/>
      <c r="BL331" s="156"/>
      <c r="BN331" s="367"/>
    </row>
    <row r="332" spans="1:66" s="216" customFormat="1" x14ac:dyDescent="0.45">
      <c r="A332" s="154"/>
      <c r="B332" s="485"/>
      <c r="C332" s="155"/>
      <c r="D332" s="155"/>
      <c r="E332" s="156"/>
      <c r="F332" s="156"/>
      <c r="AB332" s="156"/>
      <c r="AC332" s="156"/>
      <c r="AD332" s="156"/>
      <c r="AE332" s="156"/>
      <c r="AF332" s="156"/>
      <c r="AG332" s="156"/>
      <c r="AM332" s="214"/>
      <c r="AN332" s="214"/>
      <c r="AO332" s="214"/>
      <c r="AV332" s="475"/>
      <c r="BE332" s="178"/>
      <c r="BF332" s="398"/>
      <c r="BG332" s="409"/>
      <c r="BH332" s="156"/>
      <c r="BI332" s="156"/>
      <c r="BJ332" s="156"/>
      <c r="BK332" s="156"/>
      <c r="BL332" s="156"/>
      <c r="BN332" s="367"/>
    </row>
    <row r="333" spans="1:66" s="216" customFormat="1" x14ac:dyDescent="0.45">
      <c r="A333" s="154"/>
      <c r="B333" s="485"/>
      <c r="C333" s="155"/>
      <c r="D333" s="155"/>
      <c r="E333" s="156"/>
      <c r="F333" s="156"/>
      <c r="AB333" s="156"/>
      <c r="AC333" s="156"/>
      <c r="AD333" s="156"/>
      <c r="AE333" s="156"/>
      <c r="AF333" s="156"/>
      <c r="AG333" s="156"/>
      <c r="AM333" s="214"/>
      <c r="AN333" s="214"/>
      <c r="AO333" s="214"/>
      <c r="AV333" s="475"/>
      <c r="BE333" s="178"/>
      <c r="BF333" s="398"/>
      <c r="BG333" s="409"/>
      <c r="BH333" s="156"/>
      <c r="BI333" s="156"/>
      <c r="BJ333" s="156"/>
      <c r="BK333" s="156"/>
      <c r="BL333" s="156"/>
      <c r="BN333" s="367"/>
    </row>
    <row r="334" spans="1:66" s="216" customFormat="1" x14ac:dyDescent="0.45">
      <c r="A334" s="154"/>
      <c r="B334" s="485"/>
      <c r="C334" s="155"/>
      <c r="D334" s="155"/>
      <c r="E334" s="156"/>
      <c r="F334" s="156"/>
      <c r="AB334" s="156"/>
      <c r="AC334" s="156"/>
      <c r="AD334" s="156"/>
      <c r="AE334" s="156"/>
      <c r="AF334" s="156"/>
      <c r="AG334" s="156"/>
      <c r="AM334" s="214"/>
      <c r="AN334" s="214"/>
      <c r="AO334" s="214"/>
      <c r="AV334" s="475"/>
      <c r="BE334" s="178"/>
      <c r="BF334" s="398"/>
      <c r="BG334" s="409"/>
      <c r="BH334" s="156"/>
      <c r="BI334" s="156"/>
      <c r="BJ334" s="156"/>
      <c r="BK334" s="156"/>
      <c r="BL334" s="156"/>
      <c r="BN334" s="367"/>
    </row>
    <row r="335" spans="1:66" s="216" customFormat="1" x14ac:dyDescent="0.45">
      <c r="A335" s="154"/>
      <c r="B335" s="485"/>
      <c r="C335" s="155"/>
      <c r="D335" s="155"/>
      <c r="E335" s="156"/>
      <c r="F335" s="156"/>
      <c r="AB335" s="156"/>
      <c r="AC335" s="156"/>
      <c r="AD335" s="156"/>
      <c r="AE335" s="156"/>
      <c r="AF335" s="156"/>
      <c r="AG335" s="156"/>
      <c r="AM335" s="214"/>
      <c r="AN335" s="214"/>
      <c r="AO335" s="214"/>
      <c r="AV335" s="475"/>
      <c r="BE335" s="178"/>
      <c r="BF335" s="398"/>
      <c r="BG335" s="409"/>
      <c r="BH335" s="156"/>
      <c r="BI335" s="156"/>
      <c r="BJ335" s="156"/>
      <c r="BK335" s="156"/>
      <c r="BL335" s="156"/>
      <c r="BN335" s="367"/>
    </row>
    <row r="336" spans="1:66" s="216" customFormat="1" x14ac:dyDescent="0.45">
      <c r="A336" s="154"/>
      <c r="B336" s="485"/>
      <c r="C336" s="155"/>
      <c r="D336" s="155"/>
      <c r="E336" s="156"/>
      <c r="F336" s="156"/>
      <c r="AB336" s="156"/>
      <c r="AC336" s="156"/>
      <c r="AD336" s="156"/>
      <c r="AE336" s="156"/>
      <c r="AF336" s="156"/>
      <c r="AG336" s="156"/>
      <c r="AM336" s="214"/>
      <c r="AN336" s="214"/>
      <c r="AO336" s="214"/>
      <c r="AV336" s="475"/>
      <c r="BE336" s="178"/>
      <c r="BF336" s="398"/>
      <c r="BG336" s="409"/>
      <c r="BH336" s="156"/>
      <c r="BI336" s="156"/>
      <c r="BJ336" s="156"/>
      <c r="BK336" s="156"/>
      <c r="BL336" s="156"/>
      <c r="BN336" s="367"/>
    </row>
    <row r="337" spans="1:66" s="216" customFormat="1" x14ac:dyDescent="0.45">
      <c r="A337" s="154"/>
      <c r="B337" s="485"/>
      <c r="C337" s="155"/>
      <c r="D337" s="155"/>
      <c r="E337" s="156"/>
      <c r="F337" s="156"/>
      <c r="AB337" s="156"/>
      <c r="AC337" s="156"/>
      <c r="AD337" s="156"/>
      <c r="AE337" s="156"/>
      <c r="AF337" s="156"/>
      <c r="AG337" s="156"/>
      <c r="AM337" s="214"/>
      <c r="AN337" s="214"/>
      <c r="AO337" s="214"/>
      <c r="AV337" s="475"/>
      <c r="BE337" s="178"/>
      <c r="BF337" s="398"/>
      <c r="BG337" s="409"/>
      <c r="BH337" s="156"/>
      <c r="BI337" s="156"/>
      <c r="BJ337" s="156"/>
      <c r="BK337" s="156"/>
      <c r="BL337" s="156"/>
      <c r="BN337" s="367"/>
    </row>
    <row r="338" spans="1:66" s="216" customFormat="1" x14ac:dyDescent="0.45">
      <c r="A338" s="154"/>
      <c r="B338" s="485"/>
      <c r="C338" s="155"/>
      <c r="D338" s="155"/>
      <c r="E338" s="156"/>
      <c r="F338" s="156"/>
      <c r="AB338" s="156"/>
      <c r="AC338" s="156"/>
      <c r="AD338" s="156"/>
      <c r="AE338" s="156"/>
      <c r="AF338" s="156"/>
      <c r="AG338" s="156"/>
      <c r="AM338" s="214"/>
      <c r="AN338" s="214"/>
      <c r="AO338" s="214"/>
      <c r="AV338" s="475"/>
      <c r="BE338" s="178"/>
      <c r="BF338" s="398"/>
      <c r="BG338" s="409"/>
      <c r="BH338" s="156"/>
      <c r="BI338" s="156"/>
      <c r="BJ338" s="156"/>
      <c r="BK338" s="156"/>
      <c r="BL338" s="156"/>
      <c r="BN338" s="367"/>
    </row>
    <row r="339" spans="1:66" s="216" customFormat="1" x14ac:dyDescent="0.45">
      <c r="A339" s="154"/>
      <c r="B339" s="485"/>
      <c r="C339" s="155"/>
      <c r="D339" s="155"/>
      <c r="E339" s="156"/>
      <c r="F339" s="156"/>
      <c r="AB339" s="156"/>
      <c r="AC339" s="156"/>
      <c r="AD339" s="156"/>
      <c r="AE339" s="156"/>
      <c r="AF339" s="156"/>
      <c r="AG339" s="156"/>
      <c r="AM339" s="214"/>
      <c r="AN339" s="214"/>
      <c r="AO339" s="214"/>
      <c r="AV339" s="475"/>
      <c r="BE339" s="178"/>
      <c r="BF339" s="398"/>
      <c r="BG339" s="409"/>
      <c r="BH339" s="156"/>
      <c r="BI339" s="156"/>
      <c r="BJ339" s="156"/>
      <c r="BK339" s="156"/>
      <c r="BL339" s="156"/>
      <c r="BN339" s="367"/>
    </row>
    <row r="340" spans="1:66" s="216" customFormat="1" x14ac:dyDescent="0.45">
      <c r="A340" s="154"/>
      <c r="B340" s="485"/>
      <c r="C340" s="155"/>
      <c r="D340" s="155"/>
      <c r="E340" s="156"/>
      <c r="F340" s="156"/>
      <c r="AB340" s="156"/>
      <c r="AC340" s="156"/>
      <c r="AD340" s="156"/>
      <c r="AE340" s="156"/>
      <c r="AF340" s="156"/>
      <c r="AG340" s="156"/>
      <c r="AM340" s="214"/>
      <c r="AN340" s="214"/>
      <c r="AO340" s="214"/>
      <c r="AV340" s="475"/>
      <c r="BE340" s="178"/>
      <c r="BF340" s="398"/>
      <c r="BG340" s="409"/>
      <c r="BH340" s="156"/>
      <c r="BI340" s="156"/>
      <c r="BJ340" s="156"/>
      <c r="BK340" s="156"/>
      <c r="BL340" s="156"/>
      <c r="BN340" s="367"/>
    </row>
    <row r="341" spans="1:66" s="216" customFormat="1" x14ac:dyDescent="0.45">
      <c r="A341" s="154"/>
      <c r="B341" s="485"/>
      <c r="C341" s="155"/>
      <c r="D341" s="155"/>
      <c r="E341" s="156"/>
      <c r="F341" s="156"/>
      <c r="AB341" s="156"/>
      <c r="AC341" s="156"/>
      <c r="AD341" s="156"/>
      <c r="AE341" s="156"/>
      <c r="AF341" s="156"/>
      <c r="AG341" s="156"/>
      <c r="AM341" s="214"/>
      <c r="AN341" s="214"/>
      <c r="AO341" s="214"/>
      <c r="AV341" s="475"/>
      <c r="BE341" s="178"/>
      <c r="BF341" s="398"/>
      <c r="BG341" s="409"/>
      <c r="BH341" s="156"/>
      <c r="BI341" s="156"/>
      <c r="BJ341" s="156"/>
      <c r="BK341" s="156"/>
      <c r="BL341" s="156"/>
      <c r="BN341" s="367"/>
    </row>
    <row r="342" spans="1:66" s="216" customFormat="1" x14ac:dyDescent="0.45">
      <c r="A342" s="154"/>
      <c r="B342" s="485"/>
      <c r="C342" s="155"/>
      <c r="D342" s="155"/>
      <c r="E342" s="156"/>
      <c r="F342" s="156"/>
      <c r="AB342" s="156"/>
      <c r="AC342" s="156"/>
      <c r="AD342" s="156"/>
      <c r="AE342" s="156"/>
      <c r="AF342" s="156"/>
      <c r="AG342" s="156"/>
      <c r="AM342" s="214"/>
      <c r="AN342" s="214"/>
      <c r="AO342" s="214"/>
      <c r="AV342" s="475"/>
      <c r="BE342" s="178"/>
      <c r="BF342" s="398"/>
      <c r="BG342" s="409"/>
      <c r="BH342" s="156"/>
      <c r="BI342" s="156"/>
      <c r="BJ342" s="156"/>
      <c r="BK342" s="156"/>
      <c r="BL342" s="156"/>
      <c r="BN342" s="367"/>
    </row>
    <row r="343" spans="1:66" s="216" customFormat="1" x14ac:dyDescent="0.45">
      <c r="A343" s="154"/>
      <c r="B343" s="485"/>
      <c r="C343" s="155"/>
      <c r="D343" s="155"/>
      <c r="E343" s="156"/>
      <c r="F343" s="156"/>
      <c r="AB343" s="156"/>
      <c r="AC343" s="156"/>
      <c r="AD343" s="156"/>
      <c r="AE343" s="156"/>
      <c r="AF343" s="156"/>
      <c r="AG343" s="156"/>
      <c r="AM343" s="214"/>
      <c r="AN343" s="214"/>
      <c r="AO343" s="214"/>
      <c r="AV343" s="475"/>
      <c r="BE343" s="178"/>
      <c r="BF343" s="398"/>
      <c r="BG343" s="409"/>
      <c r="BH343" s="156"/>
      <c r="BI343" s="156"/>
      <c r="BJ343" s="156"/>
      <c r="BK343" s="156"/>
      <c r="BL343" s="156"/>
      <c r="BN343" s="367"/>
    </row>
    <row r="344" spans="1:66" s="216" customFormat="1" x14ac:dyDescent="0.45">
      <c r="A344" s="154"/>
      <c r="B344" s="485"/>
      <c r="C344" s="155"/>
      <c r="D344" s="155"/>
      <c r="E344" s="156"/>
      <c r="F344" s="156"/>
      <c r="AB344" s="156"/>
      <c r="AC344" s="156"/>
      <c r="AD344" s="156"/>
      <c r="AE344" s="156"/>
      <c r="AF344" s="156"/>
      <c r="AG344" s="156"/>
      <c r="AM344" s="214"/>
      <c r="AN344" s="214"/>
      <c r="AO344" s="214"/>
      <c r="AV344" s="475"/>
      <c r="BE344" s="178"/>
      <c r="BF344" s="398"/>
      <c r="BG344" s="409"/>
      <c r="BH344" s="156"/>
      <c r="BI344" s="156"/>
      <c r="BJ344" s="156"/>
      <c r="BK344" s="156"/>
      <c r="BL344" s="156"/>
      <c r="BN344" s="367"/>
    </row>
    <row r="345" spans="1:66" s="216" customFormat="1" x14ac:dyDescent="0.45">
      <c r="A345" s="154"/>
      <c r="B345" s="485"/>
      <c r="C345" s="155"/>
      <c r="D345" s="155"/>
      <c r="E345" s="156"/>
      <c r="F345" s="156"/>
      <c r="AB345" s="156"/>
      <c r="AC345" s="156"/>
      <c r="AD345" s="156"/>
      <c r="AE345" s="156"/>
      <c r="AF345" s="156"/>
      <c r="AG345" s="156"/>
      <c r="AM345" s="214"/>
      <c r="AN345" s="214"/>
      <c r="AO345" s="214"/>
      <c r="AV345" s="475"/>
      <c r="BE345" s="178"/>
      <c r="BF345" s="398"/>
      <c r="BG345" s="409"/>
      <c r="BH345" s="156"/>
      <c r="BI345" s="156"/>
      <c r="BJ345" s="156"/>
      <c r="BK345" s="156"/>
      <c r="BL345" s="156"/>
      <c r="BN345" s="367"/>
    </row>
    <row r="346" spans="1:66" s="216" customFormat="1" x14ac:dyDescent="0.45">
      <c r="A346" s="154"/>
      <c r="B346" s="485"/>
      <c r="C346" s="155"/>
      <c r="D346" s="155"/>
      <c r="E346" s="156"/>
      <c r="F346" s="156"/>
      <c r="AB346" s="156"/>
      <c r="AC346" s="156"/>
      <c r="AD346" s="156"/>
      <c r="AE346" s="156"/>
      <c r="AF346" s="156"/>
      <c r="AG346" s="156"/>
      <c r="AM346" s="214"/>
      <c r="AN346" s="214"/>
      <c r="AO346" s="214"/>
      <c r="AV346" s="475"/>
      <c r="BE346" s="178"/>
      <c r="BF346" s="398"/>
      <c r="BG346" s="409"/>
      <c r="BH346" s="156"/>
      <c r="BI346" s="156"/>
      <c r="BJ346" s="156"/>
      <c r="BK346" s="156"/>
      <c r="BL346" s="156"/>
      <c r="BN346" s="367"/>
    </row>
    <row r="347" spans="1:66" s="216" customFormat="1" x14ac:dyDescent="0.45">
      <c r="A347" s="154"/>
      <c r="B347" s="485"/>
      <c r="C347" s="155"/>
      <c r="D347" s="155"/>
      <c r="E347" s="156"/>
      <c r="F347" s="156"/>
      <c r="AB347" s="156"/>
      <c r="AC347" s="156"/>
      <c r="AD347" s="156"/>
      <c r="AE347" s="156"/>
      <c r="AF347" s="156"/>
      <c r="AG347" s="156"/>
      <c r="AM347" s="214"/>
      <c r="AN347" s="214"/>
      <c r="AO347" s="214"/>
      <c r="AV347" s="475"/>
      <c r="BE347" s="178"/>
      <c r="BF347" s="398"/>
      <c r="BG347" s="409"/>
      <c r="BH347" s="156"/>
      <c r="BI347" s="156"/>
      <c r="BJ347" s="156"/>
      <c r="BK347" s="156"/>
      <c r="BL347" s="156"/>
      <c r="BN347" s="367"/>
    </row>
    <row r="348" spans="1:66" s="216" customFormat="1" x14ac:dyDescent="0.45">
      <c r="A348" s="154"/>
      <c r="B348" s="485"/>
      <c r="C348" s="155"/>
      <c r="D348" s="155"/>
      <c r="E348" s="156"/>
      <c r="F348" s="156"/>
      <c r="AB348" s="156"/>
      <c r="AC348" s="156"/>
      <c r="AD348" s="156"/>
      <c r="AE348" s="156"/>
      <c r="AF348" s="156"/>
      <c r="AG348" s="156"/>
      <c r="AM348" s="214"/>
      <c r="AN348" s="214"/>
      <c r="AO348" s="214"/>
      <c r="AV348" s="475"/>
      <c r="BE348" s="178"/>
      <c r="BF348" s="398"/>
      <c r="BG348" s="409"/>
      <c r="BH348" s="156"/>
      <c r="BI348" s="156"/>
      <c r="BJ348" s="156"/>
      <c r="BK348" s="156"/>
      <c r="BL348" s="156"/>
      <c r="BN348" s="367"/>
    </row>
    <row r="349" spans="1:66" s="216" customFormat="1" x14ac:dyDescent="0.45">
      <c r="A349" s="154"/>
      <c r="B349" s="485"/>
      <c r="C349" s="155"/>
      <c r="D349" s="155"/>
      <c r="E349" s="156"/>
      <c r="F349" s="156"/>
      <c r="AB349" s="156"/>
      <c r="AC349" s="156"/>
      <c r="AD349" s="156"/>
      <c r="AE349" s="156"/>
      <c r="AF349" s="156"/>
      <c r="AG349" s="156"/>
      <c r="AM349" s="214"/>
      <c r="AN349" s="214"/>
      <c r="AO349" s="214"/>
      <c r="AV349" s="475"/>
      <c r="BE349" s="178"/>
      <c r="BF349" s="398"/>
      <c r="BG349" s="409"/>
      <c r="BH349" s="156"/>
      <c r="BI349" s="156"/>
      <c r="BJ349" s="156"/>
      <c r="BK349" s="156"/>
      <c r="BL349" s="156"/>
      <c r="BN349" s="367"/>
    </row>
    <row r="350" spans="1:66" s="216" customFormat="1" x14ac:dyDescent="0.45">
      <c r="A350" s="154"/>
      <c r="B350" s="485"/>
      <c r="C350" s="155"/>
      <c r="D350" s="155"/>
      <c r="E350" s="156"/>
      <c r="F350" s="156"/>
      <c r="AB350" s="156"/>
      <c r="AC350" s="156"/>
      <c r="AD350" s="156"/>
      <c r="AE350" s="156"/>
      <c r="AF350" s="156"/>
      <c r="AG350" s="156"/>
      <c r="AM350" s="214"/>
      <c r="AN350" s="214"/>
      <c r="AO350" s="214"/>
      <c r="AV350" s="475"/>
      <c r="BE350" s="178"/>
      <c r="BF350" s="398"/>
      <c r="BG350" s="409"/>
      <c r="BH350" s="156"/>
      <c r="BI350" s="156"/>
      <c r="BJ350" s="156"/>
      <c r="BK350" s="156"/>
      <c r="BL350" s="156"/>
      <c r="BN350" s="367"/>
    </row>
    <row r="351" spans="1:66" s="216" customFormat="1" x14ac:dyDescent="0.45">
      <c r="A351" s="154"/>
      <c r="B351" s="485"/>
      <c r="C351" s="155"/>
      <c r="D351" s="155"/>
      <c r="E351" s="156"/>
      <c r="F351" s="156"/>
      <c r="AB351" s="156"/>
      <c r="AC351" s="156"/>
      <c r="AD351" s="156"/>
      <c r="AE351" s="156"/>
      <c r="AF351" s="156"/>
      <c r="AG351" s="156"/>
      <c r="AM351" s="214"/>
      <c r="AN351" s="214"/>
      <c r="AO351" s="214"/>
      <c r="AV351" s="475"/>
      <c r="BE351" s="178"/>
      <c r="BF351" s="398"/>
      <c r="BG351" s="409"/>
      <c r="BH351" s="156"/>
      <c r="BI351" s="156"/>
      <c r="BJ351" s="156"/>
      <c r="BK351" s="156"/>
      <c r="BL351" s="156"/>
      <c r="BN351" s="367"/>
    </row>
    <row r="352" spans="1:66" s="216" customFormat="1" x14ac:dyDescent="0.45">
      <c r="A352" s="154"/>
      <c r="B352" s="485"/>
      <c r="C352" s="155"/>
      <c r="D352" s="155"/>
      <c r="E352" s="156"/>
      <c r="F352" s="156"/>
      <c r="AB352" s="156"/>
      <c r="AC352" s="156"/>
      <c r="AD352" s="156"/>
      <c r="AE352" s="156"/>
      <c r="AF352" s="156"/>
      <c r="AG352" s="156"/>
      <c r="AM352" s="214"/>
      <c r="AN352" s="214"/>
      <c r="AO352" s="214"/>
      <c r="AV352" s="475"/>
      <c r="BE352" s="178"/>
      <c r="BF352" s="398"/>
      <c r="BG352" s="409"/>
      <c r="BH352" s="156"/>
      <c r="BI352" s="156"/>
      <c r="BJ352" s="156"/>
      <c r="BK352" s="156"/>
      <c r="BL352" s="156"/>
      <c r="BN352" s="367"/>
    </row>
    <row r="353" spans="1:66" s="216" customFormat="1" x14ac:dyDescent="0.45">
      <c r="A353" s="154"/>
      <c r="B353" s="485"/>
      <c r="C353" s="155"/>
      <c r="D353" s="155"/>
      <c r="E353" s="156"/>
      <c r="F353" s="156"/>
      <c r="AB353" s="156"/>
      <c r="AC353" s="156"/>
      <c r="AD353" s="156"/>
      <c r="AE353" s="156"/>
      <c r="AF353" s="156"/>
      <c r="AG353" s="156"/>
      <c r="AM353" s="214"/>
      <c r="AN353" s="214"/>
      <c r="AO353" s="214"/>
      <c r="AV353" s="475"/>
      <c r="BE353" s="178"/>
      <c r="BF353" s="398"/>
      <c r="BG353" s="409"/>
      <c r="BH353" s="156"/>
      <c r="BI353" s="156"/>
      <c r="BJ353" s="156"/>
      <c r="BK353" s="156"/>
      <c r="BL353" s="156"/>
      <c r="BN353" s="367"/>
    </row>
    <row r="354" spans="1:66" s="216" customFormat="1" x14ac:dyDescent="0.45">
      <c r="A354" s="154"/>
      <c r="B354" s="485"/>
      <c r="C354" s="155"/>
      <c r="D354" s="155"/>
      <c r="E354" s="156"/>
      <c r="F354" s="156"/>
      <c r="AB354" s="156"/>
      <c r="AC354" s="156"/>
      <c r="AD354" s="156"/>
      <c r="AE354" s="156"/>
      <c r="AF354" s="156"/>
      <c r="AG354" s="156"/>
      <c r="AM354" s="214"/>
      <c r="AN354" s="214"/>
      <c r="AO354" s="214"/>
      <c r="AV354" s="475"/>
      <c r="BE354" s="178"/>
      <c r="BF354" s="398"/>
      <c r="BG354" s="409"/>
      <c r="BH354" s="156"/>
      <c r="BI354" s="156"/>
      <c r="BJ354" s="156"/>
      <c r="BK354" s="156"/>
      <c r="BL354" s="156"/>
      <c r="BN354" s="367"/>
    </row>
    <row r="355" spans="1:66" s="216" customFormat="1" x14ac:dyDescent="0.45">
      <c r="A355" s="154"/>
      <c r="B355" s="485"/>
      <c r="C355" s="155"/>
      <c r="D355" s="155"/>
      <c r="E355" s="156"/>
      <c r="F355" s="156"/>
      <c r="AB355" s="156"/>
      <c r="AC355" s="156"/>
      <c r="AD355" s="156"/>
      <c r="AE355" s="156"/>
      <c r="AF355" s="156"/>
      <c r="AG355" s="156"/>
      <c r="AM355" s="214"/>
      <c r="AN355" s="214"/>
      <c r="AO355" s="214"/>
      <c r="AV355" s="475"/>
      <c r="BE355" s="178"/>
      <c r="BF355" s="398"/>
      <c r="BG355" s="409"/>
      <c r="BH355" s="156"/>
      <c r="BI355" s="156"/>
      <c r="BJ355" s="156"/>
      <c r="BK355" s="156"/>
      <c r="BL355" s="156"/>
      <c r="BN355" s="367"/>
    </row>
    <row r="356" spans="1:66" s="216" customFormat="1" x14ac:dyDescent="0.45">
      <c r="A356" s="154"/>
      <c r="B356" s="485"/>
      <c r="C356" s="155"/>
      <c r="D356" s="155"/>
      <c r="E356" s="156"/>
      <c r="F356" s="156"/>
      <c r="AB356" s="156"/>
      <c r="AC356" s="156"/>
      <c r="AD356" s="156"/>
      <c r="AE356" s="156"/>
      <c r="AF356" s="156"/>
      <c r="AG356" s="156"/>
      <c r="AM356" s="214"/>
      <c r="AN356" s="214"/>
      <c r="AO356" s="214"/>
      <c r="AV356" s="475"/>
      <c r="BE356" s="178"/>
      <c r="BF356" s="398"/>
      <c r="BG356" s="409"/>
      <c r="BH356" s="156"/>
      <c r="BI356" s="156"/>
      <c r="BJ356" s="156"/>
      <c r="BK356" s="156"/>
      <c r="BL356" s="156"/>
      <c r="BN356" s="367"/>
    </row>
    <row r="357" spans="1:66" s="216" customFormat="1" x14ac:dyDescent="0.45">
      <c r="A357" s="154"/>
      <c r="B357" s="485"/>
      <c r="C357" s="155"/>
      <c r="D357" s="155"/>
      <c r="E357" s="156"/>
      <c r="F357" s="156"/>
      <c r="AB357" s="156"/>
      <c r="AC357" s="156"/>
      <c r="AD357" s="156"/>
      <c r="AE357" s="156"/>
      <c r="AF357" s="156"/>
      <c r="AG357" s="156"/>
      <c r="AM357" s="214"/>
      <c r="AN357" s="214"/>
      <c r="AO357" s="214"/>
      <c r="AV357" s="475"/>
      <c r="BE357" s="178"/>
      <c r="BF357" s="398"/>
      <c r="BG357" s="409"/>
      <c r="BH357" s="156"/>
      <c r="BI357" s="156"/>
      <c r="BJ357" s="156"/>
      <c r="BK357" s="156"/>
      <c r="BL357" s="156"/>
      <c r="BN357" s="367"/>
    </row>
    <row r="358" spans="1:66" s="216" customFormat="1" x14ac:dyDescent="0.45">
      <c r="A358" s="154"/>
      <c r="B358" s="485"/>
      <c r="C358" s="155"/>
      <c r="D358" s="155"/>
      <c r="E358" s="156"/>
      <c r="F358" s="156"/>
      <c r="AB358" s="156"/>
      <c r="AC358" s="156"/>
      <c r="AD358" s="156"/>
      <c r="AE358" s="156"/>
      <c r="AF358" s="156"/>
      <c r="AG358" s="156"/>
      <c r="AM358" s="214"/>
      <c r="AN358" s="214"/>
      <c r="AO358" s="214"/>
      <c r="AV358" s="475"/>
      <c r="BE358" s="178"/>
      <c r="BF358" s="398"/>
      <c r="BG358" s="409"/>
      <c r="BH358" s="156"/>
      <c r="BI358" s="156"/>
      <c r="BJ358" s="156"/>
      <c r="BK358" s="156"/>
      <c r="BL358" s="156"/>
      <c r="BN358" s="367"/>
    </row>
    <row r="359" spans="1:66" s="216" customFormat="1" x14ac:dyDescent="0.45">
      <c r="A359" s="154"/>
      <c r="B359" s="485"/>
      <c r="C359" s="155"/>
      <c r="D359" s="155"/>
      <c r="E359" s="156"/>
      <c r="F359" s="156"/>
      <c r="AB359" s="156"/>
      <c r="AC359" s="156"/>
      <c r="AD359" s="156"/>
      <c r="AE359" s="156"/>
      <c r="AF359" s="156"/>
      <c r="AG359" s="156"/>
      <c r="AM359" s="214"/>
      <c r="AN359" s="214"/>
      <c r="AO359" s="214"/>
      <c r="AV359" s="475"/>
      <c r="BE359" s="178"/>
      <c r="BF359" s="398"/>
      <c r="BG359" s="409"/>
      <c r="BH359" s="156"/>
      <c r="BI359" s="156"/>
      <c r="BJ359" s="156"/>
      <c r="BK359" s="156"/>
      <c r="BL359" s="156"/>
      <c r="BN359" s="367"/>
    </row>
    <row r="360" spans="1:66" s="216" customFormat="1" x14ac:dyDescent="0.45">
      <c r="A360" s="154"/>
      <c r="B360" s="485"/>
      <c r="C360" s="155"/>
      <c r="D360" s="155"/>
      <c r="E360" s="156"/>
      <c r="F360" s="156"/>
      <c r="AB360" s="156"/>
      <c r="AC360" s="156"/>
      <c r="AD360" s="156"/>
      <c r="AE360" s="156"/>
      <c r="AF360" s="156"/>
      <c r="AG360" s="156"/>
      <c r="AM360" s="214"/>
      <c r="AN360" s="214"/>
      <c r="AO360" s="214"/>
      <c r="AV360" s="475"/>
      <c r="BE360" s="178"/>
      <c r="BF360" s="398"/>
      <c r="BG360" s="409"/>
      <c r="BH360" s="156"/>
      <c r="BI360" s="156"/>
      <c r="BJ360" s="156"/>
      <c r="BK360" s="156"/>
      <c r="BL360" s="156"/>
      <c r="BN360" s="367"/>
    </row>
    <row r="361" spans="1:66" s="216" customFormat="1" x14ac:dyDescent="0.45">
      <c r="A361" s="154"/>
      <c r="B361" s="485"/>
      <c r="C361" s="155"/>
      <c r="D361" s="155"/>
      <c r="E361" s="156"/>
      <c r="F361" s="156"/>
      <c r="AB361" s="156"/>
      <c r="AC361" s="156"/>
      <c r="AD361" s="156"/>
      <c r="AE361" s="156"/>
      <c r="AF361" s="156"/>
      <c r="AG361" s="156"/>
      <c r="AM361" s="214"/>
      <c r="AN361" s="214"/>
      <c r="AO361" s="214"/>
      <c r="AV361" s="475"/>
      <c r="BE361" s="178"/>
      <c r="BF361" s="398"/>
      <c r="BG361" s="409"/>
      <c r="BH361" s="156"/>
      <c r="BI361" s="156"/>
      <c r="BJ361" s="156"/>
      <c r="BK361" s="156"/>
      <c r="BL361" s="156"/>
      <c r="BN361" s="367"/>
    </row>
    <row r="362" spans="1:66" s="216" customFormat="1" x14ac:dyDescent="0.45">
      <c r="A362" s="154"/>
      <c r="B362" s="485"/>
      <c r="C362" s="155"/>
      <c r="D362" s="155"/>
      <c r="E362" s="156"/>
      <c r="F362" s="156"/>
      <c r="AB362" s="156"/>
      <c r="AC362" s="156"/>
      <c r="AD362" s="156"/>
      <c r="AE362" s="156"/>
      <c r="AF362" s="156"/>
      <c r="AG362" s="156"/>
      <c r="AM362" s="214"/>
      <c r="AN362" s="214"/>
      <c r="AO362" s="214"/>
      <c r="AV362" s="475"/>
      <c r="BE362" s="178"/>
      <c r="BF362" s="398"/>
      <c r="BG362" s="409"/>
      <c r="BH362" s="156"/>
      <c r="BI362" s="156"/>
      <c r="BJ362" s="156"/>
      <c r="BK362" s="156"/>
      <c r="BL362" s="156"/>
      <c r="BN362" s="367"/>
    </row>
    <row r="363" spans="1:66" s="216" customFormat="1" x14ac:dyDescent="0.45">
      <c r="A363" s="154"/>
      <c r="B363" s="485"/>
      <c r="C363" s="155"/>
      <c r="D363" s="155"/>
      <c r="E363" s="156"/>
      <c r="F363" s="156"/>
      <c r="AB363" s="156"/>
      <c r="AC363" s="156"/>
      <c r="AD363" s="156"/>
      <c r="AE363" s="156"/>
      <c r="AF363" s="156"/>
      <c r="AG363" s="156"/>
      <c r="AM363" s="214"/>
      <c r="AN363" s="214"/>
      <c r="AO363" s="214"/>
      <c r="AV363" s="475"/>
      <c r="BE363" s="178"/>
      <c r="BF363" s="398"/>
      <c r="BG363" s="409"/>
      <c r="BH363" s="156"/>
      <c r="BI363" s="156"/>
      <c r="BJ363" s="156"/>
      <c r="BK363" s="156"/>
      <c r="BL363" s="156"/>
      <c r="BN363" s="367"/>
    </row>
    <row r="364" spans="1:66" s="216" customFormat="1" x14ac:dyDescent="0.45">
      <c r="A364" s="154"/>
      <c r="B364" s="485"/>
      <c r="C364" s="155"/>
      <c r="D364" s="155"/>
      <c r="E364" s="156"/>
      <c r="F364" s="156"/>
      <c r="AB364" s="156"/>
      <c r="AC364" s="156"/>
      <c r="AD364" s="156"/>
      <c r="AE364" s="156"/>
      <c r="AF364" s="156"/>
      <c r="AG364" s="156"/>
      <c r="AM364" s="214"/>
      <c r="AN364" s="214"/>
      <c r="AO364" s="214"/>
      <c r="AV364" s="475"/>
      <c r="BE364" s="178"/>
      <c r="BF364" s="398"/>
      <c r="BG364" s="409"/>
      <c r="BH364" s="156"/>
      <c r="BI364" s="156"/>
      <c r="BJ364" s="156"/>
      <c r="BK364" s="156"/>
      <c r="BL364" s="156"/>
      <c r="BN364" s="367"/>
    </row>
    <row r="365" spans="1:66" s="216" customFormat="1" x14ac:dyDescent="0.45">
      <c r="A365" s="154"/>
      <c r="B365" s="485"/>
      <c r="C365" s="155"/>
      <c r="D365" s="155"/>
      <c r="E365" s="156"/>
      <c r="F365" s="156"/>
      <c r="AB365" s="156"/>
      <c r="AC365" s="156"/>
      <c r="AD365" s="156"/>
      <c r="AE365" s="156"/>
      <c r="AF365" s="156"/>
      <c r="AG365" s="156"/>
      <c r="AM365" s="214"/>
      <c r="AN365" s="214"/>
      <c r="AO365" s="214"/>
      <c r="AV365" s="475"/>
      <c r="BE365" s="178"/>
      <c r="BF365" s="398"/>
      <c r="BG365" s="409"/>
      <c r="BH365" s="156"/>
      <c r="BI365" s="156"/>
      <c r="BJ365" s="156"/>
      <c r="BK365" s="156"/>
      <c r="BL365" s="156"/>
      <c r="BN365" s="367"/>
    </row>
    <row r="366" spans="1:66" s="216" customFormat="1" x14ac:dyDescent="0.45">
      <c r="A366" s="154"/>
      <c r="B366" s="485"/>
      <c r="C366" s="155"/>
      <c r="D366" s="155"/>
      <c r="E366" s="156"/>
      <c r="F366" s="156"/>
      <c r="AB366" s="156"/>
      <c r="AC366" s="156"/>
      <c r="AD366" s="156"/>
      <c r="AE366" s="156"/>
      <c r="AF366" s="156"/>
      <c r="AG366" s="156"/>
      <c r="AM366" s="214"/>
      <c r="AN366" s="214"/>
      <c r="AO366" s="214"/>
      <c r="AV366" s="475"/>
      <c r="BE366" s="178"/>
      <c r="BF366" s="398"/>
      <c r="BG366" s="409"/>
      <c r="BH366" s="156"/>
      <c r="BI366" s="156"/>
      <c r="BJ366" s="156"/>
      <c r="BK366" s="156"/>
      <c r="BL366" s="156"/>
      <c r="BN366" s="367"/>
    </row>
    <row r="367" spans="1:66" s="216" customFormat="1" x14ac:dyDescent="0.45">
      <c r="A367" s="154"/>
      <c r="B367" s="485"/>
      <c r="C367" s="155"/>
      <c r="D367" s="155"/>
      <c r="E367" s="156"/>
      <c r="F367" s="156"/>
      <c r="AB367" s="156"/>
      <c r="AC367" s="156"/>
      <c r="AD367" s="156"/>
      <c r="AE367" s="156"/>
      <c r="AF367" s="156"/>
      <c r="AG367" s="156"/>
      <c r="AM367" s="214"/>
      <c r="AN367" s="214"/>
      <c r="AO367" s="214"/>
      <c r="AV367" s="475"/>
      <c r="BE367" s="178"/>
      <c r="BF367" s="398"/>
      <c r="BG367" s="409"/>
      <c r="BH367" s="156"/>
      <c r="BI367" s="156"/>
      <c r="BJ367" s="156"/>
      <c r="BK367" s="156"/>
      <c r="BL367" s="156"/>
      <c r="BN367" s="367"/>
    </row>
    <row r="368" spans="1:66" s="216" customFormat="1" x14ac:dyDescent="0.45">
      <c r="A368" s="154"/>
      <c r="B368" s="485"/>
      <c r="C368" s="155"/>
      <c r="D368" s="155"/>
      <c r="E368" s="156"/>
      <c r="F368" s="156"/>
      <c r="AB368" s="156"/>
      <c r="AC368" s="156"/>
      <c r="AD368" s="156"/>
      <c r="AE368" s="156"/>
      <c r="AF368" s="156"/>
      <c r="AG368" s="156"/>
      <c r="AM368" s="214"/>
      <c r="AN368" s="214"/>
      <c r="AO368" s="214"/>
      <c r="AV368" s="475"/>
      <c r="BE368" s="178"/>
      <c r="BF368" s="398"/>
      <c r="BG368" s="409"/>
      <c r="BH368" s="156"/>
      <c r="BI368" s="156"/>
      <c r="BJ368" s="156"/>
      <c r="BK368" s="156"/>
      <c r="BL368" s="156"/>
      <c r="BN368" s="367"/>
    </row>
    <row r="369" spans="1:66" s="216" customFormat="1" x14ac:dyDescent="0.45">
      <c r="A369" s="154"/>
      <c r="B369" s="485"/>
      <c r="C369" s="155"/>
      <c r="D369" s="155"/>
      <c r="E369" s="156"/>
      <c r="F369" s="156"/>
      <c r="AB369" s="156"/>
      <c r="AC369" s="156"/>
      <c r="AD369" s="156"/>
      <c r="AE369" s="156"/>
      <c r="AF369" s="156"/>
      <c r="AG369" s="156"/>
      <c r="AM369" s="214"/>
      <c r="AN369" s="214"/>
      <c r="AO369" s="214"/>
      <c r="AV369" s="475"/>
      <c r="BE369" s="178"/>
      <c r="BF369" s="398"/>
      <c r="BG369" s="409"/>
      <c r="BH369" s="156"/>
      <c r="BI369" s="156"/>
      <c r="BJ369" s="156"/>
      <c r="BK369" s="156"/>
      <c r="BL369" s="156"/>
      <c r="BN369" s="367"/>
    </row>
    <row r="370" spans="1:66" s="216" customFormat="1" x14ac:dyDescent="0.45">
      <c r="A370" s="154"/>
      <c r="B370" s="485"/>
      <c r="C370" s="155"/>
      <c r="D370" s="155"/>
      <c r="E370" s="156"/>
      <c r="F370" s="156"/>
      <c r="AB370" s="156"/>
      <c r="AC370" s="156"/>
      <c r="AD370" s="156"/>
      <c r="AE370" s="156"/>
      <c r="AF370" s="156"/>
      <c r="AG370" s="156"/>
      <c r="AM370" s="214"/>
      <c r="AN370" s="214"/>
      <c r="AO370" s="214"/>
      <c r="AV370" s="475"/>
      <c r="BE370" s="178"/>
      <c r="BF370" s="398"/>
      <c r="BG370" s="409"/>
      <c r="BH370" s="156"/>
      <c r="BI370" s="156"/>
      <c r="BJ370" s="156"/>
      <c r="BK370" s="156"/>
      <c r="BL370" s="156"/>
      <c r="BN370" s="367"/>
    </row>
    <row r="371" spans="1:66" s="216" customFormat="1" x14ac:dyDescent="0.45">
      <c r="A371" s="154"/>
      <c r="B371" s="485"/>
      <c r="C371" s="155"/>
      <c r="D371" s="155"/>
      <c r="E371" s="156"/>
      <c r="F371" s="156"/>
      <c r="AB371" s="156"/>
      <c r="AC371" s="156"/>
      <c r="AD371" s="156"/>
      <c r="AE371" s="156"/>
      <c r="AF371" s="156"/>
      <c r="AG371" s="156"/>
      <c r="AM371" s="214"/>
      <c r="AN371" s="214"/>
      <c r="AO371" s="214"/>
      <c r="AV371" s="475"/>
      <c r="BE371" s="178"/>
      <c r="BF371" s="398"/>
      <c r="BG371" s="409"/>
      <c r="BH371" s="156"/>
      <c r="BI371" s="156"/>
      <c r="BJ371" s="156"/>
      <c r="BK371" s="156"/>
      <c r="BL371" s="156"/>
      <c r="BN371" s="367"/>
    </row>
    <row r="372" spans="1:66" s="216" customFormat="1" x14ac:dyDescent="0.45">
      <c r="A372" s="154"/>
      <c r="B372" s="485"/>
      <c r="C372" s="155"/>
      <c r="D372" s="155"/>
      <c r="E372" s="156"/>
      <c r="F372" s="156"/>
      <c r="AB372" s="156"/>
      <c r="AC372" s="156"/>
      <c r="AD372" s="156"/>
      <c r="AE372" s="156"/>
      <c r="AF372" s="156"/>
      <c r="AG372" s="156"/>
      <c r="AM372" s="214"/>
      <c r="AN372" s="214"/>
      <c r="AO372" s="214"/>
      <c r="AV372" s="475"/>
      <c r="BE372" s="178"/>
      <c r="BF372" s="398"/>
      <c r="BG372" s="409"/>
      <c r="BH372" s="156"/>
      <c r="BI372" s="156"/>
      <c r="BJ372" s="156"/>
      <c r="BK372" s="156"/>
      <c r="BL372" s="156"/>
      <c r="BN372" s="367"/>
    </row>
    <row r="373" spans="1:66" s="216" customFormat="1" x14ac:dyDescent="0.45">
      <c r="A373" s="154"/>
      <c r="B373" s="485"/>
      <c r="C373" s="155"/>
      <c r="D373" s="155"/>
      <c r="E373" s="156"/>
      <c r="F373" s="156"/>
      <c r="AB373" s="156"/>
      <c r="AC373" s="156"/>
      <c r="AD373" s="156"/>
      <c r="AE373" s="156"/>
      <c r="AF373" s="156"/>
      <c r="AG373" s="156"/>
      <c r="AM373" s="214"/>
      <c r="AN373" s="214"/>
      <c r="AO373" s="214"/>
      <c r="AV373" s="475"/>
      <c r="BE373" s="178"/>
      <c r="BF373" s="398"/>
      <c r="BG373" s="409"/>
      <c r="BH373" s="156"/>
      <c r="BI373" s="156"/>
      <c r="BJ373" s="156"/>
      <c r="BK373" s="156"/>
      <c r="BL373" s="156"/>
      <c r="BN373" s="367"/>
    </row>
    <row r="374" spans="1:66" s="216" customFormat="1" x14ac:dyDescent="0.45">
      <c r="A374" s="154"/>
      <c r="B374" s="485"/>
      <c r="C374" s="155"/>
      <c r="D374" s="155"/>
      <c r="E374" s="156"/>
      <c r="F374" s="156"/>
      <c r="AB374" s="156"/>
      <c r="AC374" s="156"/>
      <c r="AD374" s="156"/>
      <c r="AE374" s="156"/>
      <c r="AF374" s="156"/>
      <c r="AG374" s="156"/>
      <c r="AM374" s="214"/>
      <c r="AN374" s="214"/>
      <c r="AO374" s="214"/>
      <c r="AV374" s="475"/>
      <c r="BE374" s="178"/>
      <c r="BF374" s="398"/>
      <c r="BG374" s="409"/>
      <c r="BH374" s="156"/>
      <c r="BI374" s="156"/>
      <c r="BJ374" s="156"/>
      <c r="BK374" s="156"/>
      <c r="BL374" s="156"/>
      <c r="BN374" s="367"/>
    </row>
    <row r="375" spans="1:66" s="216" customFormat="1" x14ac:dyDescent="0.45">
      <c r="A375" s="154"/>
      <c r="B375" s="485"/>
      <c r="C375" s="155"/>
      <c r="D375" s="155"/>
      <c r="E375" s="156"/>
      <c r="F375" s="156"/>
      <c r="AB375" s="156"/>
      <c r="AC375" s="156"/>
      <c r="AD375" s="156"/>
      <c r="AE375" s="156"/>
      <c r="AF375" s="156"/>
      <c r="AG375" s="156"/>
      <c r="AM375" s="214"/>
      <c r="AN375" s="214"/>
      <c r="AO375" s="214"/>
      <c r="AV375" s="475"/>
      <c r="BE375" s="178"/>
      <c r="BF375" s="398"/>
      <c r="BG375" s="409"/>
      <c r="BH375" s="156"/>
      <c r="BI375" s="156"/>
      <c r="BJ375" s="156"/>
      <c r="BK375" s="156"/>
      <c r="BL375" s="156"/>
      <c r="BN375" s="367"/>
    </row>
    <row r="376" spans="1:66" s="216" customFormat="1" x14ac:dyDescent="0.45">
      <c r="A376" s="154"/>
      <c r="B376" s="485"/>
      <c r="C376" s="155"/>
      <c r="D376" s="155"/>
      <c r="E376" s="156"/>
      <c r="F376" s="156"/>
      <c r="AB376" s="156"/>
      <c r="AC376" s="156"/>
      <c r="AD376" s="156"/>
      <c r="AE376" s="156"/>
      <c r="AF376" s="156"/>
      <c r="AG376" s="156"/>
      <c r="AM376" s="214"/>
      <c r="AN376" s="214"/>
      <c r="AO376" s="214"/>
      <c r="AV376" s="475"/>
      <c r="BE376" s="178"/>
      <c r="BF376" s="398"/>
      <c r="BG376" s="409"/>
      <c r="BH376" s="156"/>
      <c r="BI376" s="156"/>
      <c r="BJ376" s="156"/>
      <c r="BK376" s="156"/>
      <c r="BL376" s="156"/>
      <c r="BN376" s="367"/>
    </row>
    <row r="377" spans="1:66" s="216" customFormat="1" x14ac:dyDescent="0.45">
      <c r="A377" s="154"/>
      <c r="B377" s="485"/>
      <c r="C377" s="155"/>
      <c r="D377" s="155"/>
      <c r="E377" s="156"/>
      <c r="F377" s="156"/>
      <c r="AB377" s="156"/>
      <c r="AC377" s="156"/>
      <c r="AD377" s="156"/>
      <c r="AE377" s="156"/>
      <c r="AF377" s="156"/>
      <c r="AG377" s="156"/>
      <c r="AM377" s="214"/>
      <c r="AN377" s="214"/>
      <c r="AO377" s="214"/>
      <c r="AV377" s="475"/>
      <c r="BE377" s="178"/>
      <c r="BF377" s="398"/>
      <c r="BG377" s="409"/>
      <c r="BH377" s="156"/>
      <c r="BI377" s="156"/>
      <c r="BJ377" s="156"/>
      <c r="BK377" s="156"/>
      <c r="BL377" s="156"/>
      <c r="BN377" s="367"/>
    </row>
    <row r="378" spans="1:66" s="216" customFormat="1" x14ac:dyDescent="0.45">
      <c r="A378" s="154"/>
      <c r="B378" s="485"/>
      <c r="C378" s="155"/>
      <c r="D378" s="155"/>
      <c r="E378" s="156"/>
      <c r="F378" s="156"/>
      <c r="AB378" s="156"/>
      <c r="AC378" s="156"/>
      <c r="AD378" s="156"/>
      <c r="AE378" s="156"/>
      <c r="AF378" s="156"/>
      <c r="AG378" s="156"/>
      <c r="AM378" s="214"/>
      <c r="AN378" s="214"/>
      <c r="AO378" s="214"/>
      <c r="AV378" s="475"/>
      <c r="BE378" s="178"/>
      <c r="BF378" s="398"/>
      <c r="BG378" s="409"/>
      <c r="BH378" s="156"/>
      <c r="BI378" s="156"/>
      <c r="BJ378" s="156"/>
      <c r="BK378" s="156"/>
      <c r="BL378" s="156"/>
      <c r="BN378" s="367"/>
    </row>
    <row r="379" spans="1:66" s="216" customFormat="1" x14ac:dyDescent="0.45">
      <c r="A379" s="154"/>
      <c r="B379" s="485"/>
      <c r="C379" s="155"/>
      <c r="D379" s="155"/>
      <c r="E379" s="156"/>
      <c r="F379" s="156"/>
      <c r="AB379" s="156"/>
      <c r="AC379" s="156"/>
      <c r="AD379" s="156"/>
      <c r="AE379" s="156"/>
      <c r="AF379" s="156"/>
      <c r="AG379" s="156"/>
      <c r="AM379" s="214"/>
      <c r="AN379" s="214"/>
      <c r="AO379" s="214"/>
      <c r="AV379" s="475"/>
      <c r="BE379" s="178"/>
      <c r="BF379" s="398"/>
      <c r="BG379" s="409"/>
      <c r="BH379" s="156"/>
      <c r="BI379" s="156"/>
      <c r="BJ379" s="156"/>
      <c r="BK379" s="156"/>
      <c r="BL379" s="156"/>
      <c r="BN379" s="367"/>
    </row>
    <row r="380" spans="1:66" s="216" customFormat="1" x14ac:dyDescent="0.45">
      <c r="A380" s="154"/>
      <c r="B380" s="485"/>
      <c r="C380" s="155"/>
      <c r="D380" s="155"/>
      <c r="E380" s="156"/>
      <c r="F380" s="156"/>
      <c r="AB380" s="156"/>
      <c r="AC380" s="156"/>
      <c r="AD380" s="156"/>
      <c r="AE380" s="156"/>
      <c r="AF380" s="156"/>
      <c r="AG380" s="156"/>
      <c r="AM380" s="214"/>
      <c r="AN380" s="214"/>
      <c r="AO380" s="214"/>
      <c r="AV380" s="475"/>
      <c r="BE380" s="178"/>
      <c r="BF380" s="398"/>
      <c r="BG380" s="409"/>
      <c r="BH380" s="156"/>
      <c r="BI380" s="156"/>
      <c r="BJ380" s="156"/>
      <c r="BK380" s="156"/>
      <c r="BL380" s="156"/>
      <c r="BN380" s="367"/>
    </row>
    <row r="381" spans="1:66" s="216" customFormat="1" x14ac:dyDescent="0.45">
      <c r="A381" s="154"/>
      <c r="B381" s="485"/>
      <c r="C381" s="155"/>
      <c r="D381" s="155"/>
      <c r="E381" s="156"/>
      <c r="F381" s="156"/>
      <c r="AB381" s="156"/>
      <c r="AC381" s="156"/>
      <c r="AD381" s="156"/>
      <c r="AE381" s="156"/>
      <c r="AF381" s="156"/>
      <c r="AG381" s="156"/>
      <c r="AM381" s="214"/>
      <c r="AN381" s="214"/>
      <c r="AO381" s="214"/>
      <c r="AV381" s="475"/>
      <c r="BE381" s="178"/>
      <c r="BF381" s="398"/>
      <c r="BG381" s="409"/>
      <c r="BH381" s="156"/>
      <c r="BI381" s="156"/>
      <c r="BJ381" s="156"/>
      <c r="BK381" s="156"/>
      <c r="BL381" s="156"/>
      <c r="BN381" s="367"/>
    </row>
    <row r="382" spans="1:66" s="216" customFormat="1" x14ac:dyDescent="0.45">
      <c r="A382" s="154"/>
      <c r="B382" s="485"/>
      <c r="C382" s="155"/>
      <c r="D382" s="155"/>
      <c r="E382" s="156"/>
      <c r="F382" s="156"/>
      <c r="AB382" s="156"/>
      <c r="AC382" s="156"/>
      <c r="AD382" s="156"/>
      <c r="AE382" s="156"/>
      <c r="AF382" s="156"/>
      <c r="AG382" s="156"/>
      <c r="AM382" s="214"/>
      <c r="AN382" s="214"/>
      <c r="AO382" s="214"/>
      <c r="AV382" s="475"/>
      <c r="BE382" s="178"/>
      <c r="BF382" s="398"/>
      <c r="BG382" s="409"/>
      <c r="BH382" s="156"/>
      <c r="BI382" s="156"/>
      <c r="BJ382" s="156"/>
      <c r="BK382" s="156"/>
      <c r="BL382" s="156"/>
      <c r="BN382" s="367"/>
    </row>
    <row r="383" spans="1:66" s="216" customFormat="1" x14ac:dyDescent="0.45">
      <c r="A383" s="154"/>
      <c r="B383" s="485"/>
      <c r="C383" s="155"/>
      <c r="D383" s="155"/>
      <c r="E383" s="156"/>
      <c r="F383" s="156"/>
      <c r="AB383" s="156"/>
      <c r="AC383" s="156"/>
      <c r="AD383" s="156"/>
      <c r="AE383" s="156"/>
      <c r="AF383" s="156"/>
      <c r="AG383" s="156"/>
      <c r="AM383" s="214"/>
      <c r="AN383" s="214"/>
      <c r="AO383" s="214"/>
      <c r="AV383" s="475"/>
      <c r="BE383" s="178"/>
      <c r="BF383" s="398"/>
      <c r="BG383" s="409"/>
      <c r="BH383" s="156"/>
      <c r="BI383" s="156"/>
      <c r="BJ383" s="156"/>
      <c r="BK383" s="156"/>
      <c r="BL383" s="156"/>
      <c r="BN383" s="367"/>
    </row>
    <row r="384" spans="1:66" s="216" customFormat="1" x14ac:dyDescent="0.45">
      <c r="A384" s="154"/>
      <c r="B384" s="485"/>
      <c r="C384" s="155"/>
      <c r="D384" s="155"/>
      <c r="E384" s="156"/>
      <c r="F384" s="156"/>
      <c r="AB384" s="156"/>
      <c r="AC384" s="156"/>
      <c r="AD384" s="156"/>
      <c r="AE384" s="156"/>
      <c r="AF384" s="156"/>
      <c r="AG384" s="156"/>
      <c r="AM384" s="214"/>
      <c r="AN384" s="214"/>
      <c r="AO384" s="214"/>
      <c r="AV384" s="475"/>
      <c r="BE384" s="178"/>
      <c r="BF384" s="398"/>
      <c r="BG384" s="409"/>
      <c r="BH384" s="156"/>
      <c r="BI384" s="156"/>
      <c r="BJ384" s="156"/>
      <c r="BK384" s="156"/>
      <c r="BL384" s="156"/>
      <c r="BN384" s="367"/>
    </row>
    <row r="385" spans="1:66" s="216" customFormat="1" x14ac:dyDescent="0.45">
      <c r="A385" s="154"/>
      <c r="B385" s="485"/>
      <c r="C385" s="155"/>
      <c r="D385" s="155"/>
      <c r="E385" s="156"/>
      <c r="F385" s="156"/>
      <c r="AB385" s="156"/>
      <c r="AC385" s="156"/>
      <c r="AD385" s="156"/>
      <c r="AE385" s="156"/>
      <c r="AF385" s="156"/>
      <c r="AG385" s="156"/>
      <c r="AM385" s="214"/>
      <c r="AN385" s="214"/>
      <c r="AO385" s="214"/>
      <c r="AV385" s="475"/>
      <c r="BE385" s="178"/>
      <c r="BF385" s="398"/>
      <c r="BG385" s="409"/>
      <c r="BH385" s="156"/>
      <c r="BI385" s="156"/>
      <c r="BJ385" s="156"/>
      <c r="BK385" s="156"/>
      <c r="BL385" s="156"/>
      <c r="BN385" s="367"/>
    </row>
    <row r="386" spans="1:66" s="216" customFormat="1" x14ac:dyDescent="0.45">
      <c r="A386" s="154"/>
      <c r="B386" s="485"/>
      <c r="C386" s="155"/>
      <c r="D386" s="155"/>
      <c r="E386" s="156"/>
      <c r="F386" s="156"/>
      <c r="AB386" s="156"/>
      <c r="AC386" s="156"/>
      <c r="AD386" s="156"/>
      <c r="AE386" s="156"/>
      <c r="AF386" s="156"/>
      <c r="AG386" s="156"/>
      <c r="AM386" s="214"/>
      <c r="AN386" s="214"/>
      <c r="AO386" s="214"/>
      <c r="AV386" s="475"/>
      <c r="BE386" s="178"/>
      <c r="BF386" s="398"/>
      <c r="BG386" s="409"/>
      <c r="BH386" s="156"/>
      <c r="BI386" s="156"/>
      <c r="BJ386" s="156"/>
      <c r="BK386" s="156"/>
      <c r="BL386" s="156"/>
      <c r="BN386" s="367"/>
    </row>
    <row r="387" spans="1:66" s="216" customFormat="1" x14ac:dyDescent="0.45">
      <c r="A387" s="154"/>
      <c r="B387" s="485"/>
      <c r="C387" s="155"/>
      <c r="D387" s="155"/>
      <c r="E387" s="156"/>
      <c r="F387" s="156"/>
      <c r="AB387" s="156"/>
      <c r="AC387" s="156"/>
      <c r="AD387" s="156"/>
      <c r="AE387" s="156"/>
      <c r="AF387" s="156"/>
      <c r="AG387" s="156"/>
      <c r="AM387" s="214"/>
      <c r="AN387" s="214"/>
      <c r="AO387" s="214"/>
      <c r="AV387" s="475"/>
      <c r="BE387" s="178"/>
      <c r="BF387" s="398"/>
      <c r="BG387" s="409"/>
      <c r="BH387" s="156"/>
      <c r="BI387" s="156"/>
      <c r="BJ387" s="156"/>
      <c r="BK387" s="156"/>
      <c r="BL387" s="156"/>
      <c r="BN387" s="367"/>
    </row>
    <row r="388" spans="1:66" s="216" customFormat="1" x14ac:dyDescent="0.45">
      <c r="A388" s="154"/>
      <c r="B388" s="485"/>
      <c r="C388" s="155"/>
      <c r="D388" s="155"/>
      <c r="E388" s="156"/>
      <c r="F388" s="156"/>
      <c r="AB388" s="156"/>
      <c r="AC388" s="156"/>
      <c r="AD388" s="156"/>
      <c r="AE388" s="156"/>
      <c r="AF388" s="156"/>
      <c r="AG388" s="156"/>
      <c r="AM388" s="214"/>
      <c r="AN388" s="214"/>
      <c r="AO388" s="214"/>
      <c r="AV388" s="475"/>
      <c r="BE388" s="178"/>
      <c r="BF388" s="398"/>
      <c r="BG388" s="409"/>
      <c r="BH388" s="156"/>
      <c r="BI388" s="156"/>
      <c r="BJ388" s="156"/>
      <c r="BK388" s="156"/>
      <c r="BL388" s="156"/>
      <c r="BN388" s="367"/>
    </row>
    <row r="389" spans="1:66" s="216" customFormat="1" x14ac:dyDescent="0.45">
      <c r="A389" s="154"/>
      <c r="B389" s="485"/>
      <c r="C389" s="155"/>
      <c r="D389" s="155"/>
      <c r="E389" s="156"/>
      <c r="F389" s="156"/>
      <c r="AB389" s="156"/>
      <c r="AC389" s="156"/>
      <c r="AD389" s="156"/>
      <c r="AE389" s="156"/>
      <c r="AF389" s="156"/>
      <c r="AG389" s="156"/>
      <c r="AM389" s="214"/>
      <c r="AN389" s="214"/>
      <c r="AO389" s="214"/>
      <c r="AV389" s="475"/>
      <c r="BE389" s="178"/>
      <c r="BF389" s="398"/>
      <c r="BG389" s="409"/>
      <c r="BH389" s="156"/>
      <c r="BI389" s="156"/>
      <c r="BJ389" s="156"/>
      <c r="BK389" s="156"/>
      <c r="BL389" s="156"/>
      <c r="BN389" s="367"/>
    </row>
    <row r="390" spans="1:66" s="216" customFormat="1" x14ac:dyDescent="0.45">
      <c r="A390" s="154"/>
      <c r="B390" s="485"/>
      <c r="C390" s="155"/>
      <c r="D390" s="155"/>
      <c r="E390" s="156"/>
      <c r="F390" s="156"/>
      <c r="AB390" s="156"/>
      <c r="AC390" s="156"/>
      <c r="AD390" s="156"/>
      <c r="AE390" s="156"/>
      <c r="AF390" s="156"/>
      <c r="AG390" s="156"/>
      <c r="AM390" s="214"/>
      <c r="AN390" s="214"/>
      <c r="AO390" s="214"/>
      <c r="AV390" s="475"/>
      <c r="BE390" s="178"/>
      <c r="BF390" s="398"/>
      <c r="BG390" s="409"/>
      <c r="BH390" s="156"/>
      <c r="BI390" s="156"/>
      <c r="BJ390" s="156"/>
      <c r="BK390" s="156"/>
      <c r="BL390" s="156"/>
      <c r="BN390" s="367"/>
    </row>
    <row r="391" spans="1:66" s="216" customFormat="1" x14ac:dyDescent="0.45">
      <c r="A391" s="154"/>
      <c r="B391" s="485"/>
      <c r="C391" s="155"/>
      <c r="D391" s="155"/>
      <c r="E391" s="156"/>
      <c r="F391" s="156"/>
      <c r="AB391" s="156"/>
      <c r="AC391" s="156"/>
      <c r="AD391" s="156"/>
      <c r="AE391" s="156"/>
      <c r="AF391" s="156"/>
      <c r="AG391" s="156"/>
      <c r="AM391" s="214"/>
      <c r="AN391" s="214"/>
      <c r="AO391" s="214"/>
      <c r="AV391" s="475"/>
      <c r="BE391" s="178"/>
      <c r="BF391" s="398"/>
      <c r="BG391" s="409"/>
      <c r="BH391" s="156"/>
      <c r="BI391" s="156"/>
      <c r="BJ391" s="156"/>
      <c r="BK391" s="156"/>
      <c r="BL391" s="156"/>
      <c r="BN391" s="367"/>
    </row>
    <row r="392" spans="1:66" s="216" customFormat="1" x14ac:dyDescent="0.45">
      <c r="A392" s="154"/>
      <c r="B392" s="485"/>
      <c r="C392" s="155"/>
      <c r="D392" s="155"/>
      <c r="E392" s="156"/>
      <c r="F392" s="156"/>
      <c r="AB392" s="156"/>
      <c r="AC392" s="156"/>
      <c r="AD392" s="156"/>
      <c r="AE392" s="156"/>
      <c r="AF392" s="156"/>
      <c r="AG392" s="156"/>
      <c r="AM392" s="214"/>
      <c r="AN392" s="214"/>
      <c r="AO392" s="214"/>
      <c r="AV392" s="475"/>
      <c r="BE392" s="178"/>
      <c r="BF392" s="398"/>
      <c r="BG392" s="409"/>
      <c r="BH392" s="156"/>
      <c r="BI392" s="156"/>
      <c r="BJ392" s="156"/>
      <c r="BK392" s="156"/>
      <c r="BL392" s="156"/>
      <c r="BN392" s="367"/>
    </row>
    <row r="393" spans="1:66" s="216" customFormat="1" x14ac:dyDescent="0.45">
      <c r="A393" s="154"/>
      <c r="B393" s="485"/>
      <c r="C393" s="155"/>
      <c r="D393" s="155"/>
      <c r="E393" s="156"/>
      <c r="F393" s="156"/>
      <c r="AB393" s="156"/>
      <c r="AC393" s="156"/>
      <c r="AD393" s="156"/>
      <c r="AE393" s="156"/>
      <c r="AF393" s="156"/>
      <c r="AG393" s="156"/>
      <c r="AM393" s="214"/>
      <c r="AN393" s="214"/>
      <c r="AO393" s="214"/>
      <c r="AV393" s="475"/>
      <c r="BE393" s="178"/>
      <c r="BF393" s="398"/>
      <c r="BG393" s="409"/>
      <c r="BH393" s="156"/>
      <c r="BI393" s="156"/>
      <c r="BJ393" s="156"/>
      <c r="BK393" s="156"/>
      <c r="BL393" s="156"/>
      <c r="BN393" s="367"/>
    </row>
    <row r="394" spans="1:66" s="216" customFormat="1" x14ac:dyDescent="0.45">
      <c r="A394" s="154"/>
      <c r="B394" s="485"/>
      <c r="C394" s="155"/>
      <c r="D394" s="155"/>
      <c r="E394" s="156"/>
      <c r="F394" s="156"/>
      <c r="AB394" s="156"/>
      <c r="AC394" s="156"/>
      <c r="AD394" s="156"/>
      <c r="AE394" s="156"/>
      <c r="AF394" s="156"/>
      <c r="AG394" s="156"/>
      <c r="AM394" s="214"/>
      <c r="AN394" s="214"/>
      <c r="AO394" s="214"/>
      <c r="AV394" s="475"/>
      <c r="BE394" s="178"/>
      <c r="BF394" s="398"/>
      <c r="BG394" s="409"/>
      <c r="BH394" s="156"/>
      <c r="BI394" s="156"/>
      <c r="BJ394" s="156"/>
      <c r="BK394" s="156"/>
      <c r="BL394" s="156"/>
      <c r="BN394" s="367"/>
    </row>
    <row r="395" spans="1:66" s="216" customFormat="1" x14ac:dyDescent="0.45">
      <c r="A395" s="154"/>
      <c r="B395" s="485"/>
      <c r="C395" s="155"/>
      <c r="D395" s="155"/>
      <c r="E395" s="156"/>
      <c r="F395" s="156"/>
      <c r="AB395" s="156"/>
      <c r="AC395" s="156"/>
      <c r="AD395" s="156"/>
      <c r="AE395" s="156"/>
      <c r="AF395" s="156"/>
      <c r="AG395" s="156"/>
      <c r="AM395" s="214"/>
      <c r="AN395" s="214"/>
      <c r="AO395" s="214"/>
      <c r="AV395" s="475"/>
      <c r="BE395" s="178"/>
      <c r="BF395" s="398"/>
      <c r="BG395" s="409"/>
      <c r="BH395" s="156"/>
      <c r="BI395" s="156"/>
      <c r="BJ395" s="156"/>
      <c r="BK395" s="156"/>
      <c r="BL395" s="156"/>
      <c r="BN395" s="367"/>
    </row>
    <row r="396" spans="1:66" s="216" customFormat="1" x14ac:dyDescent="0.45">
      <c r="A396" s="154"/>
      <c r="B396" s="485"/>
      <c r="C396" s="155"/>
      <c r="D396" s="155"/>
      <c r="E396" s="156"/>
      <c r="F396" s="156"/>
      <c r="AB396" s="156"/>
      <c r="AC396" s="156"/>
      <c r="AD396" s="156"/>
      <c r="AE396" s="156"/>
      <c r="AF396" s="156"/>
      <c r="AG396" s="156"/>
      <c r="AM396" s="214"/>
      <c r="AN396" s="214"/>
      <c r="AO396" s="214"/>
      <c r="AV396" s="475"/>
      <c r="BE396" s="178"/>
      <c r="BF396" s="398"/>
      <c r="BG396" s="409"/>
      <c r="BH396" s="156"/>
      <c r="BI396" s="156"/>
      <c r="BJ396" s="156"/>
      <c r="BK396" s="156"/>
      <c r="BL396" s="156"/>
      <c r="BN396" s="367"/>
    </row>
    <row r="397" spans="1:66" s="216" customFormat="1" x14ac:dyDescent="0.45">
      <c r="A397" s="154"/>
      <c r="B397" s="485"/>
      <c r="C397" s="155"/>
      <c r="D397" s="155"/>
      <c r="E397" s="156"/>
      <c r="F397" s="156"/>
      <c r="AB397" s="156"/>
      <c r="AC397" s="156"/>
      <c r="AD397" s="156"/>
      <c r="AE397" s="156"/>
      <c r="AF397" s="156"/>
      <c r="AG397" s="156"/>
      <c r="AM397" s="214"/>
      <c r="AN397" s="214"/>
      <c r="AO397" s="214"/>
      <c r="AV397" s="475"/>
      <c r="BE397" s="178"/>
      <c r="BF397" s="398"/>
      <c r="BG397" s="409"/>
      <c r="BH397" s="156"/>
      <c r="BI397" s="156"/>
      <c r="BJ397" s="156"/>
      <c r="BK397" s="156"/>
      <c r="BL397" s="156"/>
      <c r="BN397" s="367"/>
    </row>
    <row r="398" spans="1:66" s="216" customFormat="1" x14ac:dyDescent="0.45">
      <c r="A398" s="154"/>
      <c r="B398" s="485"/>
      <c r="C398" s="155"/>
      <c r="D398" s="155"/>
      <c r="E398" s="156"/>
      <c r="F398" s="156"/>
      <c r="AB398" s="156"/>
      <c r="AC398" s="156"/>
      <c r="AD398" s="156"/>
      <c r="AE398" s="156"/>
      <c r="AF398" s="156"/>
      <c r="AG398" s="156"/>
      <c r="AM398" s="214"/>
      <c r="AN398" s="214"/>
      <c r="AO398" s="214"/>
      <c r="AV398" s="475"/>
      <c r="BE398" s="178"/>
      <c r="BF398" s="398"/>
      <c r="BG398" s="409"/>
      <c r="BH398" s="156"/>
      <c r="BI398" s="156"/>
      <c r="BJ398" s="156"/>
      <c r="BK398" s="156"/>
      <c r="BL398" s="156"/>
      <c r="BN398" s="367"/>
    </row>
    <row r="399" spans="1:66" s="216" customFormat="1" x14ac:dyDescent="0.45">
      <c r="A399" s="154"/>
      <c r="B399" s="485"/>
      <c r="C399" s="155"/>
      <c r="D399" s="155"/>
      <c r="E399" s="156"/>
      <c r="F399" s="156"/>
      <c r="AB399" s="156"/>
      <c r="AC399" s="156"/>
      <c r="AD399" s="156"/>
      <c r="AE399" s="156"/>
      <c r="AF399" s="156"/>
      <c r="AG399" s="156"/>
      <c r="AM399" s="214"/>
      <c r="AN399" s="214"/>
      <c r="AO399" s="214"/>
      <c r="AV399" s="475"/>
      <c r="BE399" s="178"/>
      <c r="BF399" s="398"/>
      <c r="BG399" s="409"/>
      <c r="BH399" s="156"/>
      <c r="BI399" s="156"/>
      <c r="BJ399" s="156"/>
      <c r="BK399" s="156"/>
      <c r="BL399" s="156"/>
      <c r="BN399" s="367"/>
    </row>
    <row r="400" spans="1:66" s="216" customFormat="1" x14ac:dyDescent="0.45">
      <c r="A400" s="154"/>
      <c r="B400" s="485"/>
      <c r="C400" s="155"/>
      <c r="D400" s="155"/>
      <c r="E400" s="156"/>
      <c r="F400" s="156"/>
      <c r="AB400" s="156"/>
      <c r="AC400" s="156"/>
      <c r="AD400" s="156"/>
      <c r="AE400" s="156"/>
      <c r="AF400" s="156"/>
      <c r="AG400" s="156"/>
      <c r="AM400" s="214"/>
      <c r="AN400" s="214"/>
      <c r="AO400" s="214"/>
      <c r="AV400" s="475"/>
      <c r="BE400" s="178"/>
      <c r="BF400" s="398"/>
      <c r="BG400" s="409"/>
      <c r="BH400" s="156"/>
      <c r="BI400" s="156"/>
      <c r="BJ400" s="156"/>
      <c r="BK400" s="156"/>
      <c r="BL400" s="156"/>
      <c r="BN400" s="367"/>
    </row>
    <row r="401" spans="1:66" s="216" customFormat="1" x14ac:dyDescent="0.45">
      <c r="A401" s="154"/>
      <c r="B401" s="485"/>
      <c r="C401" s="155"/>
      <c r="D401" s="155"/>
      <c r="E401" s="156"/>
      <c r="F401" s="156"/>
      <c r="AB401" s="156"/>
      <c r="AC401" s="156"/>
      <c r="AD401" s="156"/>
      <c r="AE401" s="156"/>
      <c r="AF401" s="156"/>
      <c r="AG401" s="156"/>
      <c r="AM401" s="214"/>
      <c r="AN401" s="214"/>
      <c r="AO401" s="214"/>
      <c r="AV401" s="475"/>
      <c r="BE401" s="178"/>
      <c r="BF401" s="398"/>
      <c r="BG401" s="409"/>
      <c r="BH401" s="156"/>
      <c r="BI401" s="156"/>
      <c r="BJ401" s="156"/>
      <c r="BK401" s="156"/>
      <c r="BL401" s="156"/>
      <c r="BN401" s="367"/>
    </row>
    <row r="402" spans="1:66" s="216" customFormat="1" x14ac:dyDescent="0.45">
      <c r="A402" s="154"/>
      <c r="B402" s="485"/>
      <c r="C402" s="155"/>
      <c r="D402" s="155"/>
      <c r="E402" s="156"/>
      <c r="F402" s="156"/>
      <c r="AB402" s="156"/>
      <c r="AC402" s="156"/>
      <c r="AD402" s="156"/>
      <c r="AE402" s="156"/>
      <c r="AF402" s="156"/>
      <c r="AG402" s="156"/>
      <c r="AM402" s="214"/>
      <c r="AN402" s="214"/>
      <c r="AO402" s="214"/>
      <c r="AV402" s="475"/>
      <c r="BE402" s="178"/>
      <c r="BF402" s="398"/>
      <c r="BG402" s="409"/>
      <c r="BH402" s="156"/>
      <c r="BI402" s="156"/>
      <c r="BJ402" s="156"/>
      <c r="BK402" s="156"/>
      <c r="BL402" s="156"/>
      <c r="BN402" s="367"/>
    </row>
    <row r="403" spans="1:66" s="216" customFormat="1" x14ac:dyDescent="0.45">
      <c r="A403" s="154"/>
      <c r="B403" s="485"/>
      <c r="C403" s="155"/>
      <c r="D403" s="155"/>
      <c r="E403" s="156"/>
      <c r="F403" s="156"/>
      <c r="AB403" s="156"/>
      <c r="AC403" s="156"/>
      <c r="AD403" s="156"/>
      <c r="AE403" s="156"/>
      <c r="AF403" s="156"/>
      <c r="AG403" s="156"/>
      <c r="AM403" s="214"/>
      <c r="AN403" s="214"/>
      <c r="AO403" s="214"/>
      <c r="AV403" s="475"/>
      <c r="BE403" s="178"/>
      <c r="BF403" s="398"/>
      <c r="BG403" s="409"/>
      <c r="BH403" s="156"/>
      <c r="BI403" s="156"/>
      <c r="BJ403" s="156"/>
      <c r="BK403" s="156"/>
      <c r="BL403" s="156"/>
      <c r="BN403" s="367"/>
    </row>
    <row r="404" spans="1:66" s="216" customFormat="1" x14ac:dyDescent="0.45">
      <c r="A404" s="154"/>
      <c r="B404" s="485"/>
      <c r="C404" s="155"/>
      <c r="D404" s="155"/>
      <c r="E404" s="156"/>
      <c r="F404" s="156"/>
      <c r="AB404" s="156"/>
      <c r="AC404" s="156"/>
      <c r="AD404" s="156"/>
      <c r="AE404" s="156"/>
      <c r="AF404" s="156"/>
      <c r="AG404" s="156"/>
      <c r="AM404" s="214"/>
      <c r="AN404" s="214"/>
      <c r="AO404" s="214"/>
      <c r="AV404" s="475"/>
      <c r="BE404" s="178"/>
      <c r="BF404" s="398"/>
      <c r="BG404" s="409"/>
      <c r="BH404" s="156"/>
      <c r="BI404" s="156"/>
      <c r="BJ404" s="156"/>
      <c r="BK404" s="156"/>
      <c r="BL404" s="156"/>
      <c r="BN404" s="367"/>
    </row>
    <row r="405" spans="1:66" s="216" customFormat="1" x14ac:dyDescent="0.45">
      <c r="A405" s="154"/>
      <c r="B405" s="485"/>
      <c r="C405" s="155"/>
      <c r="D405" s="155"/>
      <c r="E405" s="156"/>
      <c r="F405" s="156"/>
      <c r="AB405" s="156"/>
      <c r="AC405" s="156"/>
      <c r="AD405" s="156"/>
      <c r="AE405" s="156"/>
      <c r="AF405" s="156"/>
      <c r="AG405" s="156"/>
      <c r="AM405" s="214"/>
      <c r="AN405" s="214"/>
      <c r="AO405" s="214"/>
      <c r="AV405" s="475"/>
      <c r="BE405" s="178"/>
      <c r="BF405" s="398"/>
      <c r="BG405" s="409"/>
      <c r="BH405" s="156"/>
      <c r="BI405" s="156"/>
      <c r="BJ405" s="156"/>
      <c r="BK405" s="156"/>
      <c r="BL405" s="156"/>
      <c r="BN405" s="367"/>
    </row>
    <row r="406" spans="1:66" s="216" customFormat="1" x14ac:dyDescent="0.45">
      <c r="A406" s="154"/>
      <c r="B406" s="485"/>
      <c r="C406" s="155"/>
      <c r="D406" s="155"/>
      <c r="E406" s="156"/>
      <c r="F406" s="156"/>
      <c r="AB406" s="156"/>
      <c r="AC406" s="156"/>
      <c r="AD406" s="156"/>
      <c r="AE406" s="156"/>
      <c r="AF406" s="156"/>
      <c r="AG406" s="156"/>
      <c r="AM406" s="214"/>
      <c r="AN406" s="214"/>
      <c r="AO406" s="214"/>
      <c r="AV406" s="475"/>
      <c r="BE406" s="178"/>
      <c r="BF406" s="398"/>
      <c r="BG406" s="409"/>
      <c r="BH406" s="156"/>
      <c r="BI406" s="156"/>
      <c r="BJ406" s="156"/>
      <c r="BK406" s="156"/>
      <c r="BL406" s="156"/>
      <c r="BN406" s="367"/>
    </row>
    <row r="407" spans="1:66" s="216" customFormat="1" x14ac:dyDescent="0.45">
      <c r="A407" s="154"/>
      <c r="B407" s="485"/>
      <c r="C407" s="155"/>
      <c r="D407" s="155"/>
      <c r="E407" s="156"/>
      <c r="F407" s="156"/>
      <c r="AB407" s="156"/>
      <c r="AC407" s="156"/>
      <c r="AD407" s="156"/>
      <c r="AE407" s="156"/>
      <c r="AF407" s="156"/>
      <c r="AG407" s="156"/>
      <c r="AM407" s="214"/>
      <c r="AN407" s="214"/>
      <c r="AO407" s="214"/>
      <c r="AV407" s="475"/>
      <c r="BE407" s="178"/>
      <c r="BF407" s="398"/>
      <c r="BG407" s="409"/>
      <c r="BH407" s="156"/>
      <c r="BI407" s="156"/>
      <c r="BJ407" s="156"/>
      <c r="BK407" s="156"/>
      <c r="BL407" s="156"/>
      <c r="BN407" s="367"/>
    </row>
    <row r="408" spans="1:66" s="216" customFormat="1" x14ac:dyDescent="0.45">
      <c r="A408" s="154"/>
      <c r="B408" s="485"/>
      <c r="C408" s="155"/>
      <c r="D408" s="155"/>
      <c r="E408" s="156"/>
      <c r="F408" s="156"/>
      <c r="AB408" s="156"/>
      <c r="AC408" s="156"/>
      <c r="AD408" s="156"/>
      <c r="AE408" s="156"/>
      <c r="AF408" s="156"/>
      <c r="AG408" s="156"/>
      <c r="AM408" s="214"/>
      <c r="AN408" s="214"/>
      <c r="AO408" s="214"/>
      <c r="AV408" s="475"/>
      <c r="BE408" s="178"/>
      <c r="BF408" s="398"/>
      <c r="BG408" s="409"/>
      <c r="BH408" s="156"/>
      <c r="BI408" s="156"/>
      <c r="BJ408" s="156"/>
      <c r="BK408" s="156"/>
      <c r="BL408" s="156"/>
      <c r="BN408" s="367"/>
    </row>
    <row r="409" spans="1:66" s="216" customFormat="1" x14ac:dyDescent="0.45">
      <c r="A409" s="154"/>
      <c r="B409" s="485"/>
      <c r="C409" s="155"/>
      <c r="D409" s="155"/>
      <c r="E409" s="156"/>
      <c r="F409" s="156"/>
      <c r="AB409" s="156"/>
      <c r="AC409" s="156"/>
      <c r="AD409" s="156"/>
      <c r="AE409" s="156"/>
      <c r="AF409" s="156"/>
      <c r="AG409" s="156"/>
      <c r="AM409" s="214"/>
      <c r="AN409" s="214"/>
      <c r="AO409" s="214"/>
      <c r="AV409" s="475"/>
      <c r="BE409" s="178"/>
      <c r="BF409" s="398"/>
      <c r="BG409" s="409"/>
      <c r="BH409" s="156"/>
      <c r="BI409" s="156"/>
      <c r="BJ409" s="156"/>
      <c r="BK409" s="156"/>
      <c r="BL409" s="156"/>
      <c r="BN409" s="367"/>
    </row>
    <row r="410" spans="1:66" s="216" customFormat="1" x14ac:dyDescent="0.45">
      <c r="A410" s="154"/>
      <c r="B410" s="485"/>
      <c r="C410" s="155"/>
      <c r="D410" s="155"/>
      <c r="E410" s="156"/>
      <c r="F410" s="156"/>
      <c r="AB410" s="156"/>
      <c r="AC410" s="156"/>
      <c r="AD410" s="156"/>
      <c r="AE410" s="156"/>
      <c r="AF410" s="156"/>
      <c r="AG410" s="156"/>
      <c r="AM410" s="214"/>
      <c r="AN410" s="214"/>
      <c r="AO410" s="214"/>
      <c r="AV410" s="475"/>
      <c r="BE410" s="178"/>
      <c r="BF410" s="398"/>
      <c r="BG410" s="409"/>
      <c r="BH410" s="156"/>
      <c r="BI410" s="156"/>
      <c r="BJ410" s="156"/>
      <c r="BK410" s="156"/>
      <c r="BL410" s="156"/>
      <c r="BN410" s="367"/>
    </row>
    <row r="411" spans="1:66" s="216" customFormat="1" x14ac:dyDescent="0.45">
      <c r="A411" s="154"/>
      <c r="B411" s="485"/>
      <c r="C411" s="155"/>
      <c r="D411" s="155"/>
      <c r="E411" s="156"/>
      <c r="F411" s="156"/>
      <c r="AB411" s="156"/>
      <c r="AC411" s="156"/>
      <c r="AD411" s="156"/>
      <c r="AE411" s="156"/>
      <c r="AF411" s="156"/>
      <c r="AG411" s="156"/>
      <c r="AM411" s="214"/>
      <c r="AN411" s="214"/>
      <c r="AO411" s="214"/>
      <c r="AV411" s="475"/>
      <c r="BE411" s="178"/>
      <c r="BF411" s="398"/>
      <c r="BG411" s="409"/>
      <c r="BH411" s="156"/>
      <c r="BI411" s="156"/>
      <c r="BJ411" s="156"/>
      <c r="BK411" s="156"/>
      <c r="BL411" s="156"/>
      <c r="BN411" s="367"/>
    </row>
    <row r="412" spans="1:66" s="216" customFormat="1" x14ac:dyDescent="0.45">
      <c r="A412" s="154"/>
      <c r="B412" s="485"/>
      <c r="C412" s="155"/>
      <c r="D412" s="155"/>
      <c r="E412" s="156"/>
      <c r="F412" s="156"/>
      <c r="AB412" s="156"/>
      <c r="AC412" s="156"/>
      <c r="AD412" s="156"/>
      <c r="AE412" s="156"/>
      <c r="AF412" s="156"/>
      <c r="AG412" s="156"/>
      <c r="AM412" s="214"/>
      <c r="AN412" s="214"/>
      <c r="AO412" s="214"/>
      <c r="AV412" s="475"/>
      <c r="BE412" s="178"/>
      <c r="BF412" s="398"/>
      <c r="BG412" s="409"/>
      <c r="BH412" s="156"/>
      <c r="BI412" s="156"/>
      <c r="BJ412" s="156"/>
      <c r="BK412" s="156"/>
      <c r="BL412" s="156"/>
      <c r="BN412" s="367"/>
    </row>
    <row r="413" spans="1:66" s="216" customFormat="1" x14ac:dyDescent="0.45">
      <c r="A413" s="154"/>
      <c r="B413" s="485"/>
      <c r="C413" s="155"/>
      <c r="D413" s="155"/>
      <c r="E413" s="156"/>
      <c r="F413" s="156"/>
      <c r="AB413" s="156"/>
      <c r="AC413" s="156"/>
      <c r="AD413" s="156"/>
      <c r="AE413" s="156"/>
      <c r="AF413" s="156"/>
      <c r="AG413" s="156"/>
      <c r="AM413" s="214"/>
      <c r="AN413" s="214"/>
      <c r="AO413" s="214"/>
      <c r="AV413" s="475"/>
      <c r="BE413" s="178"/>
      <c r="BF413" s="398"/>
      <c r="BG413" s="409"/>
      <c r="BH413" s="156"/>
      <c r="BI413" s="156"/>
      <c r="BJ413" s="156"/>
      <c r="BK413" s="156"/>
      <c r="BL413" s="156"/>
      <c r="BN413" s="367"/>
    </row>
    <row r="414" spans="1:66" s="216" customFormat="1" x14ac:dyDescent="0.45">
      <c r="A414" s="154"/>
      <c r="B414" s="485"/>
      <c r="C414" s="155"/>
      <c r="D414" s="155"/>
      <c r="E414" s="156"/>
      <c r="F414" s="156"/>
      <c r="AB414" s="156"/>
      <c r="AC414" s="156"/>
      <c r="AD414" s="156"/>
      <c r="AE414" s="156"/>
      <c r="AF414" s="156"/>
      <c r="AG414" s="156"/>
      <c r="AM414" s="214"/>
      <c r="AN414" s="214"/>
      <c r="AO414" s="214"/>
      <c r="AV414" s="475"/>
      <c r="BE414" s="178"/>
      <c r="BF414" s="398"/>
      <c r="BG414" s="409"/>
      <c r="BH414" s="156"/>
      <c r="BI414" s="156"/>
      <c r="BJ414" s="156"/>
      <c r="BK414" s="156"/>
      <c r="BL414" s="156"/>
      <c r="BN414" s="367"/>
    </row>
    <row r="415" spans="1:66" s="216" customFormat="1" x14ac:dyDescent="0.45">
      <c r="A415" s="154"/>
      <c r="B415" s="485"/>
      <c r="C415" s="155"/>
      <c r="D415" s="155"/>
      <c r="E415" s="156"/>
      <c r="F415" s="156"/>
      <c r="AB415" s="156"/>
      <c r="AC415" s="156"/>
      <c r="AD415" s="156"/>
      <c r="AE415" s="156"/>
      <c r="AF415" s="156"/>
      <c r="AG415" s="156"/>
      <c r="AM415" s="214"/>
      <c r="AN415" s="214"/>
      <c r="AO415" s="214"/>
      <c r="AV415" s="475"/>
      <c r="BE415" s="178"/>
      <c r="BF415" s="398"/>
      <c r="BG415" s="409"/>
      <c r="BH415" s="156"/>
      <c r="BI415" s="156"/>
      <c r="BJ415" s="156"/>
      <c r="BK415" s="156"/>
      <c r="BL415" s="156"/>
      <c r="BN415" s="367"/>
    </row>
    <row r="416" spans="1:66" s="216" customFormat="1" x14ac:dyDescent="0.45">
      <c r="A416" s="154"/>
      <c r="B416" s="485"/>
      <c r="C416" s="155"/>
      <c r="D416" s="155"/>
      <c r="E416" s="156"/>
      <c r="F416" s="156"/>
      <c r="AB416" s="156"/>
      <c r="AC416" s="156"/>
      <c r="AD416" s="156"/>
      <c r="AE416" s="156"/>
      <c r="AF416" s="156"/>
      <c r="AG416" s="156"/>
      <c r="AM416" s="214"/>
      <c r="AN416" s="214"/>
      <c r="AO416" s="214"/>
      <c r="AV416" s="475"/>
      <c r="BE416" s="178"/>
      <c r="BF416" s="398"/>
      <c r="BG416" s="409"/>
      <c r="BH416" s="156"/>
      <c r="BI416" s="156"/>
      <c r="BJ416" s="156"/>
      <c r="BK416" s="156"/>
      <c r="BL416" s="156"/>
      <c r="BN416" s="367"/>
    </row>
    <row r="417" spans="1:66" s="216" customFormat="1" x14ac:dyDescent="0.45">
      <c r="A417" s="154"/>
      <c r="B417" s="485"/>
      <c r="C417" s="155"/>
      <c r="D417" s="155"/>
      <c r="E417" s="156"/>
      <c r="F417" s="156"/>
      <c r="AB417" s="156"/>
      <c r="AC417" s="156"/>
      <c r="AD417" s="156"/>
      <c r="AE417" s="156"/>
      <c r="AF417" s="156"/>
      <c r="AG417" s="156"/>
      <c r="AM417" s="214"/>
      <c r="AN417" s="214"/>
      <c r="AO417" s="214"/>
      <c r="AV417" s="475"/>
      <c r="BE417" s="178"/>
      <c r="BF417" s="398"/>
      <c r="BG417" s="409"/>
      <c r="BH417" s="156"/>
      <c r="BI417" s="156"/>
      <c r="BJ417" s="156"/>
      <c r="BK417" s="156"/>
      <c r="BL417" s="156"/>
      <c r="BN417" s="367"/>
    </row>
    <row r="418" spans="1:66" s="216" customFormat="1" x14ac:dyDescent="0.45">
      <c r="A418" s="154"/>
      <c r="B418" s="485"/>
      <c r="C418" s="155"/>
      <c r="D418" s="155"/>
      <c r="E418" s="156"/>
      <c r="F418" s="156"/>
      <c r="AB418" s="156"/>
      <c r="AC418" s="156"/>
      <c r="AD418" s="156"/>
      <c r="AE418" s="156"/>
      <c r="AF418" s="156"/>
      <c r="AG418" s="156"/>
      <c r="AM418" s="214"/>
      <c r="AN418" s="214"/>
      <c r="AO418" s="214"/>
      <c r="AV418" s="475"/>
      <c r="BE418" s="178"/>
      <c r="BF418" s="398"/>
      <c r="BG418" s="409"/>
      <c r="BH418" s="156"/>
      <c r="BI418" s="156"/>
      <c r="BJ418" s="156"/>
      <c r="BK418" s="156"/>
      <c r="BL418" s="156"/>
      <c r="BN418" s="367"/>
    </row>
    <row r="419" spans="1:66" s="216" customFormat="1" x14ac:dyDescent="0.45">
      <c r="A419" s="154"/>
      <c r="B419" s="485"/>
      <c r="C419" s="155"/>
      <c r="D419" s="155"/>
      <c r="E419" s="156"/>
      <c r="F419" s="156"/>
      <c r="AB419" s="156"/>
      <c r="AC419" s="156"/>
      <c r="AD419" s="156"/>
      <c r="AE419" s="156"/>
      <c r="AF419" s="156"/>
      <c r="AG419" s="156"/>
      <c r="AM419" s="214"/>
      <c r="AN419" s="214"/>
      <c r="AO419" s="214"/>
      <c r="AV419" s="475"/>
      <c r="BE419" s="178"/>
      <c r="BF419" s="398"/>
      <c r="BG419" s="409"/>
      <c r="BH419" s="156"/>
      <c r="BI419" s="156"/>
      <c r="BJ419" s="156"/>
      <c r="BK419" s="156"/>
      <c r="BL419" s="156"/>
      <c r="BN419" s="367"/>
    </row>
    <row r="420" spans="1:66" s="216" customFormat="1" x14ac:dyDescent="0.45">
      <c r="A420" s="154"/>
      <c r="B420" s="485"/>
      <c r="C420" s="155"/>
      <c r="D420" s="155"/>
      <c r="E420" s="156"/>
      <c r="F420" s="156"/>
      <c r="AB420" s="156"/>
      <c r="AC420" s="156"/>
      <c r="AD420" s="156"/>
      <c r="AE420" s="156"/>
      <c r="AF420" s="156"/>
      <c r="AG420" s="156"/>
      <c r="AM420" s="214"/>
      <c r="AN420" s="214"/>
      <c r="AO420" s="214"/>
      <c r="AV420" s="475"/>
      <c r="BE420" s="178"/>
      <c r="BF420" s="398"/>
      <c r="BG420" s="409"/>
      <c r="BH420" s="156"/>
      <c r="BI420" s="156"/>
      <c r="BJ420" s="156"/>
      <c r="BK420" s="156"/>
      <c r="BL420" s="156"/>
      <c r="BN420" s="367"/>
    </row>
    <row r="421" spans="1:66" s="216" customFormat="1" x14ac:dyDescent="0.45">
      <c r="A421" s="154"/>
      <c r="B421" s="485"/>
      <c r="C421" s="155"/>
      <c r="D421" s="155"/>
      <c r="E421" s="156"/>
      <c r="F421" s="156"/>
      <c r="AB421" s="156"/>
      <c r="AC421" s="156"/>
      <c r="AD421" s="156"/>
      <c r="AE421" s="156"/>
      <c r="AF421" s="156"/>
      <c r="AG421" s="156"/>
      <c r="AM421" s="214"/>
      <c r="AN421" s="214"/>
      <c r="AO421" s="214"/>
      <c r="AV421" s="475"/>
      <c r="BE421" s="178"/>
      <c r="BF421" s="398"/>
      <c r="BG421" s="409"/>
      <c r="BH421" s="156"/>
      <c r="BI421" s="156"/>
      <c r="BJ421" s="156"/>
      <c r="BK421" s="156"/>
      <c r="BL421" s="156"/>
      <c r="BN421" s="367"/>
    </row>
    <row r="422" spans="1:66" s="216" customFormat="1" x14ac:dyDescent="0.45">
      <c r="A422" s="154"/>
      <c r="B422" s="485"/>
      <c r="C422" s="155"/>
      <c r="D422" s="155"/>
      <c r="E422" s="156"/>
      <c r="F422" s="156"/>
      <c r="AB422" s="156"/>
      <c r="AC422" s="156"/>
      <c r="AD422" s="156"/>
      <c r="AE422" s="156"/>
      <c r="AF422" s="156"/>
      <c r="AG422" s="156"/>
      <c r="AM422" s="214"/>
      <c r="AN422" s="214"/>
      <c r="AO422" s="214"/>
      <c r="AV422" s="475"/>
      <c r="BE422" s="178"/>
      <c r="BF422" s="398"/>
      <c r="BG422" s="409"/>
      <c r="BH422" s="156"/>
      <c r="BI422" s="156"/>
      <c r="BJ422" s="156"/>
      <c r="BK422" s="156"/>
      <c r="BL422" s="156"/>
      <c r="BN422" s="367"/>
    </row>
    <row r="423" spans="1:66" s="216" customFormat="1" x14ac:dyDescent="0.45">
      <c r="A423" s="154"/>
      <c r="B423" s="485"/>
      <c r="C423" s="155"/>
      <c r="D423" s="155"/>
      <c r="E423" s="156"/>
      <c r="F423" s="156"/>
      <c r="AB423" s="156"/>
      <c r="AC423" s="156"/>
      <c r="AD423" s="156"/>
      <c r="AE423" s="156"/>
      <c r="AF423" s="156"/>
      <c r="AG423" s="156"/>
      <c r="AM423" s="214"/>
      <c r="AN423" s="214"/>
      <c r="AO423" s="214"/>
      <c r="AV423" s="475"/>
      <c r="BE423" s="178"/>
      <c r="BF423" s="398"/>
      <c r="BG423" s="409"/>
      <c r="BH423" s="156"/>
      <c r="BI423" s="156"/>
      <c r="BJ423" s="156"/>
      <c r="BK423" s="156"/>
      <c r="BL423" s="156"/>
      <c r="BN423" s="367"/>
    </row>
    <row r="424" spans="1:66" s="216" customFormat="1" x14ac:dyDescent="0.45">
      <c r="A424" s="154"/>
      <c r="B424" s="485"/>
      <c r="C424" s="155"/>
      <c r="D424" s="155"/>
      <c r="E424" s="156"/>
      <c r="F424" s="156"/>
      <c r="AB424" s="156"/>
      <c r="AC424" s="156"/>
      <c r="AD424" s="156"/>
      <c r="AE424" s="156"/>
      <c r="AF424" s="156"/>
      <c r="AG424" s="156"/>
      <c r="AM424" s="214"/>
      <c r="AN424" s="214"/>
      <c r="AO424" s="214"/>
      <c r="AV424" s="475"/>
      <c r="BE424" s="178"/>
      <c r="BF424" s="398"/>
      <c r="BG424" s="409"/>
      <c r="BH424" s="156"/>
      <c r="BI424" s="156"/>
      <c r="BJ424" s="156"/>
      <c r="BK424" s="156"/>
      <c r="BL424" s="156"/>
      <c r="BN424" s="367"/>
    </row>
    <row r="425" spans="1:66" s="216" customFormat="1" x14ac:dyDescent="0.45">
      <c r="A425" s="154"/>
      <c r="B425" s="485"/>
      <c r="C425" s="155"/>
      <c r="D425" s="155"/>
      <c r="E425" s="156"/>
      <c r="F425" s="156"/>
      <c r="AB425" s="156"/>
      <c r="AC425" s="156"/>
      <c r="AD425" s="156"/>
      <c r="AE425" s="156"/>
      <c r="AF425" s="156"/>
      <c r="AG425" s="156"/>
      <c r="AM425" s="214"/>
      <c r="AN425" s="214"/>
      <c r="AO425" s="214"/>
      <c r="AV425" s="475"/>
      <c r="BE425" s="178"/>
      <c r="BF425" s="398"/>
      <c r="BG425" s="409"/>
      <c r="BH425" s="156"/>
      <c r="BI425" s="156"/>
      <c r="BJ425" s="156"/>
      <c r="BK425" s="156"/>
      <c r="BL425" s="156"/>
      <c r="BN425" s="367"/>
    </row>
    <row r="426" spans="1:66" s="216" customFormat="1" x14ac:dyDescent="0.45">
      <c r="A426" s="154"/>
      <c r="B426" s="485"/>
      <c r="C426" s="155"/>
      <c r="D426" s="155"/>
      <c r="E426" s="156"/>
      <c r="F426" s="156"/>
      <c r="AB426" s="156"/>
      <c r="AC426" s="156"/>
      <c r="AD426" s="156"/>
      <c r="AE426" s="156"/>
      <c r="AF426" s="156"/>
      <c r="AG426" s="156"/>
      <c r="AM426" s="214"/>
      <c r="AN426" s="214"/>
      <c r="AO426" s="214"/>
      <c r="AV426" s="475"/>
      <c r="BE426" s="178"/>
      <c r="BF426" s="398"/>
      <c r="BG426" s="409"/>
      <c r="BH426" s="156"/>
      <c r="BI426" s="156"/>
      <c r="BJ426" s="156"/>
      <c r="BK426" s="156"/>
      <c r="BL426" s="156"/>
      <c r="BN426" s="367"/>
    </row>
    <row r="427" spans="1:66" s="216" customFormat="1" x14ac:dyDescent="0.45">
      <c r="A427" s="154"/>
      <c r="B427" s="485"/>
      <c r="C427" s="155"/>
      <c r="D427" s="155"/>
      <c r="E427" s="156"/>
      <c r="F427" s="156"/>
      <c r="AB427" s="156"/>
      <c r="AC427" s="156"/>
      <c r="AD427" s="156"/>
      <c r="AE427" s="156"/>
      <c r="AF427" s="156"/>
      <c r="AG427" s="156"/>
      <c r="AM427" s="214"/>
      <c r="AN427" s="214"/>
      <c r="AO427" s="214"/>
      <c r="AV427" s="475"/>
      <c r="BE427" s="178"/>
      <c r="BF427" s="398"/>
      <c r="BG427" s="409"/>
      <c r="BH427" s="156"/>
      <c r="BI427" s="156"/>
      <c r="BJ427" s="156"/>
      <c r="BK427" s="156"/>
      <c r="BL427" s="156"/>
      <c r="BN427" s="367"/>
    </row>
    <row r="428" spans="1:66" s="216" customFormat="1" x14ac:dyDescent="0.45">
      <c r="A428" s="154"/>
      <c r="B428" s="485"/>
      <c r="C428" s="155"/>
      <c r="D428" s="155"/>
      <c r="E428" s="156"/>
      <c r="F428" s="156"/>
      <c r="AB428" s="156"/>
      <c r="AC428" s="156"/>
      <c r="AD428" s="156"/>
      <c r="AE428" s="156"/>
      <c r="AF428" s="156"/>
      <c r="AG428" s="156"/>
      <c r="AM428" s="214"/>
      <c r="AN428" s="214"/>
      <c r="AO428" s="214"/>
      <c r="AV428" s="475"/>
      <c r="BE428" s="178"/>
      <c r="BF428" s="398"/>
      <c r="BG428" s="409"/>
      <c r="BH428" s="156"/>
      <c r="BI428" s="156"/>
      <c r="BJ428" s="156"/>
      <c r="BK428" s="156"/>
      <c r="BL428" s="156"/>
      <c r="BN428" s="367"/>
    </row>
    <row r="429" spans="1:66" s="216" customFormat="1" x14ac:dyDescent="0.45">
      <c r="A429" s="154"/>
      <c r="B429" s="485"/>
      <c r="C429" s="155"/>
      <c r="D429" s="155"/>
      <c r="E429" s="156"/>
      <c r="F429" s="156"/>
      <c r="AB429" s="156"/>
      <c r="AC429" s="156"/>
      <c r="AD429" s="156"/>
      <c r="AE429" s="156"/>
      <c r="AF429" s="156"/>
      <c r="AG429" s="156"/>
      <c r="AM429" s="214"/>
      <c r="AN429" s="214"/>
      <c r="AO429" s="214"/>
      <c r="AV429" s="475"/>
      <c r="BE429" s="178"/>
      <c r="BF429" s="398"/>
      <c r="BG429" s="409"/>
      <c r="BH429" s="156"/>
      <c r="BI429" s="156"/>
      <c r="BJ429" s="156"/>
      <c r="BK429" s="156"/>
      <c r="BL429" s="156"/>
      <c r="BN429" s="367"/>
    </row>
    <row r="430" spans="1:66" s="216" customFormat="1" x14ac:dyDescent="0.45">
      <c r="A430" s="154"/>
      <c r="B430" s="485"/>
      <c r="C430" s="155"/>
      <c r="D430" s="155"/>
      <c r="E430" s="156"/>
      <c r="F430" s="156"/>
      <c r="AB430" s="156"/>
      <c r="AC430" s="156"/>
      <c r="AD430" s="156"/>
      <c r="AE430" s="156"/>
      <c r="AF430" s="156"/>
      <c r="AG430" s="156"/>
      <c r="AM430" s="214"/>
      <c r="AN430" s="214"/>
      <c r="AO430" s="214"/>
      <c r="AV430" s="475"/>
      <c r="BE430" s="178"/>
      <c r="BF430" s="398"/>
      <c r="BG430" s="409"/>
      <c r="BH430" s="156"/>
      <c r="BI430" s="156"/>
      <c r="BJ430" s="156"/>
      <c r="BK430" s="156"/>
      <c r="BL430" s="156"/>
      <c r="BN430" s="367"/>
    </row>
    <row r="431" spans="1:66" s="216" customFormat="1" x14ac:dyDescent="0.45">
      <c r="A431" s="154"/>
      <c r="B431" s="485"/>
      <c r="C431" s="155"/>
      <c r="D431" s="155"/>
      <c r="E431" s="156"/>
      <c r="F431" s="156"/>
      <c r="AB431" s="156"/>
      <c r="AC431" s="156"/>
      <c r="AD431" s="156"/>
      <c r="AE431" s="156"/>
      <c r="AF431" s="156"/>
      <c r="AG431" s="156"/>
      <c r="AM431" s="214"/>
      <c r="AN431" s="214"/>
      <c r="AO431" s="214"/>
      <c r="AV431" s="475"/>
      <c r="BE431" s="178"/>
      <c r="BF431" s="398"/>
      <c r="BG431" s="409"/>
      <c r="BH431" s="156"/>
      <c r="BI431" s="156"/>
      <c r="BJ431" s="156"/>
      <c r="BK431" s="156"/>
      <c r="BL431" s="156"/>
      <c r="BN431" s="367"/>
    </row>
    <row r="432" spans="1:66" s="216" customFormat="1" x14ac:dyDescent="0.45">
      <c r="A432" s="154"/>
      <c r="B432" s="485"/>
      <c r="C432" s="155"/>
      <c r="D432" s="155"/>
      <c r="E432" s="156"/>
      <c r="F432" s="156"/>
      <c r="AB432" s="156"/>
      <c r="AC432" s="156"/>
      <c r="AD432" s="156"/>
      <c r="AE432" s="156"/>
      <c r="AF432" s="156"/>
      <c r="AG432" s="156"/>
      <c r="AM432" s="214"/>
      <c r="AN432" s="214"/>
      <c r="AO432" s="214"/>
      <c r="AV432" s="475"/>
      <c r="BE432" s="178"/>
      <c r="BF432" s="398"/>
      <c r="BG432" s="409"/>
      <c r="BH432" s="156"/>
      <c r="BI432" s="156"/>
      <c r="BJ432" s="156"/>
      <c r="BK432" s="156"/>
      <c r="BL432" s="156"/>
      <c r="BN432" s="367"/>
    </row>
    <row r="433" spans="1:66" s="216" customFormat="1" x14ac:dyDescent="0.45">
      <c r="A433" s="154"/>
      <c r="B433" s="485"/>
      <c r="C433" s="155"/>
      <c r="D433" s="155"/>
      <c r="E433" s="156"/>
      <c r="F433" s="156"/>
      <c r="AB433" s="156"/>
      <c r="AC433" s="156"/>
      <c r="AD433" s="156"/>
      <c r="AE433" s="156"/>
      <c r="AF433" s="156"/>
      <c r="AG433" s="156"/>
      <c r="AM433" s="214"/>
      <c r="AN433" s="214"/>
      <c r="AO433" s="214"/>
      <c r="AV433" s="475"/>
      <c r="BE433" s="178"/>
      <c r="BF433" s="398"/>
      <c r="BG433" s="409"/>
      <c r="BH433" s="156"/>
      <c r="BI433" s="156"/>
      <c r="BJ433" s="156"/>
      <c r="BK433" s="156"/>
      <c r="BL433" s="156"/>
      <c r="BN433" s="367"/>
    </row>
    <row r="434" spans="1:66" s="216" customFormat="1" x14ac:dyDescent="0.45">
      <c r="A434" s="154"/>
      <c r="B434" s="485"/>
      <c r="C434" s="155"/>
      <c r="D434" s="155"/>
      <c r="E434" s="156"/>
      <c r="F434" s="156"/>
      <c r="AB434" s="156"/>
      <c r="AC434" s="156"/>
      <c r="AD434" s="156"/>
      <c r="AE434" s="156"/>
      <c r="AF434" s="156"/>
      <c r="AG434" s="156"/>
      <c r="AM434" s="214"/>
      <c r="AN434" s="214"/>
      <c r="AO434" s="214"/>
      <c r="AV434" s="475"/>
      <c r="BE434" s="178"/>
      <c r="BF434" s="398"/>
      <c r="BG434" s="409"/>
      <c r="BH434" s="156"/>
      <c r="BI434" s="156"/>
      <c r="BJ434" s="156"/>
      <c r="BK434" s="156"/>
      <c r="BL434" s="156"/>
      <c r="BN434" s="367"/>
    </row>
    <row r="435" spans="1:66" s="216" customFormat="1" x14ac:dyDescent="0.45">
      <c r="A435" s="154"/>
      <c r="B435" s="485"/>
      <c r="C435" s="155"/>
      <c r="D435" s="155"/>
      <c r="E435" s="156"/>
      <c r="F435" s="156"/>
      <c r="AB435" s="156"/>
      <c r="AC435" s="156"/>
      <c r="AD435" s="156"/>
      <c r="AE435" s="156"/>
      <c r="AF435" s="156"/>
      <c r="AG435" s="156"/>
      <c r="AM435" s="214"/>
      <c r="AN435" s="214"/>
      <c r="AO435" s="214"/>
      <c r="AV435" s="475"/>
      <c r="BE435" s="178"/>
      <c r="BF435" s="398"/>
      <c r="BG435" s="409"/>
      <c r="BH435" s="156"/>
      <c r="BI435" s="156"/>
      <c r="BJ435" s="156"/>
      <c r="BK435" s="156"/>
      <c r="BL435" s="156"/>
      <c r="BN435" s="367"/>
    </row>
    <row r="436" spans="1:66" s="216" customFormat="1" x14ac:dyDescent="0.45">
      <c r="A436" s="154"/>
      <c r="B436" s="485"/>
      <c r="C436" s="155"/>
      <c r="D436" s="155"/>
      <c r="E436" s="156"/>
      <c r="F436" s="156"/>
      <c r="AB436" s="156"/>
      <c r="AC436" s="156"/>
      <c r="AD436" s="156"/>
      <c r="AE436" s="156"/>
      <c r="AF436" s="156"/>
      <c r="AG436" s="156"/>
      <c r="AM436" s="214"/>
      <c r="AN436" s="214"/>
      <c r="AO436" s="214"/>
      <c r="AV436" s="475"/>
      <c r="BE436" s="178"/>
      <c r="BF436" s="398"/>
      <c r="BG436" s="409"/>
      <c r="BH436" s="156"/>
      <c r="BI436" s="156"/>
      <c r="BJ436" s="156"/>
      <c r="BK436" s="156"/>
      <c r="BL436" s="156"/>
      <c r="BN436" s="367"/>
    </row>
    <row r="437" spans="1:66" s="216" customFormat="1" x14ac:dyDescent="0.45">
      <c r="A437" s="154"/>
      <c r="B437" s="485"/>
      <c r="C437" s="155"/>
      <c r="D437" s="155"/>
      <c r="E437" s="156"/>
      <c r="F437" s="156"/>
      <c r="AB437" s="156"/>
      <c r="AC437" s="156"/>
      <c r="AD437" s="156"/>
      <c r="AE437" s="156"/>
      <c r="AF437" s="156"/>
      <c r="AG437" s="156"/>
      <c r="AM437" s="214"/>
      <c r="AN437" s="214"/>
      <c r="AO437" s="214"/>
      <c r="AV437" s="475"/>
      <c r="BE437" s="178"/>
      <c r="BF437" s="398"/>
      <c r="BG437" s="409"/>
      <c r="BH437" s="156"/>
      <c r="BI437" s="156"/>
      <c r="BJ437" s="156"/>
      <c r="BK437" s="156"/>
      <c r="BL437" s="156"/>
      <c r="BN437" s="367"/>
    </row>
    <row r="438" spans="1:66" s="216" customFormat="1" x14ac:dyDescent="0.45">
      <c r="A438" s="154"/>
      <c r="B438" s="485"/>
      <c r="C438" s="155"/>
      <c r="D438" s="155"/>
      <c r="E438" s="156"/>
      <c r="F438" s="156"/>
      <c r="AB438" s="156"/>
      <c r="AC438" s="156"/>
      <c r="AD438" s="156"/>
      <c r="AE438" s="156"/>
      <c r="AF438" s="156"/>
      <c r="AG438" s="156"/>
      <c r="AM438" s="214"/>
      <c r="AN438" s="214"/>
      <c r="AO438" s="214"/>
      <c r="AV438" s="475"/>
      <c r="BE438" s="178"/>
      <c r="BF438" s="398"/>
      <c r="BG438" s="409"/>
      <c r="BH438" s="156"/>
      <c r="BI438" s="156"/>
      <c r="BJ438" s="156"/>
      <c r="BK438" s="156"/>
      <c r="BL438" s="156"/>
      <c r="BN438" s="367"/>
    </row>
    <row r="439" spans="1:66" s="216" customFormat="1" x14ac:dyDescent="0.45">
      <c r="A439" s="154"/>
      <c r="B439" s="485"/>
      <c r="C439" s="155"/>
      <c r="D439" s="155"/>
      <c r="E439" s="156"/>
      <c r="F439" s="156"/>
      <c r="AB439" s="156"/>
      <c r="AC439" s="156"/>
      <c r="AD439" s="156"/>
      <c r="AE439" s="156"/>
      <c r="AF439" s="156"/>
      <c r="AG439" s="156"/>
      <c r="AM439" s="214"/>
      <c r="AN439" s="214"/>
      <c r="AO439" s="214"/>
      <c r="AV439" s="475"/>
      <c r="BE439" s="178"/>
      <c r="BF439" s="398"/>
      <c r="BG439" s="409"/>
      <c r="BH439" s="156"/>
      <c r="BI439" s="156"/>
      <c r="BJ439" s="156"/>
      <c r="BK439" s="156"/>
      <c r="BL439" s="156"/>
      <c r="BN439" s="367"/>
    </row>
    <row r="440" spans="1:66" s="216" customFormat="1" x14ac:dyDescent="0.45">
      <c r="A440" s="154"/>
      <c r="B440" s="485"/>
      <c r="C440" s="155"/>
      <c r="D440" s="155"/>
      <c r="E440" s="156"/>
      <c r="F440" s="156"/>
      <c r="AB440" s="156"/>
      <c r="AC440" s="156"/>
      <c r="AD440" s="156"/>
      <c r="AE440" s="156"/>
      <c r="AF440" s="156"/>
      <c r="AG440" s="156"/>
      <c r="AM440" s="214"/>
      <c r="AN440" s="214"/>
      <c r="AO440" s="214"/>
      <c r="AV440" s="475"/>
      <c r="BE440" s="178"/>
      <c r="BF440" s="398"/>
      <c r="BG440" s="409"/>
      <c r="BH440" s="156"/>
      <c r="BI440" s="156"/>
      <c r="BJ440" s="156"/>
      <c r="BK440" s="156"/>
      <c r="BL440" s="156"/>
      <c r="BN440" s="367"/>
    </row>
    <row r="441" spans="1:66" s="216" customFormat="1" x14ac:dyDescent="0.45">
      <c r="A441" s="154"/>
      <c r="B441" s="485"/>
      <c r="C441" s="155"/>
      <c r="D441" s="155"/>
      <c r="E441" s="156"/>
      <c r="F441" s="156"/>
      <c r="AB441" s="156"/>
      <c r="AC441" s="156"/>
      <c r="AD441" s="156"/>
      <c r="AE441" s="156"/>
      <c r="AF441" s="156"/>
      <c r="AG441" s="156"/>
      <c r="AM441" s="214"/>
      <c r="AN441" s="214"/>
      <c r="AO441" s="214"/>
      <c r="AV441" s="475"/>
      <c r="BE441" s="178"/>
      <c r="BF441" s="398"/>
      <c r="BG441" s="409"/>
      <c r="BH441" s="156"/>
      <c r="BI441" s="156"/>
      <c r="BJ441" s="156"/>
      <c r="BK441" s="156"/>
      <c r="BL441" s="156"/>
      <c r="BN441" s="367"/>
    </row>
    <row r="442" spans="1:66" s="216" customFormat="1" x14ac:dyDescent="0.45">
      <c r="A442" s="154"/>
      <c r="B442" s="485"/>
      <c r="C442" s="155"/>
      <c r="D442" s="155"/>
      <c r="E442" s="156"/>
      <c r="F442" s="156"/>
      <c r="AB442" s="156"/>
      <c r="AC442" s="156"/>
      <c r="AD442" s="156"/>
      <c r="AE442" s="156"/>
      <c r="AF442" s="156"/>
      <c r="AG442" s="156"/>
      <c r="AM442" s="214"/>
      <c r="AN442" s="214"/>
      <c r="AO442" s="214"/>
      <c r="AV442" s="475"/>
      <c r="BE442" s="178"/>
      <c r="BF442" s="398"/>
      <c r="BG442" s="409"/>
      <c r="BH442" s="156"/>
      <c r="BI442" s="156"/>
      <c r="BJ442" s="156"/>
      <c r="BK442" s="156"/>
      <c r="BL442" s="156"/>
      <c r="BN442" s="367"/>
    </row>
    <row r="443" spans="1:66" s="216" customFormat="1" x14ac:dyDescent="0.45">
      <c r="A443" s="154"/>
      <c r="B443" s="485"/>
      <c r="C443" s="155"/>
      <c r="D443" s="155"/>
      <c r="E443" s="156"/>
      <c r="F443" s="156"/>
      <c r="AB443" s="156"/>
      <c r="AC443" s="156"/>
      <c r="AD443" s="156"/>
      <c r="AE443" s="156"/>
      <c r="AF443" s="156"/>
      <c r="AG443" s="156"/>
      <c r="AM443" s="214"/>
      <c r="AN443" s="214"/>
      <c r="AO443" s="214"/>
      <c r="AV443" s="475"/>
      <c r="BE443" s="178"/>
      <c r="BF443" s="398"/>
      <c r="BG443" s="409"/>
      <c r="BH443" s="156"/>
      <c r="BI443" s="156"/>
      <c r="BJ443" s="156"/>
      <c r="BK443" s="156"/>
      <c r="BL443" s="156"/>
      <c r="BN443" s="367"/>
    </row>
    <row r="444" spans="1:66" s="216" customFormat="1" x14ac:dyDescent="0.45">
      <c r="A444" s="154"/>
      <c r="B444" s="485"/>
      <c r="C444" s="155"/>
      <c r="D444" s="155"/>
      <c r="E444" s="156"/>
      <c r="F444" s="156"/>
      <c r="AB444" s="156"/>
      <c r="AC444" s="156"/>
      <c r="AD444" s="156"/>
      <c r="AE444" s="156"/>
      <c r="AF444" s="156"/>
      <c r="AG444" s="156"/>
      <c r="AM444" s="214"/>
      <c r="AN444" s="214"/>
      <c r="AO444" s="214"/>
      <c r="AV444" s="475"/>
      <c r="BE444" s="178"/>
      <c r="BF444" s="398"/>
      <c r="BG444" s="409"/>
      <c r="BH444" s="156"/>
      <c r="BI444" s="156"/>
      <c r="BJ444" s="156"/>
      <c r="BK444" s="156"/>
      <c r="BL444" s="156"/>
      <c r="BN444" s="367"/>
    </row>
    <row r="445" spans="1:66" s="216" customFormat="1" x14ac:dyDescent="0.45">
      <c r="A445" s="154"/>
      <c r="B445" s="485"/>
      <c r="C445" s="155"/>
      <c r="D445" s="155"/>
      <c r="E445" s="156"/>
      <c r="F445" s="156"/>
      <c r="AB445" s="156"/>
      <c r="AC445" s="156"/>
      <c r="AD445" s="156"/>
      <c r="AE445" s="156"/>
      <c r="AF445" s="156"/>
      <c r="AG445" s="156"/>
      <c r="AM445" s="214"/>
      <c r="AN445" s="214"/>
      <c r="AO445" s="214"/>
      <c r="AV445" s="475"/>
      <c r="BE445" s="178"/>
      <c r="BF445" s="398"/>
      <c r="BG445" s="409"/>
      <c r="BH445" s="156"/>
      <c r="BI445" s="156"/>
      <c r="BJ445" s="156"/>
      <c r="BK445" s="156"/>
      <c r="BL445" s="156"/>
      <c r="BN445" s="367"/>
    </row>
    <row r="446" spans="1:66" s="216" customFormat="1" x14ac:dyDescent="0.45">
      <c r="A446" s="154"/>
      <c r="B446" s="485"/>
      <c r="C446" s="155"/>
      <c r="D446" s="155"/>
      <c r="E446" s="156"/>
      <c r="F446" s="156"/>
      <c r="AB446" s="156"/>
      <c r="AC446" s="156"/>
      <c r="AD446" s="156"/>
      <c r="AE446" s="156"/>
      <c r="AF446" s="156"/>
      <c r="AG446" s="156"/>
      <c r="AM446" s="214"/>
      <c r="AN446" s="214"/>
      <c r="AO446" s="214"/>
      <c r="AV446" s="475"/>
      <c r="BE446" s="178"/>
      <c r="BF446" s="398"/>
      <c r="BG446" s="409"/>
      <c r="BH446" s="156"/>
      <c r="BI446" s="156"/>
      <c r="BJ446" s="156"/>
      <c r="BK446" s="156"/>
      <c r="BL446" s="156"/>
      <c r="BN446" s="367"/>
    </row>
    <row r="447" spans="1:66" s="216" customFormat="1" x14ac:dyDescent="0.45">
      <c r="A447" s="154"/>
      <c r="B447" s="485"/>
      <c r="C447" s="155"/>
      <c r="D447" s="155"/>
      <c r="E447" s="156"/>
      <c r="F447" s="156"/>
      <c r="AB447" s="156"/>
      <c r="AC447" s="156"/>
      <c r="AD447" s="156"/>
      <c r="AE447" s="156"/>
      <c r="AF447" s="156"/>
      <c r="AG447" s="156"/>
      <c r="AM447" s="214"/>
      <c r="AN447" s="214"/>
      <c r="AO447" s="214"/>
      <c r="AV447" s="475"/>
      <c r="BE447" s="178"/>
      <c r="BF447" s="398"/>
      <c r="BG447" s="409"/>
      <c r="BH447" s="156"/>
      <c r="BI447" s="156"/>
      <c r="BJ447" s="156"/>
      <c r="BK447" s="156"/>
      <c r="BL447" s="156"/>
      <c r="BN447" s="367"/>
    </row>
    <row r="448" spans="1:66" s="216" customFormat="1" x14ac:dyDescent="0.45">
      <c r="A448" s="154"/>
      <c r="B448" s="485"/>
      <c r="C448" s="155"/>
      <c r="D448" s="155"/>
      <c r="E448" s="156"/>
      <c r="F448" s="156"/>
      <c r="AB448" s="156"/>
      <c r="AC448" s="156"/>
      <c r="AD448" s="156"/>
      <c r="AE448" s="156"/>
      <c r="AF448" s="156"/>
      <c r="AG448" s="156"/>
      <c r="AM448" s="214"/>
      <c r="AN448" s="214"/>
      <c r="AO448" s="214"/>
      <c r="AV448" s="475"/>
      <c r="BE448" s="178"/>
      <c r="BF448" s="398"/>
      <c r="BG448" s="409"/>
      <c r="BH448" s="156"/>
      <c r="BI448" s="156"/>
      <c r="BJ448" s="156"/>
      <c r="BK448" s="156"/>
      <c r="BL448" s="156"/>
      <c r="BN448" s="367"/>
    </row>
    <row r="449" spans="1:66" s="216" customFormat="1" x14ac:dyDescent="0.45">
      <c r="A449" s="154"/>
      <c r="B449" s="485"/>
      <c r="C449" s="155"/>
      <c r="D449" s="155"/>
      <c r="E449" s="156"/>
      <c r="F449" s="156"/>
      <c r="AB449" s="156"/>
      <c r="AC449" s="156"/>
      <c r="AD449" s="156"/>
      <c r="AE449" s="156"/>
      <c r="AF449" s="156"/>
      <c r="AG449" s="156"/>
      <c r="AM449" s="214"/>
      <c r="AN449" s="214"/>
      <c r="AO449" s="214"/>
      <c r="AV449" s="475"/>
      <c r="BE449" s="178"/>
      <c r="BF449" s="398"/>
      <c r="BG449" s="409"/>
      <c r="BH449" s="156"/>
      <c r="BI449" s="156"/>
      <c r="BJ449" s="156"/>
      <c r="BK449" s="156"/>
      <c r="BL449" s="156"/>
      <c r="BN449" s="367"/>
    </row>
    <row r="450" spans="1:66" s="216" customFormat="1" x14ac:dyDescent="0.45">
      <c r="A450" s="154"/>
      <c r="B450" s="485"/>
      <c r="C450" s="155"/>
      <c r="D450" s="155"/>
      <c r="E450" s="156"/>
      <c r="F450" s="156"/>
      <c r="AB450" s="156"/>
      <c r="AC450" s="156"/>
      <c r="AD450" s="156"/>
      <c r="AE450" s="156"/>
      <c r="AF450" s="156"/>
      <c r="AG450" s="156"/>
      <c r="AM450" s="214"/>
      <c r="AN450" s="214"/>
      <c r="AO450" s="214"/>
      <c r="AV450" s="475"/>
      <c r="BE450" s="178"/>
      <c r="BF450" s="398"/>
      <c r="BG450" s="409"/>
      <c r="BH450" s="156"/>
      <c r="BI450" s="156"/>
      <c r="BJ450" s="156"/>
      <c r="BK450" s="156"/>
      <c r="BL450" s="156"/>
      <c r="BN450" s="367"/>
    </row>
    <row r="451" spans="1:66" s="216" customFormat="1" x14ac:dyDescent="0.45">
      <c r="A451" s="154"/>
      <c r="B451" s="485"/>
      <c r="C451" s="155"/>
      <c r="D451" s="155"/>
      <c r="E451" s="156"/>
      <c r="F451" s="156"/>
      <c r="AB451" s="156"/>
      <c r="AC451" s="156"/>
      <c r="AD451" s="156"/>
      <c r="AE451" s="156"/>
      <c r="AF451" s="156"/>
      <c r="AG451" s="156"/>
      <c r="AM451" s="214"/>
      <c r="AN451" s="214"/>
      <c r="AO451" s="214"/>
      <c r="AV451" s="475"/>
      <c r="BE451" s="178"/>
      <c r="BF451" s="398"/>
      <c r="BG451" s="409"/>
      <c r="BH451" s="156"/>
      <c r="BI451" s="156"/>
      <c r="BJ451" s="156"/>
      <c r="BK451" s="156"/>
      <c r="BL451" s="156"/>
      <c r="BN451" s="367"/>
    </row>
    <row r="452" spans="1:66" s="216" customFormat="1" x14ac:dyDescent="0.45">
      <c r="A452" s="154"/>
      <c r="B452" s="485"/>
      <c r="C452" s="155"/>
      <c r="D452" s="155"/>
      <c r="E452" s="156"/>
      <c r="F452" s="156"/>
      <c r="AB452" s="156"/>
      <c r="AC452" s="156"/>
      <c r="AD452" s="156"/>
      <c r="AE452" s="156"/>
      <c r="AF452" s="156"/>
      <c r="AG452" s="156"/>
      <c r="AM452" s="214"/>
      <c r="AN452" s="214"/>
      <c r="AO452" s="214"/>
      <c r="AV452" s="475"/>
      <c r="BE452" s="178"/>
      <c r="BF452" s="398"/>
      <c r="BG452" s="409"/>
      <c r="BH452" s="156"/>
      <c r="BI452" s="156"/>
      <c r="BJ452" s="156"/>
      <c r="BK452" s="156"/>
      <c r="BL452" s="156"/>
      <c r="BN452" s="367"/>
    </row>
    <row r="453" spans="1:66" s="216" customFormat="1" x14ac:dyDescent="0.45">
      <c r="A453" s="154"/>
      <c r="B453" s="485"/>
      <c r="C453" s="155"/>
      <c r="D453" s="155"/>
      <c r="E453" s="156"/>
      <c r="F453" s="156"/>
      <c r="AB453" s="156"/>
      <c r="AC453" s="156"/>
      <c r="AD453" s="156"/>
      <c r="AE453" s="156"/>
      <c r="AF453" s="156"/>
      <c r="AG453" s="156"/>
      <c r="AM453" s="214"/>
      <c r="AN453" s="214"/>
      <c r="AO453" s="214"/>
      <c r="AV453" s="475"/>
      <c r="BE453" s="178"/>
      <c r="BF453" s="398"/>
      <c r="BG453" s="409"/>
      <c r="BH453" s="156"/>
      <c r="BI453" s="156"/>
      <c r="BJ453" s="156"/>
      <c r="BK453" s="156"/>
      <c r="BL453" s="156"/>
      <c r="BN453" s="367"/>
    </row>
    <row r="454" spans="1:66" s="216" customFormat="1" x14ac:dyDescent="0.45">
      <c r="A454" s="154"/>
      <c r="B454" s="485"/>
      <c r="C454" s="155"/>
      <c r="D454" s="155"/>
      <c r="E454" s="156"/>
      <c r="F454" s="156"/>
      <c r="AB454" s="156"/>
      <c r="AC454" s="156"/>
      <c r="AD454" s="156"/>
      <c r="AE454" s="156"/>
      <c r="AF454" s="156"/>
      <c r="AG454" s="156"/>
      <c r="AM454" s="214"/>
      <c r="AN454" s="214"/>
      <c r="AO454" s="214"/>
      <c r="AV454" s="475"/>
      <c r="BE454" s="178"/>
      <c r="BF454" s="398"/>
      <c r="BG454" s="409"/>
      <c r="BH454" s="156"/>
      <c r="BI454" s="156"/>
      <c r="BJ454" s="156"/>
      <c r="BK454" s="156"/>
      <c r="BL454" s="156"/>
      <c r="BN454" s="367"/>
    </row>
    <row r="455" spans="1:66" s="216" customFormat="1" x14ac:dyDescent="0.45">
      <c r="A455" s="154"/>
      <c r="B455" s="485"/>
      <c r="C455" s="155"/>
      <c r="D455" s="155"/>
      <c r="E455" s="156"/>
      <c r="F455" s="156"/>
      <c r="AB455" s="156"/>
      <c r="AC455" s="156"/>
      <c r="AD455" s="156"/>
      <c r="AE455" s="156"/>
      <c r="AF455" s="156"/>
      <c r="AG455" s="156"/>
      <c r="AM455" s="214"/>
      <c r="AN455" s="214"/>
      <c r="AO455" s="214"/>
      <c r="AV455" s="475"/>
      <c r="BE455" s="178"/>
      <c r="BF455" s="398"/>
      <c r="BG455" s="409"/>
      <c r="BH455" s="156"/>
      <c r="BI455" s="156"/>
      <c r="BJ455" s="156"/>
      <c r="BK455" s="156"/>
      <c r="BL455" s="156"/>
      <c r="BN455" s="367"/>
    </row>
    <row r="456" spans="1:66" s="216" customFormat="1" x14ac:dyDescent="0.45">
      <c r="A456" s="154"/>
      <c r="B456" s="485"/>
      <c r="C456" s="155"/>
      <c r="D456" s="155"/>
      <c r="E456" s="156"/>
      <c r="F456" s="156"/>
      <c r="AB456" s="156"/>
      <c r="AC456" s="156"/>
      <c r="AD456" s="156"/>
      <c r="AE456" s="156"/>
      <c r="AF456" s="156"/>
      <c r="AG456" s="156"/>
      <c r="AM456" s="214"/>
      <c r="AN456" s="214"/>
      <c r="AO456" s="214"/>
      <c r="AV456" s="475"/>
      <c r="BE456" s="178"/>
      <c r="BF456" s="398"/>
      <c r="BG456" s="409"/>
      <c r="BH456" s="156"/>
      <c r="BI456" s="156"/>
      <c r="BJ456" s="156"/>
      <c r="BK456" s="156"/>
      <c r="BL456" s="156"/>
      <c r="BN456" s="367"/>
    </row>
    <row r="457" spans="1:66" s="216" customFormat="1" x14ac:dyDescent="0.45">
      <c r="A457" s="154"/>
      <c r="B457" s="485"/>
      <c r="C457" s="155"/>
      <c r="D457" s="155"/>
      <c r="E457" s="156"/>
      <c r="F457" s="156"/>
      <c r="AB457" s="156"/>
      <c r="AC457" s="156"/>
      <c r="AD457" s="156"/>
      <c r="AE457" s="156"/>
      <c r="AF457" s="156"/>
      <c r="AG457" s="156"/>
      <c r="AM457" s="214"/>
      <c r="AN457" s="214"/>
      <c r="AO457" s="214"/>
      <c r="AV457" s="475"/>
      <c r="BE457" s="178"/>
      <c r="BF457" s="398"/>
      <c r="BG457" s="409"/>
      <c r="BH457" s="156"/>
      <c r="BI457" s="156"/>
      <c r="BJ457" s="156"/>
      <c r="BK457" s="156"/>
      <c r="BL457" s="156"/>
      <c r="BN457" s="367"/>
    </row>
    <row r="458" spans="1:66" s="216" customFormat="1" x14ac:dyDescent="0.45">
      <c r="A458" s="154"/>
      <c r="B458" s="485"/>
      <c r="C458" s="155"/>
      <c r="D458" s="155"/>
      <c r="E458" s="156"/>
      <c r="F458" s="156"/>
      <c r="AB458" s="156"/>
      <c r="AC458" s="156"/>
      <c r="AD458" s="156"/>
      <c r="AE458" s="156"/>
      <c r="AF458" s="156"/>
      <c r="AG458" s="156"/>
      <c r="AM458" s="214"/>
      <c r="AN458" s="214"/>
      <c r="AO458" s="214"/>
      <c r="AV458" s="475"/>
      <c r="BE458" s="178"/>
      <c r="BF458" s="398"/>
      <c r="BG458" s="409"/>
      <c r="BH458" s="156"/>
      <c r="BI458" s="156"/>
      <c r="BJ458" s="156"/>
      <c r="BK458" s="156"/>
      <c r="BL458" s="156"/>
      <c r="BN458" s="367"/>
    </row>
    <row r="459" spans="1:66" s="216" customFormat="1" x14ac:dyDescent="0.45">
      <c r="A459" s="154"/>
      <c r="B459" s="485"/>
      <c r="C459" s="155"/>
      <c r="D459" s="155"/>
      <c r="E459" s="156"/>
      <c r="F459" s="156"/>
      <c r="AB459" s="156"/>
      <c r="AC459" s="156"/>
      <c r="AD459" s="156"/>
      <c r="AE459" s="156"/>
      <c r="AF459" s="156"/>
      <c r="AG459" s="156"/>
      <c r="AM459" s="214"/>
      <c r="AN459" s="214"/>
      <c r="AO459" s="214"/>
      <c r="AV459" s="475"/>
      <c r="BE459" s="178"/>
      <c r="BF459" s="398"/>
      <c r="BG459" s="409"/>
      <c r="BH459" s="156"/>
      <c r="BI459" s="156"/>
      <c r="BJ459" s="156"/>
      <c r="BK459" s="156"/>
      <c r="BL459" s="156"/>
      <c r="BN459" s="367"/>
    </row>
    <row r="460" spans="1:66" s="216" customFormat="1" x14ac:dyDescent="0.45">
      <c r="A460" s="154"/>
      <c r="B460" s="485"/>
      <c r="C460" s="155"/>
      <c r="D460" s="155"/>
      <c r="E460" s="156"/>
      <c r="F460" s="156"/>
      <c r="AB460" s="156"/>
      <c r="AC460" s="156"/>
      <c r="AD460" s="156"/>
      <c r="AE460" s="156"/>
      <c r="AF460" s="156"/>
      <c r="AG460" s="156"/>
      <c r="AM460" s="214"/>
      <c r="AN460" s="214"/>
      <c r="AO460" s="214"/>
      <c r="AV460" s="475"/>
      <c r="BE460" s="178"/>
      <c r="BF460" s="398"/>
      <c r="BG460" s="409"/>
      <c r="BH460" s="156"/>
      <c r="BI460" s="156"/>
      <c r="BJ460" s="156"/>
      <c r="BK460" s="156"/>
      <c r="BL460" s="156"/>
      <c r="BN460" s="367"/>
    </row>
    <row r="461" spans="1:66" s="216" customFormat="1" x14ac:dyDescent="0.45">
      <c r="A461" s="154"/>
      <c r="B461" s="485"/>
      <c r="C461" s="155"/>
      <c r="D461" s="155"/>
      <c r="E461" s="156"/>
      <c r="F461" s="156"/>
      <c r="AB461" s="156"/>
      <c r="AC461" s="156"/>
      <c r="AD461" s="156"/>
      <c r="AE461" s="156"/>
      <c r="AF461" s="156"/>
      <c r="AG461" s="156"/>
      <c r="AM461" s="214"/>
      <c r="AN461" s="214"/>
      <c r="AO461" s="214"/>
      <c r="AV461" s="475"/>
      <c r="BE461" s="178"/>
      <c r="BF461" s="398"/>
      <c r="BG461" s="409"/>
      <c r="BH461" s="156"/>
      <c r="BI461" s="156"/>
      <c r="BJ461" s="156"/>
      <c r="BK461" s="156"/>
      <c r="BL461" s="156"/>
      <c r="BN461" s="367"/>
    </row>
    <row r="462" spans="1:66" s="216" customFormat="1" x14ac:dyDescent="0.45">
      <c r="A462" s="154"/>
      <c r="B462" s="485"/>
      <c r="C462" s="155"/>
      <c r="D462" s="155"/>
      <c r="E462" s="156"/>
      <c r="F462" s="156"/>
      <c r="AB462" s="156"/>
      <c r="AC462" s="156"/>
      <c r="AD462" s="156"/>
      <c r="AE462" s="156"/>
      <c r="AF462" s="156"/>
      <c r="AG462" s="156"/>
      <c r="AM462" s="214"/>
      <c r="AN462" s="214"/>
      <c r="AO462" s="214"/>
      <c r="AV462" s="475"/>
      <c r="BE462" s="178"/>
      <c r="BF462" s="398"/>
      <c r="BG462" s="409"/>
      <c r="BH462" s="156"/>
      <c r="BI462" s="156"/>
      <c r="BJ462" s="156"/>
      <c r="BK462" s="156"/>
      <c r="BL462" s="156"/>
      <c r="BN462" s="367"/>
    </row>
    <row r="463" spans="1:66" s="216" customFormat="1" x14ac:dyDescent="0.45">
      <c r="A463" s="154"/>
      <c r="B463" s="485"/>
      <c r="C463" s="155"/>
      <c r="D463" s="155"/>
      <c r="E463" s="156"/>
      <c r="F463" s="156"/>
      <c r="AB463" s="156"/>
      <c r="AC463" s="156"/>
      <c r="AD463" s="156"/>
      <c r="AE463" s="156"/>
      <c r="AF463" s="156"/>
      <c r="AG463" s="156"/>
      <c r="AM463" s="214"/>
      <c r="AN463" s="214"/>
      <c r="AO463" s="214"/>
      <c r="AV463" s="475"/>
      <c r="BE463" s="178"/>
      <c r="BF463" s="398"/>
      <c r="BG463" s="409"/>
      <c r="BH463" s="156"/>
      <c r="BI463" s="156"/>
      <c r="BJ463" s="156"/>
      <c r="BK463" s="156"/>
      <c r="BL463" s="156"/>
      <c r="BN463" s="367"/>
    </row>
    <row r="464" spans="1:66" s="216" customFormat="1" x14ac:dyDescent="0.45">
      <c r="A464" s="154"/>
      <c r="B464" s="485"/>
      <c r="C464" s="155"/>
      <c r="D464" s="155"/>
      <c r="E464" s="156"/>
      <c r="F464" s="156"/>
      <c r="AB464" s="156"/>
      <c r="AC464" s="156"/>
      <c r="AD464" s="156"/>
      <c r="AE464" s="156"/>
      <c r="AF464" s="156"/>
      <c r="AG464" s="156"/>
      <c r="AM464" s="214"/>
      <c r="AN464" s="214"/>
      <c r="AO464" s="214"/>
      <c r="AV464" s="475"/>
      <c r="BE464" s="178"/>
      <c r="BF464" s="398"/>
      <c r="BG464" s="409"/>
      <c r="BH464" s="156"/>
      <c r="BI464" s="156"/>
      <c r="BJ464" s="156"/>
      <c r="BK464" s="156"/>
      <c r="BL464" s="156"/>
      <c r="BN464" s="367"/>
    </row>
    <row r="465" spans="1:66" s="216" customFormat="1" x14ac:dyDescent="0.45">
      <c r="A465" s="154"/>
      <c r="B465" s="485"/>
      <c r="C465" s="155"/>
      <c r="D465" s="155"/>
      <c r="E465" s="156"/>
      <c r="F465" s="156"/>
      <c r="AB465" s="156"/>
      <c r="AC465" s="156"/>
      <c r="AD465" s="156"/>
      <c r="AE465" s="156"/>
      <c r="AF465" s="156"/>
      <c r="AG465" s="156"/>
      <c r="AM465" s="214"/>
      <c r="AN465" s="214"/>
      <c r="AO465" s="214"/>
      <c r="AV465" s="475"/>
      <c r="BE465" s="178"/>
      <c r="BF465" s="398"/>
      <c r="BG465" s="409"/>
      <c r="BH465" s="156"/>
      <c r="BI465" s="156"/>
      <c r="BJ465" s="156"/>
      <c r="BK465" s="156"/>
      <c r="BL465" s="156"/>
      <c r="BN465" s="367"/>
    </row>
    <row r="466" spans="1:66" s="216" customFormat="1" x14ac:dyDescent="0.45">
      <c r="A466" s="154"/>
      <c r="B466" s="485"/>
      <c r="C466" s="155"/>
      <c r="D466" s="155"/>
      <c r="E466" s="156"/>
      <c r="F466" s="156"/>
      <c r="AB466" s="156"/>
      <c r="AC466" s="156"/>
      <c r="AD466" s="156"/>
      <c r="AE466" s="156"/>
      <c r="AF466" s="156"/>
      <c r="AG466" s="156"/>
      <c r="AM466" s="214"/>
      <c r="AN466" s="214"/>
      <c r="AO466" s="214"/>
      <c r="AV466" s="475"/>
      <c r="BE466" s="178"/>
      <c r="BF466" s="398"/>
      <c r="BG466" s="409"/>
      <c r="BH466" s="156"/>
      <c r="BI466" s="156"/>
      <c r="BJ466" s="156"/>
      <c r="BK466" s="156"/>
      <c r="BL466" s="156"/>
      <c r="BN466" s="367"/>
    </row>
    <row r="467" spans="1:66" s="216" customFormat="1" x14ac:dyDescent="0.45">
      <c r="A467" s="154"/>
      <c r="B467" s="485"/>
      <c r="C467" s="155"/>
      <c r="D467" s="155"/>
      <c r="E467" s="156"/>
      <c r="F467" s="156"/>
      <c r="AB467" s="156"/>
      <c r="AC467" s="156"/>
      <c r="AD467" s="156"/>
      <c r="AE467" s="156"/>
      <c r="AF467" s="156"/>
      <c r="AG467" s="156"/>
      <c r="AM467" s="214"/>
      <c r="AN467" s="214"/>
      <c r="AO467" s="214"/>
      <c r="AV467" s="475"/>
      <c r="BE467" s="178"/>
      <c r="BF467" s="398"/>
      <c r="BG467" s="409"/>
      <c r="BH467" s="156"/>
      <c r="BI467" s="156"/>
      <c r="BJ467" s="156"/>
      <c r="BK467" s="156"/>
      <c r="BL467" s="156"/>
      <c r="BN467" s="367"/>
    </row>
    <row r="468" spans="1:66" s="216" customFormat="1" x14ac:dyDescent="0.45">
      <c r="A468" s="154"/>
      <c r="B468" s="485"/>
      <c r="C468" s="155"/>
      <c r="D468" s="155"/>
      <c r="E468" s="156"/>
      <c r="F468" s="156"/>
      <c r="AB468" s="156"/>
      <c r="AC468" s="156"/>
      <c r="AD468" s="156"/>
      <c r="AE468" s="156"/>
      <c r="AF468" s="156"/>
      <c r="AG468" s="156"/>
      <c r="AM468" s="214"/>
      <c r="AN468" s="214"/>
      <c r="AO468" s="214"/>
      <c r="AV468" s="475"/>
      <c r="BE468" s="178"/>
      <c r="BF468" s="398"/>
      <c r="BG468" s="409"/>
      <c r="BH468" s="156"/>
      <c r="BI468" s="156"/>
      <c r="BJ468" s="156"/>
      <c r="BK468" s="156"/>
      <c r="BL468" s="156"/>
      <c r="BN468" s="367"/>
    </row>
    <row r="469" spans="1:66" s="216" customFormat="1" x14ac:dyDescent="0.45">
      <c r="A469" s="154"/>
      <c r="B469" s="485"/>
      <c r="C469" s="155"/>
      <c r="D469" s="155"/>
      <c r="E469" s="156"/>
      <c r="F469" s="156"/>
      <c r="AB469" s="156"/>
      <c r="AC469" s="156"/>
      <c r="AD469" s="156"/>
      <c r="AE469" s="156"/>
      <c r="AF469" s="156"/>
      <c r="AG469" s="156"/>
      <c r="AM469" s="214"/>
      <c r="AN469" s="214"/>
      <c r="AO469" s="214"/>
      <c r="AV469" s="475"/>
      <c r="BE469" s="178"/>
      <c r="BF469" s="398"/>
      <c r="BG469" s="409"/>
      <c r="BH469" s="156"/>
      <c r="BI469" s="156"/>
      <c r="BJ469" s="156"/>
      <c r="BK469" s="156"/>
      <c r="BL469" s="156"/>
      <c r="BN469" s="367"/>
    </row>
    <row r="470" spans="1:66" s="216" customFormat="1" x14ac:dyDescent="0.45">
      <c r="A470" s="154"/>
      <c r="B470" s="485"/>
      <c r="C470" s="155"/>
      <c r="D470" s="155"/>
      <c r="E470" s="156"/>
      <c r="F470" s="156"/>
      <c r="AB470" s="156"/>
      <c r="AC470" s="156"/>
      <c r="AD470" s="156"/>
      <c r="AE470" s="156"/>
      <c r="AF470" s="156"/>
      <c r="AG470" s="156"/>
      <c r="AM470" s="214"/>
      <c r="AN470" s="214"/>
      <c r="AO470" s="214"/>
      <c r="AV470" s="475"/>
      <c r="BE470" s="178"/>
      <c r="BF470" s="398"/>
      <c r="BG470" s="409"/>
      <c r="BH470" s="156"/>
      <c r="BI470" s="156"/>
      <c r="BJ470" s="156"/>
      <c r="BK470" s="156"/>
      <c r="BL470" s="156"/>
      <c r="BN470" s="367"/>
    </row>
    <row r="471" spans="1:66" s="216" customFormat="1" x14ac:dyDescent="0.45">
      <c r="A471" s="154"/>
      <c r="B471" s="485"/>
      <c r="C471" s="155"/>
      <c r="D471" s="155"/>
      <c r="E471" s="156"/>
      <c r="F471" s="156"/>
      <c r="AB471" s="156"/>
      <c r="AC471" s="156"/>
      <c r="AD471" s="156"/>
      <c r="AE471" s="156"/>
      <c r="AF471" s="156"/>
      <c r="AG471" s="156"/>
      <c r="AM471" s="214"/>
      <c r="AN471" s="214"/>
      <c r="AO471" s="214"/>
      <c r="AV471" s="475"/>
      <c r="BE471" s="178"/>
      <c r="BF471" s="398"/>
      <c r="BG471" s="409"/>
      <c r="BH471" s="156"/>
      <c r="BI471" s="156"/>
      <c r="BJ471" s="156"/>
      <c r="BK471" s="156"/>
      <c r="BL471" s="156"/>
      <c r="BN471" s="367"/>
    </row>
    <row r="472" spans="1:66" s="216" customFormat="1" x14ac:dyDescent="0.45">
      <c r="A472" s="154"/>
      <c r="B472" s="485"/>
      <c r="C472" s="155"/>
      <c r="D472" s="155"/>
      <c r="E472" s="156"/>
      <c r="F472" s="156"/>
      <c r="AB472" s="156"/>
      <c r="AC472" s="156"/>
      <c r="AD472" s="156"/>
      <c r="AE472" s="156"/>
      <c r="AF472" s="156"/>
      <c r="AG472" s="156"/>
      <c r="AM472" s="214"/>
      <c r="AN472" s="214"/>
      <c r="AO472" s="214"/>
      <c r="AV472" s="475"/>
      <c r="BE472" s="178"/>
      <c r="BF472" s="398"/>
      <c r="BG472" s="409"/>
      <c r="BH472" s="156"/>
      <c r="BI472" s="156"/>
      <c r="BJ472" s="156"/>
      <c r="BK472" s="156"/>
      <c r="BL472" s="156"/>
      <c r="BN472" s="367"/>
    </row>
    <row r="473" spans="1:66" s="216" customFormat="1" x14ac:dyDescent="0.45">
      <c r="A473" s="154"/>
      <c r="B473" s="485"/>
      <c r="C473" s="155"/>
      <c r="D473" s="155"/>
      <c r="E473" s="156"/>
      <c r="F473" s="156"/>
      <c r="AB473" s="156"/>
      <c r="AC473" s="156"/>
      <c r="AD473" s="156"/>
      <c r="AE473" s="156"/>
      <c r="AF473" s="156"/>
      <c r="AG473" s="156"/>
      <c r="AM473" s="214"/>
      <c r="AN473" s="214"/>
      <c r="AO473" s="214"/>
      <c r="AV473" s="475"/>
      <c r="BE473" s="178"/>
      <c r="BF473" s="398"/>
      <c r="BG473" s="409"/>
      <c r="BH473" s="156"/>
      <c r="BI473" s="156"/>
      <c r="BJ473" s="156"/>
      <c r="BK473" s="156"/>
      <c r="BL473" s="156"/>
      <c r="BN473" s="367"/>
    </row>
    <row r="474" spans="1:66" s="216" customFormat="1" x14ac:dyDescent="0.45">
      <c r="A474" s="154"/>
      <c r="B474" s="485"/>
      <c r="C474" s="155"/>
      <c r="D474" s="155"/>
      <c r="E474" s="156"/>
      <c r="F474" s="156"/>
      <c r="AB474" s="156"/>
      <c r="AC474" s="156"/>
      <c r="AD474" s="156"/>
      <c r="AE474" s="156"/>
      <c r="AF474" s="156"/>
      <c r="AG474" s="156"/>
      <c r="AM474" s="214"/>
      <c r="AN474" s="214"/>
      <c r="AO474" s="214"/>
      <c r="AV474" s="475"/>
      <c r="BE474" s="178"/>
      <c r="BF474" s="398"/>
      <c r="BG474" s="409"/>
      <c r="BH474" s="156"/>
      <c r="BI474" s="156"/>
      <c r="BJ474" s="156"/>
      <c r="BK474" s="156"/>
      <c r="BL474" s="156"/>
      <c r="BN474" s="367"/>
    </row>
    <row r="475" spans="1:66" s="216" customFormat="1" x14ac:dyDescent="0.45">
      <c r="A475" s="154"/>
      <c r="B475" s="485"/>
      <c r="C475" s="155"/>
      <c r="D475" s="155"/>
      <c r="E475" s="156"/>
      <c r="F475" s="156"/>
      <c r="AB475" s="156"/>
      <c r="AC475" s="156"/>
      <c r="AD475" s="156"/>
      <c r="AE475" s="156"/>
      <c r="AF475" s="156"/>
      <c r="AG475" s="156"/>
      <c r="AM475" s="214"/>
      <c r="AN475" s="214"/>
      <c r="AO475" s="214"/>
      <c r="AV475" s="475"/>
      <c r="BE475" s="178"/>
      <c r="BF475" s="398"/>
      <c r="BG475" s="409"/>
      <c r="BH475" s="156"/>
      <c r="BI475" s="156"/>
      <c r="BJ475" s="156"/>
      <c r="BK475" s="156"/>
      <c r="BL475" s="156"/>
      <c r="BN475" s="367"/>
    </row>
    <row r="476" spans="1:66" s="216" customFormat="1" x14ac:dyDescent="0.45">
      <c r="A476" s="154"/>
      <c r="B476" s="485"/>
      <c r="C476" s="155"/>
      <c r="D476" s="155"/>
      <c r="E476" s="156"/>
      <c r="F476" s="156"/>
      <c r="AB476" s="156"/>
      <c r="AC476" s="156"/>
      <c r="AD476" s="156"/>
      <c r="AE476" s="156"/>
      <c r="AF476" s="156"/>
      <c r="AG476" s="156"/>
      <c r="AM476" s="214"/>
      <c r="AN476" s="214"/>
      <c r="AO476" s="214"/>
      <c r="AV476" s="475"/>
      <c r="BE476" s="178"/>
      <c r="BF476" s="398"/>
      <c r="BG476" s="409"/>
      <c r="BH476" s="156"/>
      <c r="BI476" s="156"/>
      <c r="BJ476" s="156"/>
      <c r="BK476" s="156"/>
      <c r="BL476" s="156"/>
      <c r="BN476" s="367"/>
    </row>
    <row r="477" spans="1:66" s="216" customFormat="1" x14ac:dyDescent="0.45">
      <c r="A477" s="154"/>
      <c r="B477" s="485"/>
      <c r="C477" s="155"/>
      <c r="D477" s="155"/>
      <c r="E477" s="156"/>
      <c r="F477" s="156"/>
      <c r="AB477" s="156"/>
      <c r="AC477" s="156"/>
      <c r="AD477" s="156"/>
      <c r="AE477" s="156"/>
      <c r="AF477" s="156"/>
      <c r="AG477" s="156"/>
      <c r="AM477" s="214"/>
      <c r="AN477" s="214"/>
      <c r="AO477" s="214"/>
      <c r="AV477" s="475"/>
      <c r="BE477" s="178"/>
      <c r="BF477" s="398"/>
      <c r="BG477" s="409"/>
      <c r="BH477" s="156"/>
      <c r="BI477" s="156"/>
      <c r="BJ477" s="156"/>
      <c r="BK477" s="156"/>
      <c r="BL477" s="156"/>
      <c r="BN477" s="367"/>
    </row>
    <row r="478" spans="1:66" s="216" customFormat="1" x14ac:dyDescent="0.45">
      <c r="A478" s="154"/>
      <c r="B478" s="485"/>
      <c r="C478" s="155"/>
      <c r="D478" s="155"/>
      <c r="E478" s="156"/>
      <c r="F478" s="156"/>
      <c r="AB478" s="156"/>
      <c r="AC478" s="156"/>
      <c r="AD478" s="156"/>
      <c r="AE478" s="156"/>
      <c r="AF478" s="156"/>
      <c r="AG478" s="156"/>
      <c r="AM478" s="214"/>
      <c r="AN478" s="214"/>
      <c r="AO478" s="214"/>
      <c r="AV478" s="475"/>
      <c r="BE478" s="178"/>
      <c r="BF478" s="398"/>
      <c r="BG478" s="409"/>
      <c r="BH478" s="156"/>
      <c r="BI478" s="156"/>
      <c r="BJ478" s="156"/>
      <c r="BK478" s="156"/>
      <c r="BL478" s="156"/>
      <c r="BN478" s="367"/>
    </row>
    <row r="479" spans="1:66" s="216" customFormat="1" x14ac:dyDescent="0.45">
      <c r="A479" s="154"/>
      <c r="B479" s="485"/>
      <c r="C479" s="155"/>
      <c r="D479" s="155"/>
      <c r="E479" s="156"/>
      <c r="F479" s="156"/>
      <c r="AB479" s="156"/>
      <c r="AC479" s="156"/>
      <c r="AD479" s="156"/>
      <c r="AE479" s="156"/>
      <c r="AF479" s="156"/>
      <c r="AG479" s="156"/>
      <c r="AM479" s="214"/>
      <c r="AN479" s="214"/>
      <c r="AO479" s="214"/>
      <c r="AV479" s="475"/>
      <c r="BE479" s="178"/>
      <c r="BF479" s="398"/>
      <c r="BG479" s="409"/>
      <c r="BH479" s="156"/>
      <c r="BI479" s="156"/>
      <c r="BJ479" s="156"/>
      <c r="BK479" s="156"/>
      <c r="BL479" s="156"/>
      <c r="BN479" s="367"/>
    </row>
    <row r="480" spans="1:66" s="216" customFormat="1" x14ac:dyDescent="0.45">
      <c r="A480" s="154"/>
      <c r="B480" s="485"/>
      <c r="C480" s="155"/>
      <c r="D480" s="155"/>
      <c r="E480" s="156"/>
      <c r="F480" s="156"/>
      <c r="AB480" s="156"/>
      <c r="AC480" s="156"/>
      <c r="AD480" s="156"/>
      <c r="AE480" s="156"/>
      <c r="AF480" s="156"/>
      <c r="AG480" s="156"/>
      <c r="AM480" s="214"/>
      <c r="AN480" s="214"/>
      <c r="AO480" s="214"/>
      <c r="AV480" s="475"/>
      <c r="BE480" s="178"/>
      <c r="BF480" s="398"/>
      <c r="BG480" s="409"/>
      <c r="BH480" s="156"/>
      <c r="BI480" s="156"/>
      <c r="BJ480" s="156"/>
      <c r="BK480" s="156"/>
      <c r="BL480" s="156"/>
      <c r="BN480" s="367"/>
    </row>
    <row r="481" spans="1:66" s="216" customFormat="1" x14ac:dyDescent="0.45">
      <c r="A481" s="154"/>
      <c r="B481" s="485"/>
      <c r="C481" s="155"/>
      <c r="D481" s="155"/>
      <c r="E481" s="156"/>
      <c r="F481" s="156"/>
      <c r="AB481" s="156"/>
      <c r="AC481" s="156"/>
      <c r="AD481" s="156"/>
      <c r="AE481" s="156"/>
      <c r="AF481" s="156"/>
      <c r="AG481" s="156"/>
      <c r="AM481" s="214"/>
      <c r="AN481" s="214"/>
      <c r="AO481" s="214"/>
      <c r="AV481" s="475"/>
      <c r="BE481" s="178"/>
      <c r="BF481" s="398"/>
      <c r="BG481" s="409"/>
      <c r="BH481" s="156"/>
      <c r="BI481" s="156"/>
      <c r="BJ481" s="156"/>
      <c r="BK481" s="156"/>
      <c r="BL481" s="156"/>
      <c r="BN481" s="367"/>
    </row>
    <row r="482" spans="1:66" s="216" customFormat="1" x14ac:dyDescent="0.45">
      <c r="A482" s="154"/>
      <c r="B482" s="485"/>
      <c r="C482" s="155"/>
      <c r="D482" s="155"/>
      <c r="E482" s="156"/>
      <c r="F482" s="156"/>
      <c r="AB482" s="156"/>
      <c r="AC482" s="156"/>
      <c r="AD482" s="156"/>
      <c r="AE482" s="156"/>
      <c r="AF482" s="156"/>
      <c r="AG482" s="156"/>
      <c r="AM482" s="214"/>
      <c r="AN482" s="214"/>
      <c r="AO482" s="214"/>
      <c r="AV482" s="475"/>
      <c r="BE482" s="178"/>
      <c r="BF482" s="398"/>
      <c r="BG482" s="409"/>
      <c r="BH482" s="156"/>
      <c r="BI482" s="156"/>
      <c r="BJ482" s="156"/>
      <c r="BK482" s="156"/>
      <c r="BL482" s="156"/>
      <c r="BN482" s="367"/>
    </row>
    <row r="483" spans="1:66" s="216" customFormat="1" x14ac:dyDescent="0.45">
      <c r="A483" s="154"/>
      <c r="B483" s="485"/>
      <c r="C483" s="155"/>
      <c r="D483" s="155"/>
      <c r="E483" s="156"/>
      <c r="F483" s="156"/>
      <c r="AB483" s="156"/>
      <c r="AC483" s="156"/>
      <c r="AD483" s="156"/>
      <c r="AE483" s="156"/>
      <c r="AF483" s="156"/>
      <c r="AG483" s="156"/>
      <c r="AM483" s="214"/>
      <c r="AN483" s="214"/>
      <c r="AO483" s="214"/>
      <c r="AV483" s="475"/>
      <c r="BE483" s="178"/>
      <c r="BF483" s="398"/>
      <c r="BG483" s="409"/>
      <c r="BH483" s="156"/>
      <c r="BI483" s="156"/>
      <c r="BJ483" s="156"/>
      <c r="BK483" s="156"/>
      <c r="BL483" s="156"/>
      <c r="BN483" s="367"/>
    </row>
    <row r="484" spans="1:66" s="216" customFormat="1" x14ac:dyDescent="0.45">
      <c r="A484" s="154"/>
      <c r="B484" s="485"/>
      <c r="C484" s="155"/>
      <c r="D484" s="155"/>
      <c r="E484" s="156"/>
      <c r="F484" s="156"/>
      <c r="AB484" s="156"/>
      <c r="AC484" s="156"/>
      <c r="AD484" s="156"/>
      <c r="AE484" s="156"/>
      <c r="AF484" s="156"/>
      <c r="AG484" s="156"/>
      <c r="AM484" s="214"/>
      <c r="AN484" s="214"/>
      <c r="AO484" s="214"/>
      <c r="AV484" s="475"/>
      <c r="BE484" s="178"/>
      <c r="BF484" s="398"/>
      <c r="BG484" s="409"/>
      <c r="BH484" s="156"/>
      <c r="BI484" s="156"/>
      <c r="BJ484" s="156"/>
      <c r="BK484" s="156"/>
      <c r="BL484" s="156"/>
      <c r="BN484" s="367"/>
    </row>
    <row r="485" spans="1:66" s="216" customFormat="1" x14ac:dyDescent="0.45">
      <c r="A485" s="154"/>
      <c r="B485" s="485"/>
      <c r="C485" s="155"/>
      <c r="D485" s="155"/>
      <c r="E485" s="156"/>
      <c r="F485" s="156"/>
      <c r="AB485" s="156"/>
      <c r="AC485" s="156"/>
      <c r="AD485" s="156"/>
      <c r="AE485" s="156"/>
      <c r="AF485" s="156"/>
      <c r="AG485" s="156"/>
      <c r="AM485" s="214"/>
      <c r="AN485" s="214"/>
      <c r="AO485" s="214"/>
      <c r="AV485" s="475"/>
      <c r="BE485" s="178"/>
      <c r="BF485" s="398"/>
      <c r="BG485" s="409"/>
      <c r="BH485" s="156"/>
      <c r="BI485" s="156"/>
      <c r="BJ485" s="156"/>
      <c r="BK485" s="156"/>
      <c r="BL485" s="156"/>
      <c r="BN485" s="367"/>
    </row>
    <row r="486" spans="1:66" s="216" customFormat="1" x14ac:dyDescent="0.45">
      <c r="A486" s="154"/>
      <c r="B486" s="485"/>
      <c r="C486" s="155"/>
      <c r="D486" s="155"/>
      <c r="E486" s="156"/>
      <c r="F486" s="156"/>
      <c r="AB486" s="156"/>
      <c r="AC486" s="156"/>
      <c r="AD486" s="156"/>
      <c r="AE486" s="156"/>
      <c r="AF486" s="156"/>
      <c r="AG486" s="156"/>
      <c r="AM486" s="214"/>
      <c r="AN486" s="214"/>
      <c r="AO486" s="214"/>
      <c r="AV486" s="475"/>
      <c r="BE486" s="178"/>
      <c r="BF486" s="398"/>
      <c r="BG486" s="409"/>
      <c r="BH486" s="156"/>
      <c r="BI486" s="156"/>
      <c r="BJ486" s="156"/>
      <c r="BK486" s="156"/>
      <c r="BL486" s="156"/>
      <c r="BN486" s="367"/>
    </row>
    <row r="487" spans="1:66" s="216" customFormat="1" x14ac:dyDescent="0.45">
      <c r="A487" s="154"/>
      <c r="B487" s="485"/>
      <c r="C487" s="155"/>
      <c r="D487" s="155"/>
      <c r="E487" s="156"/>
      <c r="F487" s="156"/>
      <c r="AB487" s="156"/>
      <c r="AC487" s="156"/>
      <c r="AD487" s="156"/>
      <c r="AE487" s="156"/>
      <c r="AF487" s="156"/>
      <c r="AG487" s="156"/>
      <c r="AM487" s="214"/>
      <c r="AN487" s="214"/>
      <c r="AO487" s="214"/>
      <c r="AV487" s="475"/>
      <c r="BE487" s="178"/>
      <c r="BF487" s="398"/>
      <c r="BG487" s="409"/>
      <c r="BH487" s="156"/>
      <c r="BI487" s="156"/>
      <c r="BJ487" s="156"/>
      <c r="BK487" s="156"/>
      <c r="BL487" s="156"/>
      <c r="BN487" s="367"/>
    </row>
    <row r="488" spans="1:66" s="216" customFormat="1" x14ac:dyDescent="0.45">
      <c r="A488" s="154"/>
      <c r="B488" s="485"/>
      <c r="C488" s="155"/>
      <c r="D488" s="155"/>
      <c r="E488" s="156"/>
      <c r="F488" s="156"/>
      <c r="AB488" s="156"/>
      <c r="AC488" s="156"/>
      <c r="AD488" s="156"/>
      <c r="AE488" s="156"/>
      <c r="AF488" s="156"/>
      <c r="AG488" s="156"/>
      <c r="AM488" s="214"/>
      <c r="AN488" s="214"/>
      <c r="AO488" s="214"/>
      <c r="AV488" s="475"/>
      <c r="BE488" s="178"/>
      <c r="BF488" s="398"/>
      <c r="BG488" s="409"/>
      <c r="BH488" s="156"/>
      <c r="BI488" s="156"/>
      <c r="BJ488" s="156"/>
      <c r="BK488" s="156"/>
      <c r="BL488" s="156"/>
      <c r="BN488" s="367"/>
    </row>
    <row r="489" spans="1:66" s="216" customFormat="1" x14ac:dyDescent="0.45">
      <c r="A489" s="154"/>
      <c r="B489" s="485"/>
      <c r="C489" s="155"/>
      <c r="D489" s="155"/>
      <c r="E489" s="156"/>
      <c r="F489" s="156"/>
      <c r="AB489" s="156"/>
      <c r="AC489" s="156"/>
      <c r="AD489" s="156"/>
      <c r="AE489" s="156"/>
      <c r="AF489" s="156"/>
      <c r="AG489" s="156"/>
      <c r="AM489" s="214"/>
      <c r="AN489" s="214"/>
      <c r="AO489" s="214"/>
      <c r="AV489" s="475"/>
      <c r="BE489" s="178"/>
      <c r="BF489" s="398"/>
      <c r="BG489" s="409"/>
      <c r="BH489" s="156"/>
      <c r="BI489" s="156"/>
      <c r="BJ489" s="156"/>
      <c r="BK489" s="156"/>
      <c r="BL489" s="156"/>
      <c r="BN489" s="367"/>
    </row>
    <row r="490" spans="1:66" s="216" customFormat="1" x14ac:dyDescent="0.45">
      <c r="A490" s="154"/>
      <c r="B490" s="485"/>
      <c r="C490" s="155"/>
      <c r="D490" s="155"/>
      <c r="E490" s="156"/>
      <c r="F490" s="156"/>
      <c r="AB490" s="156"/>
      <c r="AC490" s="156"/>
      <c r="AD490" s="156"/>
      <c r="AE490" s="156"/>
      <c r="AF490" s="156"/>
      <c r="AG490" s="156"/>
      <c r="AM490" s="214"/>
      <c r="AN490" s="214"/>
      <c r="AO490" s="214"/>
      <c r="AV490" s="475"/>
      <c r="BE490" s="178"/>
      <c r="BF490" s="398"/>
      <c r="BG490" s="409"/>
      <c r="BH490" s="156"/>
      <c r="BI490" s="156"/>
      <c r="BJ490" s="156"/>
      <c r="BK490" s="156"/>
      <c r="BL490" s="156"/>
      <c r="BN490" s="367"/>
    </row>
    <row r="491" spans="1:66" s="216" customFormat="1" x14ac:dyDescent="0.45">
      <c r="A491" s="154"/>
      <c r="B491" s="485"/>
      <c r="C491" s="155"/>
      <c r="D491" s="155"/>
      <c r="E491" s="156"/>
      <c r="F491" s="156"/>
      <c r="AB491" s="156"/>
      <c r="AC491" s="156"/>
      <c r="AD491" s="156"/>
      <c r="AE491" s="156"/>
      <c r="AF491" s="156"/>
      <c r="AG491" s="156"/>
      <c r="AM491" s="214"/>
      <c r="AN491" s="214"/>
      <c r="AO491" s="214"/>
      <c r="AV491" s="475"/>
      <c r="BE491" s="178"/>
      <c r="BF491" s="398"/>
      <c r="BG491" s="409"/>
      <c r="BH491" s="156"/>
      <c r="BI491" s="156"/>
      <c r="BJ491" s="156"/>
      <c r="BK491" s="156"/>
      <c r="BL491" s="156"/>
      <c r="BN491" s="367"/>
    </row>
    <row r="492" spans="1:66" s="216" customFormat="1" x14ac:dyDescent="0.45">
      <c r="A492" s="154"/>
      <c r="B492" s="485"/>
      <c r="C492" s="155"/>
      <c r="D492" s="155"/>
      <c r="E492" s="156"/>
      <c r="F492" s="156"/>
      <c r="AB492" s="156"/>
      <c r="AC492" s="156"/>
      <c r="AD492" s="156"/>
      <c r="AE492" s="156"/>
      <c r="AF492" s="156"/>
      <c r="AG492" s="156"/>
      <c r="AM492" s="214"/>
      <c r="AN492" s="214"/>
      <c r="AO492" s="214"/>
      <c r="AV492" s="475"/>
      <c r="BE492" s="178"/>
      <c r="BF492" s="398"/>
      <c r="BG492" s="409"/>
      <c r="BH492" s="156"/>
      <c r="BI492" s="156"/>
      <c r="BJ492" s="156"/>
      <c r="BK492" s="156"/>
      <c r="BL492" s="156"/>
      <c r="BN492" s="367"/>
    </row>
    <row r="493" spans="1:66" s="216" customFormat="1" x14ac:dyDescent="0.45">
      <c r="A493" s="154"/>
      <c r="B493" s="485"/>
      <c r="C493" s="155"/>
      <c r="D493" s="155"/>
      <c r="E493" s="156"/>
      <c r="F493" s="156"/>
      <c r="AB493" s="156"/>
      <c r="AC493" s="156"/>
      <c r="AD493" s="156"/>
      <c r="AE493" s="156"/>
      <c r="AF493" s="156"/>
      <c r="AG493" s="156"/>
      <c r="AM493" s="214"/>
      <c r="AN493" s="214"/>
      <c r="AO493" s="214"/>
      <c r="AV493" s="475"/>
      <c r="BE493" s="178"/>
      <c r="BF493" s="398"/>
      <c r="BG493" s="409"/>
      <c r="BH493" s="156"/>
      <c r="BI493" s="156"/>
      <c r="BJ493" s="156"/>
      <c r="BK493" s="156"/>
      <c r="BL493" s="156"/>
      <c r="BN493" s="367"/>
    </row>
    <row r="494" spans="1:66" s="216" customFormat="1" x14ac:dyDescent="0.45">
      <c r="A494" s="154"/>
      <c r="B494" s="485"/>
      <c r="C494" s="155"/>
      <c r="D494" s="155"/>
      <c r="E494" s="156"/>
      <c r="F494" s="156"/>
      <c r="AB494" s="156"/>
      <c r="AC494" s="156"/>
      <c r="AD494" s="156"/>
      <c r="AE494" s="156"/>
      <c r="AF494" s="156"/>
      <c r="AG494" s="156"/>
      <c r="AM494" s="214"/>
      <c r="AN494" s="214"/>
      <c r="AO494" s="214"/>
      <c r="AV494" s="475"/>
      <c r="BE494" s="178"/>
      <c r="BF494" s="398"/>
      <c r="BG494" s="409"/>
      <c r="BH494" s="156"/>
      <c r="BI494" s="156"/>
      <c r="BJ494" s="156"/>
      <c r="BK494" s="156"/>
      <c r="BL494" s="156"/>
      <c r="BN494" s="367"/>
    </row>
    <row r="495" spans="1:66" s="216" customFormat="1" x14ac:dyDescent="0.45">
      <c r="A495" s="154"/>
      <c r="B495" s="485"/>
      <c r="C495" s="155"/>
      <c r="D495" s="155"/>
      <c r="E495" s="156"/>
      <c r="F495" s="156"/>
      <c r="AB495" s="156"/>
      <c r="AC495" s="156"/>
      <c r="AD495" s="156"/>
      <c r="AE495" s="156"/>
      <c r="AF495" s="156"/>
      <c r="AG495" s="156"/>
      <c r="AM495" s="214"/>
      <c r="AN495" s="214"/>
      <c r="AO495" s="214"/>
      <c r="AV495" s="475"/>
      <c r="BE495" s="178"/>
      <c r="BF495" s="398"/>
      <c r="BG495" s="409"/>
      <c r="BH495" s="156"/>
      <c r="BI495" s="156"/>
      <c r="BJ495" s="156"/>
      <c r="BK495" s="156"/>
      <c r="BL495" s="156"/>
      <c r="BN495" s="367"/>
    </row>
    <row r="496" spans="1:66" s="216" customFormat="1" x14ac:dyDescent="0.45">
      <c r="A496" s="154"/>
      <c r="B496" s="485"/>
      <c r="C496" s="155"/>
      <c r="D496" s="155"/>
      <c r="E496" s="156"/>
      <c r="F496" s="156"/>
      <c r="AB496" s="156"/>
      <c r="AC496" s="156"/>
      <c r="AD496" s="156"/>
      <c r="AE496" s="156"/>
      <c r="AF496" s="156"/>
      <c r="AG496" s="156"/>
      <c r="AM496" s="214"/>
      <c r="AN496" s="214"/>
      <c r="AO496" s="214"/>
      <c r="AV496" s="475"/>
      <c r="BE496" s="178"/>
      <c r="BF496" s="398"/>
      <c r="BG496" s="409"/>
      <c r="BH496" s="156"/>
      <c r="BI496" s="156"/>
      <c r="BJ496" s="156"/>
      <c r="BK496" s="156"/>
      <c r="BL496" s="156"/>
      <c r="BN496" s="367"/>
    </row>
    <row r="497" spans="1:66" s="216" customFormat="1" x14ac:dyDescent="0.45">
      <c r="A497" s="154"/>
      <c r="B497" s="485"/>
      <c r="C497" s="155"/>
      <c r="D497" s="155"/>
      <c r="E497" s="156"/>
      <c r="F497" s="156"/>
      <c r="AB497" s="156"/>
      <c r="AC497" s="156"/>
      <c r="AD497" s="156"/>
      <c r="AE497" s="156"/>
      <c r="AF497" s="156"/>
      <c r="AG497" s="156"/>
      <c r="AM497" s="214"/>
      <c r="AN497" s="214"/>
      <c r="AO497" s="214"/>
      <c r="AV497" s="475"/>
      <c r="BE497" s="178"/>
      <c r="BF497" s="398"/>
      <c r="BG497" s="409"/>
      <c r="BH497" s="156"/>
      <c r="BI497" s="156"/>
      <c r="BJ497" s="156"/>
      <c r="BK497" s="156"/>
      <c r="BL497" s="156"/>
      <c r="BN497" s="367"/>
    </row>
    <row r="498" spans="1:66" s="216" customFormat="1" x14ac:dyDescent="0.45">
      <c r="A498" s="154"/>
      <c r="B498" s="485"/>
      <c r="C498" s="155"/>
      <c r="D498" s="155"/>
      <c r="E498" s="156"/>
      <c r="F498" s="156"/>
      <c r="AB498" s="156"/>
      <c r="AC498" s="156"/>
      <c r="AD498" s="156"/>
      <c r="AE498" s="156"/>
      <c r="AF498" s="156"/>
      <c r="AG498" s="156"/>
      <c r="AM498" s="214"/>
      <c r="AN498" s="214"/>
      <c r="AO498" s="214"/>
      <c r="AV498" s="475"/>
      <c r="BE498" s="178"/>
      <c r="BF498" s="398"/>
      <c r="BG498" s="409"/>
      <c r="BH498" s="156"/>
      <c r="BI498" s="156"/>
      <c r="BJ498" s="156"/>
      <c r="BK498" s="156"/>
      <c r="BL498" s="156"/>
      <c r="BN498" s="367"/>
    </row>
    <row r="499" spans="1:66" s="216" customFormat="1" x14ac:dyDescent="0.45">
      <c r="A499" s="154"/>
      <c r="B499" s="485"/>
      <c r="C499" s="155"/>
      <c r="D499" s="155"/>
      <c r="E499" s="156"/>
      <c r="F499" s="156"/>
      <c r="AB499" s="156"/>
      <c r="AC499" s="156"/>
      <c r="AD499" s="156"/>
      <c r="AE499" s="156"/>
      <c r="AF499" s="156"/>
      <c r="AG499" s="156"/>
      <c r="AM499" s="214"/>
      <c r="AN499" s="214"/>
      <c r="AO499" s="214"/>
      <c r="AV499" s="475"/>
      <c r="BE499" s="178"/>
      <c r="BF499" s="398"/>
      <c r="BG499" s="409"/>
      <c r="BH499" s="156"/>
      <c r="BI499" s="156"/>
      <c r="BJ499" s="156"/>
      <c r="BK499" s="156"/>
      <c r="BL499" s="156"/>
      <c r="BN499" s="367"/>
    </row>
    <row r="500" spans="1:66" s="216" customFormat="1" x14ac:dyDescent="0.45">
      <c r="A500" s="154"/>
      <c r="B500" s="485"/>
      <c r="C500" s="155"/>
      <c r="D500" s="155"/>
      <c r="E500" s="156"/>
      <c r="F500" s="156"/>
      <c r="AB500" s="156"/>
      <c r="AC500" s="156"/>
      <c r="AD500" s="156"/>
      <c r="AE500" s="156"/>
      <c r="AF500" s="156"/>
      <c r="AG500" s="156"/>
      <c r="AM500" s="214"/>
      <c r="AN500" s="214"/>
      <c r="AO500" s="214"/>
      <c r="AV500" s="475"/>
      <c r="BE500" s="178"/>
      <c r="BF500" s="398"/>
      <c r="BG500" s="409"/>
      <c r="BH500" s="156"/>
      <c r="BI500" s="156"/>
      <c r="BJ500" s="156"/>
      <c r="BK500" s="156"/>
      <c r="BL500" s="156"/>
      <c r="BN500" s="367"/>
    </row>
    <row r="501" spans="1:66" s="216" customFormat="1" x14ac:dyDescent="0.45">
      <c r="A501" s="154"/>
      <c r="B501" s="485"/>
      <c r="C501" s="155"/>
      <c r="D501" s="155"/>
      <c r="E501" s="156"/>
      <c r="F501" s="156"/>
      <c r="AB501" s="156"/>
      <c r="AC501" s="156"/>
      <c r="AD501" s="156"/>
      <c r="AE501" s="156"/>
      <c r="AF501" s="156"/>
      <c r="AG501" s="156"/>
      <c r="AM501" s="214"/>
      <c r="AN501" s="214"/>
      <c r="AO501" s="214"/>
      <c r="AV501" s="475"/>
      <c r="BE501" s="178"/>
      <c r="BF501" s="398"/>
      <c r="BG501" s="409"/>
      <c r="BH501" s="156"/>
      <c r="BI501" s="156"/>
      <c r="BJ501" s="156"/>
      <c r="BK501" s="156"/>
      <c r="BL501" s="156"/>
      <c r="BN501" s="367"/>
    </row>
    <row r="502" spans="1:66" s="216" customFormat="1" x14ac:dyDescent="0.45">
      <c r="A502" s="154"/>
      <c r="B502" s="485"/>
      <c r="C502" s="155"/>
      <c r="D502" s="155"/>
      <c r="E502" s="156"/>
      <c r="F502" s="156"/>
      <c r="AB502" s="156"/>
      <c r="AC502" s="156"/>
      <c r="AD502" s="156"/>
      <c r="AE502" s="156"/>
      <c r="AF502" s="156"/>
      <c r="AG502" s="156"/>
      <c r="AM502" s="214"/>
      <c r="AN502" s="214"/>
      <c r="AO502" s="214"/>
      <c r="AV502" s="475"/>
      <c r="BE502" s="178"/>
      <c r="BF502" s="398"/>
      <c r="BG502" s="409"/>
      <c r="BH502" s="156"/>
      <c r="BI502" s="156"/>
      <c r="BJ502" s="156"/>
      <c r="BK502" s="156"/>
      <c r="BL502" s="156"/>
      <c r="BN502" s="367"/>
    </row>
    <row r="503" spans="1:66" s="216" customFormat="1" x14ac:dyDescent="0.45">
      <c r="A503" s="154"/>
      <c r="B503" s="485"/>
      <c r="C503" s="155"/>
      <c r="D503" s="155"/>
      <c r="E503" s="156"/>
      <c r="F503" s="156"/>
      <c r="AB503" s="156"/>
      <c r="AC503" s="156"/>
      <c r="AD503" s="156"/>
      <c r="AE503" s="156"/>
      <c r="AF503" s="156"/>
      <c r="AG503" s="156"/>
      <c r="AM503" s="214"/>
      <c r="AN503" s="214"/>
      <c r="AO503" s="214"/>
      <c r="AV503" s="475"/>
      <c r="BE503" s="178"/>
      <c r="BF503" s="398"/>
      <c r="BG503" s="409"/>
      <c r="BH503" s="156"/>
      <c r="BI503" s="156"/>
      <c r="BJ503" s="156"/>
      <c r="BK503" s="156"/>
      <c r="BL503" s="156"/>
      <c r="BN503" s="367"/>
    </row>
    <row r="504" spans="1:66" s="216" customFormat="1" x14ac:dyDescent="0.45">
      <c r="A504" s="154"/>
      <c r="B504" s="485"/>
      <c r="C504" s="155"/>
      <c r="D504" s="155"/>
      <c r="E504" s="156"/>
      <c r="F504" s="156"/>
      <c r="AB504" s="156"/>
      <c r="AC504" s="156"/>
      <c r="AD504" s="156"/>
      <c r="AE504" s="156"/>
      <c r="AF504" s="156"/>
      <c r="AG504" s="156"/>
      <c r="AM504" s="214"/>
      <c r="AN504" s="214"/>
      <c r="AO504" s="214"/>
      <c r="AV504" s="475"/>
      <c r="BE504" s="178"/>
      <c r="BF504" s="398"/>
      <c r="BG504" s="409"/>
      <c r="BH504" s="156"/>
      <c r="BI504" s="156"/>
      <c r="BJ504" s="156"/>
      <c r="BK504" s="156"/>
      <c r="BL504" s="156"/>
      <c r="BN504" s="367"/>
    </row>
    <row r="505" spans="1:66" s="216" customFormat="1" x14ac:dyDescent="0.45">
      <c r="A505" s="154"/>
      <c r="B505" s="485"/>
      <c r="C505" s="155"/>
      <c r="D505" s="155"/>
      <c r="E505" s="156"/>
      <c r="F505" s="156"/>
      <c r="AB505" s="156"/>
      <c r="AC505" s="156"/>
      <c r="AD505" s="156"/>
      <c r="AE505" s="156"/>
      <c r="AF505" s="156"/>
      <c r="AG505" s="156"/>
      <c r="AM505" s="214"/>
      <c r="AN505" s="214"/>
      <c r="AO505" s="214"/>
      <c r="AV505" s="475"/>
      <c r="BE505" s="178"/>
      <c r="BF505" s="398"/>
      <c r="BG505" s="409"/>
      <c r="BH505" s="156"/>
      <c r="BI505" s="156"/>
      <c r="BJ505" s="156"/>
      <c r="BK505" s="156"/>
      <c r="BL505" s="156"/>
      <c r="BN505" s="367"/>
    </row>
    <row r="506" spans="1:66" s="216" customFormat="1" x14ac:dyDescent="0.45">
      <c r="A506" s="154"/>
      <c r="B506" s="485"/>
      <c r="C506" s="155"/>
      <c r="D506" s="155"/>
      <c r="E506" s="156"/>
      <c r="F506" s="156"/>
      <c r="AB506" s="156"/>
      <c r="AC506" s="156"/>
      <c r="AD506" s="156"/>
      <c r="AE506" s="156"/>
      <c r="AF506" s="156"/>
      <c r="AG506" s="156"/>
      <c r="AM506" s="214"/>
      <c r="AN506" s="214"/>
      <c r="AO506" s="214"/>
      <c r="AV506" s="475"/>
      <c r="BE506" s="178"/>
      <c r="BF506" s="398"/>
      <c r="BG506" s="409"/>
      <c r="BH506" s="156"/>
      <c r="BI506" s="156"/>
      <c r="BJ506" s="156"/>
      <c r="BK506" s="156"/>
      <c r="BL506" s="156"/>
      <c r="BN506" s="367"/>
    </row>
    <row r="507" spans="1:66" s="216" customFormat="1" x14ac:dyDescent="0.45">
      <c r="A507" s="154"/>
      <c r="B507" s="485"/>
      <c r="C507" s="155"/>
      <c r="D507" s="155"/>
      <c r="E507" s="156"/>
      <c r="F507" s="156"/>
      <c r="AB507" s="156"/>
      <c r="AC507" s="156"/>
      <c r="AD507" s="156"/>
      <c r="AE507" s="156"/>
      <c r="AF507" s="156"/>
      <c r="AG507" s="156"/>
      <c r="AM507" s="214"/>
      <c r="AN507" s="214"/>
      <c r="AO507" s="214"/>
      <c r="AV507" s="475"/>
      <c r="BE507" s="178"/>
      <c r="BF507" s="398"/>
      <c r="BG507" s="409"/>
      <c r="BH507" s="156"/>
      <c r="BI507" s="156"/>
      <c r="BJ507" s="156"/>
      <c r="BK507" s="156"/>
      <c r="BL507" s="156"/>
      <c r="BN507" s="367"/>
    </row>
    <row r="508" spans="1:66" s="216" customFormat="1" x14ac:dyDescent="0.45">
      <c r="A508" s="154"/>
      <c r="B508" s="485"/>
      <c r="C508" s="155"/>
      <c r="D508" s="155"/>
      <c r="E508" s="156"/>
      <c r="F508" s="156"/>
      <c r="AB508" s="156"/>
      <c r="AC508" s="156"/>
      <c r="AD508" s="156"/>
      <c r="AE508" s="156"/>
      <c r="AF508" s="156"/>
      <c r="AG508" s="156"/>
      <c r="AM508" s="214"/>
      <c r="AN508" s="214"/>
      <c r="AO508" s="214"/>
      <c r="AV508" s="475"/>
      <c r="BE508" s="178"/>
      <c r="BF508" s="398"/>
      <c r="BG508" s="409"/>
      <c r="BH508" s="156"/>
      <c r="BI508" s="156"/>
      <c r="BJ508" s="156"/>
      <c r="BK508" s="156"/>
      <c r="BL508" s="156"/>
      <c r="BN508" s="367"/>
    </row>
    <row r="509" spans="1:66" s="216" customFormat="1" x14ac:dyDescent="0.45">
      <c r="A509" s="154"/>
      <c r="B509" s="485"/>
      <c r="C509" s="155"/>
      <c r="D509" s="155"/>
      <c r="E509" s="156"/>
      <c r="F509" s="156"/>
      <c r="AB509" s="156"/>
      <c r="AC509" s="156"/>
      <c r="AD509" s="156"/>
      <c r="AE509" s="156"/>
      <c r="AF509" s="156"/>
      <c r="AG509" s="156"/>
      <c r="AM509" s="214"/>
      <c r="AN509" s="214"/>
      <c r="AO509" s="214"/>
      <c r="AV509" s="475"/>
      <c r="BE509" s="178"/>
      <c r="BF509" s="398"/>
      <c r="BG509" s="409"/>
      <c r="BH509" s="156"/>
      <c r="BI509" s="156"/>
      <c r="BJ509" s="156"/>
      <c r="BK509" s="156"/>
      <c r="BL509" s="156"/>
      <c r="BN509" s="367"/>
    </row>
    <row r="510" spans="1:66" s="216" customFormat="1" x14ac:dyDescent="0.45">
      <c r="A510" s="154"/>
      <c r="B510" s="485"/>
      <c r="C510" s="155"/>
      <c r="D510" s="155"/>
      <c r="E510" s="156"/>
      <c r="F510" s="156"/>
      <c r="AB510" s="156"/>
      <c r="AC510" s="156"/>
      <c r="AD510" s="156"/>
      <c r="AE510" s="156"/>
      <c r="AF510" s="156"/>
      <c r="AG510" s="156"/>
      <c r="AM510" s="214"/>
      <c r="AN510" s="214"/>
      <c r="AO510" s="214"/>
      <c r="AV510" s="475"/>
      <c r="BE510" s="178"/>
      <c r="BF510" s="398"/>
      <c r="BG510" s="409"/>
      <c r="BH510" s="156"/>
      <c r="BI510" s="156"/>
      <c r="BJ510" s="156"/>
      <c r="BK510" s="156"/>
      <c r="BL510" s="156"/>
      <c r="BN510" s="367"/>
    </row>
    <row r="511" spans="1:66" s="216" customFormat="1" x14ac:dyDescent="0.45">
      <c r="A511" s="154"/>
      <c r="B511" s="485"/>
      <c r="C511" s="155"/>
      <c r="D511" s="155"/>
      <c r="E511" s="156"/>
      <c r="F511" s="156"/>
      <c r="AB511" s="156"/>
      <c r="AC511" s="156"/>
      <c r="AD511" s="156"/>
      <c r="AE511" s="156"/>
      <c r="AF511" s="156"/>
      <c r="AG511" s="156"/>
      <c r="AM511" s="214"/>
      <c r="AN511" s="214"/>
      <c r="AO511" s="214"/>
      <c r="AV511" s="475"/>
      <c r="BE511" s="178"/>
      <c r="BF511" s="398"/>
      <c r="BG511" s="409"/>
      <c r="BH511" s="156"/>
      <c r="BI511" s="156"/>
      <c r="BJ511" s="156"/>
      <c r="BK511" s="156"/>
      <c r="BL511" s="156"/>
      <c r="BN511" s="367"/>
    </row>
    <row r="512" spans="1:66" s="216" customFormat="1" x14ac:dyDescent="0.45">
      <c r="A512" s="154"/>
      <c r="B512" s="485"/>
      <c r="C512" s="155"/>
      <c r="D512" s="155"/>
      <c r="E512" s="156"/>
      <c r="F512" s="156"/>
      <c r="AB512" s="156"/>
      <c r="AC512" s="156"/>
      <c r="AD512" s="156"/>
      <c r="AE512" s="156"/>
      <c r="AF512" s="156"/>
      <c r="AG512" s="156"/>
      <c r="AM512" s="214"/>
      <c r="AN512" s="214"/>
      <c r="AO512" s="214"/>
      <c r="AV512" s="475"/>
      <c r="BE512" s="178"/>
      <c r="BF512" s="398"/>
      <c r="BG512" s="409"/>
      <c r="BH512" s="156"/>
      <c r="BI512" s="156"/>
      <c r="BJ512" s="156"/>
      <c r="BK512" s="156"/>
      <c r="BL512" s="156"/>
      <c r="BN512" s="367"/>
    </row>
    <row r="513" spans="1:66" s="216" customFormat="1" x14ac:dyDescent="0.45">
      <c r="A513" s="154"/>
      <c r="B513" s="485"/>
      <c r="C513" s="155"/>
      <c r="D513" s="155"/>
      <c r="E513" s="156"/>
      <c r="F513" s="156"/>
      <c r="AB513" s="156"/>
      <c r="AC513" s="156"/>
      <c r="AD513" s="156"/>
      <c r="AE513" s="156"/>
      <c r="AF513" s="156"/>
      <c r="AG513" s="156"/>
      <c r="AM513" s="214"/>
      <c r="AN513" s="214"/>
      <c r="AO513" s="214"/>
      <c r="AV513" s="475"/>
      <c r="BE513" s="178"/>
      <c r="BF513" s="398"/>
      <c r="BG513" s="409"/>
      <c r="BH513" s="156"/>
      <c r="BI513" s="156"/>
      <c r="BJ513" s="156"/>
      <c r="BK513" s="156"/>
      <c r="BL513" s="156"/>
      <c r="BN513" s="367"/>
    </row>
    <row r="514" spans="1:66" s="216" customFormat="1" x14ac:dyDescent="0.45">
      <c r="A514" s="154"/>
      <c r="B514" s="485"/>
      <c r="C514" s="155"/>
      <c r="D514" s="155"/>
      <c r="E514" s="156"/>
      <c r="F514" s="156"/>
      <c r="AB514" s="156"/>
      <c r="AC514" s="156"/>
      <c r="AD514" s="156"/>
      <c r="AE514" s="156"/>
      <c r="AF514" s="156"/>
      <c r="AG514" s="156"/>
      <c r="AM514" s="214"/>
      <c r="AN514" s="214"/>
      <c r="AO514" s="214"/>
      <c r="AV514" s="475"/>
      <c r="BE514" s="178"/>
      <c r="BF514" s="398"/>
      <c r="BG514" s="409"/>
      <c r="BH514" s="156"/>
      <c r="BI514" s="156"/>
      <c r="BJ514" s="156"/>
      <c r="BK514" s="156"/>
      <c r="BL514" s="156"/>
      <c r="BN514" s="367"/>
    </row>
    <row r="515" spans="1:66" s="216" customFormat="1" x14ac:dyDescent="0.45">
      <c r="A515" s="154"/>
      <c r="B515" s="485"/>
      <c r="C515" s="155"/>
      <c r="D515" s="155"/>
      <c r="E515" s="156"/>
      <c r="F515" s="156"/>
      <c r="AB515" s="156"/>
      <c r="AC515" s="156"/>
      <c r="AD515" s="156"/>
      <c r="AE515" s="156"/>
      <c r="AF515" s="156"/>
      <c r="AG515" s="156"/>
      <c r="AM515" s="214"/>
      <c r="AN515" s="214"/>
      <c r="AO515" s="214"/>
      <c r="AV515" s="475"/>
      <c r="BE515" s="178"/>
      <c r="BF515" s="398"/>
      <c r="BG515" s="409"/>
      <c r="BH515" s="156"/>
      <c r="BI515" s="156"/>
      <c r="BJ515" s="156"/>
      <c r="BK515" s="156"/>
      <c r="BL515" s="156"/>
      <c r="BN515" s="367"/>
    </row>
    <row r="516" spans="1:66" s="216" customFormat="1" x14ac:dyDescent="0.45">
      <c r="A516" s="154"/>
      <c r="B516" s="485"/>
      <c r="C516" s="155"/>
      <c r="D516" s="155"/>
      <c r="E516" s="156"/>
      <c r="F516" s="156"/>
      <c r="AB516" s="156"/>
      <c r="AC516" s="156"/>
      <c r="AD516" s="156"/>
      <c r="AE516" s="156"/>
      <c r="AF516" s="156"/>
      <c r="AG516" s="156"/>
      <c r="AM516" s="214"/>
      <c r="AN516" s="214"/>
      <c r="AO516" s="214"/>
      <c r="AV516" s="475"/>
      <c r="BE516" s="178"/>
      <c r="BF516" s="398"/>
      <c r="BG516" s="409"/>
      <c r="BH516" s="156"/>
      <c r="BI516" s="156"/>
      <c r="BJ516" s="156"/>
      <c r="BK516" s="156"/>
      <c r="BL516" s="156"/>
      <c r="BN516" s="367"/>
    </row>
    <row r="517" spans="1:66" s="216" customFormat="1" x14ac:dyDescent="0.45">
      <c r="A517" s="154"/>
      <c r="B517" s="485"/>
      <c r="C517" s="155"/>
      <c r="D517" s="155"/>
      <c r="E517" s="156"/>
      <c r="F517" s="156"/>
      <c r="AB517" s="156"/>
      <c r="AC517" s="156"/>
      <c r="AD517" s="156"/>
      <c r="AE517" s="156"/>
      <c r="AF517" s="156"/>
      <c r="AG517" s="156"/>
      <c r="AM517" s="214"/>
      <c r="AN517" s="214"/>
      <c r="AO517" s="214"/>
      <c r="AV517" s="475"/>
      <c r="BE517" s="178"/>
      <c r="BF517" s="398"/>
      <c r="BG517" s="409"/>
      <c r="BH517" s="156"/>
      <c r="BI517" s="156"/>
      <c r="BJ517" s="156"/>
      <c r="BK517" s="156"/>
      <c r="BL517" s="156"/>
      <c r="BN517" s="367"/>
    </row>
    <row r="518" spans="1:66" s="216" customFormat="1" x14ac:dyDescent="0.45">
      <c r="A518" s="154"/>
      <c r="B518" s="485"/>
      <c r="C518" s="155"/>
      <c r="D518" s="155"/>
      <c r="E518" s="156"/>
      <c r="F518" s="156"/>
      <c r="AB518" s="156"/>
      <c r="AC518" s="156"/>
      <c r="AD518" s="156"/>
      <c r="AE518" s="156"/>
      <c r="AF518" s="156"/>
      <c r="AG518" s="156"/>
      <c r="AM518" s="214"/>
      <c r="AN518" s="214"/>
      <c r="AO518" s="214"/>
      <c r="AV518" s="475"/>
      <c r="BE518" s="178"/>
      <c r="BF518" s="398"/>
      <c r="BG518" s="409"/>
      <c r="BH518" s="156"/>
      <c r="BI518" s="156"/>
      <c r="BJ518" s="156"/>
      <c r="BK518" s="156"/>
      <c r="BL518" s="156"/>
      <c r="BN518" s="367"/>
    </row>
    <row r="519" spans="1:66" s="216" customFormat="1" x14ac:dyDescent="0.45">
      <c r="A519" s="154"/>
      <c r="B519" s="485"/>
      <c r="C519" s="155"/>
      <c r="D519" s="155"/>
      <c r="E519" s="156"/>
      <c r="F519" s="156"/>
      <c r="AB519" s="156"/>
      <c r="AC519" s="156"/>
      <c r="AD519" s="156"/>
      <c r="AE519" s="156"/>
      <c r="AF519" s="156"/>
      <c r="AG519" s="156"/>
      <c r="AM519" s="214"/>
      <c r="AN519" s="214"/>
      <c r="AO519" s="214"/>
      <c r="AV519" s="475"/>
      <c r="BE519" s="178"/>
      <c r="BF519" s="398"/>
      <c r="BG519" s="409"/>
      <c r="BH519" s="156"/>
      <c r="BI519" s="156"/>
      <c r="BJ519" s="156"/>
      <c r="BK519" s="156"/>
      <c r="BL519" s="156"/>
      <c r="BN519" s="367"/>
    </row>
    <row r="520" spans="1:66" s="216" customFormat="1" x14ac:dyDescent="0.45">
      <c r="A520" s="154"/>
      <c r="B520" s="485"/>
      <c r="C520" s="155"/>
      <c r="D520" s="155"/>
      <c r="E520" s="156"/>
      <c r="F520" s="156"/>
      <c r="AB520" s="156"/>
      <c r="AC520" s="156"/>
      <c r="AD520" s="156"/>
      <c r="AE520" s="156"/>
      <c r="AF520" s="156"/>
      <c r="AG520" s="156"/>
      <c r="AM520" s="214"/>
      <c r="AN520" s="214"/>
      <c r="AO520" s="214"/>
      <c r="AV520" s="475"/>
      <c r="BE520" s="178"/>
      <c r="BF520" s="398"/>
      <c r="BG520" s="409"/>
      <c r="BH520" s="156"/>
      <c r="BI520" s="156"/>
      <c r="BJ520" s="156"/>
      <c r="BK520" s="156"/>
      <c r="BL520" s="156"/>
      <c r="BN520" s="367"/>
    </row>
    <row r="521" spans="1:66" s="216" customFormat="1" x14ac:dyDescent="0.45">
      <c r="A521" s="154"/>
      <c r="B521" s="485"/>
      <c r="C521" s="155"/>
      <c r="D521" s="155"/>
      <c r="E521" s="156"/>
      <c r="F521" s="156"/>
      <c r="AB521" s="156"/>
      <c r="AC521" s="156"/>
      <c r="AD521" s="156"/>
      <c r="AE521" s="156"/>
      <c r="AF521" s="156"/>
      <c r="AG521" s="156"/>
      <c r="AM521" s="214"/>
      <c r="AN521" s="214"/>
      <c r="AO521" s="214"/>
      <c r="AV521" s="475"/>
      <c r="BE521" s="178"/>
      <c r="BF521" s="398"/>
      <c r="BG521" s="409"/>
      <c r="BH521" s="156"/>
      <c r="BI521" s="156"/>
      <c r="BJ521" s="156"/>
      <c r="BK521" s="156"/>
      <c r="BL521" s="156"/>
      <c r="BN521" s="367"/>
    </row>
    <row r="522" spans="1:66" s="216" customFormat="1" x14ac:dyDescent="0.45">
      <c r="A522" s="154"/>
      <c r="B522" s="485"/>
      <c r="C522" s="155"/>
      <c r="D522" s="155"/>
      <c r="E522" s="156"/>
      <c r="F522" s="156"/>
      <c r="AB522" s="156"/>
      <c r="AC522" s="156"/>
      <c r="AD522" s="156"/>
      <c r="AE522" s="156"/>
      <c r="AF522" s="156"/>
      <c r="AG522" s="156"/>
      <c r="AM522" s="214"/>
      <c r="AN522" s="214"/>
      <c r="AO522" s="214"/>
      <c r="AV522" s="475"/>
      <c r="BE522" s="178"/>
      <c r="BF522" s="398"/>
      <c r="BG522" s="409"/>
      <c r="BH522" s="156"/>
      <c r="BI522" s="156"/>
      <c r="BJ522" s="156"/>
      <c r="BK522" s="156"/>
      <c r="BL522" s="156"/>
      <c r="BN522" s="367"/>
    </row>
    <row r="523" spans="1:66" s="216" customFormat="1" x14ac:dyDescent="0.45">
      <c r="A523" s="154"/>
      <c r="B523" s="485"/>
      <c r="C523" s="155"/>
      <c r="D523" s="155"/>
      <c r="E523" s="156"/>
      <c r="F523" s="156"/>
      <c r="AB523" s="156"/>
      <c r="AC523" s="156"/>
      <c r="AD523" s="156"/>
      <c r="AE523" s="156"/>
      <c r="AF523" s="156"/>
      <c r="AG523" s="156"/>
      <c r="AM523" s="214"/>
      <c r="AN523" s="214"/>
      <c r="AO523" s="214"/>
      <c r="AV523" s="475"/>
      <c r="BE523" s="178"/>
      <c r="BF523" s="398"/>
      <c r="BG523" s="409"/>
      <c r="BH523" s="156"/>
      <c r="BI523" s="156"/>
      <c r="BJ523" s="156"/>
      <c r="BK523" s="156"/>
      <c r="BL523" s="156"/>
      <c r="BN523" s="367"/>
    </row>
    <row r="524" spans="1:66" s="216" customFormat="1" x14ac:dyDescent="0.45">
      <c r="A524" s="154"/>
      <c r="B524" s="485"/>
      <c r="C524" s="155"/>
      <c r="D524" s="155"/>
      <c r="E524" s="156"/>
      <c r="F524" s="156"/>
      <c r="AB524" s="156"/>
      <c r="AC524" s="156"/>
      <c r="AD524" s="156"/>
      <c r="AE524" s="156"/>
      <c r="AF524" s="156"/>
      <c r="AG524" s="156"/>
      <c r="AM524" s="214"/>
      <c r="AN524" s="214"/>
      <c r="AO524" s="214"/>
      <c r="AV524" s="475"/>
      <c r="BE524" s="178"/>
      <c r="BF524" s="398"/>
      <c r="BG524" s="409"/>
      <c r="BH524" s="156"/>
      <c r="BI524" s="156"/>
      <c r="BJ524" s="156"/>
      <c r="BK524" s="156"/>
      <c r="BL524" s="156"/>
      <c r="BN524" s="367"/>
    </row>
    <row r="525" spans="1:66" s="216" customFormat="1" x14ac:dyDescent="0.45">
      <c r="A525" s="154"/>
      <c r="B525" s="485"/>
      <c r="C525" s="155"/>
      <c r="D525" s="155"/>
      <c r="E525" s="156"/>
      <c r="F525" s="156"/>
      <c r="AB525" s="156"/>
      <c r="AC525" s="156"/>
      <c r="AD525" s="156"/>
      <c r="AE525" s="156"/>
      <c r="AF525" s="156"/>
      <c r="AG525" s="156"/>
      <c r="AM525" s="214"/>
      <c r="AN525" s="214"/>
      <c r="AO525" s="214"/>
      <c r="AV525" s="475"/>
      <c r="BE525" s="178"/>
      <c r="BF525" s="398"/>
      <c r="BG525" s="409"/>
      <c r="BH525" s="156"/>
      <c r="BI525" s="156"/>
      <c r="BJ525" s="156"/>
      <c r="BK525" s="156"/>
      <c r="BL525" s="156"/>
      <c r="BN525" s="367"/>
    </row>
    <row r="526" spans="1:66" s="216" customFormat="1" x14ac:dyDescent="0.45">
      <c r="A526" s="154"/>
      <c r="B526" s="485"/>
      <c r="C526" s="155"/>
      <c r="D526" s="155"/>
      <c r="E526" s="156"/>
      <c r="F526" s="156"/>
      <c r="AB526" s="156"/>
      <c r="AC526" s="156"/>
      <c r="AD526" s="156"/>
      <c r="AE526" s="156"/>
      <c r="AF526" s="156"/>
      <c r="AG526" s="156"/>
      <c r="AM526" s="214"/>
      <c r="AN526" s="214"/>
      <c r="AO526" s="214"/>
      <c r="AV526" s="475"/>
      <c r="BE526" s="178"/>
      <c r="BF526" s="398"/>
      <c r="BG526" s="409"/>
      <c r="BH526" s="156"/>
      <c r="BI526" s="156"/>
      <c r="BJ526" s="156"/>
      <c r="BK526" s="156"/>
      <c r="BL526" s="156"/>
      <c r="BN526" s="367"/>
    </row>
    <row r="527" spans="1:66" s="216" customFormat="1" x14ac:dyDescent="0.45">
      <c r="A527" s="154"/>
      <c r="B527" s="485"/>
      <c r="C527" s="155"/>
      <c r="D527" s="155"/>
      <c r="E527" s="156"/>
      <c r="F527" s="156"/>
      <c r="AB527" s="156"/>
      <c r="AC527" s="156"/>
      <c r="AD527" s="156"/>
      <c r="AE527" s="156"/>
      <c r="AF527" s="156"/>
      <c r="AG527" s="156"/>
      <c r="AM527" s="214"/>
      <c r="AN527" s="214"/>
      <c r="AO527" s="214"/>
      <c r="AV527" s="475"/>
      <c r="BE527" s="178"/>
      <c r="BF527" s="398"/>
      <c r="BG527" s="409"/>
      <c r="BH527" s="156"/>
      <c r="BI527" s="156"/>
      <c r="BJ527" s="156"/>
      <c r="BK527" s="156"/>
      <c r="BL527" s="156"/>
      <c r="BN527" s="367"/>
    </row>
    <row r="528" spans="1:66" s="216" customFormat="1" x14ac:dyDescent="0.45">
      <c r="A528" s="154"/>
      <c r="B528" s="485"/>
      <c r="C528" s="155"/>
      <c r="D528" s="155"/>
      <c r="E528" s="156"/>
      <c r="F528" s="156"/>
      <c r="AB528" s="156"/>
      <c r="AC528" s="156"/>
      <c r="AD528" s="156"/>
      <c r="AE528" s="156"/>
      <c r="AF528" s="156"/>
      <c r="AG528" s="156"/>
      <c r="AM528" s="214"/>
      <c r="AN528" s="214"/>
      <c r="AO528" s="214"/>
      <c r="AV528" s="475"/>
      <c r="BE528" s="178"/>
      <c r="BF528" s="398"/>
      <c r="BG528" s="409"/>
      <c r="BH528" s="156"/>
      <c r="BI528" s="156"/>
      <c r="BJ528" s="156"/>
      <c r="BK528" s="156"/>
      <c r="BL528" s="156"/>
      <c r="BN528" s="367"/>
    </row>
    <row r="529" spans="1:66" s="216" customFormat="1" x14ac:dyDescent="0.45">
      <c r="A529" s="154"/>
      <c r="B529" s="485"/>
      <c r="C529" s="155"/>
      <c r="D529" s="155"/>
      <c r="E529" s="156"/>
      <c r="F529" s="156"/>
      <c r="AB529" s="156"/>
      <c r="AC529" s="156"/>
      <c r="AD529" s="156"/>
      <c r="AE529" s="156"/>
      <c r="AF529" s="156"/>
      <c r="AG529" s="156"/>
      <c r="AM529" s="214"/>
      <c r="AN529" s="214"/>
      <c r="AO529" s="214"/>
      <c r="AV529" s="475"/>
      <c r="BE529" s="178"/>
      <c r="BF529" s="398"/>
      <c r="BG529" s="409"/>
      <c r="BH529" s="156"/>
      <c r="BI529" s="156"/>
      <c r="BJ529" s="156"/>
      <c r="BK529" s="156"/>
      <c r="BL529" s="156"/>
      <c r="BN529" s="367"/>
    </row>
    <row r="530" spans="1:66" s="216" customFormat="1" x14ac:dyDescent="0.45">
      <c r="A530" s="154"/>
      <c r="B530" s="485"/>
      <c r="C530" s="155"/>
      <c r="D530" s="155"/>
      <c r="E530" s="156"/>
      <c r="F530" s="156"/>
      <c r="AB530" s="156"/>
      <c r="AC530" s="156"/>
      <c r="AD530" s="156"/>
      <c r="AE530" s="156"/>
      <c r="AF530" s="156"/>
      <c r="AG530" s="156"/>
      <c r="AM530" s="214"/>
      <c r="AN530" s="214"/>
      <c r="AO530" s="214"/>
      <c r="AV530" s="475"/>
      <c r="BE530" s="178"/>
      <c r="BF530" s="398"/>
      <c r="BG530" s="409"/>
      <c r="BH530" s="156"/>
      <c r="BI530" s="156"/>
      <c r="BJ530" s="156"/>
      <c r="BK530" s="156"/>
      <c r="BL530" s="156"/>
      <c r="BN530" s="367"/>
    </row>
    <row r="531" spans="1:66" s="216" customFormat="1" x14ac:dyDescent="0.45">
      <c r="A531" s="154"/>
      <c r="B531" s="485"/>
      <c r="C531" s="155"/>
      <c r="D531" s="155"/>
      <c r="E531" s="156"/>
      <c r="F531" s="156"/>
      <c r="AB531" s="156"/>
      <c r="AC531" s="156"/>
      <c r="AD531" s="156"/>
      <c r="AE531" s="156"/>
      <c r="AF531" s="156"/>
      <c r="AG531" s="156"/>
      <c r="AM531" s="214"/>
      <c r="AN531" s="214"/>
      <c r="AO531" s="214"/>
      <c r="AV531" s="475"/>
      <c r="BE531" s="178"/>
      <c r="BF531" s="398"/>
      <c r="BG531" s="409"/>
      <c r="BH531" s="156"/>
      <c r="BI531" s="156"/>
      <c r="BJ531" s="156"/>
      <c r="BK531" s="156"/>
      <c r="BL531" s="156"/>
      <c r="BN531" s="367"/>
    </row>
    <row r="532" spans="1:66" s="216" customFormat="1" x14ac:dyDescent="0.45">
      <c r="A532" s="154"/>
      <c r="B532" s="485"/>
      <c r="C532" s="155"/>
      <c r="D532" s="155"/>
      <c r="E532" s="156"/>
      <c r="F532" s="156"/>
      <c r="AB532" s="156"/>
      <c r="AC532" s="156"/>
      <c r="AD532" s="156"/>
      <c r="AE532" s="156"/>
      <c r="AF532" s="156"/>
      <c r="AG532" s="156"/>
      <c r="AM532" s="214"/>
      <c r="AN532" s="214"/>
      <c r="AO532" s="214"/>
      <c r="AV532" s="475"/>
      <c r="BE532" s="178"/>
      <c r="BF532" s="398"/>
      <c r="BG532" s="409"/>
      <c r="BH532" s="156"/>
      <c r="BI532" s="156"/>
      <c r="BJ532" s="156"/>
      <c r="BK532" s="156"/>
      <c r="BL532" s="156"/>
      <c r="BN532" s="367"/>
    </row>
    <row r="533" spans="1:66" s="216" customFormat="1" x14ac:dyDescent="0.45">
      <c r="A533" s="154"/>
      <c r="B533" s="485"/>
      <c r="C533" s="155"/>
      <c r="D533" s="155"/>
      <c r="E533" s="156"/>
      <c r="F533" s="156"/>
      <c r="AB533" s="156"/>
      <c r="AC533" s="156"/>
      <c r="AD533" s="156"/>
      <c r="AE533" s="156"/>
      <c r="AF533" s="156"/>
      <c r="AG533" s="156"/>
      <c r="AM533" s="214"/>
      <c r="AN533" s="214"/>
      <c r="AO533" s="214"/>
      <c r="AV533" s="475"/>
      <c r="BE533" s="178"/>
      <c r="BF533" s="398"/>
      <c r="BG533" s="409"/>
      <c r="BH533" s="156"/>
      <c r="BI533" s="156"/>
      <c r="BJ533" s="156"/>
      <c r="BK533" s="156"/>
      <c r="BL533" s="156"/>
      <c r="BN533" s="367"/>
    </row>
    <row r="534" spans="1:66" s="216" customFormat="1" x14ac:dyDescent="0.45">
      <c r="A534" s="154"/>
      <c r="B534" s="485"/>
      <c r="C534" s="155"/>
      <c r="D534" s="155"/>
      <c r="E534" s="156"/>
      <c r="F534" s="156"/>
      <c r="AB534" s="156"/>
      <c r="AC534" s="156"/>
      <c r="AD534" s="156"/>
      <c r="AE534" s="156"/>
      <c r="AF534" s="156"/>
      <c r="AG534" s="156"/>
      <c r="AM534" s="214"/>
      <c r="AN534" s="214"/>
      <c r="AO534" s="214"/>
      <c r="AV534" s="475"/>
      <c r="BE534" s="178"/>
      <c r="BF534" s="398"/>
      <c r="BG534" s="409"/>
      <c r="BH534" s="156"/>
      <c r="BI534" s="156"/>
      <c r="BJ534" s="156"/>
      <c r="BK534" s="156"/>
      <c r="BL534" s="156"/>
      <c r="BN534" s="367"/>
    </row>
    <row r="535" spans="1:66" s="216" customFormat="1" x14ac:dyDescent="0.45">
      <c r="A535" s="154"/>
      <c r="B535" s="485"/>
      <c r="C535" s="155"/>
      <c r="D535" s="155"/>
      <c r="E535" s="156"/>
      <c r="F535" s="156"/>
      <c r="AB535" s="156"/>
      <c r="AC535" s="156"/>
      <c r="AD535" s="156"/>
      <c r="AE535" s="156"/>
      <c r="AF535" s="156"/>
      <c r="AG535" s="156"/>
      <c r="AM535" s="214"/>
      <c r="AN535" s="214"/>
      <c r="AO535" s="214"/>
      <c r="AV535" s="475"/>
      <c r="BE535" s="178"/>
      <c r="BF535" s="398"/>
      <c r="BG535" s="409"/>
      <c r="BH535" s="156"/>
      <c r="BI535" s="156"/>
      <c r="BJ535" s="156"/>
      <c r="BK535" s="156"/>
      <c r="BL535" s="156"/>
      <c r="BN535" s="367"/>
    </row>
    <row r="536" spans="1:66" s="216" customFormat="1" x14ac:dyDescent="0.45">
      <c r="A536" s="154"/>
      <c r="B536" s="485"/>
      <c r="C536" s="155"/>
      <c r="D536" s="155"/>
      <c r="E536" s="156"/>
      <c r="F536" s="156"/>
      <c r="AB536" s="156"/>
      <c r="AC536" s="156"/>
      <c r="AD536" s="156"/>
      <c r="AE536" s="156"/>
      <c r="AF536" s="156"/>
      <c r="AG536" s="156"/>
      <c r="AM536" s="214"/>
      <c r="AN536" s="214"/>
      <c r="AO536" s="214"/>
      <c r="AV536" s="475"/>
      <c r="BE536" s="178"/>
      <c r="BF536" s="398"/>
      <c r="BG536" s="409"/>
      <c r="BH536" s="156"/>
      <c r="BI536" s="156"/>
      <c r="BJ536" s="156"/>
      <c r="BK536" s="156"/>
      <c r="BL536" s="156"/>
      <c r="BN536" s="367"/>
    </row>
    <row r="537" spans="1:66" s="216" customFormat="1" x14ac:dyDescent="0.45">
      <c r="A537" s="154"/>
      <c r="B537" s="485"/>
      <c r="C537" s="155"/>
      <c r="D537" s="155"/>
      <c r="E537" s="156"/>
      <c r="F537" s="156"/>
      <c r="AB537" s="156"/>
      <c r="AC537" s="156"/>
      <c r="AD537" s="156"/>
      <c r="AE537" s="156"/>
      <c r="AF537" s="156"/>
      <c r="AG537" s="156"/>
      <c r="AM537" s="214"/>
      <c r="AN537" s="214"/>
      <c r="AO537" s="214"/>
      <c r="AV537" s="475"/>
      <c r="BE537" s="178"/>
      <c r="BF537" s="398"/>
      <c r="BG537" s="409"/>
      <c r="BH537" s="156"/>
      <c r="BI537" s="156"/>
      <c r="BJ537" s="156"/>
      <c r="BK537" s="156"/>
      <c r="BL537" s="156"/>
      <c r="BN537" s="367"/>
    </row>
    <row r="538" spans="1:66" s="216" customFormat="1" x14ac:dyDescent="0.45">
      <c r="A538" s="154"/>
      <c r="B538" s="485"/>
      <c r="C538" s="155"/>
      <c r="D538" s="155"/>
      <c r="E538" s="156"/>
      <c r="F538" s="156"/>
      <c r="AB538" s="156"/>
      <c r="AC538" s="156"/>
      <c r="AD538" s="156"/>
      <c r="AE538" s="156"/>
      <c r="AF538" s="156"/>
      <c r="AG538" s="156"/>
      <c r="AM538" s="214"/>
      <c r="AN538" s="214"/>
      <c r="AO538" s="214"/>
      <c r="AV538" s="475"/>
      <c r="BE538" s="178"/>
      <c r="BF538" s="398"/>
      <c r="BG538" s="409"/>
      <c r="BH538" s="156"/>
      <c r="BI538" s="156"/>
      <c r="BJ538" s="156"/>
      <c r="BK538" s="156"/>
      <c r="BL538" s="156"/>
      <c r="BN538" s="367"/>
    </row>
    <row r="539" spans="1:66" s="216" customFormat="1" x14ac:dyDescent="0.45">
      <c r="A539" s="154"/>
      <c r="B539" s="485"/>
      <c r="C539" s="155"/>
      <c r="D539" s="155"/>
      <c r="E539" s="156"/>
      <c r="F539" s="156"/>
      <c r="AB539" s="156"/>
      <c r="AC539" s="156"/>
      <c r="AD539" s="156"/>
      <c r="AE539" s="156"/>
      <c r="AF539" s="156"/>
      <c r="AG539" s="156"/>
      <c r="AM539" s="214"/>
      <c r="AN539" s="214"/>
      <c r="AO539" s="214"/>
      <c r="AV539" s="475"/>
      <c r="BE539" s="178"/>
      <c r="BF539" s="398"/>
      <c r="BG539" s="409"/>
      <c r="BH539" s="156"/>
      <c r="BI539" s="156"/>
      <c r="BJ539" s="156"/>
      <c r="BK539" s="156"/>
      <c r="BL539" s="156"/>
      <c r="BN539" s="367"/>
    </row>
    <row r="540" spans="1:66" s="216" customFormat="1" x14ac:dyDescent="0.45">
      <c r="A540" s="154"/>
      <c r="B540" s="485"/>
      <c r="C540" s="155"/>
      <c r="D540" s="155"/>
      <c r="E540" s="156"/>
      <c r="F540" s="156"/>
      <c r="AB540" s="156"/>
      <c r="AC540" s="156"/>
      <c r="AD540" s="156"/>
      <c r="AE540" s="156"/>
      <c r="AF540" s="156"/>
      <c r="AG540" s="156"/>
      <c r="AM540" s="214"/>
      <c r="AN540" s="214"/>
      <c r="AO540" s="214"/>
      <c r="AV540" s="475"/>
      <c r="BE540" s="178"/>
      <c r="BF540" s="398"/>
      <c r="BG540" s="409"/>
      <c r="BH540" s="156"/>
      <c r="BI540" s="156"/>
      <c r="BJ540" s="156"/>
      <c r="BK540" s="156"/>
      <c r="BL540" s="156"/>
      <c r="BN540" s="367"/>
    </row>
    <row r="541" spans="1:66" s="216" customFormat="1" x14ac:dyDescent="0.45">
      <c r="A541" s="154"/>
      <c r="B541" s="485"/>
      <c r="C541" s="155"/>
      <c r="D541" s="155"/>
      <c r="E541" s="156"/>
      <c r="F541" s="156"/>
      <c r="AB541" s="156"/>
      <c r="AC541" s="156"/>
      <c r="AD541" s="156"/>
      <c r="AE541" s="156"/>
      <c r="AF541" s="156"/>
      <c r="AG541" s="156"/>
      <c r="AM541" s="214"/>
      <c r="AN541" s="214"/>
      <c r="AO541" s="214"/>
      <c r="AV541" s="475"/>
      <c r="BE541" s="178"/>
      <c r="BF541" s="398"/>
      <c r="BG541" s="409"/>
      <c r="BH541" s="156"/>
      <c r="BI541" s="156"/>
      <c r="BJ541" s="156"/>
      <c r="BK541" s="156"/>
      <c r="BL541" s="156"/>
      <c r="BN541" s="367"/>
    </row>
    <row r="542" spans="1:66" s="216" customFormat="1" x14ac:dyDescent="0.45">
      <c r="A542" s="154"/>
      <c r="B542" s="485"/>
      <c r="C542" s="155"/>
      <c r="D542" s="155"/>
      <c r="E542" s="156"/>
      <c r="F542" s="156"/>
      <c r="AB542" s="156"/>
      <c r="AC542" s="156"/>
      <c r="AD542" s="156"/>
      <c r="AE542" s="156"/>
      <c r="AF542" s="156"/>
      <c r="AG542" s="156"/>
      <c r="AM542" s="214"/>
      <c r="AN542" s="214"/>
      <c r="AO542" s="214"/>
      <c r="AV542" s="475"/>
      <c r="BE542" s="178"/>
      <c r="BF542" s="398"/>
      <c r="BG542" s="409"/>
      <c r="BH542" s="156"/>
      <c r="BI542" s="156"/>
      <c r="BJ542" s="156"/>
      <c r="BK542" s="156"/>
      <c r="BL542" s="156"/>
      <c r="BN542" s="367"/>
    </row>
    <row r="543" spans="1:66" s="216" customFormat="1" x14ac:dyDescent="0.45">
      <c r="A543" s="154"/>
      <c r="B543" s="485"/>
      <c r="C543" s="155"/>
      <c r="D543" s="155"/>
      <c r="E543" s="156"/>
      <c r="F543" s="156"/>
      <c r="AB543" s="156"/>
      <c r="AC543" s="156"/>
      <c r="AD543" s="156"/>
      <c r="AE543" s="156"/>
      <c r="AF543" s="156"/>
      <c r="AG543" s="156"/>
      <c r="AM543" s="214"/>
      <c r="AN543" s="214"/>
      <c r="AO543" s="214"/>
      <c r="AV543" s="475"/>
      <c r="BE543" s="178"/>
      <c r="BF543" s="398"/>
      <c r="BG543" s="409"/>
      <c r="BH543" s="156"/>
      <c r="BI543" s="156"/>
      <c r="BJ543" s="156"/>
      <c r="BK543" s="156"/>
      <c r="BL543" s="156"/>
      <c r="BN543" s="367"/>
    </row>
    <row r="544" spans="1:66" s="216" customFormat="1" x14ac:dyDescent="0.45">
      <c r="A544" s="154"/>
      <c r="B544" s="485"/>
      <c r="C544" s="155"/>
      <c r="D544" s="155"/>
      <c r="E544" s="156"/>
      <c r="F544" s="156"/>
      <c r="AB544" s="156"/>
      <c r="AC544" s="156"/>
      <c r="AD544" s="156"/>
      <c r="AE544" s="156"/>
      <c r="AF544" s="156"/>
      <c r="AG544" s="156"/>
      <c r="AM544" s="214"/>
      <c r="AN544" s="214"/>
      <c r="AO544" s="214"/>
      <c r="AV544" s="475"/>
      <c r="BE544" s="178"/>
      <c r="BF544" s="398"/>
      <c r="BG544" s="409"/>
      <c r="BH544" s="156"/>
      <c r="BI544" s="156"/>
      <c r="BJ544" s="156"/>
      <c r="BK544" s="156"/>
      <c r="BL544" s="156"/>
      <c r="BN544" s="367"/>
    </row>
    <row r="545" spans="1:66" s="216" customFormat="1" x14ac:dyDescent="0.45">
      <c r="A545" s="154"/>
      <c r="B545" s="485"/>
      <c r="C545" s="155"/>
      <c r="D545" s="155"/>
      <c r="E545" s="156"/>
      <c r="F545" s="156"/>
      <c r="AB545" s="156"/>
      <c r="AC545" s="156"/>
      <c r="AD545" s="156"/>
      <c r="AE545" s="156"/>
      <c r="AF545" s="156"/>
      <c r="AG545" s="156"/>
      <c r="AM545" s="214"/>
      <c r="AN545" s="214"/>
      <c r="AO545" s="214"/>
      <c r="AV545" s="475"/>
      <c r="BE545" s="178"/>
      <c r="BF545" s="398"/>
      <c r="BG545" s="409"/>
      <c r="BH545" s="156"/>
      <c r="BI545" s="156"/>
      <c r="BJ545" s="156"/>
      <c r="BK545" s="156"/>
      <c r="BL545" s="156"/>
      <c r="BN545" s="367"/>
    </row>
    <row r="546" spans="1:66" s="216" customFormat="1" x14ac:dyDescent="0.45">
      <c r="A546" s="154"/>
      <c r="B546" s="485"/>
      <c r="C546" s="155"/>
      <c r="D546" s="155"/>
      <c r="E546" s="156"/>
      <c r="F546" s="156"/>
      <c r="AB546" s="156"/>
      <c r="AC546" s="156"/>
      <c r="AD546" s="156"/>
      <c r="AE546" s="156"/>
      <c r="AF546" s="156"/>
      <c r="AG546" s="156"/>
      <c r="AM546" s="214"/>
      <c r="AN546" s="214"/>
      <c r="AO546" s="214"/>
      <c r="AV546" s="475"/>
      <c r="BE546" s="178"/>
      <c r="BF546" s="398"/>
      <c r="BG546" s="409"/>
      <c r="BH546" s="156"/>
      <c r="BI546" s="156"/>
      <c r="BJ546" s="156"/>
      <c r="BK546" s="156"/>
      <c r="BL546" s="156"/>
      <c r="BN546" s="367"/>
    </row>
    <row r="547" spans="1:66" s="216" customFormat="1" x14ac:dyDescent="0.45">
      <c r="A547" s="154"/>
      <c r="B547" s="485"/>
      <c r="C547" s="155"/>
      <c r="D547" s="155"/>
      <c r="E547" s="156"/>
      <c r="F547" s="156"/>
      <c r="AB547" s="156"/>
      <c r="AC547" s="156"/>
      <c r="AD547" s="156"/>
      <c r="AE547" s="156"/>
      <c r="AF547" s="156"/>
      <c r="AG547" s="156"/>
      <c r="AM547" s="214"/>
      <c r="AN547" s="214"/>
      <c r="AO547" s="214"/>
      <c r="AV547" s="475"/>
      <c r="BE547" s="178"/>
      <c r="BF547" s="398"/>
      <c r="BG547" s="409"/>
      <c r="BH547" s="156"/>
      <c r="BI547" s="156"/>
      <c r="BJ547" s="156"/>
      <c r="BK547" s="156"/>
      <c r="BL547" s="156"/>
      <c r="BN547" s="367"/>
    </row>
    <row r="548" spans="1:66" s="216" customFormat="1" x14ac:dyDescent="0.45">
      <c r="A548" s="154"/>
      <c r="B548" s="485"/>
      <c r="C548" s="155"/>
      <c r="D548" s="155"/>
      <c r="E548" s="156"/>
      <c r="F548" s="156"/>
      <c r="AB548" s="156"/>
      <c r="AC548" s="156"/>
      <c r="AD548" s="156"/>
      <c r="AE548" s="156"/>
      <c r="AF548" s="156"/>
      <c r="AG548" s="156"/>
      <c r="AM548" s="214"/>
      <c r="AN548" s="214"/>
      <c r="AO548" s="214"/>
      <c r="AV548" s="475"/>
      <c r="BE548" s="178"/>
      <c r="BF548" s="398"/>
      <c r="BG548" s="409"/>
      <c r="BH548" s="156"/>
      <c r="BI548" s="156"/>
      <c r="BJ548" s="156"/>
      <c r="BK548" s="156"/>
      <c r="BL548" s="156"/>
      <c r="BN548" s="367"/>
    </row>
    <row r="549" spans="1:66" s="216" customFormat="1" x14ac:dyDescent="0.45">
      <c r="A549" s="154"/>
      <c r="B549" s="485"/>
      <c r="C549" s="155"/>
      <c r="D549" s="155"/>
      <c r="E549" s="156"/>
      <c r="F549" s="156"/>
      <c r="AB549" s="156"/>
      <c r="AC549" s="156"/>
      <c r="AD549" s="156"/>
      <c r="AE549" s="156"/>
      <c r="AF549" s="156"/>
      <c r="AG549" s="156"/>
      <c r="AM549" s="214"/>
      <c r="AN549" s="214"/>
      <c r="AO549" s="214"/>
      <c r="AV549" s="475"/>
      <c r="BE549" s="178"/>
      <c r="BF549" s="398"/>
      <c r="BG549" s="409"/>
      <c r="BH549" s="156"/>
      <c r="BI549" s="156"/>
      <c r="BJ549" s="156"/>
      <c r="BK549" s="156"/>
      <c r="BL549" s="156"/>
      <c r="BN549" s="367"/>
    </row>
    <row r="550" spans="1:66" s="216" customFormat="1" x14ac:dyDescent="0.45">
      <c r="A550" s="154"/>
      <c r="B550" s="485"/>
      <c r="C550" s="155"/>
      <c r="D550" s="155"/>
      <c r="E550" s="156"/>
      <c r="F550" s="156"/>
      <c r="AB550" s="156"/>
      <c r="AC550" s="156"/>
      <c r="AD550" s="156"/>
      <c r="AE550" s="156"/>
      <c r="AF550" s="156"/>
      <c r="AG550" s="156"/>
      <c r="AM550" s="214"/>
      <c r="AN550" s="214"/>
      <c r="AO550" s="214"/>
      <c r="AV550" s="475"/>
      <c r="BE550" s="178"/>
      <c r="BF550" s="398"/>
      <c r="BG550" s="409"/>
      <c r="BH550" s="156"/>
      <c r="BI550" s="156"/>
      <c r="BJ550" s="156"/>
      <c r="BK550" s="156"/>
      <c r="BL550" s="156"/>
      <c r="BN550" s="367"/>
    </row>
    <row r="551" spans="1:66" s="216" customFormat="1" x14ac:dyDescent="0.45">
      <c r="A551" s="154"/>
      <c r="B551" s="485"/>
      <c r="C551" s="155"/>
      <c r="D551" s="155"/>
      <c r="E551" s="156"/>
      <c r="F551" s="156"/>
      <c r="AB551" s="156"/>
      <c r="AC551" s="156"/>
      <c r="AD551" s="156"/>
      <c r="AE551" s="156"/>
      <c r="AF551" s="156"/>
      <c r="AG551" s="156"/>
      <c r="AM551" s="214"/>
      <c r="AN551" s="214"/>
      <c r="AO551" s="214"/>
      <c r="AV551" s="475"/>
      <c r="BE551" s="178"/>
      <c r="BF551" s="398"/>
      <c r="BG551" s="409"/>
      <c r="BH551" s="156"/>
      <c r="BI551" s="156"/>
      <c r="BJ551" s="156"/>
      <c r="BK551" s="156"/>
      <c r="BL551" s="156"/>
      <c r="BN551" s="367"/>
    </row>
    <row r="552" spans="1:66" s="216" customFormat="1" x14ac:dyDescent="0.45">
      <c r="A552" s="154"/>
      <c r="B552" s="485"/>
      <c r="C552" s="155"/>
      <c r="D552" s="155"/>
      <c r="E552" s="156"/>
      <c r="F552" s="156"/>
      <c r="AB552" s="156"/>
      <c r="AC552" s="156"/>
      <c r="AD552" s="156"/>
      <c r="AE552" s="156"/>
      <c r="AF552" s="156"/>
      <c r="AG552" s="156"/>
      <c r="AM552" s="214"/>
      <c r="AN552" s="214"/>
      <c r="AO552" s="214"/>
      <c r="AV552" s="475"/>
      <c r="BE552" s="178"/>
      <c r="BF552" s="398"/>
      <c r="BG552" s="409"/>
      <c r="BH552" s="156"/>
      <c r="BI552" s="156"/>
      <c r="BJ552" s="156"/>
      <c r="BK552" s="156"/>
      <c r="BL552" s="156"/>
      <c r="BN552" s="367"/>
    </row>
    <row r="553" spans="1:66" s="216" customFormat="1" x14ac:dyDescent="0.45">
      <c r="A553" s="154"/>
      <c r="B553" s="485"/>
      <c r="C553" s="155"/>
      <c r="D553" s="155"/>
      <c r="E553" s="156"/>
      <c r="F553" s="156"/>
      <c r="AB553" s="156"/>
      <c r="AC553" s="156"/>
      <c r="AD553" s="156"/>
      <c r="AE553" s="156"/>
      <c r="AF553" s="156"/>
      <c r="AG553" s="156"/>
      <c r="AM553" s="214"/>
      <c r="AN553" s="214"/>
      <c r="AO553" s="214"/>
      <c r="AV553" s="475"/>
      <c r="BE553" s="178"/>
      <c r="BF553" s="398"/>
      <c r="BG553" s="409"/>
      <c r="BH553" s="156"/>
      <c r="BI553" s="156"/>
      <c r="BJ553" s="156"/>
      <c r="BK553" s="156"/>
      <c r="BL553" s="156"/>
      <c r="BN553" s="367"/>
    </row>
    <row r="554" spans="1:66" s="216" customFormat="1" x14ac:dyDescent="0.45">
      <c r="A554" s="154"/>
      <c r="B554" s="485"/>
      <c r="C554" s="155"/>
      <c r="D554" s="155"/>
      <c r="E554" s="156"/>
      <c r="F554" s="156"/>
      <c r="AB554" s="156"/>
      <c r="AC554" s="156"/>
      <c r="AD554" s="156"/>
      <c r="AE554" s="156"/>
      <c r="AF554" s="156"/>
      <c r="AG554" s="156"/>
      <c r="AM554" s="214"/>
      <c r="AN554" s="214"/>
      <c r="AO554" s="214"/>
      <c r="AV554" s="475"/>
      <c r="BE554" s="178"/>
      <c r="BF554" s="398"/>
      <c r="BG554" s="409"/>
      <c r="BH554" s="156"/>
      <c r="BI554" s="156"/>
      <c r="BJ554" s="156"/>
      <c r="BK554" s="156"/>
      <c r="BL554" s="156"/>
      <c r="BN554" s="367"/>
    </row>
    <row r="555" spans="1:66" s="216" customFormat="1" x14ac:dyDescent="0.45">
      <c r="A555" s="154"/>
      <c r="B555" s="485"/>
      <c r="C555" s="155"/>
      <c r="D555" s="155"/>
      <c r="E555" s="156"/>
      <c r="F555" s="156"/>
      <c r="AB555" s="156"/>
      <c r="AC555" s="156"/>
      <c r="AD555" s="156"/>
      <c r="AE555" s="156"/>
      <c r="AF555" s="156"/>
      <c r="AG555" s="156"/>
      <c r="AM555" s="214"/>
      <c r="AN555" s="214"/>
      <c r="AO555" s="214"/>
      <c r="AV555" s="475"/>
      <c r="BE555" s="178"/>
      <c r="BF555" s="398"/>
      <c r="BG555" s="409"/>
      <c r="BH555" s="156"/>
      <c r="BI555" s="156"/>
      <c r="BJ555" s="156"/>
      <c r="BK555" s="156"/>
      <c r="BL555" s="156"/>
      <c r="BN555" s="367"/>
    </row>
    <row r="556" spans="1:66" s="216" customFormat="1" x14ac:dyDescent="0.45">
      <c r="A556" s="154"/>
      <c r="B556" s="485"/>
      <c r="C556" s="155"/>
      <c r="D556" s="155"/>
      <c r="E556" s="156"/>
      <c r="F556" s="156"/>
      <c r="AB556" s="156"/>
      <c r="AC556" s="156"/>
      <c r="AD556" s="156"/>
      <c r="AE556" s="156"/>
      <c r="AF556" s="156"/>
      <c r="AG556" s="156"/>
      <c r="AM556" s="214"/>
      <c r="AN556" s="214"/>
      <c r="AO556" s="214"/>
      <c r="AV556" s="475"/>
      <c r="BE556" s="178"/>
      <c r="BF556" s="398"/>
      <c r="BG556" s="409"/>
      <c r="BH556" s="156"/>
      <c r="BI556" s="156"/>
      <c r="BJ556" s="156"/>
      <c r="BK556" s="156"/>
      <c r="BL556" s="156"/>
      <c r="BN556" s="367"/>
    </row>
    <row r="557" spans="1:66" s="216" customFormat="1" x14ac:dyDescent="0.45">
      <c r="A557" s="154"/>
      <c r="B557" s="485"/>
      <c r="C557" s="155"/>
      <c r="D557" s="155"/>
      <c r="E557" s="156"/>
      <c r="F557" s="156"/>
      <c r="AB557" s="156"/>
      <c r="AC557" s="156"/>
      <c r="AD557" s="156"/>
      <c r="AE557" s="156"/>
      <c r="AF557" s="156"/>
      <c r="AG557" s="156"/>
      <c r="AM557" s="214"/>
      <c r="AN557" s="214"/>
      <c r="AO557" s="214"/>
      <c r="AV557" s="475"/>
      <c r="BE557" s="178"/>
      <c r="BF557" s="398"/>
      <c r="BG557" s="409"/>
      <c r="BH557" s="156"/>
      <c r="BI557" s="156"/>
      <c r="BJ557" s="156"/>
      <c r="BK557" s="156"/>
      <c r="BL557" s="156"/>
      <c r="BN557" s="367"/>
    </row>
    <row r="558" spans="1:66" s="216" customFormat="1" x14ac:dyDescent="0.45">
      <c r="A558" s="154"/>
      <c r="B558" s="485"/>
      <c r="C558" s="155"/>
      <c r="D558" s="155"/>
      <c r="E558" s="156"/>
      <c r="F558" s="156"/>
      <c r="AB558" s="156"/>
      <c r="AC558" s="156"/>
      <c r="AD558" s="156"/>
      <c r="AE558" s="156"/>
      <c r="AF558" s="156"/>
      <c r="AG558" s="156"/>
      <c r="AM558" s="214"/>
      <c r="AN558" s="214"/>
      <c r="AO558" s="214"/>
      <c r="AV558" s="475"/>
      <c r="BE558" s="178"/>
      <c r="BF558" s="398"/>
      <c r="BG558" s="409"/>
      <c r="BH558" s="156"/>
      <c r="BI558" s="156"/>
      <c r="BJ558" s="156"/>
      <c r="BK558" s="156"/>
      <c r="BL558" s="156"/>
      <c r="BN558" s="367"/>
    </row>
    <row r="559" spans="1:66" s="216" customFormat="1" x14ac:dyDescent="0.45">
      <c r="A559" s="154"/>
      <c r="B559" s="485"/>
      <c r="C559" s="155"/>
      <c r="D559" s="155"/>
      <c r="E559" s="156"/>
      <c r="F559" s="156"/>
      <c r="AB559" s="156"/>
      <c r="AC559" s="156"/>
      <c r="AD559" s="156"/>
      <c r="AE559" s="156"/>
      <c r="AF559" s="156"/>
      <c r="AG559" s="156"/>
      <c r="AM559" s="214"/>
      <c r="AN559" s="214"/>
      <c r="AO559" s="214"/>
      <c r="AV559" s="475"/>
      <c r="BE559" s="178"/>
      <c r="BF559" s="398"/>
      <c r="BG559" s="409"/>
      <c r="BH559" s="156"/>
      <c r="BI559" s="156"/>
      <c r="BJ559" s="156"/>
      <c r="BK559" s="156"/>
      <c r="BL559" s="156"/>
      <c r="BN559" s="367"/>
    </row>
    <row r="560" spans="1:66" s="216" customFormat="1" x14ac:dyDescent="0.45">
      <c r="A560" s="154"/>
      <c r="B560" s="485"/>
      <c r="C560" s="155"/>
      <c r="D560" s="155"/>
      <c r="E560" s="156"/>
      <c r="F560" s="156"/>
      <c r="AB560" s="156"/>
      <c r="AC560" s="156"/>
      <c r="AD560" s="156"/>
      <c r="AE560" s="156"/>
      <c r="AF560" s="156"/>
      <c r="AG560" s="156"/>
      <c r="AM560" s="214"/>
      <c r="AN560" s="214"/>
      <c r="AO560" s="214"/>
      <c r="AV560" s="475"/>
      <c r="BE560" s="178"/>
      <c r="BF560" s="398"/>
      <c r="BG560" s="409"/>
      <c r="BH560" s="156"/>
      <c r="BI560" s="156"/>
      <c r="BJ560" s="156"/>
      <c r="BK560" s="156"/>
      <c r="BL560" s="156"/>
      <c r="BN560" s="367"/>
    </row>
    <row r="561" spans="1:66" s="216" customFormat="1" x14ac:dyDescent="0.45">
      <c r="A561" s="154"/>
      <c r="B561" s="485"/>
      <c r="C561" s="155"/>
      <c r="D561" s="155"/>
      <c r="E561" s="156"/>
      <c r="F561" s="156"/>
      <c r="AB561" s="156"/>
      <c r="AC561" s="156"/>
      <c r="AD561" s="156"/>
      <c r="AE561" s="156"/>
      <c r="AF561" s="156"/>
      <c r="AG561" s="156"/>
      <c r="AM561" s="214"/>
      <c r="AN561" s="214"/>
      <c r="AO561" s="214"/>
      <c r="AV561" s="475"/>
      <c r="BE561" s="178"/>
      <c r="BF561" s="398"/>
      <c r="BG561" s="409"/>
      <c r="BH561" s="156"/>
      <c r="BI561" s="156"/>
      <c r="BJ561" s="156"/>
      <c r="BK561" s="156"/>
      <c r="BL561" s="156"/>
      <c r="BN561" s="367"/>
    </row>
    <row r="562" spans="1:66" s="216" customFormat="1" x14ac:dyDescent="0.45">
      <c r="A562" s="154"/>
      <c r="B562" s="485"/>
      <c r="C562" s="155"/>
      <c r="D562" s="155"/>
      <c r="E562" s="156"/>
      <c r="F562" s="156"/>
      <c r="AB562" s="156"/>
      <c r="AC562" s="156"/>
      <c r="AD562" s="156"/>
      <c r="AE562" s="156"/>
      <c r="AF562" s="156"/>
      <c r="AG562" s="156"/>
      <c r="AM562" s="214"/>
      <c r="AN562" s="214"/>
      <c r="AO562" s="214"/>
      <c r="AV562" s="475"/>
      <c r="BE562" s="178"/>
      <c r="BF562" s="398"/>
      <c r="BG562" s="409"/>
      <c r="BH562" s="156"/>
      <c r="BI562" s="156"/>
      <c r="BJ562" s="156"/>
      <c r="BK562" s="156"/>
      <c r="BL562" s="156"/>
      <c r="BN562" s="367"/>
    </row>
    <row r="563" spans="1:66" s="216" customFormat="1" x14ac:dyDescent="0.45">
      <c r="A563" s="154"/>
      <c r="B563" s="485"/>
      <c r="C563" s="155"/>
      <c r="D563" s="155"/>
      <c r="E563" s="156"/>
      <c r="F563" s="156"/>
      <c r="AB563" s="156"/>
      <c r="AC563" s="156"/>
      <c r="AD563" s="156"/>
      <c r="AE563" s="156"/>
      <c r="AF563" s="156"/>
      <c r="AG563" s="156"/>
      <c r="AM563" s="214"/>
      <c r="AN563" s="214"/>
      <c r="AO563" s="214"/>
      <c r="AV563" s="475"/>
      <c r="BE563" s="178"/>
      <c r="BF563" s="398"/>
      <c r="BG563" s="409"/>
      <c r="BH563" s="156"/>
      <c r="BI563" s="156"/>
      <c r="BJ563" s="156"/>
      <c r="BK563" s="156"/>
      <c r="BL563" s="156"/>
      <c r="BN563" s="367"/>
    </row>
    <row r="564" spans="1:66" s="216" customFormat="1" x14ac:dyDescent="0.45">
      <c r="A564" s="154"/>
      <c r="B564" s="485"/>
      <c r="C564" s="155"/>
      <c r="D564" s="155"/>
      <c r="E564" s="156"/>
      <c r="F564" s="156"/>
      <c r="AB564" s="156"/>
      <c r="AC564" s="156"/>
      <c r="AD564" s="156"/>
      <c r="AE564" s="156"/>
      <c r="AF564" s="156"/>
      <c r="AG564" s="156"/>
      <c r="AM564" s="214"/>
      <c r="AN564" s="214"/>
      <c r="AO564" s="214"/>
      <c r="AV564" s="475"/>
      <c r="BE564" s="178"/>
      <c r="BF564" s="398"/>
      <c r="BG564" s="409"/>
      <c r="BH564" s="156"/>
      <c r="BI564" s="156"/>
      <c r="BJ564" s="156"/>
      <c r="BK564" s="156"/>
      <c r="BL564" s="156"/>
      <c r="BN564" s="367"/>
    </row>
    <row r="565" spans="1:66" s="216" customFormat="1" x14ac:dyDescent="0.45">
      <c r="A565" s="154"/>
      <c r="B565" s="485"/>
      <c r="C565" s="155"/>
      <c r="D565" s="155"/>
      <c r="E565" s="156"/>
      <c r="F565" s="156"/>
      <c r="AB565" s="156"/>
      <c r="AC565" s="156"/>
      <c r="AD565" s="156"/>
      <c r="AE565" s="156"/>
      <c r="AF565" s="156"/>
      <c r="AG565" s="156"/>
      <c r="AM565" s="214"/>
      <c r="AN565" s="214"/>
      <c r="AO565" s="214"/>
      <c r="AV565" s="475"/>
      <c r="BE565" s="178"/>
      <c r="BF565" s="398"/>
      <c r="BG565" s="409"/>
      <c r="BH565" s="156"/>
      <c r="BI565" s="156"/>
      <c r="BJ565" s="156"/>
      <c r="BK565" s="156"/>
      <c r="BL565" s="156"/>
      <c r="BN565" s="367"/>
    </row>
    <row r="566" spans="1:66" s="216" customFormat="1" x14ac:dyDescent="0.45">
      <c r="A566" s="154"/>
      <c r="B566" s="485"/>
      <c r="C566" s="155"/>
      <c r="D566" s="155"/>
      <c r="E566" s="156"/>
      <c r="F566" s="156"/>
      <c r="AB566" s="156"/>
      <c r="AC566" s="156"/>
      <c r="AD566" s="156"/>
      <c r="AE566" s="156"/>
      <c r="AF566" s="156"/>
      <c r="AG566" s="156"/>
      <c r="AM566" s="214"/>
      <c r="AN566" s="214"/>
      <c r="AO566" s="214"/>
      <c r="AV566" s="475"/>
      <c r="BE566" s="178"/>
      <c r="BF566" s="398"/>
      <c r="BG566" s="409"/>
      <c r="BH566" s="156"/>
      <c r="BI566" s="156"/>
      <c r="BJ566" s="156"/>
      <c r="BK566" s="156"/>
      <c r="BL566" s="156"/>
      <c r="BN566" s="367"/>
    </row>
    <row r="567" spans="1:66" s="216" customFormat="1" x14ac:dyDescent="0.45">
      <c r="A567" s="154"/>
      <c r="B567" s="485"/>
      <c r="C567" s="155"/>
      <c r="D567" s="155"/>
      <c r="E567" s="156"/>
      <c r="F567" s="156"/>
      <c r="AB567" s="156"/>
      <c r="AC567" s="156"/>
      <c r="AD567" s="156"/>
      <c r="AE567" s="156"/>
      <c r="AF567" s="156"/>
      <c r="AG567" s="156"/>
      <c r="AM567" s="214"/>
      <c r="AN567" s="214"/>
      <c r="AO567" s="214"/>
      <c r="AV567" s="475"/>
      <c r="BE567" s="178"/>
      <c r="BF567" s="398"/>
      <c r="BG567" s="409"/>
      <c r="BH567" s="156"/>
      <c r="BI567" s="156"/>
      <c r="BJ567" s="156"/>
      <c r="BK567" s="156"/>
      <c r="BL567" s="156"/>
      <c r="BN567" s="367"/>
    </row>
    <row r="568" spans="1:66" s="216" customFormat="1" x14ac:dyDescent="0.45">
      <c r="A568" s="154"/>
      <c r="B568" s="485"/>
      <c r="C568" s="155"/>
      <c r="D568" s="155"/>
      <c r="E568" s="156"/>
      <c r="F568" s="156"/>
      <c r="AB568" s="156"/>
      <c r="AC568" s="156"/>
      <c r="AD568" s="156"/>
      <c r="AE568" s="156"/>
      <c r="AF568" s="156"/>
      <c r="AG568" s="156"/>
      <c r="AM568" s="214"/>
      <c r="AN568" s="214"/>
      <c r="AO568" s="214"/>
      <c r="AV568" s="475"/>
      <c r="BE568" s="178"/>
      <c r="BF568" s="398"/>
      <c r="BG568" s="409"/>
      <c r="BH568" s="156"/>
      <c r="BI568" s="156"/>
      <c r="BJ568" s="156"/>
      <c r="BK568" s="156"/>
      <c r="BL568" s="156"/>
      <c r="BN568" s="367"/>
    </row>
    <row r="569" spans="1:66" s="216" customFormat="1" x14ac:dyDescent="0.45">
      <c r="A569" s="154"/>
      <c r="B569" s="485"/>
      <c r="C569" s="155"/>
      <c r="D569" s="155"/>
      <c r="E569" s="156"/>
      <c r="F569" s="156"/>
      <c r="AB569" s="156"/>
      <c r="AC569" s="156"/>
      <c r="AD569" s="156"/>
      <c r="AE569" s="156"/>
      <c r="AF569" s="156"/>
      <c r="AG569" s="156"/>
      <c r="AM569" s="214"/>
      <c r="AN569" s="214"/>
      <c r="AO569" s="214"/>
      <c r="AV569" s="475"/>
      <c r="BE569" s="178"/>
      <c r="BF569" s="398"/>
      <c r="BG569" s="409"/>
      <c r="BH569" s="156"/>
      <c r="BI569" s="156"/>
      <c r="BJ569" s="156"/>
      <c r="BK569" s="156"/>
      <c r="BL569" s="156"/>
      <c r="BN569" s="367"/>
    </row>
    <row r="570" spans="1:66" s="216" customFormat="1" x14ac:dyDescent="0.45">
      <c r="A570" s="154"/>
      <c r="B570" s="485"/>
      <c r="C570" s="155"/>
      <c r="D570" s="155"/>
      <c r="E570" s="156"/>
      <c r="F570" s="156"/>
      <c r="AB570" s="156"/>
      <c r="AC570" s="156"/>
      <c r="AD570" s="156"/>
      <c r="AE570" s="156"/>
      <c r="AF570" s="156"/>
      <c r="AG570" s="156"/>
      <c r="AM570" s="214"/>
      <c r="AN570" s="214"/>
      <c r="AO570" s="214"/>
      <c r="AV570" s="475"/>
      <c r="BE570" s="178"/>
      <c r="BF570" s="398"/>
      <c r="BG570" s="409"/>
      <c r="BH570" s="156"/>
      <c r="BI570" s="156"/>
      <c r="BJ570" s="156"/>
      <c r="BK570" s="156"/>
      <c r="BL570" s="156"/>
      <c r="BN570" s="367"/>
    </row>
    <row r="571" spans="1:66" s="216" customFormat="1" x14ac:dyDescent="0.45">
      <c r="A571" s="154"/>
      <c r="B571" s="485"/>
      <c r="C571" s="155"/>
      <c r="D571" s="155"/>
      <c r="E571" s="156"/>
      <c r="F571" s="156"/>
      <c r="AB571" s="156"/>
      <c r="AC571" s="156"/>
      <c r="AD571" s="156"/>
      <c r="AE571" s="156"/>
      <c r="AF571" s="156"/>
      <c r="AG571" s="156"/>
      <c r="AM571" s="214"/>
      <c r="AN571" s="214"/>
      <c r="AO571" s="214"/>
      <c r="AV571" s="475"/>
      <c r="BE571" s="178"/>
      <c r="BF571" s="398"/>
      <c r="BG571" s="409"/>
      <c r="BH571" s="156"/>
      <c r="BI571" s="156"/>
      <c r="BJ571" s="156"/>
      <c r="BK571" s="156"/>
      <c r="BL571" s="156"/>
      <c r="BN571" s="367"/>
    </row>
    <row r="572" spans="1:66" s="216" customFormat="1" x14ac:dyDescent="0.45">
      <c r="A572" s="154"/>
      <c r="B572" s="485"/>
      <c r="C572" s="155"/>
      <c r="D572" s="155"/>
      <c r="E572" s="156"/>
      <c r="F572" s="156"/>
      <c r="AB572" s="156"/>
      <c r="AC572" s="156"/>
      <c r="AD572" s="156"/>
      <c r="AE572" s="156"/>
      <c r="AF572" s="156"/>
      <c r="AG572" s="156"/>
      <c r="AM572" s="214"/>
      <c r="AN572" s="214"/>
      <c r="AO572" s="214"/>
      <c r="AV572" s="475"/>
      <c r="BE572" s="178"/>
      <c r="BF572" s="398"/>
      <c r="BG572" s="409"/>
      <c r="BH572" s="156"/>
      <c r="BI572" s="156"/>
      <c r="BJ572" s="156"/>
      <c r="BK572" s="156"/>
      <c r="BL572" s="156"/>
      <c r="BN572" s="367"/>
    </row>
    <row r="573" spans="1:66" s="216" customFormat="1" x14ac:dyDescent="0.45">
      <c r="A573" s="154"/>
      <c r="B573" s="485"/>
      <c r="C573" s="155"/>
      <c r="D573" s="155"/>
      <c r="E573" s="156"/>
      <c r="F573" s="156"/>
      <c r="AB573" s="156"/>
      <c r="AC573" s="156"/>
      <c r="AD573" s="156"/>
      <c r="AE573" s="156"/>
      <c r="AF573" s="156"/>
      <c r="AG573" s="156"/>
      <c r="AM573" s="214"/>
      <c r="AN573" s="214"/>
      <c r="AO573" s="214"/>
      <c r="AV573" s="475"/>
      <c r="BE573" s="178"/>
      <c r="BF573" s="398"/>
      <c r="BG573" s="409"/>
      <c r="BH573" s="156"/>
      <c r="BI573" s="156"/>
      <c r="BJ573" s="156"/>
      <c r="BK573" s="156"/>
      <c r="BL573" s="156"/>
      <c r="BN573" s="367"/>
    </row>
    <row r="574" spans="1:66" s="216" customFormat="1" x14ac:dyDescent="0.45">
      <c r="A574" s="154"/>
      <c r="B574" s="485"/>
      <c r="C574" s="155"/>
      <c r="D574" s="155"/>
      <c r="E574" s="156"/>
      <c r="F574" s="156"/>
      <c r="AB574" s="156"/>
      <c r="AC574" s="156"/>
      <c r="AD574" s="156"/>
      <c r="AE574" s="156"/>
      <c r="AF574" s="156"/>
      <c r="AG574" s="156"/>
      <c r="AM574" s="214"/>
      <c r="AN574" s="214"/>
      <c r="AO574" s="214"/>
      <c r="AV574" s="475"/>
      <c r="BE574" s="178"/>
      <c r="BF574" s="398"/>
      <c r="BG574" s="409"/>
      <c r="BH574" s="156"/>
      <c r="BI574" s="156"/>
      <c r="BJ574" s="156"/>
      <c r="BK574" s="156"/>
      <c r="BL574" s="156"/>
      <c r="BN574" s="367"/>
    </row>
    <row r="575" spans="1:66" s="216" customFormat="1" x14ac:dyDescent="0.45">
      <c r="A575" s="154"/>
      <c r="B575" s="485"/>
      <c r="C575" s="155"/>
      <c r="D575" s="155"/>
      <c r="E575" s="156"/>
      <c r="F575" s="156"/>
      <c r="AB575" s="156"/>
      <c r="AC575" s="156"/>
      <c r="AD575" s="156"/>
      <c r="AE575" s="156"/>
      <c r="AF575" s="156"/>
      <c r="AG575" s="156"/>
      <c r="AM575" s="214"/>
      <c r="AN575" s="214"/>
      <c r="AO575" s="214"/>
      <c r="AV575" s="475"/>
      <c r="BE575" s="178"/>
      <c r="BF575" s="398"/>
      <c r="BG575" s="409"/>
      <c r="BH575" s="156"/>
      <c r="BI575" s="156"/>
      <c r="BJ575" s="156"/>
      <c r="BK575" s="156"/>
      <c r="BL575" s="156"/>
      <c r="BN575" s="367"/>
    </row>
    <row r="576" spans="1:66" s="216" customFormat="1" x14ac:dyDescent="0.45">
      <c r="A576" s="154"/>
      <c r="B576" s="485"/>
      <c r="C576" s="155"/>
      <c r="D576" s="155"/>
      <c r="E576" s="156"/>
      <c r="F576" s="156"/>
      <c r="AB576" s="156"/>
      <c r="AC576" s="156"/>
      <c r="AD576" s="156"/>
      <c r="AE576" s="156"/>
      <c r="AF576" s="156"/>
      <c r="AG576" s="156"/>
      <c r="AM576" s="214"/>
      <c r="AN576" s="214"/>
      <c r="AO576" s="214"/>
      <c r="AV576" s="475"/>
      <c r="BE576" s="178"/>
      <c r="BF576" s="398"/>
      <c r="BG576" s="409"/>
      <c r="BH576" s="156"/>
      <c r="BI576" s="156"/>
      <c r="BJ576" s="156"/>
      <c r="BK576" s="156"/>
      <c r="BL576" s="156"/>
      <c r="BN576" s="367"/>
    </row>
    <row r="577" spans="1:66" s="216" customFormat="1" x14ac:dyDescent="0.45">
      <c r="A577" s="154"/>
      <c r="B577" s="485"/>
      <c r="C577" s="155"/>
      <c r="D577" s="155"/>
      <c r="E577" s="156"/>
      <c r="F577" s="156"/>
      <c r="AB577" s="156"/>
      <c r="AC577" s="156"/>
      <c r="AD577" s="156"/>
      <c r="AE577" s="156"/>
      <c r="AF577" s="156"/>
      <c r="AG577" s="156"/>
      <c r="AM577" s="214"/>
      <c r="AN577" s="214"/>
      <c r="AO577" s="214"/>
      <c r="AV577" s="475"/>
      <c r="BE577" s="178"/>
      <c r="BF577" s="398"/>
      <c r="BG577" s="409"/>
      <c r="BH577" s="156"/>
      <c r="BI577" s="156"/>
      <c r="BJ577" s="156"/>
      <c r="BK577" s="156"/>
      <c r="BL577" s="156"/>
      <c r="BN577" s="367"/>
    </row>
    <row r="578" spans="1:66" s="216" customFormat="1" x14ac:dyDescent="0.45">
      <c r="A578" s="154"/>
      <c r="B578" s="485"/>
      <c r="C578" s="155"/>
      <c r="D578" s="155"/>
      <c r="E578" s="156"/>
      <c r="F578" s="156"/>
      <c r="AB578" s="156"/>
      <c r="AC578" s="156"/>
      <c r="AD578" s="156"/>
      <c r="AE578" s="156"/>
      <c r="AF578" s="156"/>
      <c r="AG578" s="156"/>
      <c r="AM578" s="214"/>
      <c r="AN578" s="214"/>
      <c r="AO578" s="214"/>
      <c r="AV578" s="475"/>
      <c r="BE578" s="178"/>
      <c r="BF578" s="398"/>
      <c r="BG578" s="409"/>
      <c r="BH578" s="156"/>
      <c r="BI578" s="156"/>
      <c r="BJ578" s="156"/>
      <c r="BK578" s="156"/>
      <c r="BL578" s="156"/>
      <c r="BN578" s="367"/>
    </row>
    <row r="579" spans="1:66" s="216" customFormat="1" x14ac:dyDescent="0.45">
      <c r="A579" s="154"/>
      <c r="B579" s="485"/>
      <c r="C579" s="155"/>
      <c r="D579" s="155"/>
      <c r="E579" s="156"/>
      <c r="F579" s="156"/>
      <c r="AB579" s="156"/>
      <c r="AC579" s="156"/>
      <c r="AD579" s="156"/>
      <c r="AE579" s="156"/>
      <c r="AF579" s="156"/>
      <c r="AG579" s="156"/>
      <c r="AM579" s="214"/>
      <c r="AN579" s="214"/>
      <c r="AO579" s="214"/>
      <c r="AV579" s="475"/>
      <c r="BE579" s="178"/>
      <c r="BF579" s="398"/>
      <c r="BG579" s="409"/>
      <c r="BH579" s="156"/>
      <c r="BI579" s="156"/>
      <c r="BJ579" s="156"/>
      <c r="BK579" s="156"/>
      <c r="BL579" s="156"/>
      <c r="BN579" s="367"/>
    </row>
    <row r="580" spans="1:66" s="216" customFormat="1" x14ac:dyDescent="0.45">
      <c r="A580" s="154"/>
      <c r="B580" s="485"/>
      <c r="C580" s="155"/>
      <c r="D580" s="155"/>
      <c r="E580" s="156"/>
      <c r="F580" s="156"/>
      <c r="AB580" s="156"/>
      <c r="AC580" s="156"/>
      <c r="AD580" s="156"/>
      <c r="AE580" s="156"/>
      <c r="AF580" s="156"/>
      <c r="AG580" s="156"/>
      <c r="AM580" s="214"/>
      <c r="AN580" s="214"/>
      <c r="AO580" s="214"/>
      <c r="AV580" s="475"/>
      <c r="BE580" s="178"/>
      <c r="BF580" s="398"/>
      <c r="BG580" s="409"/>
      <c r="BH580" s="156"/>
      <c r="BI580" s="156"/>
      <c r="BJ580" s="156"/>
      <c r="BK580" s="156"/>
      <c r="BL580" s="156"/>
      <c r="BN580" s="367"/>
    </row>
    <row r="581" spans="1:66" s="216" customFormat="1" x14ac:dyDescent="0.45">
      <c r="A581" s="154"/>
      <c r="B581" s="485"/>
      <c r="C581" s="155"/>
      <c r="D581" s="155"/>
      <c r="E581" s="156"/>
      <c r="F581" s="156"/>
      <c r="AB581" s="156"/>
      <c r="AC581" s="156"/>
      <c r="AD581" s="156"/>
      <c r="AE581" s="156"/>
      <c r="AF581" s="156"/>
      <c r="AG581" s="156"/>
      <c r="AM581" s="214"/>
      <c r="AN581" s="214"/>
      <c r="AO581" s="214"/>
      <c r="AV581" s="475"/>
      <c r="BE581" s="178"/>
      <c r="BF581" s="398"/>
      <c r="BG581" s="409"/>
      <c r="BH581" s="156"/>
      <c r="BI581" s="156"/>
      <c r="BJ581" s="156"/>
      <c r="BK581" s="156"/>
      <c r="BL581" s="156"/>
      <c r="BN581" s="367"/>
    </row>
    <row r="582" spans="1:66" s="216" customFormat="1" x14ac:dyDescent="0.45">
      <c r="A582" s="154"/>
      <c r="B582" s="485"/>
      <c r="C582" s="155"/>
      <c r="D582" s="155"/>
      <c r="E582" s="156"/>
      <c r="F582" s="156"/>
      <c r="AB582" s="156"/>
      <c r="AC582" s="156"/>
      <c r="AD582" s="156"/>
      <c r="AE582" s="156"/>
      <c r="AF582" s="156"/>
      <c r="AG582" s="156"/>
      <c r="AM582" s="214"/>
      <c r="AN582" s="214"/>
      <c r="AO582" s="214"/>
      <c r="AV582" s="475"/>
      <c r="BE582" s="178"/>
      <c r="BF582" s="398"/>
      <c r="BG582" s="409"/>
      <c r="BH582" s="156"/>
      <c r="BI582" s="156"/>
      <c r="BJ582" s="156"/>
      <c r="BK582" s="156"/>
      <c r="BL582" s="156"/>
      <c r="BN582" s="367"/>
    </row>
    <row r="583" spans="1:66" s="216" customFormat="1" x14ac:dyDescent="0.45">
      <c r="A583" s="154"/>
      <c r="B583" s="485"/>
      <c r="C583" s="155"/>
      <c r="D583" s="155"/>
      <c r="E583" s="156"/>
      <c r="F583" s="156"/>
      <c r="AB583" s="156"/>
      <c r="AC583" s="156"/>
      <c r="AD583" s="156"/>
      <c r="AE583" s="156"/>
      <c r="AF583" s="156"/>
      <c r="AG583" s="156"/>
      <c r="AM583" s="214"/>
      <c r="AN583" s="214"/>
      <c r="AO583" s="214"/>
      <c r="AV583" s="475"/>
      <c r="BE583" s="178"/>
      <c r="BF583" s="398"/>
      <c r="BG583" s="409"/>
      <c r="BH583" s="156"/>
      <c r="BI583" s="156"/>
      <c r="BJ583" s="156"/>
      <c r="BK583" s="156"/>
      <c r="BL583" s="156"/>
      <c r="BN583" s="367"/>
    </row>
    <row r="584" spans="1:66" s="216" customFormat="1" x14ac:dyDescent="0.45">
      <c r="A584" s="154"/>
      <c r="B584" s="485"/>
      <c r="C584" s="155"/>
      <c r="D584" s="155"/>
      <c r="E584" s="156"/>
      <c r="F584" s="156"/>
      <c r="AB584" s="156"/>
      <c r="AC584" s="156"/>
      <c r="AD584" s="156"/>
      <c r="AE584" s="156"/>
      <c r="AF584" s="156"/>
      <c r="AG584" s="156"/>
      <c r="AM584" s="214"/>
      <c r="AN584" s="214"/>
      <c r="AO584" s="214"/>
      <c r="AV584" s="475"/>
      <c r="BE584" s="178"/>
      <c r="BF584" s="398"/>
      <c r="BG584" s="409"/>
      <c r="BH584" s="156"/>
      <c r="BI584" s="156"/>
      <c r="BJ584" s="156"/>
      <c r="BK584" s="156"/>
      <c r="BL584" s="156"/>
      <c r="BN584" s="367"/>
    </row>
    <row r="585" spans="1:66" s="216" customFormat="1" x14ac:dyDescent="0.45">
      <c r="A585" s="154"/>
      <c r="B585" s="485"/>
      <c r="C585" s="155"/>
      <c r="D585" s="155"/>
      <c r="E585" s="156"/>
      <c r="F585" s="156"/>
      <c r="AB585" s="156"/>
      <c r="AC585" s="156"/>
      <c r="AD585" s="156"/>
      <c r="AE585" s="156"/>
      <c r="AF585" s="156"/>
      <c r="AG585" s="156"/>
      <c r="AM585" s="214"/>
      <c r="AN585" s="214"/>
      <c r="AO585" s="214"/>
      <c r="AV585" s="475"/>
      <c r="BE585" s="178"/>
      <c r="BF585" s="398"/>
      <c r="BG585" s="409"/>
      <c r="BH585" s="156"/>
      <c r="BI585" s="156"/>
      <c r="BJ585" s="156"/>
      <c r="BK585" s="156"/>
      <c r="BL585" s="156"/>
      <c r="BN585" s="367"/>
    </row>
    <row r="586" spans="1:66" s="216" customFormat="1" x14ac:dyDescent="0.45">
      <c r="A586" s="154"/>
      <c r="B586" s="485"/>
      <c r="C586" s="155"/>
      <c r="D586" s="155"/>
      <c r="E586" s="156"/>
      <c r="F586" s="156"/>
      <c r="AB586" s="156"/>
      <c r="AC586" s="156"/>
      <c r="AD586" s="156"/>
      <c r="AE586" s="156"/>
      <c r="AF586" s="156"/>
      <c r="AG586" s="156"/>
      <c r="AM586" s="214"/>
      <c r="AN586" s="214"/>
      <c r="AO586" s="214"/>
      <c r="AV586" s="475"/>
      <c r="BE586" s="178"/>
      <c r="BF586" s="398"/>
      <c r="BG586" s="409"/>
      <c r="BH586" s="156"/>
      <c r="BI586" s="156"/>
      <c r="BJ586" s="156"/>
      <c r="BK586" s="156"/>
      <c r="BL586" s="156"/>
      <c r="BN586" s="367"/>
    </row>
    <row r="587" spans="1:66" s="216" customFormat="1" x14ac:dyDescent="0.45">
      <c r="A587" s="154"/>
      <c r="B587" s="485"/>
      <c r="C587" s="155"/>
      <c r="D587" s="155"/>
      <c r="E587" s="156"/>
      <c r="F587" s="156"/>
      <c r="AB587" s="156"/>
      <c r="AC587" s="156"/>
      <c r="AD587" s="156"/>
      <c r="AE587" s="156"/>
      <c r="AF587" s="156"/>
      <c r="AG587" s="156"/>
      <c r="AM587" s="214"/>
      <c r="AN587" s="214"/>
      <c r="AO587" s="214"/>
      <c r="AV587" s="475"/>
      <c r="BE587" s="178"/>
      <c r="BF587" s="398"/>
      <c r="BG587" s="409"/>
      <c r="BH587" s="156"/>
      <c r="BI587" s="156"/>
      <c r="BJ587" s="156"/>
      <c r="BK587" s="156"/>
      <c r="BL587" s="156"/>
      <c r="BN587" s="367"/>
    </row>
    <row r="588" spans="1:66" s="216" customFormat="1" x14ac:dyDescent="0.45">
      <c r="A588" s="154"/>
      <c r="B588" s="485"/>
      <c r="C588" s="155"/>
      <c r="D588" s="155"/>
      <c r="E588" s="156"/>
      <c r="F588" s="156"/>
      <c r="AB588" s="156"/>
      <c r="AC588" s="156"/>
      <c r="AD588" s="156"/>
      <c r="AE588" s="156"/>
      <c r="AF588" s="156"/>
      <c r="AG588" s="156"/>
      <c r="AM588" s="214"/>
      <c r="AN588" s="214"/>
      <c r="AO588" s="214"/>
      <c r="AV588" s="475"/>
      <c r="BE588" s="178"/>
      <c r="BF588" s="398"/>
      <c r="BG588" s="409"/>
      <c r="BH588" s="156"/>
      <c r="BI588" s="156"/>
      <c r="BJ588" s="156"/>
      <c r="BK588" s="156"/>
      <c r="BL588" s="156"/>
      <c r="BN588" s="367"/>
    </row>
    <row r="589" spans="1:66" s="216" customFormat="1" x14ac:dyDescent="0.45">
      <c r="A589" s="154"/>
      <c r="B589" s="485"/>
      <c r="C589" s="155"/>
      <c r="D589" s="155"/>
      <c r="E589" s="156"/>
      <c r="F589" s="156"/>
      <c r="AB589" s="156"/>
      <c r="AC589" s="156"/>
      <c r="AD589" s="156"/>
      <c r="AE589" s="156"/>
      <c r="AF589" s="156"/>
      <c r="AG589" s="156"/>
      <c r="AM589" s="214"/>
      <c r="AN589" s="214"/>
      <c r="AO589" s="214"/>
      <c r="AV589" s="475"/>
      <c r="BE589" s="178"/>
      <c r="BF589" s="398"/>
      <c r="BG589" s="409"/>
      <c r="BH589" s="156"/>
      <c r="BI589" s="156"/>
      <c r="BJ589" s="156"/>
      <c r="BK589" s="156"/>
      <c r="BL589" s="156"/>
      <c r="BN589" s="367"/>
    </row>
    <row r="590" spans="1:66" s="216" customFormat="1" x14ac:dyDescent="0.45">
      <c r="A590" s="154"/>
      <c r="B590" s="485"/>
      <c r="C590" s="155"/>
      <c r="D590" s="155"/>
      <c r="E590" s="156"/>
      <c r="F590" s="156"/>
      <c r="AB590" s="156"/>
      <c r="AC590" s="156"/>
      <c r="AD590" s="156"/>
      <c r="AE590" s="156"/>
      <c r="AF590" s="156"/>
      <c r="AG590" s="156"/>
      <c r="AM590" s="214"/>
      <c r="AN590" s="214"/>
      <c r="AO590" s="214"/>
      <c r="AV590" s="475"/>
      <c r="BE590" s="178"/>
      <c r="BF590" s="398"/>
      <c r="BG590" s="409"/>
      <c r="BH590" s="156"/>
      <c r="BI590" s="156"/>
      <c r="BJ590" s="156"/>
      <c r="BK590" s="156"/>
      <c r="BL590" s="156"/>
      <c r="BN590" s="367"/>
    </row>
    <row r="591" spans="1:66" s="216" customFormat="1" x14ac:dyDescent="0.45">
      <c r="A591" s="154"/>
      <c r="B591" s="485"/>
      <c r="C591" s="155"/>
      <c r="D591" s="155"/>
      <c r="E591" s="156"/>
      <c r="F591" s="156"/>
      <c r="AB591" s="156"/>
      <c r="AC591" s="156"/>
      <c r="AD591" s="156"/>
      <c r="AE591" s="156"/>
      <c r="AF591" s="156"/>
      <c r="AG591" s="156"/>
      <c r="AM591" s="214"/>
      <c r="AN591" s="214"/>
      <c r="AO591" s="214"/>
      <c r="AV591" s="475"/>
      <c r="BE591" s="178"/>
      <c r="BF591" s="398"/>
      <c r="BG591" s="409"/>
      <c r="BH591" s="156"/>
      <c r="BI591" s="156"/>
      <c r="BJ591" s="156"/>
      <c r="BK591" s="156"/>
      <c r="BL591" s="156"/>
      <c r="BN591" s="367"/>
    </row>
    <row r="592" spans="1:66" s="216" customFormat="1" x14ac:dyDescent="0.45">
      <c r="A592" s="154"/>
      <c r="B592" s="485"/>
      <c r="C592" s="155"/>
      <c r="D592" s="155"/>
      <c r="E592" s="156"/>
      <c r="F592" s="156"/>
      <c r="AB592" s="156"/>
      <c r="AC592" s="156"/>
      <c r="AD592" s="156"/>
      <c r="AE592" s="156"/>
      <c r="AF592" s="156"/>
      <c r="AG592" s="156"/>
      <c r="AM592" s="214"/>
      <c r="AN592" s="214"/>
      <c r="AO592" s="214"/>
      <c r="AV592" s="475"/>
      <c r="BE592" s="178"/>
      <c r="BF592" s="398"/>
      <c r="BG592" s="409"/>
      <c r="BH592" s="156"/>
      <c r="BI592" s="156"/>
      <c r="BJ592" s="156"/>
      <c r="BK592" s="156"/>
      <c r="BL592" s="156"/>
      <c r="BN592" s="367"/>
    </row>
    <row r="593" spans="1:66" s="216" customFormat="1" x14ac:dyDescent="0.45">
      <c r="A593" s="154"/>
      <c r="B593" s="485"/>
      <c r="C593" s="155"/>
      <c r="D593" s="155"/>
      <c r="E593" s="156"/>
      <c r="F593" s="156"/>
      <c r="AB593" s="156"/>
      <c r="AC593" s="156"/>
      <c r="AD593" s="156"/>
      <c r="AE593" s="156"/>
      <c r="AF593" s="156"/>
      <c r="AG593" s="156"/>
      <c r="AM593" s="214"/>
      <c r="AN593" s="214"/>
      <c r="AO593" s="214"/>
      <c r="AV593" s="475"/>
      <c r="BE593" s="178"/>
      <c r="BF593" s="398"/>
      <c r="BG593" s="409"/>
      <c r="BH593" s="156"/>
      <c r="BI593" s="156"/>
      <c r="BJ593" s="156"/>
      <c r="BK593" s="156"/>
      <c r="BL593" s="156"/>
      <c r="BN593" s="367"/>
    </row>
    <row r="594" spans="1:66" s="216" customFormat="1" x14ac:dyDescent="0.45">
      <c r="A594" s="154"/>
      <c r="B594" s="485"/>
      <c r="C594" s="155"/>
      <c r="D594" s="155"/>
      <c r="E594" s="156"/>
      <c r="F594" s="156"/>
      <c r="AB594" s="156"/>
      <c r="AC594" s="156"/>
      <c r="AD594" s="156"/>
      <c r="AE594" s="156"/>
      <c r="AF594" s="156"/>
      <c r="AG594" s="156"/>
      <c r="AM594" s="214"/>
      <c r="AN594" s="214"/>
      <c r="AO594" s="214"/>
      <c r="AV594" s="475"/>
      <c r="BE594" s="178"/>
      <c r="BF594" s="398"/>
      <c r="BG594" s="409"/>
      <c r="BH594" s="156"/>
      <c r="BI594" s="156"/>
      <c r="BJ594" s="156"/>
      <c r="BK594" s="156"/>
      <c r="BL594" s="156"/>
      <c r="BN594" s="367"/>
    </row>
    <row r="595" spans="1:66" s="216" customFormat="1" x14ac:dyDescent="0.45">
      <c r="A595" s="154"/>
      <c r="B595" s="485"/>
      <c r="C595" s="155"/>
      <c r="D595" s="155"/>
      <c r="E595" s="156"/>
      <c r="F595" s="156"/>
      <c r="AB595" s="156"/>
      <c r="AC595" s="156"/>
      <c r="AD595" s="156"/>
      <c r="AE595" s="156"/>
      <c r="AF595" s="156"/>
      <c r="AG595" s="156"/>
      <c r="AM595" s="214"/>
      <c r="AN595" s="214"/>
      <c r="AO595" s="214"/>
      <c r="AV595" s="475"/>
      <c r="BE595" s="178"/>
      <c r="BF595" s="398"/>
      <c r="BG595" s="409"/>
      <c r="BH595" s="156"/>
      <c r="BI595" s="156"/>
      <c r="BJ595" s="156"/>
      <c r="BK595" s="156"/>
      <c r="BL595" s="156"/>
      <c r="BN595" s="367"/>
    </row>
    <row r="596" spans="1:66" s="216" customFormat="1" x14ac:dyDescent="0.45">
      <c r="A596" s="154"/>
      <c r="B596" s="485"/>
      <c r="C596" s="155"/>
      <c r="D596" s="155"/>
      <c r="E596" s="156"/>
      <c r="F596" s="156"/>
      <c r="AB596" s="156"/>
      <c r="AC596" s="156"/>
      <c r="AD596" s="156"/>
      <c r="AE596" s="156"/>
      <c r="AF596" s="156"/>
      <c r="AG596" s="156"/>
      <c r="AM596" s="214"/>
      <c r="AN596" s="214"/>
      <c r="AO596" s="214"/>
      <c r="AV596" s="475"/>
      <c r="BE596" s="178"/>
      <c r="BF596" s="398"/>
      <c r="BG596" s="409"/>
      <c r="BH596" s="156"/>
      <c r="BI596" s="156"/>
      <c r="BJ596" s="156"/>
      <c r="BK596" s="156"/>
      <c r="BL596" s="156"/>
      <c r="BN596" s="367"/>
    </row>
    <row r="597" spans="1:66" s="216" customFormat="1" x14ac:dyDescent="0.45">
      <c r="A597" s="154"/>
      <c r="B597" s="485"/>
      <c r="C597" s="155"/>
      <c r="D597" s="155"/>
      <c r="E597" s="156"/>
      <c r="F597" s="156"/>
      <c r="AB597" s="156"/>
      <c r="AC597" s="156"/>
      <c r="AD597" s="156"/>
      <c r="AE597" s="156"/>
      <c r="AF597" s="156"/>
      <c r="AG597" s="156"/>
      <c r="AM597" s="214"/>
      <c r="AN597" s="214"/>
      <c r="AO597" s="214"/>
      <c r="AV597" s="475"/>
      <c r="BE597" s="178"/>
      <c r="BF597" s="398"/>
      <c r="BG597" s="409"/>
      <c r="BH597" s="156"/>
      <c r="BI597" s="156"/>
      <c r="BJ597" s="156"/>
      <c r="BK597" s="156"/>
      <c r="BL597" s="156"/>
      <c r="BN597" s="367"/>
    </row>
    <row r="598" spans="1:66" s="216" customFormat="1" x14ac:dyDescent="0.45">
      <c r="A598" s="154"/>
      <c r="B598" s="485"/>
      <c r="C598" s="155"/>
      <c r="D598" s="155"/>
      <c r="E598" s="156"/>
      <c r="F598" s="156"/>
      <c r="AB598" s="156"/>
      <c r="AC598" s="156"/>
      <c r="AD598" s="156"/>
      <c r="AE598" s="156"/>
      <c r="AF598" s="156"/>
      <c r="AG598" s="156"/>
      <c r="AM598" s="214"/>
      <c r="AN598" s="214"/>
      <c r="AO598" s="214"/>
      <c r="AV598" s="475"/>
      <c r="BE598" s="178"/>
      <c r="BF598" s="398"/>
      <c r="BG598" s="409"/>
      <c r="BH598" s="156"/>
      <c r="BI598" s="156"/>
      <c r="BJ598" s="156"/>
      <c r="BK598" s="156"/>
      <c r="BL598" s="156"/>
      <c r="BN598" s="367"/>
    </row>
    <row r="599" spans="1:66" s="216" customFormat="1" x14ac:dyDescent="0.45">
      <c r="A599" s="154"/>
      <c r="B599" s="485"/>
      <c r="C599" s="155"/>
      <c r="D599" s="155"/>
      <c r="E599" s="156"/>
      <c r="F599" s="156"/>
      <c r="AB599" s="156"/>
      <c r="AC599" s="156"/>
      <c r="AD599" s="156"/>
      <c r="AE599" s="156"/>
      <c r="AF599" s="156"/>
      <c r="AG599" s="156"/>
      <c r="AM599" s="214"/>
      <c r="AN599" s="214"/>
      <c r="AO599" s="214"/>
      <c r="AV599" s="475"/>
      <c r="BE599" s="178"/>
      <c r="BF599" s="398"/>
      <c r="BG599" s="409"/>
      <c r="BH599" s="156"/>
      <c r="BI599" s="156"/>
      <c r="BJ599" s="156"/>
      <c r="BK599" s="156"/>
      <c r="BL599" s="156"/>
      <c r="BN599" s="367"/>
    </row>
    <row r="600" spans="1:66" s="216" customFormat="1" x14ac:dyDescent="0.45">
      <c r="A600" s="154"/>
      <c r="B600" s="485"/>
      <c r="C600" s="155"/>
      <c r="D600" s="155"/>
      <c r="E600" s="156"/>
      <c r="F600" s="156"/>
      <c r="AB600" s="156"/>
      <c r="AC600" s="156"/>
      <c r="AD600" s="156"/>
      <c r="AE600" s="156"/>
      <c r="AF600" s="156"/>
      <c r="AG600" s="156"/>
      <c r="AM600" s="214"/>
      <c r="AN600" s="214"/>
      <c r="AO600" s="214"/>
      <c r="AV600" s="475"/>
      <c r="BE600" s="178"/>
      <c r="BF600" s="398"/>
      <c r="BG600" s="409"/>
      <c r="BH600" s="156"/>
      <c r="BI600" s="156"/>
      <c r="BJ600" s="156"/>
      <c r="BK600" s="156"/>
      <c r="BL600" s="156"/>
      <c r="BN600" s="367"/>
    </row>
    <row r="601" spans="1:66" s="216" customFormat="1" x14ac:dyDescent="0.45">
      <c r="A601" s="154"/>
      <c r="B601" s="485"/>
      <c r="C601" s="155"/>
      <c r="D601" s="155"/>
      <c r="E601" s="156"/>
      <c r="F601" s="156"/>
      <c r="AB601" s="156"/>
      <c r="AC601" s="156"/>
      <c r="AD601" s="156"/>
      <c r="AE601" s="156"/>
      <c r="AF601" s="156"/>
      <c r="AG601" s="156"/>
      <c r="AM601" s="214"/>
      <c r="AN601" s="214"/>
      <c r="AO601" s="214"/>
      <c r="AV601" s="475"/>
      <c r="BE601" s="178"/>
      <c r="BF601" s="398"/>
      <c r="BG601" s="409"/>
      <c r="BH601" s="156"/>
      <c r="BI601" s="156"/>
      <c r="BJ601" s="156"/>
      <c r="BK601" s="156"/>
      <c r="BL601" s="156"/>
      <c r="BN601" s="367"/>
    </row>
    <row r="602" spans="1:66" s="216" customFormat="1" x14ac:dyDescent="0.45">
      <c r="A602" s="154"/>
      <c r="B602" s="485"/>
      <c r="C602" s="155"/>
      <c r="D602" s="155"/>
      <c r="E602" s="156"/>
      <c r="F602" s="156"/>
      <c r="AB602" s="156"/>
      <c r="AC602" s="156"/>
      <c r="AD602" s="156"/>
      <c r="AE602" s="156"/>
      <c r="AF602" s="156"/>
      <c r="AG602" s="156"/>
      <c r="AM602" s="214"/>
      <c r="AN602" s="214"/>
      <c r="AO602" s="214"/>
      <c r="AV602" s="475"/>
      <c r="BE602" s="178"/>
      <c r="BF602" s="398"/>
      <c r="BG602" s="409"/>
      <c r="BH602" s="156"/>
      <c r="BI602" s="156"/>
      <c r="BJ602" s="156"/>
      <c r="BK602" s="156"/>
      <c r="BL602" s="156"/>
      <c r="BN602" s="367"/>
    </row>
    <row r="603" spans="1:66" s="216" customFormat="1" x14ac:dyDescent="0.45">
      <c r="A603" s="154"/>
      <c r="B603" s="485"/>
      <c r="C603" s="155"/>
      <c r="D603" s="155"/>
      <c r="E603" s="156"/>
      <c r="F603" s="156"/>
      <c r="AB603" s="156"/>
      <c r="AC603" s="156"/>
      <c r="AD603" s="156"/>
      <c r="AE603" s="156"/>
      <c r="AF603" s="156"/>
      <c r="AG603" s="156"/>
      <c r="AM603" s="214"/>
      <c r="AN603" s="214"/>
      <c r="AO603" s="214"/>
      <c r="AV603" s="475"/>
      <c r="BE603" s="178"/>
      <c r="BF603" s="398"/>
      <c r="BG603" s="409"/>
      <c r="BH603" s="156"/>
      <c r="BI603" s="156"/>
      <c r="BJ603" s="156"/>
      <c r="BK603" s="156"/>
      <c r="BL603" s="156"/>
      <c r="BN603" s="367"/>
    </row>
    <row r="604" spans="1:66" s="216" customFormat="1" x14ac:dyDescent="0.45">
      <c r="A604" s="154"/>
      <c r="B604" s="485"/>
      <c r="C604" s="155"/>
      <c r="D604" s="155"/>
      <c r="E604" s="156"/>
      <c r="F604" s="156"/>
      <c r="AB604" s="156"/>
      <c r="AC604" s="156"/>
      <c r="AD604" s="156"/>
      <c r="AE604" s="156"/>
      <c r="AF604" s="156"/>
      <c r="AG604" s="156"/>
      <c r="AM604" s="214"/>
      <c r="AN604" s="214"/>
      <c r="AO604" s="214"/>
      <c r="AV604" s="475"/>
      <c r="BE604" s="178"/>
      <c r="BF604" s="398"/>
      <c r="BG604" s="409"/>
      <c r="BH604" s="156"/>
      <c r="BI604" s="156"/>
      <c r="BJ604" s="156"/>
      <c r="BK604" s="156"/>
      <c r="BL604" s="156"/>
      <c r="BN604" s="367"/>
    </row>
    <row r="605" spans="1:66" s="216" customFormat="1" x14ac:dyDescent="0.45">
      <c r="A605" s="154"/>
      <c r="B605" s="485"/>
      <c r="C605" s="155"/>
      <c r="D605" s="155"/>
      <c r="E605" s="156"/>
      <c r="F605" s="156"/>
      <c r="AB605" s="156"/>
      <c r="AC605" s="156"/>
      <c r="AD605" s="156"/>
      <c r="AE605" s="156"/>
      <c r="AF605" s="156"/>
      <c r="AG605" s="156"/>
      <c r="AM605" s="214"/>
      <c r="AN605" s="214"/>
      <c r="AO605" s="214"/>
      <c r="AV605" s="475"/>
      <c r="BE605" s="178"/>
      <c r="BF605" s="398"/>
      <c r="BG605" s="409"/>
      <c r="BH605" s="156"/>
      <c r="BI605" s="156"/>
      <c r="BJ605" s="156"/>
      <c r="BK605" s="156"/>
      <c r="BL605" s="156"/>
      <c r="BN605" s="367"/>
    </row>
    <row r="606" spans="1:66" s="216" customFormat="1" x14ac:dyDescent="0.45">
      <c r="A606" s="154"/>
      <c r="B606" s="485"/>
      <c r="C606" s="155"/>
      <c r="D606" s="155"/>
      <c r="E606" s="156"/>
      <c r="F606" s="156"/>
      <c r="AB606" s="156"/>
      <c r="AC606" s="156"/>
      <c r="AD606" s="156"/>
      <c r="AE606" s="156"/>
      <c r="AF606" s="156"/>
      <c r="AG606" s="156"/>
      <c r="AM606" s="214"/>
      <c r="AN606" s="214"/>
      <c r="AO606" s="214"/>
      <c r="AV606" s="475"/>
      <c r="BE606" s="178"/>
      <c r="BF606" s="398"/>
      <c r="BG606" s="409"/>
      <c r="BH606" s="156"/>
      <c r="BI606" s="156"/>
      <c r="BJ606" s="156"/>
      <c r="BK606" s="156"/>
      <c r="BL606" s="156"/>
      <c r="BN606" s="367"/>
    </row>
    <row r="607" spans="1:66" s="216" customFormat="1" x14ac:dyDescent="0.45">
      <c r="A607" s="154"/>
      <c r="B607" s="485"/>
      <c r="C607" s="155"/>
      <c r="D607" s="155"/>
      <c r="E607" s="156"/>
      <c r="F607" s="156"/>
      <c r="AB607" s="156"/>
      <c r="AC607" s="156"/>
      <c r="AD607" s="156"/>
      <c r="AE607" s="156"/>
      <c r="AF607" s="156"/>
      <c r="AG607" s="156"/>
      <c r="AM607" s="214"/>
      <c r="AN607" s="214"/>
      <c r="AO607" s="214"/>
      <c r="AV607" s="475"/>
      <c r="BE607" s="178"/>
      <c r="BF607" s="398"/>
      <c r="BG607" s="409"/>
      <c r="BH607" s="156"/>
      <c r="BI607" s="156"/>
      <c r="BJ607" s="156"/>
      <c r="BK607" s="156"/>
      <c r="BL607" s="156"/>
      <c r="BN607" s="367"/>
    </row>
    <row r="608" spans="1:66" s="216" customFormat="1" x14ac:dyDescent="0.45">
      <c r="A608" s="154"/>
      <c r="B608" s="485"/>
      <c r="C608" s="155"/>
      <c r="D608" s="155"/>
      <c r="E608" s="156"/>
      <c r="F608" s="156"/>
      <c r="AB608" s="156"/>
      <c r="AC608" s="156"/>
      <c r="AD608" s="156"/>
      <c r="AE608" s="156"/>
      <c r="AF608" s="156"/>
      <c r="AG608" s="156"/>
      <c r="AM608" s="214"/>
      <c r="AN608" s="214"/>
      <c r="AO608" s="214"/>
      <c r="AV608" s="475"/>
      <c r="BE608" s="178"/>
      <c r="BF608" s="398"/>
      <c r="BG608" s="409"/>
      <c r="BH608" s="156"/>
      <c r="BI608" s="156"/>
      <c r="BJ608" s="156"/>
      <c r="BK608" s="156"/>
      <c r="BL608" s="156"/>
      <c r="BN608" s="367"/>
    </row>
    <row r="609" spans="1:66" s="216" customFormat="1" x14ac:dyDescent="0.45">
      <c r="A609" s="154"/>
      <c r="B609" s="485"/>
      <c r="C609" s="155"/>
      <c r="D609" s="155"/>
      <c r="E609" s="156"/>
      <c r="F609" s="156"/>
      <c r="AB609" s="156"/>
      <c r="AC609" s="156"/>
      <c r="AD609" s="156"/>
      <c r="AE609" s="156"/>
      <c r="AF609" s="156"/>
      <c r="AG609" s="156"/>
      <c r="AM609" s="214"/>
      <c r="AN609" s="214"/>
      <c r="AO609" s="214"/>
      <c r="AV609" s="475"/>
      <c r="BE609" s="178"/>
      <c r="BF609" s="398"/>
      <c r="BG609" s="409"/>
      <c r="BH609" s="156"/>
      <c r="BI609" s="156"/>
      <c r="BJ609" s="156"/>
      <c r="BK609" s="156"/>
      <c r="BL609" s="156"/>
      <c r="BN609" s="367"/>
    </row>
    <row r="610" spans="1:66" s="216" customFormat="1" x14ac:dyDescent="0.45">
      <c r="A610" s="154"/>
      <c r="B610" s="485"/>
      <c r="C610" s="155"/>
      <c r="D610" s="155"/>
      <c r="E610" s="156"/>
      <c r="F610" s="156"/>
      <c r="AB610" s="156"/>
      <c r="AC610" s="156"/>
      <c r="AD610" s="156"/>
      <c r="AE610" s="156"/>
      <c r="AF610" s="156"/>
      <c r="AG610" s="156"/>
      <c r="AM610" s="214"/>
      <c r="AN610" s="214"/>
      <c r="AO610" s="214"/>
      <c r="AV610" s="475"/>
      <c r="BE610" s="178"/>
      <c r="BF610" s="398"/>
      <c r="BG610" s="409"/>
      <c r="BH610" s="156"/>
      <c r="BI610" s="156"/>
      <c r="BJ610" s="156"/>
      <c r="BK610" s="156"/>
      <c r="BL610" s="156"/>
      <c r="BN610" s="367"/>
    </row>
    <row r="611" spans="1:66" s="216" customFormat="1" x14ac:dyDescent="0.45">
      <c r="A611" s="154"/>
      <c r="B611" s="485"/>
      <c r="C611" s="155"/>
      <c r="D611" s="155"/>
      <c r="E611" s="156"/>
      <c r="F611" s="156"/>
      <c r="AB611" s="156"/>
      <c r="AC611" s="156"/>
      <c r="AD611" s="156"/>
      <c r="AE611" s="156"/>
      <c r="AF611" s="156"/>
      <c r="AG611" s="156"/>
      <c r="AM611" s="214"/>
      <c r="AN611" s="214"/>
      <c r="AO611" s="214"/>
      <c r="AV611" s="475"/>
      <c r="BE611" s="178"/>
      <c r="BF611" s="398"/>
      <c r="BG611" s="409"/>
      <c r="BH611" s="156"/>
      <c r="BI611" s="156"/>
      <c r="BJ611" s="156"/>
      <c r="BK611" s="156"/>
      <c r="BL611" s="156"/>
      <c r="BN611" s="367"/>
    </row>
    <row r="612" spans="1:66" s="216" customFormat="1" x14ac:dyDescent="0.45">
      <c r="A612" s="154"/>
      <c r="B612" s="485"/>
      <c r="C612" s="155"/>
      <c r="D612" s="155"/>
      <c r="E612" s="156"/>
      <c r="F612" s="156"/>
      <c r="AB612" s="156"/>
      <c r="AC612" s="156"/>
      <c r="AD612" s="156"/>
      <c r="AE612" s="156"/>
      <c r="AF612" s="156"/>
      <c r="AG612" s="156"/>
      <c r="AM612" s="214"/>
      <c r="AN612" s="214"/>
      <c r="AO612" s="214"/>
      <c r="AV612" s="475"/>
      <c r="BE612" s="178"/>
      <c r="BF612" s="398"/>
      <c r="BG612" s="409"/>
      <c r="BH612" s="156"/>
      <c r="BI612" s="156"/>
      <c r="BJ612" s="156"/>
      <c r="BK612" s="156"/>
      <c r="BL612" s="156"/>
      <c r="BN612" s="367"/>
    </row>
    <row r="613" spans="1:66" s="216" customFormat="1" x14ac:dyDescent="0.45">
      <c r="A613" s="154"/>
      <c r="B613" s="485"/>
      <c r="C613" s="155"/>
      <c r="D613" s="155"/>
      <c r="E613" s="156"/>
      <c r="F613" s="156"/>
      <c r="AB613" s="156"/>
      <c r="AC613" s="156"/>
      <c r="AD613" s="156"/>
      <c r="AE613" s="156"/>
      <c r="AF613" s="156"/>
      <c r="AG613" s="156"/>
      <c r="AM613" s="214"/>
      <c r="AN613" s="214"/>
      <c r="AO613" s="214"/>
      <c r="AV613" s="475"/>
      <c r="BE613" s="178"/>
      <c r="BF613" s="398"/>
      <c r="BG613" s="409"/>
      <c r="BH613" s="156"/>
      <c r="BI613" s="156"/>
      <c r="BJ613" s="156"/>
      <c r="BK613" s="156"/>
      <c r="BL613" s="156"/>
      <c r="BN613" s="367"/>
    </row>
    <row r="614" spans="1:66" s="216" customFormat="1" x14ac:dyDescent="0.45">
      <c r="A614" s="154"/>
      <c r="B614" s="485"/>
      <c r="C614" s="155"/>
      <c r="D614" s="155"/>
      <c r="E614" s="156"/>
      <c r="F614" s="156"/>
      <c r="AB614" s="156"/>
      <c r="AC614" s="156"/>
      <c r="AD614" s="156"/>
      <c r="AE614" s="156"/>
      <c r="AF614" s="156"/>
      <c r="AG614" s="156"/>
      <c r="AM614" s="214"/>
      <c r="AN614" s="214"/>
      <c r="AO614" s="214"/>
      <c r="AV614" s="475"/>
      <c r="BE614" s="178"/>
      <c r="BF614" s="398"/>
      <c r="BG614" s="409"/>
      <c r="BH614" s="156"/>
      <c r="BI614" s="156"/>
      <c r="BJ614" s="156"/>
      <c r="BK614" s="156"/>
      <c r="BL614" s="156"/>
      <c r="BN614" s="367"/>
    </row>
    <row r="615" spans="1:66" s="216" customFormat="1" x14ac:dyDescent="0.45">
      <c r="A615" s="154"/>
      <c r="B615" s="485"/>
      <c r="C615" s="155"/>
      <c r="D615" s="155"/>
      <c r="E615" s="156"/>
      <c r="F615" s="156"/>
      <c r="AB615" s="156"/>
      <c r="AC615" s="156"/>
      <c r="AD615" s="156"/>
      <c r="AE615" s="156"/>
      <c r="AF615" s="156"/>
      <c r="AG615" s="156"/>
      <c r="AM615" s="214"/>
      <c r="AN615" s="214"/>
      <c r="AO615" s="214"/>
      <c r="AV615" s="475"/>
      <c r="BE615" s="178"/>
      <c r="BF615" s="398"/>
      <c r="BG615" s="409"/>
      <c r="BH615" s="156"/>
      <c r="BI615" s="156"/>
      <c r="BJ615" s="156"/>
      <c r="BK615" s="156"/>
      <c r="BL615" s="156"/>
      <c r="BN615" s="367"/>
    </row>
    <row r="616" spans="1:66" s="216" customFormat="1" x14ac:dyDescent="0.45">
      <c r="A616" s="154"/>
      <c r="B616" s="485"/>
      <c r="C616" s="155"/>
      <c r="D616" s="155"/>
      <c r="E616" s="156"/>
      <c r="F616" s="156"/>
      <c r="AB616" s="156"/>
      <c r="AC616" s="156"/>
      <c r="AD616" s="156"/>
      <c r="AE616" s="156"/>
      <c r="AF616" s="156"/>
      <c r="AG616" s="156"/>
      <c r="AM616" s="214"/>
      <c r="AN616" s="214"/>
      <c r="AO616" s="214"/>
      <c r="AV616" s="475"/>
      <c r="BE616" s="178"/>
      <c r="BF616" s="398"/>
      <c r="BG616" s="409"/>
      <c r="BH616" s="156"/>
      <c r="BI616" s="156"/>
      <c r="BJ616" s="156"/>
      <c r="BK616" s="156"/>
      <c r="BL616" s="156"/>
      <c r="BN616" s="367"/>
    </row>
    <row r="617" spans="1:66" s="216" customFormat="1" x14ac:dyDescent="0.45">
      <c r="A617" s="154"/>
      <c r="B617" s="485"/>
      <c r="C617" s="155"/>
      <c r="D617" s="155"/>
      <c r="E617" s="156"/>
      <c r="F617" s="156"/>
      <c r="AB617" s="156"/>
      <c r="AC617" s="156"/>
      <c r="AD617" s="156"/>
      <c r="AE617" s="156"/>
      <c r="AF617" s="156"/>
      <c r="AG617" s="156"/>
      <c r="AM617" s="214"/>
      <c r="AN617" s="214"/>
      <c r="AO617" s="214"/>
      <c r="AV617" s="475"/>
      <c r="BE617" s="178"/>
      <c r="BF617" s="398"/>
      <c r="BG617" s="409"/>
      <c r="BH617" s="156"/>
      <c r="BI617" s="156"/>
      <c r="BJ617" s="156"/>
      <c r="BK617" s="156"/>
      <c r="BL617" s="156"/>
      <c r="BN617" s="367"/>
    </row>
    <row r="618" spans="1:66" s="216" customFormat="1" x14ac:dyDescent="0.45">
      <c r="A618" s="154"/>
      <c r="B618" s="485"/>
      <c r="C618" s="155"/>
      <c r="D618" s="155"/>
      <c r="E618" s="156"/>
      <c r="F618" s="156"/>
      <c r="AB618" s="156"/>
      <c r="AC618" s="156"/>
      <c r="AD618" s="156"/>
      <c r="AE618" s="156"/>
      <c r="AF618" s="156"/>
      <c r="AG618" s="156"/>
      <c r="AM618" s="214"/>
      <c r="AN618" s="214"/>
      <c r="AO618" s="214"/>
      <c r="AV618" s="475"/>
      <c r="BE618" s="178"/>
      <c r="BF618" s="398"/>
      <c r="BG618" s="409"/>
      <c r="BH618" s="156"/>
      <c r="BI618" s="156"/>
      <c r="BJ618" s="156"/>
      <c r="BK618" s="156"/>
      <c r="BL618" s="156"/>
      <c r="BN618" s="367"/>
    </row>
    <row r="619" spans="1:66" s="216" customFormat="1" x14ac:dyDescent="0.45">
      <c r="A619" s="154"/>
      <c r="B619" s="485"/>
      <c r="C619" s="155"/>
      <c r="D619" s="155"/>
      <c r="E619" s="156"/>
      <c r="F619" s="156"/>
      <c r="AB619" s="156"/>
      <c r="AC619" s="156"/>
      <c r="AD619" s="156"/>
      <c r="AE619" s="156"/>
      <c r="AF619" s="156"/>
      <c r="AG619" s="156"/>
      <c r="AM619" s="214"/>
      <c r="AN619" s="214"/>
      <c r="AO619" s="214"/>
      <c r="AV619" s="475"/>
      <c r="BE619" s="178"/>
      <c r="BF619" s="398"/>
      <c r="BG619" s="409"/>
      <c r="BH619" s="156"/>
      <c r="BI619" s="156"/>
      <c r="BJ619" s="156"/>
      <c r="BK619" s="156"/>
      <c r="BL619" s="156"/>
      <c r="BN619" s="367"/>
    </row>
    <row r="620" spans="1:66" s="216" customFormat="1" x14ac:dyDescent="0.45">
      <c r="A620" s="154"/>
      <c r="B620" s="485"/>
      <c r="C620" s="155"/>
      <c r="D620" s="155"/>
      <c r="E620" s="156"/>
      <c r="F620" s="156"/>
      <c r="AB620" s="156"/>
      <c r="AC620" s="156"/>
      <c r="AD620" s="156"/>
      <c r="AE620" s="156"/>
      <c r="AF620" s="156"/>
      <c r="AG620" s="156"/>
      <c r="AM620" s="214"/>
      <c r="AN620" s="214"/>
      <c r="AO620" s="214"/>
      <c r="AV620" s="475"/>
      <c r="BE620" s="178"/>
      <c r="BF620" s="398"/>
      <c r="BG620" s="409"/>
      <c r="BH620" s="156"/>
      <c r="BI620" s="156"/>
      <c r="BJ620" s="156"/>
      <c r="BK620" s="156"/>
      <c r="BL620" s="156"/>
      <c r="BN620" s="367"/>
    </row>
    <row r="621" spans="1:66" s="216" customFormat="1" x14ac:dyDescent="0.45">
      <c r="A621" s="154"/>
      <c r="B621" s="485"/>
      <c r="C621" s="155"/>
      <c r="D621" s="155"/>
      <c r="E621" s="156"/>
      <c r="F621" s="156"/>
      <c r="AB621" s="156"/>
      <c r="AC621" s="156"/>
      <c r="AD621" s="156"/>
      <c r="AE621" s="156"/>
      <c r="AF621" s="156"/>
      <c r="AG621" s="156"/>
      <c r="AM621" s="214"/>
      <c r="AN621" s="214"/>
      <c r="AO621" s="214"/>
      <c r="AV621" s="475"/>
      <c r="BE621" s="178"/>
      <c r="BF621" s="398"/>
      <c r="BG621" s="409"/>
      <c r="BH621" s="156"/>
      <c r="BI621" s="156"/>
      <c r="BJ621" s="156"/>
      <c r="BK621" s="156"/>
      <c r="BL621" s="156"/>
      <c r="BN621" s="367"/>
    </row>
    <row r="622" spans="1:66" s="216" customFormat="1" x14ac:dyDescent="0.45">
      <c r="A622" s="154"/>
      <c r="B622" s="485"/>
      <c r="C622" s="155"/>
      <c r="D622" s="155"/>
      <c r="E622" s="156"/>
      <c r="F622" s="156"/>
      <c r="AB622" s="156"/>
      <c r="AC622" s="156"/>
      <c r="AD622" s="156"/>
      <c r="AE622" s="156"/>
      <c r="AF622" s="156"/>
      <c r="AG622" s="156"/>
      <c r="AM622" s="214"/>
      <c r="AN622" s="214"/>
      <c r="AO622" s="214"/>
      <c r="AV622" s="475"/>
      <c r="BE622" s="178"/>
      <c r="BF622" s="398"/>
      <c r="BG622" s="409"/>
      <c r="BH622" s="156"/>
      <c r="BI622" s="156"/>
      <c r="BJ622" s="156"/>
      <c r="BK622" s="156"/>
      <c r="BL622" s="156"/>
      <c r="BN622" s="367"/>
    </row>
    <row r="623" spans="1:66" s="216" customFormat="1" x14ac:dyDescent="0.45">
      <c r="A623" s="154"/>
      <c r="B623" s="485"/>
      <c r="C623" s="155"/>
      <c r="D623" s="155"/>
      <c r="E623" s="156"/>
      <c r="F623" s="156"/>
      <c r="AB623" s="156"/>
      <c r="AC623" s="156"/>
      <c r="AD623" s="156"/>
      <c r="AE623" s="156"/>
      <c r="AF623" s="156"/>
      <c r="AG623" s="156"/>
      <c r="AM623" s="214"/>
      <c r="AN623" s="214"/>
      <c r="AO623" s="214"/>
      <c r="AV623" s="475"/>
      <c r="BE623" s="178"/>
      <c r="BF623" s="398"/>
      <c r="BG623" s="409"/>
      <c r="BH623" s="156"/>
      <c r="BI623" s="156"/>
      <c r="BJ623" s="156"/>
      <c r="BK623" s="156"/>
      <c r="BL623" s="156"/>
      <c r="BN623" s="367"/>
    </row>
    <row r="624" spans="1:66" s="216" customFormat="1" x14ac:dyDescent="0.45">
      <c r="A624" s="154"/>
      <c r="B624" s="485"/>
      <c r="C624" s="155"/>
      <c r="D624" s="155"/>
      <c r="E624" s="156"/>
      <c r="F624" s="156"/>
      <c r="AB624" s="156"/>
      <c r="AC624" s="156"/>
      <c r="AD624" s="156"/>
      <c r="AE624" s="156"/>
      <c r="AF624" s="156"/>
      <c r="AG624" s="156"/>
      <c r="AM624" s="214"/>
      <c r="AN624" s="214"/>
      <c r="AO624" s="214"/>
      <c r="AV624" s="475"/>
      <c r="BE624" s="178"/>
      <c r="BF624" s="398"/>
      <c r="BG624" s="409"/>
      <c r="BH624" s="156"/>
      <c r="BI624" s="156"/>
      <c r="BJ624" s="156"/>
      <c r="BK624" s="156"/>
      <c r="BL624" s="156"/>
      <c r="BN624" s="367"/>
    </row>
    <row r="625" spans="1:66" s="216" customFormat="1" x14ac:dyDescent="0.45">
      <c r="A625" s="154"/>
      <c r="B625" s="485"/>
      <c r="C625" s="155"/>
      <c r="D625" s="155"/>
      <c r="E625" s="156"/>
      <c r="F625" s="156"/>
      <c r="AB625" s="156"/>
      <c r="AC625" s="156"/>
      <c r="AD625" s="156"/>
      <c r="AE625" s="156"/>
      <c r="AF625" s="156"/>
      <c r="AG625" s="156"/>
      <c r="AM625" s="214"/>
      <c r="AN625" s="214"/>
      <c r="AO625" s="214"/>
      <c r="AV625" s="475"/>
      <c r="BE625" s="178"/>
      <c r="BF625" s="398"/>
      <c r="BG625" s="409"/>
      <c r="BH625" s="156"/>
      <c r="BI625" s="156"/>
      <c r="BJ625" s="156"/>
      <c r="BK625" s="156"/>
      <c r="BL625" s="156"/>
      <c r="BN625" s="367"/>
    </row>
    <row r="626" spans="1:66" s="216" customFormat="1" x14ac:dyDescent="0.45">
      <c r="A626" s="154"/>
      <c r="B626" s="485"/>
      <c r="C626" s="155"/>
      <c r="D626" s="155"/>
      <c r="E626" s="156"/>
      <c r="F626" s="156"/>
      <c r="AB626" s="156"/>
      <c r="AC626" s="156"/>
      <c r="AD626" s="156"/>
      <c r="AE626" s="156"/>
      <c r="AF626" s="156"/>
      <c r="AG626" s="156"/>
      <c r="AM626" s="214"/>
      <c r="AN626" s="214"/>
      <c r="AO626" s="214"/>
      <c r="AV626" s="475"/>
      <c r="BE626" s="178"/>
      <c r="BF626" s="398"/>
      <c r="BG626" s="409"/>
      <c r="BH626" s="156"/>
      <c r="BI626" s="156"/>
      <c r="BJ626" s="156"/>
      <c r="BK626" s="156"/>
      <c r="BL626" s="156"/>
      <c r="BN626" s="367"/>
    </row>
    <row r="627" spans="1:66" s="216" customFormat="1" x14ac:dyDescent="0.45">
      <c r="A627" s="154"/>
      <c r="B627" s="485"/>
      <c r="C627" s="155"/>
      <c r="D627" s="155"/>
      <c r="E627" s="156"/>
      <c r="F627" s="156"/>
      <c r="AB627" s="156"/>
      <c r="AC627" s="156"/>
      <c r="AD627" s="156"/>
      <c r="AE627" s="156"/>
      <c r="AF627" s="156"/>
      <c r="AG627" s="156"/>
      <c r="AM627" s="214"/>
      <c r="AN627" s="214"/>
      <c r="AO627" s="214"/>
      <c r="AV627" s="475"/>
      <c r="BE627" s="178"/>
      <c r="BF627" s="398"/>
      <c r="BG627" s="409"/>
      <c r="BH627" s="156"/>
      <c r="BI627" s="156"/>
      <c r="BJ627" s="156"/>
      <c r="BK627" s="156"/>
      <c r="BL627" s="156"/>
      <c r="BN627" s="367"/>
    </row>
    <row r="628" spans="1:66" s="216" customFormat="1" x14ac:dyDescent="0.45">
      <c r="A628" s="154"/>
      <c r="B628" s="485"/>
      <c r="C628" s="155"/>
      <c r="D628" s="155"/>
      <c r="E628" s="156"/>
      <c r="F628" s="156"/>
      <c r="AB628" s="156"/>
      <c r="AC628" s="156"/>
      <c r="AD628" s="156"/>
      <c r="AE628" s="156"/>
      <c r="AF628" s="156"/>
      <c r="AG628" s="156"/>
      <c r="AM628" s="214"/>
      <c r="AN628" s="214"/>
      <c r="AO628" s="214"/>
      <c r="AV628" s="475"/>
      <c r="BE628" s="178"/>
      <c r="BF628" s="398"/>
      <c r="BG628" s="409"/>
      <c r="BH628" s="156"/>
      <c r="BI628" s="156"/>
      <c r="BJ628" s="156"/>
      <c r="BK628" s="156"/>
      <c r="BL628" s="156"/>
      <c r="BN628" s="367"/>
    </row>
    <row r="629" spans="1:66" s="216" customFormat="1" x14ac:dyDescent="0.45">
      <c r="A629" s="154"/>
      <c r="B629" s="485"/>
      <c r="C629" s="155"/>
      <c r="D629" s="155"/>
      <c r="E629" s="156"/>
      <c r="F629" s="156"/>
      <c r="AB629" s="156"/>
      <c r="AC629" s="156"/>
      <c r="AD629" s="156"/>
      <c r="AE629" s="156"/>
      <c r="AF629" s="156"/>
      <c r="AG629" s="156"/>
      <c r="AM629" s="214"/>
      <c r="AN629" s="214"/>
      <c r="AO629" s="214"/>
      <c r="AV629" s="475"/>
      <c r="BE629" s="178"/>
      <c r="BF629" s="398"/>
      <c r="BG629" s="409"/>
      <c r="BH629" s="156"/>
      <c r="BI629" s="156"/>
      <c r="BJ629" s="156"/>
      <c r="BK629" s="156"/>
      <c r="BL629" s="156"/>
      <c r="BN629" s="367"/>
    </row>
    <row r="630" spans="1:66" s="216" customFormat="1" x14ac:dyDescent="0.45">
      <c r="A630" s="154"/>
      <c r="B630" s="485"/>
      <c r="C630" s="155"/>
      <c r="D630" s="155"/>
      <c r="E630" s="156"/>
      <c r="F630" s="156"/>
      <c r="AB630" s="156"/>
      <c r="AC630" s="156"/>
      <c r="AD630" s="156"/>
      <c r="AE630" s="156"/>
      <c r="AF630" s="156"/>
      <c r="AG630" s="156"/>
      <c r="AM630" s="214"/>
      <c r="AN630" s="214"/>
      <c r="AO630" s="214"/>
      <c r="AV630" s="475"/>
      <c r="BE630" s="178"/>
      <c r="BF630" s="398"/>
      <c r="BG630" s="409"/>
      <c r="BH630" s="156"/>
      <c r="BI630" s="156"/>
      <c r="BJ630" s="156"/>
      <c r="BK630" s="156"/>
      <c r="BL630" s="156"/>
      <c r="BN630" s="367"/>
    </row>
    <row r="631" spans="1:66" s="216" customFormat="1" x14ac:dyDescent="0.45">
      <c r="A631" s="154"/>
      <c r="B631" s="485"/>
      <c r="C631" s="155"/>
      <c r="D631" s="155"/>
      <c r="E631" s="156"/>
      <c r="F631" s="156"/>
      <c r="AB631" s="156"/>
      <c r="AC631" s="156"/>
      <c r="AD631" s="156"/>
      <c r="AE631" s="156"/>
      <c r="AF631" s="156"/>
      <c r="AG631" s="156"/>
      <c r="AM631" s="214"/>
      <c r="AN631" s="214"/>
      <c r="AO631" s="214"/>
      <c r="AV631" s="475"/>
      <c r="BE631" s="178"/>
      <c r="BF631" s="398"/>
      <c r="BG631" s="409"/>
      <c r="BH631" s="156"/>
      <c r="BI631" s="156"/>
      <c r="BJ631" s="156"/>
      <c r="BK631" s="156"/>
      <c r="BL631" s="156"/>
      <c r="BN631" s="367"/>
    </row>
    <row r="632" spans="1:66" s="216" customFormat="1" x14ac:dyDescent="0.45">
      <c r="A632" s="154"/>
      <c r="B632" s="485"/>
      <c r="C632" s="155"/>
      <c r="D632" s="155"/>
      <c r="E632" s="156"/>
      <c r="F632" s="156"/>
      <c r="AB632" s="156"/>
      <c r="AC632" s="156"/>
      <c r="AD632" s="156"/>
      <c r="AE632" s="156"/>
      <c r="AF632" s="156"/>
      <c r="AG632" s="156"/>
      <c r="AM632" s="214"/>
      <c r="AN632" s="214"/>
      <c r="AO632" s="214"/>
      <c r="AV632" s="475"/>
      <c r="BE632" s="178"/>
      <c r="BF632" s="398"/>
      <c r="BG632" s="409"/>
      <c r="BH632" s="156"/>
      <c r="BI632" s="156"/>
      <c r="BJ632" s="156"/>
      <c r="BK632" s="156"/>
      <c r="BL632" s="156"/>
      <c r="BN632" s="367"/>
    </row>
    <row r="633" spans="1:66" s="216" customFormat="1" x14ac:dyDescent="0.45">
      <c r="A633" s="154"/>
      <c r="B633" s="485"/>
      <c r="C633" s="155"/>
      <c r="D633" s="155"/>
      <c r="E633" s="156"/>
      <c r="F633" s="156"/>
      <c r="AB633" s="156"/>
      <c r="AC633" s="156"/>
      <c r="AD633" s="156"/>
      <c r="AE633" s="156"/>
      <c r="AF633" s="156"/>
      <c r="AG633" s="156"/>
      <c r="AM633" s="214"/>
      <c r="AN633" s="214"/>
      <c r="AO633" s="214"/>
      <c r="AV633" s="475"/>
      <c r="BE633" s="178"/>
      <c r="BF633" s="398"/>
      <c r="BG633" s="409"/>
      <c r="BH633" s="156"/>
      <c r="BI633" s="156"/>
      <c r="BJ633" s="156"/>
      <c r="BK633" s="156"/>
      <c r="BL633" s="156"/>
      <c r="BN633" s="367"/>
    </row>
    <row r="634" spans="1:66" s="216" customFormat="1" x14ac:dyDescent="0.45">
      <c r="A634" s="154"/>
      <c r="B634" s="485"/>
      <c r="C634" s="155"/>
      <c r="D634" s="155"/>
      <c r="E634" s="156"/>
      <c r="F634" s="156"/>
      <c r="AB634" s="156"/>
      <c r="AC634" s="156"/>
      <c r="AD634" s="156"/>
      <c r="AE634" s="156"/>
      <c r="AF634" s="156"/>
      <c r="AG634" s="156"/>
      <c r="AM634" s="214"/>
      <c r="AN634" s="214"/>
      <c r="AO634" s="214"/>
      <c r="AV634" s="475"/>
      <c r="BE634" s="178"/>
      <c r="BF634" s="398"/>
      <c r="BG634" s="409"/>
      <c r="BH634" s="156"/>
      <c r="BI634" s="156"/>
      <c r="BJ634" s="156"/>
      <c r="BK634" s="156"/>
      <c r="BL634" s="156"/>
      <c r="BN634" s="367"/>
    </row>
    <row r="635" spans="1:66" s="216" customFormat="1" x14ac:dyDescent="0.45">
      <c r="A635" s="154"/>
      <c r="B635" s="485"/>
      <c r="C635" s="155"/>
      <c r="D635" s="155"/>
      <c r="E635" s="156"/>
      <c r="F635" s="156"/>
      <c r="AB635" s="156"/>
      <c r="AC635" s="156"/>
      <c r="AD635" s="156"/>
      <c r="AE635" s="156"/>
      <c r="AF635" s="156"/>
      <c r="AG635" s="156"/>
      <c r="AM635" s="214"/>
      <c r="AN635" s="214"/>
      <c r="AO635" s="214"/>
      <c r="AV635" s="475"/>
      <c r="BE635" s="178"/>
      <c r="BF635" s="398"/>
      <c r="BG635" s="409"/>
      <c r="BH635" s="156"/>
      <c r="BI635" s="156"/>
      <c r="BJ635" s="156"/>
      <c r="BK635" s="156"/>
      <c r="BL635" s="156"/>
      <c r="BN635" s="367"/>
    </row>
    <row r="636" spans="1:66" s="216" customFormat="1" x14ac:dyDescent="0.45">
      <c r="A636" s="154"/>
      <c r="B636" s="485"/>
      <c r="C636" s="155"/>
      <c r="D636" s="155"/>
      <c r="E636" s="156"/>
      <c r="F636" s="156"/>
      <c r="AB636" s="156"/>
      <c r="AC636" s="156"/>
      <c r="AD636" s="156"/>
      <c r="AE636" s="156"/>
      <c r="AF636" s="156"/>
      <c r="AG636" s="156"/>
      <c r="AM636" s="214"/>
      <c r="AN636" s="214"/>
      <c r="AO636" s="214"/>
      <c r="AV636" s="475"/>
      <c r="BE636" s="178"/>
      <c r="BF636" s="398"/>
      <c r="BG636" s="409"/>
      <c r="BH636" s="156"/>
      <c r="BI636" s="156"/>
      <c r="BJ636" s="156"/>
      <c r="BK636" s="156"/>
      <c r="BL636" s="156"/>
      <c r="BN636" s="367"/>
    </row>
    <row r="637" spans="1:66" s="216" customFormat="1" x14ac:dyDescent="0.45">
      <c r="A637" s="154"/>
      <c r="B637" s="485"/>
      <c r="C637" s="155"/>
      <c r="D637" s="155"/>
      <c r="E637" s="156"/>
      <c r="F637" s="156"/>
      <c r="AB637" s="156"/>
      <c r="AC637" s="156"/>
      <c r="AD637" s="156"/>
      <c r="AE637" s="156"/>
      <c r="AF637" s="156"/>
      <c r="AG637" s="156"/>
      <c r="AM637" s="214"/>
      <c r="AN637" s="214"/>
      <c r="AO637" s="214"/>
      <c r="AV637" s="475"/>
      <c r="BE637" s="178"/>
      <c r="BF637" s="398"/>
      <c r="BG637" s="409"/>
      <c r="BH637" s="156"/>
      <c r="BI637" s="156"/>
      <c r="BJ637" s="156"/>
      <c r="BK637" s="156"/>
      <c r="BL637" s="156"/>
      <c r="BN637" s="367"/>
    </row>
    <row r="638" spans="1:66" s="216" customFormat="1" x14ac:dyDescent="0.45">
      <c r="A638" s="154"/>
      <c r="B638" s="485"/>
      <c r="C638" s="155"/>
      <c r="D638" s="155"/>
      <c r="E638" s="156"/>
      <c r="F638" s="156"/>
      <c r="AB638" s="156"/>
      <c r="AC638" s="156"/>
      <c r="AD638" s="156"/>
      <c r="AE638" s="156"/>
      <c r="AF638" s="156"/>
      <c r="AG638" s="156"/>
      <c r="AM638" s="214"/>
      <c r="AN638" s="214"/>
      <c r="AO638" s="214"/>
      <c r="AV638" s="475"/>
      <c r="BE638" s="178"/>
      <c r="BF638" s="398"/>
      <c r="BG638" s="409"/>
      <c r="BH638" s="156"/>
      <c r="BI638" s="156"/>
      <c r="BJ638" s="156"/>
      <c r="BK638" s="156"/>
      <c r="BL638" s="156"/>
      <c r="BN638" s="367"/>
    </row>
    <row r="639" spans="1:66" s="216" customFormat="1" x14ac:dyDescent="0.45">
      <c r="A639" s="154"/>
      <c r="B639" s="485"/>
      <c r="C639" s="155"/>
      <c r="D639" s="155"/>
      <c r="E639" s="156"/>
      <c r="F639" s="156"/>
      <c r="AB639" s="156"/>
      <c r="AC639" s="156"/>
      <c r="AD639" s="156"/>
      <c r="AE639" s="156"/>
      <c r="AF639" s="156"/>
      <c r="AG639" s="156"/>
      <c r="AM639" s="214"/>
      <c r="AN639" s="214"/>
      <c r="AO639" s="214"/>
      <c r="AV639" s="475"/>
      <c r="BE639" s="178"/>
      <c r="BF639" s="398"/>
      <c r="BG639" s="409"/>
      <c r="BH639" s="156"/>
      <c r="BI639" s="156"/>
      <c r="BJ639" s="156"/>
      <c r="BK639" s="156"/>
      <c r="BL639" s="156"/>
      <c r="BN639" s="367"/>
    </row>
    <row r="640" spans="1:66" s="216" customFormat="1" x14ac:dyDescent="0.45">
      <c r="A640" s="154"/>
      <c r="B640" s="485"/>
      <c r="C640" s="155"/>
      <c r="D640" s="155"/>
      <c r="E640" s="156"/>
      <c r="F640" s="156"/>
      <c r="AB640" s="156"/>
      <c r="AC640" s="156"/>
      <c r="AD640" s="156"/>
      <c r="AE640" s="156"/>
      <c r="AF640" s="156"/>
      <c r="AG640" s="156"/>
      <c r="AM640" s="214"/>
      <c r="AN640" s="214"/>
      <c r="AO640" s="214"/>
      <c r="AV640" s="475"/>
      <c r="BE640" s="178"/>
      <c r="BF640" s="398"/>
      <c r="BG640" s="409"/>
      <c r="BH640" s="156"/>
      <c r="BI640" s="156"/>
      <c r="BJ640" s="156"/>
      <c r="BK640" s="156"/>
      <c r="BL640" s="156"/>
      <c r="BN640" s="367"/>
    </row>
    <row r="641" spans="1:66" s="216" customFormat="1" x14ac:dyDescent="0.45">
      <c r="A641" s="154"/>
      <c r="B641" s="485"/>
      <c r="C641" s="155"/>
      <c r="D641" s="155"/>
      <c r="E641" s="156"/>
      <c r="F641" s="156"/>
      <c r="AB641" s="156"/>
      <c r="AC641" s="156"/>
      <c r="AD641" s="156"/>
      <c r="AE641" s="156"/>
      <c r="AF641" s="156"/>
      <c r="AG641" s="156"/>
      <c r="AM641" s="214"/>
      <c r="AN641" s="214"/>
      <c r="AO641" s="214"/>
      <c r="AV641" s="475"/>
      <c r="BE641" s="178"/>
      <c r="BF641" s="398"/>
      <c r="BG641" s="409"/>
      <c r="BH641" s="156"/>
      <c r="BI641" s="156"/>
      <c r="BJ641" s="156"/>
      <c r="BK641" s="156"/>
      <c r="BL641" s="156"/>
      <c r="BN641" s="367"/>
    </row>
    <row r="642" spans="1:66" s="216" customFormat="1" x14ac:dyDescent="0.45">
      <c r="A642" s="154"/>
      <c r="B642" s="485"/>
      <c r="C642" s="155"/>
      <c r="D642" s="155"/>
      <c r="E642" s="156"/>
      <c r="F642" s="156"/>
      <c r="AB642" s="156"/>
      <c r="AC642" s="156"/>
      <c r="AD642" s="156"/>
      <c r="AE642" s="156"/>
      <c r="AF642" s="156"/>
      <c r="AG642" s="156"/>
      <c r="AM642" s="214"/>
      <c r="AN642" s="214"/>
      <c r="AO642" s="214"/>
      <c r="AV642" s="475"/>
      <c r="BE642" s="178"/>
      <c r="BF642" s="398"/>
      <c r="BG642" s="409"/>
      <c r="BH642" s="156"/>
      <c r="BI642" s="156"/>
      <c r="BJ642" s="156"/>
      <c r="BK642" s="156"/>
      <c r="BL642" s="156"/>
      <c r="BN642" s="367"/>
    </row>
    <row r="643" spans="1:66" s="216" customFormat="1" x14ac:dyDescent="0.45">
      <c r="A643" s="154"/>
      <c r="B643" s="485"/>
      <c r="C643" s="155"/>
      <c r="D643" s="155"/>
      <c r="E643" s="156"/>
      <c r="F643" s="156"/>
      <c r="AB643" s="156"/>
      <c r="AC643" s="156"/>
      <c r="AD643" s="156"/>
      <c r="AE643" s="156"/>
      <c r="AF643" s="156"/>
      <c r="AG643" s="156"/>
      <c r="AM643" s="214"/>
      <c r="AN643" s="214"/>
      <c r="AO643" s="214"/>
      <c r="AV643" s="475"/>
      <c r="BE643" s="178"/>
      <c r="BF643" s="398"/>
      <c r="BG643" s="409"/>
      <c r="BH643" s="156"/>
      <c r="BI643" s="156"/>
      <c r="BJ643" s="156"/>
      <c r="BK643" s="156"/>
      <c r="BL643" s="156"/>
      <c r="BN643" s="367"/>
    </row>
    <row r="644" spans="1:66" s="216" customFormat="1" x14ac:dyDescent="0.45">
      <c r="A644" s="154"/>
      <c r="B644" s="485"/>
      <c r="C644" s="155"/>
      <c r="D644" s="155"/>
      <c r="E644" s="156"/>
      <c r="F644" s="156"/>
      <c r="AB644" s="156"/>
      <c r="AC644" s="156"/>
      <c r="AD644" s="156"/>
      <c r="AE644" s="156"/>
      <c r="AF644" s="156"/>
      <c r="AG644" s="156"/>
      <c r="AM644" s="214"/>
      <c r="AN644" s="214"/>
      <c r="AO644" s="214"/>
      <c r="AV644" s="475"/>
      <c r="BE644" s="178"/>
      <c r="BF644" s="398"/>
      <c r="BG644" s="409"/>
      <c r="BH644" s="156"/>
      <c r="BI644" s="156"/>
      <c r="BJ644" s="156"/>
      <c r="BK644" s="156"/>
      <c r="BL644" s="156"/>
      <c r="BN644" s="367"/>
    </row>
    <row r="645" spans="1:66" s="216" customFormat="1" x14ac:dyDescent="0.45">
      <c r="A645" s="154"/>
      <c r="B645" s="485"/>
      <c r="C645" s="155"/>
      <c r="D645" s="155"/>
      <c r="E645" s="156"/>
      <c r="F645" s="156"/>
      <c r="AB645" s="156"/>
      <c r="AC645" s="156"/>
      <c r="AD645" s="156"/>
      <c r="AE645" s="156"/>
      <c r="AF645" s="156"/>
      <c r="AG645" s="156"/>
      <c r="AM645" s="214"/>
      <c r="AN645" s="214"/>
      <c r="AO645" s="214"/>
      <c r="AV645" s="475"/>
      <c r="BE645" s="178"/>
      <c r="BF645" s="398"/>
      <c r="BG645" s="409"/>
      <c r="BH645" s="156"/>
      <c r="BI645" s="156"/>
      <c r="BJ645" s="156"/>
      <c r="BK645" s="156"/>
      <c r="BL645" s="156"/>
      <c r="BN645" s="367"/>
    </row>
    <row r="646" spans="1:66" s="216" customFormat="1" x14ac:dyDescent="0.45">
      <c r="A646" s="154"/>
      <c r="B646" s="485"/>
      <c r="C646" s="155"/>
      <c r="D646" s="155"/>
      <c r="E646" s="156"/>
      <c r="F646" s="156"/>
      <c r="AB646" s="156"/>
      <c r="AC646" s="156"/>
      <c r="AD646" s="156"/>
      <c r="AE646" s="156"/>
      <c r="AF646" s="156"/>
      <c r="AG646" s="156"/>
      <c r="AM646" s="214"/>
      <c r="AN646" s="214"/>
      <c r="AO646" s="214"/>
      <c r="AV646" s="475"/>
      <c r="BE646" s="178"/>
      <c r="BF646" s="398"/>
      <c r="BG646" s="409"/>
      <c r="BH646" s="156"/>
      <c r="BI646" s="156"/>
      <c r="BJ646" s="156"/>
      <c r="BK646" s="156"/>
      <c r="BL646" s="156"/>
      <c r="BN646" s="367"/>
    </row>
    <row r="647" spans="1:66" s="216" customFormat="1" x14ac:dyDescent="0.45">
      <c r="A647" s="154"/>
      <c r="B647" s="485"/>
      <c r="C647" s="155"/>
      <c r="D647" s="155"/>
      <c r="E647" s="156"/>
      <c r="F647" s="156"/>
      <c r="AB647" s="156"/>
      <c r="AC647" s="156"/>
      <c r="AD647" s="156"/>
      <c r="AE647" s="156"/>
      <c r="AF647" s="156"/>
      <c r="AG647" s="156"/>
      <c r="AM647" s="214"/>
      <c r="AN647" s="214"/>
      <c r="AO647" s="214"/>
      <c r="AV647" s="475"/>
      <c r="BE647" s="178"/>
      <c r="BF647" s="398"/>
      <c r="BG647" s="409"/>
      <c r="BH647" s="156"/>
      <c r="BI647" s="156"/>
      <c r="BJ647" s="156"/>
      <c r="BK647" s="156"/>
      <c r="BL647" s="156"/>
      <c r="BN647" s="367"/>
    </row>
    <row r="648" spans="1:66" s="216" customFormat="1" x14ac:dyDescent="0.45">
      <c r="A648" s="154"/>
      <c r="B648" s="485"/>
      <c r="C648" s="155"/>
      <c r="D648" s="155"/>
      <c r="E648" s="156"/>
      <c r="F648" s="156"/>
      <c r="AB648" s="156"/>
      <c r="AC648" s="156"/>
      <c r="AD648" s="156"/>
      <c r="AE648" s="156"/>
      <c r="AF648" s="156"/>
      <c r="AG648" s="156"/>
      <c r="AM648" s="214"/>
      <c r="AN648" s="214"/>
      <c r="AO648" s="214"/>
      <c r="AV648" s="475"/>
      <c r="BE648" s="178"/>
      <c r="BF648" s="398"/>
      <c r="BG648" s="409"/>
      <c r="BH648" s="156"/>
      <c r="BI648" s="156"/>
      <c r="BJ648" s="156"/>
      <c r="BK648" s="156"/>
      <c r="BL648" s="156"/>
      <c r="BN648" s="367"/>
    </row>
    <row r="649" spans="1:66" s="216" customFormat="1" x14ac:dyDescent="0.45">
      <c r="A649" s="154"/>
      <c r="B649" s="485"/>
      <c r="C649" s="155"/>
      <c r="D649" s="155"/>
      <c r="E649" s="156"/>
      <c r="F649" s="156"/>
      <c r="AB649" s="156"/>
      <c r="AC649" s="156"/>
      <c r="AD649" s="156"/>
      <c r="AE649" s="156"/>
      <c r="AF649" s="156"/>
      <c r="AG649" s="156"/>
      <c r="AM649" s="214"/>
      <c r="AN649" s="214"/>
      <c r="AO649" s="214"/>
      <c r="AV649" s="475"/>
      <c r="BE649" s="178"/>
      <c r="BF649" s="398"/>
      <c r="BG649" s="409"/>
      <c r="BH649" s="156"/>
      <c r="BI649" s="156"/>
      <c r="BJ649" s="156"/>
      <c r="BK649" s="156"/>
      <c r="BL649" s="156"/>
      <c r="BN649" s="367"/>
    </row>
    <row r="650" spans="1:66" s="216" customFormat="1" x14ac:dyDescent="0.45">
      <c r="A650" s="154"/>
      <c r="B650" s="485"/>
      <c r="C650" s="155"/>
      <c r="D650" s="155"/>
      <c r="E650" s="156"/>
      <c r="F650" s="156"/>
      <c r="AB650" s="156"/>
      <c r="AC650" s="156"/>
      <c r="AD650" s="156"/>
      <c r="AE650" s="156"/>
      <c r="AF650" s="156"/>
      <c r="AG650" s="156"/>
      <c r="AM650" s="214"/>
      <c r="AN650" s="214"/>
      <c r="AO650" s="214"/>
      <c r="AV650" s="475"/>
      <c r="BE650" s="178"/>
      <c r="BF650" s="398"/>
      <c r="BG650" s="409"/>
      <c r="BH650" s="156"/>
      <c r="BI650" s="156"/>
      <c r="BJ650" s="156"/>
      <c r="BK650" s="156"/>
      <c r="BL650" s="156"/>
      <c r="BN650" s="367"/>
    </row>
    <row r="651" spans="1:66" s="216" customFormat="1" x14ac:dyDescent="0.45">
      <c r="A651" s="154"/>
      <c r="B651" s="485"/>
      <c r="C651" s="155"/>
      <c r="D651" s="155"/>
      <c r="E651" s="156"/>
      <c r="F651" s="156"/>
      <c r="AB651" s="156"/>
      <c r="AC651" s="156"/>
      <c r="AD651" s="156"/>
      <c r="AE651" s="156"/>
      <c r="AF651" s="156"/>
      <c r="AG651" s="156"/>
      <c r="AM651" s="214"/>
      <c r="AN651" s="214"/>
      <c r="AO651" s="214"/>
      <c r="AV651" s="475"/>
      <c r="BE651" s="178"/>
      <c r="BF651" s="398"/>
      <c r="BG651" s="409"/>
      <c r="BH651" s="156"/>
      <c r="BI651" s="156"/>
      <c r="BJ651" s="156"/>
      <c r="BK651" s="156"/>
      <c r="BL651" s="156"/>
      <c r="BN651" s="367"/>
    </row>
    <row r="652" spans="1:66" s="216" customFormat="1" x14ac:dyDescent="0.45">
      <c r="A652" s="154"/>
      <c r="B652" s="485"/>
      <c r="C652" s="155"/>
      <c r="D652" s="155"/>
      <c r="E652" s="156"/>
      <c r="F652" s="156"/>
      <c r="AB652" s="156"/>
      <c r="AC652" s="156"/>
      <c r="AD652" s="156"/>
      <c r="AE652" s="156"/>
      <c r="AF652" s="156"/>
      <c r="AG652" s="156"/>
      <c r="AM652" s="214"/>
      <c r="AN652" s="214"/>
      <c r="AO652" s="214"/>
      <c r="AV652" s="475"/>
      <c r="BE652" s="178"/>
      <c r="BF652" s="398"/>
      <c r="BG652" s="409"/>
      <c r="BH652" s="156"/>
      <c r="BI652" s="156"/>
      <c r="BJ652" s="156"/>
      <c r="BK652" s="156"/>
      <c r="BL652" s="156"/>
      <c r="BN652" s="367"/>
    </row>
    <row r="653" spans="1:66" s="216" customFormat="1" x14ac:dyDescent="0.45">
      <c r="A653" s="154"/>
      <c r="B653" s="485"/>
      <c r="C653" s="155"/>
      <c r="D653" s="155"/>
      <c r="E653" s="156"/>
      <c r="F653" s="156"/>
      <c r="AB653" s="156"/>
      <c r="AC653" s="156"/>
      <c r="AD653" s="156"/>
      <c r="AE653" s="156"/>
      <c r="AF653" s="156"/>
      <c r="AG653" s="156"/>
      <c r="AM653" s="214"/>
      <c r="AN653" s="214"/>
      <c r="AO653" s="214"/>
      <c r="AV653" s="475"/>
      <c r="BE653" s="178"/>
      <c r="BF653" s="398"/>
      <c r="BG653" s="409"/>
      <c r="BH653" s="156"/>
      <c r="BI653" s="156"/>
      <c r="BJ653" s="156"/>
      <c r="BK653" s="156"/>
      <c r="BL653" s="156"/>
      <c r="BN653" s="367"/>
    </row>
    <row r="654" spans="1:66" s="216" customFormat="1" x14ac:dyDescent="0.45">
      <c r="A654" s="154"/>
      <c r="B654" s="485"/>
      <c r="C654" s="155"/>
      <c r="D654" s="155"/>
      <c r="E654" s="156"/>
      <c r="F654" s="156"/>
      <c r="AB654" s="156"/>
      <c r="AC654" s="156"/>
      <c r="AD654" s="156"/>
      <c r="AE654" s="156"/>
      <c r="AF654" s="156"/>
      <c r="AG654" s="156"/>
      <c r="AM654" s="214"/>
      <c r="AN654" s="214"/>
      <c r="AO654" s="214"/>
      <c r="AV654" s="475"/>
      <c r="BE654" s="178"/>
      <c r="BF654" s="398"/>
      <c r="BG654" s="409"/>
      <c r="BH654" s="156"/>
      <c r="BI654" s="156"/>
      <c r="BJ654" s="156"/>
      <c r="BK654" s="156"/>
      <c r="BL654" s="156"/>
      <c r="BN654" s="367"/>
    </row>
    <row r="655" spans="1:66" s="216" customFormat="1" x14ac:dyDescent="0.45">
      <c r="A655" s="154"/>
      <c r="B655" s="485"/>
      <c r="C655" s="155"/>
      <c r="D655" s="155"/>
      <c r="E655" s="156"/>
      <c r="F655" s="156"/>
      <c r="AB655" s="156"/>
      <c r="AC655" s="156"/>
      <c r="AD655" s="156"/>
      <c r="AE655" s="156"/>
      <c r="AF655" s="156"/>
      <c r="AG655" s="156"/>
      <c r="AM655" s="214"/>
      <c r="AN655" s="214"/>
      <c r="AO655" s="214"/>
      <c r="AV655" s="475"/>
      <c r="BE655" s="178"/>
      <c r="BF655" s="398"/>
      <c r="BG655" s="409"/>
      <c r="BH655" s="156"/>
      <c r="BI655" s="156"/>
      <c r="BJ655" s="156"/>
      <c r="BK655" s="156"/>
      <c r="BL655" s="156"/>
      <c r="BN655" s="367"/>
    </row>
    <row r="656" spans="1:66" s="216" customFormat="1" x14ac:dyDescent="0.45">
      <c r="A656" s="154"/>
      <c r="B656" s="485"/>
      <c r="C656" s="155"/>
      <c r="D656" s="155"/>
      <c r="E656" s="156"/>
      <c r="F656" s="156"/>
      <c r="AB656" s="156"/>
      <c r="AC656" s="156"/>
      <c r="AD656" s="156"/>
      <c r="AE656" s="156"/>
      <c r="AF656" s="156"/>
      <c r="AG656" s="156"/>
      <c r="AM656" s="214"/>
      <c r="AN656" s="214"/>
      <c r="AO656" s="214"/>
      <c r="AV656" s="475"/>
      <c r="BE656" s="178"/>
      <c r="BF656" s="398"/>
      <c r="BG656" s="409"/>
      <c r="BH656" s="156"/>
      <c r="BI656" s="156"/>
      <c r="BJ656" s="156"/>
      <c r="BK656" s="156"/>
      <c r="BL656" s="156"/>
      <c r="BN656" s="367"/>
    </row>
    <row r="657" spans="1:66" s="216" customFormat="1" x14ac:dyDescent="0.45">
      <c r="A657" s="154"/>
      <c r="B657" s="485"/>
      <c r="C657" s="155"/>
      <c r="D657" s="155"/>
      <c r="E657" s="156"/>
      <c r="F657" s="156"/>
      <c r="AB657" s="156"/>
      <c r="AC657" s="156"/>
      <c r="AD657" s="156"/>
      <c r="AE657" s="156"/>
      <c r="AF657" s="156"/>
      <c r="AG657" s="156"/>
      <c r="AM657" s="214"/>
      <c r="AN657" s="214"/>
      <c r="AO657" s="214"/>
      <c r="AV657" s="475"/>
      <c r="BE657" s="178"/>
      <c r="BF657" s="398"/>
      <c r="BG657" s="409"/>
      <c r="BH657" s="156"/>
      <c r="BI657" s="156"/>
      <c r="BJ657" s="156"/>
      <c r="BK657" s="156"/>
      <c r="BL657" s="156"/>
      <c r="BN657" s="367"/>
    </row>
    <row r="658" spans="1:66" s="216" customFormat="1" x14ac:dyDescent="0.45">
      <c r="A658" s="154"/>
      <c r="B658" s="485"/>
      <c r="C658" s="155"/>
      <c r="D658" s="155"/>
      <c r="E658" s="156"/>
      <c r="F658" s="156"/>
      <c r="AB658" s="156"/>
      <c r="AC658" s="156"/>
      <c r="AD658" s="156"/>
      <c r="AE658" s="156"/>
      <c r="AF658" s="156"/>
      <c r="AG658" s="156"/>
      <c r="AM658" s="214"/>
      <c r="AN658" s="214"/>
      <c r="AO658" s="214"/>
      <c r="AV658" s="475"/>
      <c r="BE658" s="178"/>
      <c r="BF658" s="398"/>
      <c r="BG658" s="409"/>
      <c r="BH658" s="156"/>
      <c r="BI658" s="156"/>
      <c r="BJ658" s="156"/>
      <c r="BK658" s="156"/>
      <c r="BL658" s="156"/>
      <c r="BN658" s="367"/>
    </row>
    <row r="659" spans="1:66" s="216" customFormat="1" x14ac:dyDescent="0.45">
      <c r="A659" s="154"/>
      <c r="B659" s="485"/>
      <c r="C659" s="155"/>
      <c r="D659" s="155"/>
      <c r="E659" s="156"/>
      <c r="F659" s="156"/>
      <c r="AB659" s="156"/>
      <c r="AC659" s="156"/>
      <c r="AD659" s="156"/>
      <c r="AE659" s="156"/>
      <c r="AF659" s="156"/>
      <c r="AG659" s="156"/>
      <c r="AM659" s="214"/>
      <c r="AN659" s="214"/>
      <c r="AO659" s="214"/>
      <c r="AV659" s="475"/>
      <c r="BE659" s="178"/>
      <c r="BF659" s="398"/>
      <c r="BG659" s="409"/>
      <c r="BH659" s="156"/>
      <c r="BI659" s="156"/>
      <c r="BJ659" s="156"/>
      <c r="BK659" s="156"/>
      <c r="BL659" s="156"/>
      <c r="BN659" s="367"/>
    </row>
    <row r="660" spans="1:66" s="216" customFormat="1" x14ac:dyDescent="0.45">
      <c r="A660" s="154"/>
      <c r="B660" s="485"/>
      <c r="C660" s="155"/>
      <c r="D660" s="155"/>
      <c r="E660" s="156"/>
      <c r="F660" s="156"/>
      <c r="AB660" s="156"/>
      <c r="AC660" s="156"/>
      <c r="AD660" s="156"/>
      <c r="AE660" s="156"/>
      <c r="AF660" s="156"/>
      <c r="AG660" s="156"/>
      <c r="AM660" s="214"/>
      <c r="AN660" s="214"/>
      <c r="AO660" s="214"/>
      <c r="AV660" s="475"/>
      <c r="BE660" s="178"/>
      <c r="BF660" s="398"/>
      <c r="BG660" s="409"/>
      <c r="BH660" s="156"/>
      <c r="BI660" s="156"/>
      <c r="BJ660" s="156"/>
      <c r="BK660" s="156"/>
      <c r="BL660" s="156"/>
      <c r="BN660" s="367"/>
    </row>
    <row r="661" spans="1:66" s="216" customFormat="1" x14ac:dyDescent="0.45">
      <c r="A661" s="154"/>
      <c r="B661" s="485"/>
      <c r="C661" s="155"/>
      <c r="D661" s="155"/>
      <c r="E661" s="156"/>
      <c r="F661" s="156"/>
      <c r="AB661" s="156"/>
      <c r="AC661" s="156"/>
      <c r="AD661" s="156"/>
      <c r="AE661" s="156"/>
      <c r="AF661" s="156"/>
      <c r="AG661" s="156"/>
      <c r="AM661" s="214"/>
      <c r="AN661" s="214"/>
      <c r="AO661" s="214"/>
      <c r="AV661" s="475"/>
      <c r="BE661" s="178"/>
      <c r="BF661" s="398"/>
      <c r="BG661" s="409"/>
      <c r="BH661" s="156"/>
      <c r="BI661" s="156"/>
      <c r="BJ661" s="156"/>
      <c r="BK661" s="156"/>
      <c r="BL661" s="156"/>
      <c r="BN661" s="367"/>
    </row>
    <row r="662" spans="1:66" s="216" customFormat="1" x14ac:dyDescent="0.45">
      <c r="A662" s="154"/>
      <c r="B662" s="485"/>
      <c r="C662" s="155"/>
      <c r="D662" s="155"/>
      <c r="E662" s="156"/>
      <c r="F662" s="156"/>
      <c r="AB662" s="156"/>
      <c r="AC662" s="156"/>
      <c r="AD662" s="156"/>
      <c r="AE662" s="156"/>
      <c r="AF662" s="156"/>
      <c r="AG662" s="156"/>
      <c r="AM662" s="214"/>
      <c r="AN662" s="214"/>
      <c r="AO662" s="214"/>
      <c r="AV662" s="475"/>
      <c r="BE662" s="178"/>
      <c r="BF662" s="398"/>
      <c r="BG662" s="409"/>
      <c r="BH662" s="156"/>
      <c r="BI662" s="156"/>
      <c r="BJ662" s="156"/>
      <c r="BK662" s="156"/>
      <c r="BL662" s="156"/>
      <c r="BN662" s="367"/>
    </row>
    <row r="663" spans="1:66" s="216" customFormat="1" x14ac:dyDescent="0.45">
      <c r="A663" s="154"/>
      <c r="B663" s="485"/>
      <c r="C663" s="155"/>
      <c r="D663" s="155"/>
      <c r="E663" s="156"/>
      <c r="F663" s="156"/>
      <c r="AB663" s="156"/>
      <c r="AC663" s="156"/>
      <c r="AD663" s="156"/>
      <c r="AE663" s="156"/>
      <c r="AF663" s="156"/>
      <c r="AG663" s="156"/>
      <c r="AM663" s="214"/>
      <c r="AN663" s="214"/>
      <c r="AO663" s="214"/>
      <c r="AV663" s="475"/>
      <c r="BE663" s="178"/>
      <c r="BF663" s="398"/>
      <c r="BG663" s="409"/>
      <c r="BH663" s="156"/>
      <c r="BI663" s="156"/>
      <c r="BJ663" s="156"/>
      <c r="BK663" s="156"/>
      <c r="BL663" s="156"/>
      <c r="BN663" s="367"/>
    </row>
    <row r="664" spans="1:66" s="216" customFormat="1" x14ac:dyDescent="0.45">
      <c r="A664" s="154"/>
      <c r="B664" s="485"/>
      <c r="C664" s="155"/>
      <c r="D664" s="155"/>
      <c r="E664" s="156"/>
      <c r="F664" s="156"/>
      <c r="AB664" s="156"/>
      <c r="AC664" s="156"/>
      <c r="AD664" s="156"/>
      <c r="AE664" s="156"/>
      <c r="AF664" s="156"/>
      <c r="AG664" s="156"/>
      <c r="AM664" s="214"/>
      <c r="AN664" s="214"/>
      <c r="AO664" s="214"/>
      <c r="AV664" s="475"/>
      <c r="BE664" s="178"/>
      <c r="BF664" s="398"/>
      <c r="BG664" s="409"/>
      <c r="BH664" s="156"/>
      <c r="BI664" s="156"/>
      <c r="BJ664" s="156"/>
      <c r="BK664" s="156"/>
      <c r="BL664" s="156"/>
      <c r="BN664" s="367"/>
    </row>
    <row r="665" spans="1:66" s="216" customFormat="1" x14ac:dyDescent="0.45">
      <c r="A665" s="154"/>
      <c r="B665" s="485"/>
      <c r="C665" s="155"/>
      <c r="D665" s="155"/>
      <c r="E665" s="156"/>
      <c r="F665" s="156"/>
      <c r="AB665" s="156"/>
      <c r="AC665" s="156"/>
      <c r="AD665" s="156"/>
      <c r="AE665" s="156"/>
      <c r="AF665" s="156"/>
      <c r="AG665" s="156"/>
      <c r="AM665" s="214"/>
      <c r="AN665" s="214"/>
      <c r="AO665" s="214"/>
      <c r="AV665" s="475"/>
      <c r="BE665" s="178"/>
      <c r="BF665" s="398"/>
      <c r="BG665" s="409"/>
      <c r="BH665" s="156"/>
      <c r="BI665" s="156"/>
      <c r="BJ665" s="156"/>
      <c r="BK665" s="156"/>
      <c r="BL665" s="156"/>
      <c r="BN665" s="367"/>
    </row>
    <row r="666" spans="1:66" s="216" customFormat="1" x14ac:dyDescent="0.45">
      <c r="A666" s="154"/>
      <c r="B666" s="485"/>
      <c r="C666" s="155"/>
      <c r="D666" s="155"/>
      <c r="E666" s="156"/>
      <c r="F666" s="156"/>
      <c r="AB666" s="156"/>
      <c r="AC666" s="156"/>
      <c r="AD666" s="156"/>
      <c r="AE666" s="156"/>
      <c r="AF666" s="156"/>
      <c r="AG666" s="156"/>
      <c r="AM666" s="214"/>
      <c r="AN666" s="214"/>
      <c r="AO666" s="214"/>
      <c r="AV666" s="475"/>
      <c r="BE666" s="178"/>
      <c r="BF666" s="398"/>
      <c r="BG666" s="409"/>
      <c r="BH666" s="156"/>
      <c r="BI666" s="156"/>
      <c r="BJ666" s="156"/>
      <c r="BK666" s="156"/>
      <c r="BL666" s="156"/>
      <c r="BN666" s="367"/>
    </row>
    <row r="667" spans="1:66" s="216" customFormat="1" x14ac:dyDescent="0.45">
      <c r="A667" s="154"/>
      <c r="B667" s="485"/>
      <c r="C667" s="155"/>
      <c r="D667" s="155"/>
      <c r="E667" s="156"/>
      <c r="F667" s="156"/>
      <c r="AB667" s="156"/>
      <c r="AC667" s="156"/>
      <c r="AD667" s="156"/>
      <c r="AE667" s="156"/>
      <c r="AF667" s="156"/>
      <c r="AG667" s="156"/>
      <c r="AM667" s="214"/>
      <c r="AN667" s="214"/>
      <c r="AO667" s="214"/>
      <c r="AV667" s="475"/>
      <c r="BE667" s="178"/>
      <c r="BF667" s="398"/>
      <c r="BG667" s="409"/>
      <c r="BH667" s="156"/>
      <c r="BI667" s="156"/>
      <c r="BJ667" s="156"/>
      <c r="BK667" s="156"/>
      <c r="BL667" s="156"/>
      <c r="BN667" s="367"/>
    </row>
    <row r="668" spans="1:66" s="216" customFormat="1" x14ac:dyDescent="0.45">
      <c r="A668" s="154"/>
      <c r="B668" s="485"/>
      <c r="C668" s="155"/>
      <c r="D668" s="155"/>
      <c r="E668" s="156"/>
      <c r="F668" s="156"/>
      <c r="AB668" s="156"/>
      <c r="AC668" s="156"/>
      <c r="AD668" s="156"/>
      <c r="AE668" s="156"/>
      <c r="AF668" s="156"/>
      <c r="AG668" s="156"/>
      <c r="AM668" s="214"/>
      <c r="AN668" s="214"/>
      <c r="AO668" s="214"/>
      <c r="AV668" s="475"/>
      <c r="BE668" s="178"/>
      <c r="BF668" s="398"/>
      <c r="BG668" s="409"/>
      <c r="BH668" s="156"/>
      <c r="BI668" s="156"/>
      <c r="BJ668" s="156"/>
      <c r="BK668" s="156"/>
      <c r="BL668" s="156"/>
      <c r="BN668" s="367"/>
    </row>
    <row r="669" spans="1:66" s="216" customFormat="1" x14ac:dyDescent="0.45">
      <c r="A669" s="154"/>
      <c r="B669" s="485"/>
      <c r="C669" s="155"/>
      <c r="D669" s="155"/>
      <c r="E669" s="156"/>
      <c r="F669" s="156"/>
      <c r="AB669" s="156"/>
      <c r="AC669" s="156"/>
      <c r="AD669" s="156"/>
      <c r="AE669" s="156"/>
      <c r="AF669" s="156"/>
      <c r="AG669" s="156"/>
      <c r="AM669" s="214"/>
      <c r="AN669" s="214"/>
      <c r="AO669" s="214"/>
      <c r="AV669" s="475"/>
      <c r="BE669" s="178"/>
      <c r="BF669" s="398"/>
      <c r="BG669" s="409"/>
      <c r="BH669" s="156"/>
      <c r="BI669" s="156"/>
      <c r="BJ669" s="156"/>
      <c r="BK669" s="156"/>
      <c r="BL669" s="156"/>
      <c r="BN669" s="367"/>
    </row>
    <row r="670" spans="1:66" s="216" customFormat="1" x14ac:dyDescent="0.45">
      <c r="A670" s="154"/>
      <c r="B670" s="485"/>
      <c r="C670" s="155"/>
      <c r="D670" s="155"/>
      <c r="E670" s="156"/>
      <c r="F670" s="156"/>
      <c r="AB670" s="156"/>
      <c r="AC670" s="156"/>
      <c r="AD670" s="156"/>
      <c r="AE670" s="156"/>
      <c r="AF670" s="156"/>
      <c r="AG670" s="156"/>
      <c r="AM670" s="214"/>
      <c r="AN670" s="214"/>
      <c r="AO670" s="214"/>
      <c r="AV670" s="475"/>
      <c r="BE670" s="178"/>
      <c r="BF670" s="398"/>
      <c r="BG670" s="409"/>
      <c r="BH670" s="156"/>
      <c r="BI670" s="156"/>
      <c r="BJ670" s="156"/>
      <c r="BK670" s="156"/>
      <c r="BL670" s="156"/>
      <c r="BN670" s="367"/>
    </row>
    <row r="671" spans="1:66" s="216" customFormat="1" x14ac:dyDescent="0.45">
      <c r="A671" s="154"/>
      <c r="B671" s="485"/>
      <c r="C671" s="155"/>
      <c r="D671" s="155"/>
      <c r="E671" s="156"/>
      <c r="F671" s="156"/>
      <c r="AB671" s="156"/>
      <c r="AC671" s="156"/>
      <c r="AD671" s="156"/>
      <c r="AE671" s="156"/>
      <c r="AF671" s="156"/>
      <c r="AG671" s="156"/>
      <c r="AM671" s="214"/>
      <c r="AN671" s="214"/>
      <c r="AO671" s="214"/>
      <c r="AV671" s="475"/>
      <c r="BE671" s="178"/>
      <c r="BF671" s="398"/>
      <c r="BG671" s="409"/>
      <c r="BH671" s="156"/>
      <c r="BI671" s="156"/>
      <c r="BJ671" s="156"/>
      <c r="BK671" s="156"/>
      <c r="BL671" s="156"/>
      <c r="BN671" s="367"/>
    </row>
    <row r="672" spans="1:66" s="216" customFormat="1" x14ac:dyDescent="0.45">
      <c r="A672" s="154"/>
      <c r="B672" s="485"/>
      <c r="C672" s="155"/>
      <c r="D672" s="155"/>
      <c r="E672" s="156"/>
      <c r="F672" s="156"/>
      <c r="AB672" s="156"/>
      <c r="AC672" s="156"/>
      <c r="AD672" s="156"/>
      <c r="AE672" s="156"/>
      <c r="AF672" s="156"/>
      <c r="AG672" s="156"/>
      <c r="AM672" s="214"/>
      <c r="AN672" s="214"/>
      <c r="AO672" s="214"/>
      <c r="AV672" s="475"/>
      <c r="BE672" s="178"/>
      <c r="BF672" s="398"/>
      <c r="BG672" s="409"/>
      <c r="BH672" s="156"/>
      <c r="BI672" s="156"/>
      <c r="BJ672" s="156"/>
      <c r="BK672" s="156"/>
      <c r="BL672" s="156"/>
      <c r="BN672" s="367"/>
    </row>
    <row r="673" spans="1:66" s="216" customFormat="1" x14ac:dyDescent="0.45">
      <c r="A673" s="154"/>
      <c r="B673" s="485"/>
      <c r="C673" s="155"/>
      <c r="D673" s="155"/>
      <c r="E673" s="156"/>
      <c r="F673" s="156"/>
      <c r="AB673" s="156"/>
      <c r="AC673" s="156"/>
      <c r="AD673" s="156"/>
      <c r="AE673" s="156"/>
      <c r="AF673" s="156"/>
      <c r="AG673" s="156"/>
      <c r="AM673" s="214"/>
      <c r="AN673" s="214"/>
      <c r="AO673" s="214"/>
      <c r="AV673" s="475"/>
      <c r="BE673" s="178"/>
      <c r="BF673" s="398"/>
      <c r="BG673" s="409"/>
      <c r="BH673" s="156"/>
      <c r="BI673" s="156"/>
      <c r="BJ673" s="156"/>
      <c r="BK673" s="156"/>
      <c r="BL673" s="156"/>
      <c r="BN673" s="367"/>
    </row>
    <row r="674" spans="1:66" s="216" customFormat="1" x14ac:dyDescent="0.45">
      <c r="A674" s="154"/>
      <c r="B674" s="485"/>
      <c r="C674" s="155"/>
      <c r="D674" s="155"/>
      <c r="E674" s="156"/>
      <c r="F674" s="156"/>
      <c r="AB674" s="156"/>
      <c r="AC674" s="156"/>
      <c r="AD674" s="156"/>
      <c r="AE674" s="156"/>
      <c r="AF674" s="156"/>
      <c r="AG674" s="156"/>
      <c r="AM674" s="214"/>
      <c r="AN674" s="214"/>
      <c r="AO674" s="214"/>
      <c r="AV674" s="475"/>
      <c r="BE674" s="178"/>
      <c r="BF674" s="398"/>
      <c r="BG674" s="409"/>
      <c r="BH674" s="156"/>
      <c r="BI674" s="156"/>
      <c r="BJ674" s="156"/>
      <c r="BK674" s="156"/>
      <c r="BL674" s="156"/>
      <c r="BN674" s="367"/>
    </row>
    <row r="675" spans="1:66" s="216" customFormat="1" x14ac:dyDescent="0.45">
      <c r="A675" s="154"/>
      <c r="B675" s="485"/>
      <c r="C675" s="155"/>
      <c r="D675" s="155"/>
      <c r="E675" s="156"/>
      <c r="F675" s="156"/>
      <c r="AB675" s="156"/>
      <c r="AC675" s="156"/>
      <c r="AD675" s="156"/>
      <c r="AE675" s="156"/>
      <c r="AF675" s="156"/>
      <c r="AG675" s="156"/>
      <c r="AM675" s="214"/>
      <c r="AN675" s="214"/>
      <c r="AO675" s="214"/>
      <c r="AV675" s="475"/>
      <c r="BE675" s="178"/>
      <c r="BF675" s="398"/>
      <c r="BG675" s="409"/>
      <c r="BH675" s="156"/>
      <c r="BI675" s="156"/>
      <c r="BJ675" s="156"/>
      <c r="BK675" s="156"/>
      <c r="BL675" s="156"/>
      <c r="BN675" s="367"/>
    </row>
    <row r="676" spans="1:66" s="216" customFormat="1" x14ac:dyDescent="0.45">
      <c r="A676" s="154"/>
      <c r="B676" s="485"/>
      <c r="C676" s="155"/>
      <c r="D676" s="155"/>
      <c r="E676" s="156"/>
      <c r="F676" s="156"/>
      <c r="AB676" s="156"/>
      <c r="AC676" s="156"/>
      <c r="AD676" s="156"/>
      <c r="AE676" s="156"/>
      <c r="AF676" s="156"/>
      <c r="AG676" s="156"/>
      <c r="AM676" s="214"/>
      <c r="AN676" s="214"/>
      <c r="AO676" s="214"/>
      <c r="AV676" s="475"/>
      <c r="BE676" s="178"/>
      <c r="BF676" s="398"/>
      <c r="BG676" s="409"/>
      <c r="BH676" s="156"/>
      <c r="BI676" s="156"/>
      <c r="BJ676" s="156"/>
      <c r="BK676" s="156"/>
      <c r="BL676" s="156"/>
      <c r="BN676" s="367"/>
    </row>
    <row r="677" spans="1:66" s="216" customFormat="1" x14ac:dyDescent="0.45">
      <c r="A677" s="154"/>
      <c r="B677" s="485"/>
      <c r="C677" s="155"/>
      <c r="D677" s="155"/>
      <c r="E677" s="156"/>
      <c r="F677" s="156"/>
      <c r="AB677" s="156"/>
      <c r="AC677" s="156"/>
      <c r="AD677" s="156"/>
      <c r="AE677" s="156"/>
      <c r="AF677" s="156"/>
      <c r="AG677" s="156"/>
      <c r="AM677" s="214"/>
      <c r="AN677" s="214"/>
      <c r="AO677" s="214"/>
      <c r="AV677" s="475"/>
      <c r="BE677" s="178"/>
      <c r="BF677" s="398"/>
      <c r="BG677" s="409"/>
      <c r="BH677" s="156"/>
      <c r="BI677" s="156"/>
      <c r="BJ677" s="156"/>
      <c r="BK677" s="156"/>
      <c r="BL677" s="156"/>
      <c r="BN677" s="367"/>
    </row>
    <row r="678" spans="1:66" s="216" customFormat="1" x14ac:dyDescent="0.45">
      <c r="A678" s="154"/>
      <c r="B678" s="485"/>
      <c r="C678" s="155"/>
      <c r="D678" s="155"/>
      <c r="E678" s="156"/>
      <c r="F678" s="156"/>
      <c r="AB678" s="156"/>
      <c r="AC678" s="156"/>
      <c r="AD678" s="156"/>
      <c r="AE678" s="156"/>
      <c r="AF678" s="156"/>
      <c r="AG678" s="156"/>
      <c r="AM678" s="214"/>
      <c r="AN678" s="214"/>
      <c r="AO678" s="214"/>
      <c r="AV678" s="475"/>
      <c r="BE678" s="178"/>
      <c r="BF678" s="398"/>
      <c r="BG678" s="409"/>
      <c r="BH678" s="156"/>
      <c r="BI678" s="156"/>
      <c r="BJ678" s="156"/>
      <c r="BK678" s="156"/>
      <c r="BL678" s="156"/>
      <c r="BN678" s="367"/>
    </row>
    <row r="679" spans="1:66" s="216" customFormat="1" x14ac:dyDescent="0.45">
      <c r="A679" s="154"/>
      <c r="B679" s="485"/>
      <c r="C679" s="155"/>
      <c r="D679" s="155"/>
      <c r="E679" s="156"/>
      <c r="F679" s="156"/>
      <c r="AB679" s="156"/>
      <c r="AC679" s="156"/>
      <c r="AD679" s="156"/>
      <c r="AE679" s="156"/>
      <c r="AF679" s="156"/>
      <c r="AG679" s="156"/>
      <c r="AM679" s="214"/>
      <c r="AN679" s="214"/>
      <c r="AO679" s="214"/>
      <c r="AV679" s="475"/>
      <c r="BE679" s="178"/>
      <c r="BF679" s="398"/>
      <c r="BG679" s="409"/>
      <c r="BH679" s="156"/>
      <c r="BI679" s="156"/>
      <c r="BJ679" s="156"/>
      <c r="BK679" s="156"/>
      <c r="BL679" s="156"/>
      <c r="BN679" s="367"/>
    </row>
    <row r="680" spans="1:66" s="216" customFormat="1" x14ac:dyDescent="0.45">
      <c r="A680" s="154"/>
      <c r="B680" s="485"/>
      <c r="C680" s="155"/>
      <c r="D680" s="155"/>
      <c r="E680" s="156"/>
      <c r="F680" s="156"/>
      <c r="AB680" s="156"/>
      <c r="AC680" s="156"/>
      <c r="AD680" s="156"/>
      <c r="AE680" s="156"/>
      <c r="AF680" s="156"/>
      <c r="AG680" s="156"/>
      <c r="AM680" s="214"/>
      <c r="AN680" s="214"/>
      <c r="AO680" s="214"/>
      <c r="AV680" s="475"/>
      <c r="BE680" s="178"/>
      <c r="BF680" s="398"/>
      <c r="BG680" s="409"/>
      <c r="BH680" s="156"/>
      <c r="BI680" s="156"/>
      <c r="BJ680" s="156"/>
      <c r="BK680" s="156"/>
      <c r="BL680" s="156"/>
      <c r="BN680" s="367"/>
    </row>
    <row r="681" spans="1:66" s="216" customFormat="1" x14ac:dyDescent="0.45">
      <c r="A681" s="154"/>
      <c r="B681" s="485"/>
      <c r="C681" s="155"/>
      <c r="D681" s="155"/>
      <c r="E681" s="156"/>
      <c r="F681" s="156"/>
      <c r="AB681" s="156"/>
      <c r="AC681" s="156"/>
      <c r="AD681" s="156"/>
      <c r="AE681" s="156"/>
      <c r="AF681" s="156"/>
      <c r="AG681" s="156"/>
      <c r="AM681" s="214"/>
      <c r="AN681" s="214"/>
      <c r="AO681" s="214"/>
      <c r="AV681" s="475"/>
      <c r="BE681" s="178"/>
      <c r="BF681" s="398"/>
      <c r="BG681" s="409"/>
      <c r="BH681" s="156"/>
      <c r="BI681" s="156"/>
      <c r="BJ681" s="156"/>
      <c r="BK681" s="156"/>
      <c r="BL681" s="156"/>
      <c r="BN681" s="367"/>
    </row>
    <row r="682" spans="1:66" s="216" customFormat="1" x14ac:dyDescent="0.45">
      <c r="A682" s="154"/>
      <c r="B682" s="485"/>
      <c r="C682" s="155"/>
      <c r="D682" s="155"/>
      <c r="E682" s="156"/>
      <c r="F682" s="156"/>
      <c r="AB682" s="156"/>
      <c r="AC682" s="156"/>
      <c r="AD682" s="156"/>
      <c r="AE682" s="156"/>
      <c r="AF682" s="156"/>
      <c r="AG682" s="156"/>
      <c r="AM682" s="214"/>
      <c r="AN682" s="214"/>
      <c r="AO682" s="214"/>
      <c r="AV682" s="475"/>
      <c r="BE682" s="178"/>
      <c r="BF682" s="398"/>
      <c r="BG682" s="409"/>
      <c r="BH682" s="156"/>
      <c r="BI682" s="156"/>
      <c r="BJ682" s="156"/>
      <c r="BK682" s="156"/>
      <c r="BL682" s="156"/>
      <c r="BN682" s="367"/>
    </row>
    <row r="683" spans="1:66" s="216" customFormat="1" x14ac:dyDescent="0.45">
      <c r="A683" s="154"/>
      <c r="B683" s="485"/>
      <c r="C683" s="155"/>
      <c r="D683" s="155"/>
      <c r="E683" s="156"/>
      <c r="F683" s="156"/>
      <c r="AB683" s="156"/>
      <c r="AC683" s="156"/>
      <c r="AD683" s="156"/>
      <c r="AE683" s="156"/>
      <c r="AF683" s="156"/>
      <c r="AG683" s="156"/>
      <c r="AM683" s="214"/>
      <c r="AN683" s="214"/>
      <c r="AO683" s="214"/>
      <c r="AV683" s="475"/>
      <c r="BE683" s="178"/>
      <c r="BF683" s="398"/>
      <c r="BG683" s="409"/>
      <c r="BH683" s="156"/>
      <c r="BI683" s="156"/>
      <c r="BJ683" s="156"/>
      <c r="BK683" s="156"/>
      <c r="BL683" s="156"/>
      <c r="BN683" s="367"/>
    </row>
    <row r="684" spans="1:66" s="216" customFormat="1" x14ac:dyDescent="0.45">
      <c r="A684" s="154"/>
      <c r="B684" s="485"/>
      <c r="C684" s="155"/>
      <c r="D684" s="155"/>
      <c r="E684" s="156"/>
      <c r="F684" s="156"/>
      <c r="AB684" s="156"/>
      <c r="AC684" s="156"/>
      <c r="AD684" s="156"/>
      <c r="AE684" s="156"/>
      <c r="AF684" s="156"/>
      <c r="AG684" s="156"/>
      <c r="AM684" s="214"/>
      <c r="AN684" s="214"/>
      <c r="AO684" s="214"/>
      <c r="AV684" s="475"/>
      <c r="BE684" s="178"/>
      <c r="BF684" s="398"/>
      <c r="BG684" s="409"/>
      <c r="BH684" s="156"/>
      <c r="BI684" s="156"/>
      <c r="BJ684" s="156"/>
      <c r="BK684" s="156"/>
      <c r="BL684" s="156"/>
      <c r="BN684" s="367"/>
    </row>
    <row r="685" spans="1:66" s="216" customFormat="1" x14ac:dyDescent="0.45">
      <c r="A685" s="154"/>
      <c r="B685" s="485"/>
      <c r="C685" s="155"/>
      <c r="D685" s="155"/>
      <c r="E685" s="156"/>
      <c r="F685" s="156"/>
      <c r="AB685" s="156"/>
      <c r="AC685" s="156"/>
      <c r="AD685" s="156"/>
      <c r="AE685" s="156"/>
      <c r="AF685" s="156"/>
      <c r="AG685" s="156"/>
      <c r="AM685" s="214"/>
      <c r="AN685" s="214"/>
      <c r="AO685" s="214"/>
      <c r="AV685" s="475"/>
      <c r="BE685" s="178"/>
      <c r="BF685" s="398"/>
      <c r="BG685" s="409"/>
      <c r="BH685" s="156"/>
      <c r="BI685" s="156"/>
      <c r="BJ685" s="156"/>
      <c r="BK685" s="156"/>
      <c r="BL685" s="156"/>
      <c r="BN685" s="367"/>
    </row>
    <row r="686" spans="1:66" s="216" customFormat="1" x14ac:dyDescent="0.45">
      <c r="A686" s="154"/>
      <c r="B686" s="485"/>
      <c r="C686" s="155"/>
      <c r="D686" s="155"/>
      <c r="E686" s="156"/>
      <c r="F686" s="156"/>
      <c r="AB686" s="156"/>
      <c r="AC686" s="156"/>
      <c r="AD686" s="156"/>
      <c r="AE686" s="156"/>
      <c r="AF686" s="156"/>
      <c r="AG686" s="156"/>
      <c r="AM686" s="214"/>
      <c r="AN686" s="214"/>
      <c r="AO686" s="214"/>
      <c r="AV686" s="475"/>
      <c r="BE686" s="178"/>
      <c r="BF686" s="398"/>
      <c r="BG686" s="409"/>
      <c r="BH686" s="156"/>
      <c r="BI686" s="156"/>
      <c r="BJ686" s="156"/>
      <c r="BK686" s="156"/>
      <c r="BL686" s="156"/>
      <c r="BN686" s="367"/>
    </row>
    <row r="687" spans="1:66" s="216" customFormat="1" x14ac:dyDescent="0.45">
      <c r="A687" s="154"/>
      <c r="B687" s="485"/>
      <c r="C687" s="155"/>
      <c r="D687" s="155"/>
      <c r="E687" s="156"/>
      <c r="F687" s="156"/>
      <c r="AB687" s="156"/>
      <c r="AC687" s="156"/>
      <c r="AD687" s="156"/>
      <c r="AE687" s="156"/>
      <c r="AF687" s="156"/>
      <c r="AG687" s="156"/>
      <c r="AM687" s="214"/>
      <c r="AN687" s="214"/>
      <c r="AO687" s="214"/>
      <c r="AV687" s="475"/>
      <c r="BE687" s="178"/>
      <c r="BF687" s="398"/>
      <c r="BG687" s="409"/>
      <c r="BH687" s="156"/>
      <c r="BI687" s="156"/>
      <c r="BJ687" s="156"/>
      <c r="BK687" s="156"/>
      <c r="BL687" s="156"/>
      <c r="BN687" s="367"/>
    </row>
    <row r="688" spans="1:66" s="216" customFormat="1" x14ac:dyDescent="0.45">
      <c r="A688" s="154"/>
      <c r="B688" s="485"/>
      <c r="C688" s="155"/>
      <c r="D688" s="155"/>
      <c r="E688" s="156"/>
      <c r="F688" s="156"/>
      <c r="AB688" s="156"/>
      <c r="AC688" s="156"/>
      <c r="AD688" s="156"/>
      <c r="AE688" s="156"/>
      <c r="AF688" s="156"/>
      <c r="AG688" s="156"/>
      <c r="AM688" s="214"/>
      <c r="AN688" s="214"/>
      <c r="AO688" s="214"/>
      <c r="AV688" s="475"/>
      <c r="BE688" s="178"/>
      <c r="BF688" s="398"/>
      <c r="BG688" s="409"/>
      <c r="BH688" s="156"/>
      <c r="BI688" s="156"/>
      <c r="BJ688" s="156"/>
      <c r="BK688" s="156"/>
      <c r="BL688" s="156"/>
      <c r="BN688" s="367"/>
    </row>
    <row r="689" spans="1:66" s="216" customFormat="1" x14ac:dyDescent="0.45">
      <c r="A689" s="154"/>
      <c r="B689" s="485"/>
      <c r="C689" s="155"/>
      <c r="D689" s="155"/>
      <c r="E689" s="156"/>
      <c r="F689" s="156"/>
      <c r="AB689" s="156"/>
      <c r="AC689" s="156"/>
      <c r="AD689" s="156"/>
      <c r="AE689" s="156"/>
      <c r="AF689" s="156"/>
      <c r="AG689" s="156"/>
      <c r="AM689" s="214"/>
      <c r="AN689" s="214"/>
      <c r="AO689" s="214"/>
      <c r="AV689" s="475"/>
      <c r="BE689" s="178"/>
      <c r="BF689" s="398"/>
      <c r="BG689" s="409"/>
      <c r="BH689" s="156"/>
      <c r="BI689" s="156"/>
      <c r="BJ689" s="156"/>
      <c r="BK689" s="156"/>
      <c r="BL689" s="156"/>
      <c r="BN689" s="367"/>
    </row>
    <row r="690" spans="1:66" s="216" customFormat="1" x14ac:dyDescent="0.45">
      <c r="A690" s="154"/>
      <c r="B690" s="485"/>
      <c r="C690" s="155"/>
      <c r="D690" s="155"/>
      <c r="E690" s="156"/>
      <c r="F690" s="156"/>
      <c r="AB690" s="156"/>
      <c r="AC690" s="156"/>
      <c r="AD690" s="156"/>
      <c r="AE690" s="156"/>
      <c r="AF690" s="156"/>
      <c r="AG690" s="156"/>
      <c r="AM690" s="214"/>
      <c r="AN690" s="214"/>
      <c r="AO690" s="214"/>
      <c r="AV690" s="475"/>
      <c r="BE690" s="178"/>
      <c r="BF690" s="398"/>
      <c r="BG690" s="409"/>
      <c r="BH690" s="156"/>
      <c r="BI690" s="156"/>
      <c r="BJ690" s="156"/>
      <c r="BK690" s="156"/>
      <c r="BL690" s="156"/>
      <c r="BN690" s="367"/>
    </row>
    <row r="691" spans="1:66" s="216" customFormat="1" x14ac:dyDescent="0.45">
      <c r="A691" s="154"/>
      <c r="B691" s="485"/>
      <c r="C691" s="155"/>
      <c r="D691" s="155"/>
      <c r="E691" s="156"/>
      <c r="F691" s="156"/>
      <c r="AB691" s="156"/>
      <c r="AC691" s="156"/>
      <c r="AD691" s="156"/>
      <c r="AE691" s="156"/>
      <c r="AF691" s="156"/>
      <c r="AG691" s="156"/>
      <c r="AM691" s="214"/>
      <c r="AN691" s="214"/>
      <c r="AO691" s="214"/>
      <c r="AV691" s="475"/>
      <c r="BE691" s="178"/>
      <c r="BF691" s="398"/>
      <c r="BG691" s="409"/>
      <c r="BH691" s="156"/>
      <c r="BI691" s="156"/>
      <c r="BJ691" s="156"/>
      <c r="BK691" s="156"/>
      <c r="BL691" s="156"/>
      <c r="BN691" s="367"/>
    </row>
    <row r="692" spans="1:66" s="216" customFormat="1" x14ac:dyDescent="0.45">
      <c r="A692" s="154"/>
      <c r="B692" s="485"/>
      <c r="C692" s="155"/>
      <c r="D692" s="155"/>
      <c r="E692" s="156"/>
      <c r="F692" s="156"/>
      <c r="AB692" s="156"/>
      <c r="AC692" s="156"/>
      <c r="AD692" s="156"/>
      <c r="AE692" s="156"/>
      <c r="AF692" s="156"/>
      <c r="AG692" s="156"/>
      <c r="AM692" s="214"/>
      <c r="AN692" s="214"/>
      <c r="AO692" s="214"/>
      <c r="AV692" s="475"/>
      <c r="BE692" s="178"/>
      <c r="BF692" s="398"/>
      <c r="BG692" s="409"/>
      <c r="BH692" s="156"/>
      <c r="BI692" s="156"/>
      <c r="BJ692" s="156"/>
      <c r="BK692" s="156"/>
      <c r="BL692" s="156"/>
      <c r="BN692" s="367"/>
    </row>
    <row r="693" spans="1:66" s="216" customFormat="1" x14ac:dyDescent="0.45">
      <c r="A693" s="154"/>
      <c r="B693" s="485"/>
      <c r="C693" s="155"/>
      <c r="D693" s="155"/>
      <c r="E693" s="156"/>
      <c r="F693" s="156"/>
      <c r="AB693" s="156"/>
      <c r="AC693" s="156"/>
      <c r="AD693" s="156"/>
      <c r="AE693" s="156"/>
      <c r="AF693" s="156"/>
      <c r="AG693" s="156"/>
      <c r="AM693" s="214"/>
      <c r="AN693" s="214"/>
      <c r="AO693" s="214"/>
      <c r="AV693" s="475"/>
      <c r="BE693" s="178"/>
      <c r="BF693" s="398"/>
      <c r="BG693" s="409"/>
      <c r="BH693" s="156"/>
      <c r="BI693" s="156"/>
      <c r="BJ693" s="156"/>
      <c r="BK693" s="156"/>
      <c r="BL693" s="156"/>
      <c r="BN693" s="367"/>
    </row>
    <row r="694" spans="1:66" s="216" customFormat="1" x14ac:dyDescent="0.45">
      <c r="A694" s="154"/>
      <c r="B694" s="485"/>
      <c r="C694" s="155"/>
      <c r="D694" s="155"/>
      <c r="E694" s="156"/>
      <c r="F694" s="156"/>
      <c r="AB694" s="156"/>
      <c r="AC694" s="156"/>
      <c r="AD694" s="156"/>
      <c r="AE694" s="156"/>
      <c r="AF694" s="156"/>
      <c r="AG694" s="156"/>
      <c r="AM694" s="214"/>
      <c r="AN694" s="214"/>
      <c r="AO694" s="214"/>
      <c r="AV694" s="475"/>
      <c r="BE694" s="178"/>
      <c r="BF694" s="398"/>
      <c r="BG694" s="409"/>
      <c r="BH694" s="156"/>
      <c r="BI694" s="156"/>
      <c r="BJ694" s="156"/>
      <c r="BK694" s="156"/>
      <c r="BL694" s="156"/>
      <c r="BN694" s="367"/>
    </row>
    <row r="695" spans="1:66" s="216" customFormat="1" x14ac:dyDescent="0.45">
      <c r="A695" s="154"/>
      <c r="B695" s="485"/>
      <c r="C695" s="155"/>
      <c r="D695" s="155"/>
      <c r="E695" s="156"/>
      <c r="F695" s="156"/>
      <c r="AB695" s="156"/>
      <c r="AC695" s="156"/>
      <c r="AD695" s="156"/>
      <c r="AE695" s="156"/>
      <c r="AF695" s="156"/>
      <c r="AG695" s="156"/>
      <c r="AM695" s="214"/>
      <c r="AN695" s="214"/>
      <c r="AO695" s="214"/>
      <c r="AV695" s="475"/>
      <c r="BE695" s="178"/>
      <c r="BF695" s="398"/>
      <c r="BG695" s="409"/>
      <c r="BH695" s="156"/>
      <c r="BI695" s="156"/>
      <c r="BJ695" s="156"/>
      <c r="BK695" s="156"/>
      <c r="BL695" s="156"/>
      <c r="BN695" s="367"/>
    </row>
    <row r="696" spans="1:66" s="216" customFormat="1" x14ac:dyDescent="0.45">
      <c r="A696" s="154"/>
      <c r="B696" s="485"/>
      <c r="C696" s="155"/>
      <c r="D696" s="155"/>
      <c r="E696" s="156"/>
      <c r="F696" s="156"/>
      <c r="AB696" s="156"/>
      <c r="AC696" s="156"/>
      <c r="AD696" s="156"/>
      <c r="AE696" s="156"/>
      <c r="AF696" s="156"/>
      <c r="AG696" s="156"/>
      <c r="AM696" s="214"/>
      <c r="AN696" s="214"/>
      <c r="AO696" s="214"/>
      <c r="AV696" s="475"/>
      <c r="BE696" s="178"/>
      <c r="BF696" s="398"/>
      <c r="BG696" s="409"/>
      <c r="BH696" s="156"/>
      <c r="BI696" s="156"/>
      <c r="BJ696" s="156"/>
      <c r="BK696" s="156"/>
      <c r="BL696" s="156"/>
      <c r="BN696" s="367"/>
    </row>
    <row r="697" spans="1:66" s="216" customFormat="1" x14ac:dyDescent="0.45">
      <c r="A697" s="154"/>
      <c r="B697" s="485"/>
      <c r="C697" s="155"/>
      <c r="D697" s="155"/>
      <c r="E697" s="156"/>
      <c r="F697" s="156"/>
      <c r="AB697" s="156"/>
      <c r="AC697" s="156"/>
      <c r="AD697" s="156"/>
      <c r="AE697" s="156"/>
      <c r="AF697" s="156"/>
      <c r="AG697" s="156"/>
      <c r="AM697" s="214"/>
      <c r="AN697" s="214"/>
      <c r="AO697" s="214"/>
      <c r="AV697" s="475"/>
      <c r="BE697" s="178"/>
      <c r="BF697" s="398"/>
      <c r="BG697" s="409"/>
      <c r="BH697" s="156"/>
      <c r="BI697" s="156"/>
      <c r="BJ697" s="156"/>
      <c r="BK697" s="156"/>
      <c r="BL697" s="156"/>
      <c r="BN697" s="367"/>
    </row>
    <row r="698" spans="1:66" s="216" customFormat="1" x14ac:dyDescent="0.45">
      <c r="A698" s="154"/>
      <c r="B698" s="485"/>
      <c r="C698" s="155"/>
      <c r="D698" s="155"/>
      <c r="E698" s="156"/>
      <c r="F698" s="156"/>
      <c r="AB698" s="156"/>
      <c r="AC698" s="156"/>
      <c r="AD698" s="156"/>
      <c r="AE698" s="156"/>
      <c r="AF698" s="156"/>
      <c r="AG698" s="156"/>
      <c r="AM698" s="214"/>
      <c r="AN698" s="214"/>
      <c r="AO698" s="214"/>
      <c r="AV698" s="475"/>
      <c r="BE698" s="178"/>
      <c r="BF698" s="398"/>
      <c r="BG698" s="409"/>
      <c r="BH698" s="156"/>
      <c r="BI698" s="156"/>
      <c r="BJ698" s="156"/>
      <c r="BK698" s="156"/>
      <c r="BL698" s="156"/>
      <c r="BN698" s="367"/>
    </row>
    <row r="699" spans="1:66" s="216" customFormat="1" x14ac:dyDescent="0.45">
      <c r="A699" s="154"/>
      <c r="B699" s="485"/>
      <c r="C699" s="155"/>
      <c r="D699" s="155"/>
      <c r="E699" s="156"/>
      <c r="F699" s="156"/>
      <c r="AB699" s="156"/>
      <c r="AC699" s="156"/>
      <c r="AD699" s="156"/>
      <c r="AE699" s="156"/>
      <c r="AF699" s="156"/>
      <c r="AG699" s="156"/>
      <c r="AM699" s="214"/>
      <c r="AN699" s="214"/>
      <c r="AO699" s="214"/>
      <c r="AV699" s="475"/>
      <c r="BE699" s="178"/>
      <c r="BF699" s="398"/>
      <c r="BG699" s="409"/>
      <c r="BH699" s="156"/>
      <c r="BI699" s="156"/>
      <c r="BJ699" s="156"/>
      <c r="BK699" s="156"/>
      <c r="BL699" s="156"/>
      <c r="BN699" s="367"/>
    </row>
    <row r="700" spans="1:66" s="216" customFormat="1" x14ac:dyDescent="0.45">
      <c r="A700" s="154"/>
      <c r="B700" s="485"/>
      <c r="C700" s="155"/>
      <c r="D700" s="155"/>
      <c r="E700" s="156"/>
      <c r="F700" s="156"/>
      <c r="AB700" s="156"/>
      <c r="AC700" s="156"/>
      <c r="AD700" s="156"/>
      <c r="AE700" s="156"/>
      <c r="AF700" s="156"/>
      <c r="AG700" s="156"/>
      <c r="AM700" s="214"/>
      <c r="AN700" s="214"/>
      <c r="AO700" s="214"/>
      <c r="AV700" s="475"/>
      <c r="BE700" s="178"/>
      <c r="BF700" s="398"/>
      <c r="BG700" s="409"/>
      <c r="BH700" s="156"/>
      <c r="BI700" s="156"/>
      <c r="BJ700" s="156"/>
      <c r="BK700" s="156"/>
      <c r="BL700" s="156"/>
      <c r="BN700" s="367"/>
    </row>
    <row r="701" spans="1:66" s="216" customFormat="1" x14ac:dyDescent="0.45">
      <c r="A701" s="154"/>
      <c r="B701" s="485"/>
      <c r="C701" s="155"/>
      <c r="D701" s="155"/>
      <c r="E701" s="156"/>
      <c r="F701" s="156"/>
      <c r="AB701" s="156"/>
      <c r="AC701" s="156"/>
      <c r="AD701" s="156"/>
      <c r="AE701" s="156"/>
      <c r="AF701" s="156"/>
      <c r="AG701" s="156"/>
      <c r="AM701" s="214"/>
      <c r="AN701" s="214"/>
      <c r="AO701" s="214"/>
      <c r="AV701" s="475"/>
      <c r="BE701" s="178"/>
      <c r="BF701" s="398"/>
      <c r="BG701" s="409"/>
      <c r="BH701" s="156"/>
      <c r="BI701" s="156"/>
      <c r="BJ701" s="156"/>
      <c r="BK701" s="156"/>
      <c r="BL701" s="156"/>
      <c r="BN701" s="367"/>
    </row>
    <row r="702" spans="1:66" s="216" customFormat="1" x14ac:dyDescent="0.45">
      <c r="A702" s="154"/>
      <c r="B702" s="485"/>
      <c r="C702" s="155"/>
      <c r="D702" s="155"/>
      <c r="E702" s="156"/>
      <c r="F702" s="156"/>
      <c r="AB702" s="156"/>
      <c r="AC702" s="156"/>
      <c r="AD702" s="156"/>
      <c r="AE702" s="156"/>
      <c r="AF702" s="156"/>
      <c r="AG702" s="156"/>
      <c r="AM702" s="214"/>
      <c r="AN702" s="214"/>
      <c r="AO702" s="214"/>
      <c r="AV702" s="475"/>
      <c r="BE702" s="178"/>
      <c r="BF702" s="398"/>
      <c r="BG702" s="409"/>
      <c r="BH702" s="156"/>
      <c r="BI702" s="156"/>
      <c r="BJ702" s="156"/>
      <c r="BK702" s="156"/>
      <c r="BL702" s="156"/>
      <c r="BN702" s="367"/>
    </row>
    <row r="703" spans="1:66" s="216" customFormat="1" x14ac:dyDescent="0.45">
      <c r="A703" s="154"/>
      <c r="B703" s="485"/>
      <c r="C703" s="155"/>
      <c r="D703" s="155"/>
      <c r="E703" s="156"/>
      <c r="F703" s="156"/>
      <c r="AB703" s="156"/>
      <c r="AC703" s="156"/>
      <c r="AD703" s="156"/>
      <c r="AE703" s="156"/>
      <c r="AF703" s="156"/>
      <c r="AG703" s="156"/>
      <c r="AM703" s="214"/>
      <c r="AN703" s="214"/>
      <c r="AO703" s="214"/>
      <c r="AV703" s="475"/>
      <c r="BE703" s="178"/>
      <c r="BF703" s="398"/>
      <c r="BG703" s="409"/>
      <c r="BH703" s="156"/>
      <c r="BI703" s="156"/>
      <c r="BJ703" s="156"/>
      <c r="BK703" s="156"/>
      <c r="BL703" s="156"/>
      <c r="BN703" s="367"/>
    </row>
    <row r="704" spans="1:66" s="216" customFormat="1" x14ac:dyDescent="0.45">
      <c r="A704" s="154"/>
      <c r="B704" s="485"/>
      <c r="C704" s="155"/>
      <c r="D704" s="155"/>
      <c r="E704" s="156"/>
      <c r="F704" s="156"/>
      <c r="AB704" s="156"/>
      <c r="AC704" s="156"/>
      <c r="AD704" s="156"/>
      <c r="AE704" s="156"/>
      <c r="AF704" s="156"/>
      <c r="AG704" s="156"/>
      <c r="AM704" s="214"/>
      <c r="AN704" s="214"/>
      <c r="AO704" s="214"/>
      <c r="AV704" s="475"/>
      <c r="BE704" s="178"/>
      <c r="BF704" s="398"/>
      <c r="BG704" s="409"/>
      <c r="BH704" s="156"/>
      <c r="BI704" s="156"/>
      <c r="BJ704" s="156"/>
      <c r="BK704" s="156"/>
      <c r="BL704" s="156"/>
      <c r="BN704" s="367"/>
    </row>
    <row r="705" spans="1:66" s="216" customFormat="1" x14ac:dyDescent="0.45">
      <c r="A705" s="154"/>
      <c r="B705" s="485"/>
      <c r="C705" s="155"/>
      <c r="D705" s="155"/>
      <c r="E705" s="156"/>
      <c r="F705" s="156"/>
      <c r="AB705" s="156"/>
      <c r="AC705" s="156"/>
      <c r="AD705" s="156"/>
      <c r="AE705" s="156"/>
      <c r="AF705" s="156"/>
      <c r="AG705" s="156"/>
      <c r="AM705" s="214"/>
      <c r="AN705" s="214"/>
      <c r="AO705" s="214"/>
      <c r="AV705" s="475"/>
      <c r="BE705" s="178"/>
      <c r="BF705" s="398"/>
      <c r="BG705" s="409"/>
      <c r="BH705" s="156"/>
      <c r="BI705" s="156"/>
      <c r="BJ705" s="156"/>
      <c r="BK705" s="156"/>
      <c r="BL705" s="156"/>
      <c r="BN705" s="367"/>
    </row>
    <row r="706" spans="1:66" s="216" customFormat="1" x14ac:dyDescent="0.45">
      <c r="A706" s="154"/>
      <c r="B706" s="485"/>
      <c r="C706" s="155"/>
      <c r="D706" s="155"/>
      <c r="E706" s="156"/>
      <c r="F706" s="156"/>
      <c r="AB706" s="156"/>
      <c r="AC706" s="156"/>
      <c r="AD706" s="156"/>
      <c r="AE706" s="156"/>
      <c r="AF706" s="156"/>
      <c r="AG706" s="156"/>
      <c r="AM706" s="214"/>
      <c r="AN706" s="214"/>
      <c r="AO706" s="214"/>
      <c r="AV706" s="475"/>
      <c r="BE706" s="178"/>
      <c r="BF706" s="398"/>
      <c r="BG706" s="409"/>
      <c r="BH706" s="156"/>
      <c r="BI706" s="156"/>
      <c r="BJ706" s="156"/>
      <c r="BK706" s="156"/>
      <c r="BL706" s="156"/>
      <c r="BN706" s="367"/>
    </row>
    <row r="707" spans="1:66" s="216" customFormat="1" x14ac:dyDescent="0.45">
      <c r="A707" s="154"/>
      <c r="B707" s="485"/>
      <c r="C707" s="155"/>
      <c r="D707" s="155"/>
      <c r="E707" s="156"/>
      <c r="F707" s="156"/>
      <c r="AB707" s="156"/>
      <c r="AC707" s="156"/>
      <c r="AD707" s="156"/>
      <c r="AE707" s="156"/>
      <c r="AF707" s="156"/>
      <c r="AG707" s="156"/>
      <c r="AM707" s="214"/>
      <c r="AN707" s="214"/>
      <c r="AO707" s="214"/>
      <c r="AV707" s="475"/>
      <c r="BE707" s="178"/>
      <c r="BF707" s="398"/>
      <c r="BG707" s="409"/>
      <c r="BH707" s="156"/>
      <c r="BI707" s="156"/>
      <c r="BJ707" s="156"/>
      <c r="BK707" s="156"/>
      <c r="BL707" s="156"/>
      <c r="BN707" s="367"/>
    </row>
    <row r="708" spans="1:66" s="216" customFormat="1" x14ac:dyDescent="0.45">
      <c r="A708" s="154"/>
      <c r="B708" s="485"/>
      <c r="C708" s="155"/>
      <c r="D708" s="155"/>
      <c r="E708" s="156"/>
      <c r="F708" s="156"/>
      <c r="AB708" s="156"/>
      <c r="AC708" s="156"/>
      <c r="AD708" s="156"/>
      <c r="AE708" s="156"/>
      <c r="AF708" s="156"/>
      <c r="AG708" s="156"/>
      <c r="AM708" s="214"/>
      <c r="AN708" s="214"/>
      <c r="AO708" s="214"/>
      <c r="AV708" s="475"/>
      <c r="BE708" s="178"/>
      <c r="BF708" s="398"/>
      <c r="BG708" s="409"/>
      <c r="BH708" s="156"/>
      <c r="BI708" s="156"/>
      <c r="BJ708" s="156"/>
      <c r="BK708" s="156"/>
      <c r="BL708" s="156"/>
      <c r="BN708" s="367"/>
    </row>
    <row r="709" spans="1:66" s="216" customFormat="1" x14ac:dyDescent="0.45">
      <c r="A709" s="154"/>
      <c r="B709" s="485"/>
      <c r="C709" s="155"/>
      <c r="D709" s="155"/>
      <c r="E709" s="156"/>
      <c r="F709" s="156"/>
      <c r="AB709" s="156"/>
      <c r="AC709" s="156"/>
      <c r="AD709" s="156"/>
      <c r="AE709" s="156"/>
      <c r="AF709" s="156"/>
      <c r="AG709" s="156"/>
      <c r="AM709" s="214"/>
      <c r="AN709" s="214"/>
      <c r="AO709" s="214"/>
      <c r="AV709" s="475"/>
      <c r="BE709" s="178"/>
      <c r="BF709" s="398"/>
      <c r="BG709" s="409"/>
      <c r="BH709" s="156"/>
      <c r="BI709" s="156"/>
      <c r="BJ709" s="156"/>
      <c r="BK709" s="156"/>
      <c r="BL709" s="156"/>
      <c r="BN709" s="367"/>
    </row>
    <row r="710" spans="1:66" s="216" customFormat="1" x14ac:dyDescent="0.45">
      <c r="A710" s="154"/>
      <c r="B710" s="485"/>
      <c r="C710" s="155"/>
      <c r="D710" s="155"/>
      <c r="E710" s="156"/>
      <c r="F710" s="156"/>
      <c r="AB710" s="156"/>
      <c r="AC710" s="156"/>
      <c r="AD710" s="156"/>
      <c r="AE710" s="156"/>
      <c r="AF710" s="156"/>
      <c r="AG710" s="156"/>
      <c r="AM710" s="214"/>
      <c r="AN710" s="214"/>
      <c r="AO710" s="214"/>
      <c r="AV710" s="475"/>
      <c r="BE710" s="178"/>
      <c r="BF710" s="398"/>
      <c r="BG710" s="409"/>
      <c r="BH710" s="156"/>
      <c r="BI710" s="156"/>
      <c r="BJ710" s="156"/>
      <c r="BK710" s="156"/>
      <c r="BL710" s="156"/>
      <c r="BN710" s="367"/>
    </row>
    <row r="711" spans="1:66" s="216" customFormat="1" x14ac:dyDescent="0.45">
      <c r="A711" s="154"/>
      <c r="B711" s="485"/>
      <c r="C711" s="155"/>
      <c r="D711" s="155"/>
      <c r="E711" s="156"/>
      <c r="F711" s="156"/>
      <c r="AB711" s="156"/>
      <c r="AC711" s="156"/>
      <c r="AD711" s="156"/>
      <c r="AE711" s="156"/>
      <c r="AF711" s="156"/>
      <c r="AG711" s="156"/>
      <c r="AM711" s="214"/>
      <c r="AN711" s="214"/>
      <c r="AO711" s="214"/>
      <c r="AV711" s="475"/>
      <c r="BE711" s="178"/>
      <c r="BF711" s="398"/>
      <c r="BG711" s="409"/>
      <c r="BH711" s="156"/>
      <c r="BI711" s="156"/>
      <c r="BJ711" s="156"/>
      <c r="BK711" s="156"/>
      <c r="BL711" s="156"/>
      <c r="BN711" s="367"/>
    </row>
    <row r="712" spans="1:66" s="216" customFormat="1" x14ac:dyDescent="0.45">
      <c r="A712" s="154"/>
      <c r="B712" s="485"/>
      <c r="C712" s="155"/>
      <c r="D712" s="155"/>
      <c r="E712" s="156"/>
      <c r="F712" s="156"/>
      <c r="AB712" s="156"/>
      <c r="AC712" s="156"/>
      <c r="AD712" s="156"/>
      <c r="AE712" s="156"/>
      <c r="AF712" s="156"/>
      <c r="AG712" s="156"/>
      <c r="AM712" s="214"/>
      <c r="AN712" s="214"/>
      <c r="AO712" s="214"/>
      <c r="AV712" s="475"/>
      <c r="BE712" s="178"/>
      <c r="BF712" s="398"/>
      <c r="BG712" s="409"/>
      <c r="BH712" s="156"/>
      <c r="BI712" s="156"/>
      <c r="BJ712" s="156"/>
      <c r="BK712" s="156"/>
      <c r="BL712" s="156"/>
      <c r="BN712" s="367"/>
    </row>
    <row r="713" spans="1:66" s="216" customFormat="1" x14ac:dyDescent="0.45">
      <c r="A713" s="154"/>
      <c r="B713" s="485"/>
      <c r="C713" s="155"/>
      <c r="D713" s="155"/>
      <c r="E713" s="156"/>
      <c r="F713" s="156"/>
      <c r="AB713" s="156"/>
      <c r="AC713" s="156"/>
      <c r="AD713" s="156"/>
      <c r="AE713" s="156"/>
      <c r="AF713" s="156"/>
      <c r="AG713" s="156"/>
      <c r="AM713" s="214"/>
      <c r="AN713" s="214"/>
      <c r="AO713" s="214"/>
      <c r="AV713" s="475"/>
      <c r="BE713" s="178"/>
      <c r="BF713" s="398"/>
      <c r="BG713" s="409"/>
      <c r="BH713" s="156"/>
      <c r="BI713" s="156"/>
      <c r="BJ713" s="156"/>
      <c r="BK713" s="156"/>
      <c r="BL713" s="156"/>
      <c r="BN713" s="367"/>
    </row>
    <row r="714" spans="1:66" s="216" customFormat="1" x14ac:dyDescent="0.45">
      <c r="A714" s="154"/>
      <c r="B714" s="485"/>
      <c r="C714" s="155"/>
      <c r="D714" s="155"/>
      <c r="E714" s="156"/>
      <c r="F714" s="156"/>
      <c r="AB714" s="156"/>
      <c r="AC714" s="156"/>
      <c r="AD714" s="156"/>
      <c r="AE714" s="156"/>
      <c r="AF714" s="156"/>
      <c r="AG714" s="156"/>
      <c r="AM714" s="214"/>
      <c r="AN714" s="214"/>
      <c r="AO714" s="214"/>
      <c r="AV714" s="475"/>
      <c r="BE714" s="178"/>
      <c r="BF714" s="398"/>
      <c r="BG714" s="409"/>
      <c r="BH714" s="156"/>
      <c r="BI714" s="156"/>
      <c r="BJ714" s="156"/>
      <c r="BK714" s="156"/>
      <c r="BL714" s="156"/>
      <c r="BN714" s="367"/>
    </row>
    <row r="715" spans="1:66" s="216" customFormat="1" x14ac:dyDescent="0.45">
      <c r="A715" s="154"/>
      <c r="B715" s="485"/>
      <c r="C715" s="155"/>
      <c r="D715" s="155"/>
      <c r="E715" s="156"/>
      <c r="F715" s="156"/>
      <c r="AB715" s="156"/>
      <c r="AC715" s="156"/>
      <c r="AD715" s="156"/>
      <c r="AE715" s="156"/>
      <c r="AF715" s="156"/>
      <c r="AG715" s="156"/>
      <c r="AM715" s="214"/>
      <c r="AN715" s="214"/>
      <c r="AO715" s="214"/>
      <c r="AV715" s="475"/>
      <c r="BE715" s="178"/>
      <c r="BF715" s="398"/>
      <c r="BG715" s="409"/>
      <c r="BH715" s="156"/>
      <c r="BI715" s="156"/>
      <c r="BJ715" s="156"/>
      <c r="BK715" s="156"/>
      <c r="BL715" s="156"/>
      <c r="BN715" s="367"/>
    </row>
    <row r="716" spans="1:66" s="216" customFormat="1" x14ac:dyDescent="0.45">
      <c r="A716" s="154"/>
      <c r="B716" s="485"/>
      <c r="C716" s="155"/>
      <c r="D716" s="155"/>
      <c r="E716" s="156"/>
      <c r="F716" s="156"/>
      <c r="AB716" s="156"/>
      <c r="AC716" s="156"/>
      <c r="AD716" s="156"/>
      <c r="AE716" s="156"/>
      <c r="AF716" s="156"/>
      <c r="AG716" s="156"/>
      <c r="AM716" s="214"/>
      <c r="AN716" s="214"/>
      <c r="AO716" s="214"/>
      <c r="AV716" s="475"/>
      <c r="BE716" s="178"/>
      <c r="BF716" s="398"/>
      <c r="BG716" s="409"/>
      <c r="BH716" s="156"/>
      <c r="BI716" s="156"/>
      <c r="BJ716" s="156"/>
      <c r="BK716" s="156"/>
      <c r="BL716" s="156"/>
      <c r="BN716" s="367"/>
    </row>
    <row r="717" spans="1:66" s="216" customFormat="1" x14ac:dyDescent="0.45">
      <c r="A717" s="154"/>
      <c r="B717" s="485"/>
      <c r="C717" s="155"/>
      <c r="D717" s="155"/>
      <c r="E717" s="156"/>
      <c r="F717" s="156"/>
      <c r="AB717" s="156"/>
      <c r="AC717" s="156"/>
      <c r="AD717" s="156"/>
      <c r="AE717" s="156"/>
      <c r="AF717" s="156"/>
      <c r="AG717" s="156"/>
      <c r="AM717" s="214"/>
      <c r="AN717" s="214"/>
      <c r="AO717" s="214"/>
      <c r="AV717" s="475"/>
      <c r="BE717" s="178"/>
      <c r="BF717" s="398"/>
      <c r="BG717" s="409"/>
      <c r="BH717" s="156"/>
      <c r="BI717" s="156"/>
      <c r="BJ717" s="156"/>
      <c r="BK717" s="156"/>
      <c r="BL717" s="156"/>
      <c r="BN717" s="367"/>
    </row>
    <row r="718" spans="1:66" s="216" customFormat="1" x14ac:dyDescent="0.45">
      <c r="A718" s="154"/>
      <c r="B718" s="485"/>
      <c r="C718" s="155"/>
      <c r="D718" s="155"/>
      <c r="E718" s="156"/>
      <c r="F718" s="156"/>
      <c r="AB718" s="156"/>
      <c r="AC718" s="156"/>
      <c r="AD718" s="156"/>
      <c r="AE718" s="156"/>
      <c r="AF718" s="156"/>
      <c r="AG718" s="156"/>
      <c r="AM718" s="214"/>
      <c r="AN718" s="214"/>
      <c r="AO718" s="214"/>
      <c r="AV718" s="475"/>
      <c r="BE718" s="178"/>
      <c r="BF718" s="398"/>
      <c r="BG718" s="409"/>
      <c r="BH718" s="156"/>
      <c r="BI718" s="156"/>
      <c r="BJ718" s="156"/>
      <c r="BK718" s="156"/>
      <c r="BL718" s="156"/>
      <c r="BN718" s="367"/>
    </row>
    <row r="719" spans="1:66" s="216" customFormat="1" x14ac:dyDescent="0.45">
      <c r="A719" s="154"/>
      <c r="B719" s="485"/>
      <c r="C719" s="155"/>
      <c r="D719" s="155"/>
      <c r="E719" s="156"/>
      <c r="F719" s="156"/>
      <c r="AB719" s="156"/>
      <c r="AC719" s="156"/>
      <c r="AD719" s="156"/>
      <c r="AE719" s="156"/>
      <c r="AF719" s="156"/>
      <c r="AG719" s="156"/>
      <c r="AM719" s="214"/>
      <c r="AN719" s="214"/>
      <c r="AO719" s="214"/>
      <c r="AV719" s="475"/>
      <c r="BE719" s="178"/>
      <c r="BF719" s="398"/>
      <c r="BG719" s="409"/>
      <c r="BH719" s="156"/>
      <c r="BI719" s="156"/>
      <c r="BJ719" s="156"/>
      <c r="BK719" s="156"/>
      <c r="BL719" s="156"/>
      <c r="BN719" s="367"/>
    </row>
    <row r="720" spans="1:66" s="216" customFormat="1" x14ac:dyDescent="0.45">
      <c r="A720" s="154"/>
      <c r="B720" s="485"/>
      <c r="C720" s="155"/>
      <c r="D720" s="155"/>
      <c r="E720" s="156"/>
      <c r="F720" s="156"/>
      <c r="AB720" s="156"/>
      <c r="AC720" s="156"/>
      <c r="AD720" s="156"/>
      <c r="AE720" s="156"/>
      <c r="AF720" s="156"/>
      <c r="AG720" s="156"/>
      <c r="AM720" s="214"/>
      <c r="AN720" s="214"/>
      <c r="AO720" s="214"/>
      <c r="AV720" s="475"/>
      <c r="BE720" s="178"/>
      <c r="BF720" s="398"/>
      <c r="BG720" s="409"/>
      <c r="BH720" s="156"/>
      <c r="BI720" s="156"/>
      <c r="BJ720" s="156"/>
      <c r="BK720" s="156"/>
      <c r="BL720" s="156"/>
      <c r="BN720" s="367"/>
    </row>
    <row r="721" spans="1:66" s="216" customFormat="1" x14ac:dyDescent="0.45">
      <c r="A721" s="154"/>
      <c r="B721" s="485"/>
      <c r="C721" s="155"/>
      <c r="D721" s="155"/>
      <c r="E721" s="156"/>
      <c r="F721" s="156"/>
      <c r="AB721" s="156"/>
      <c r="AC721" s="156"/>
      <c r="AD721" s="156"/>
      <c r="AE721" s="156"/>
      <c r="AF721" s="156"/>
      <c r="AG721" s="156"/>
      <c r="AM721" s="214"/>
      <c r="AN721" s="214"/>
      <c r="AO721" s="214"/>
      <c r="AV721" s="475"/>
      <c r="BE721" s="178"/>
      <c r="BF721" s="398"/>
      <c r="BG721" s="409"/>
      <c r="BH721" s="156"/>
      <c r="BI721" s="156"/>
      <c r="BJ721" s="156"/>
      <c r="BK721" s="156"/>
      <c r="BL721" s="156"/>
      <c r="BN721" s="367"/>
    </row>
    <row r="722" spans="1:66" s="216" customFormat="1" x14ac:dyDescent="0.45">
      <c r="A722" s="154"/>
      <c r="B722" s="485"/>
      <c r="C722" s="155"/>
      <c r="D722" s="155"/>
      <c r="E722" s="156"/>
      <c r="F722" s="156"/>
      <c r="AB722" s="156"/>
      <c r="AC722" s="156"/>
      <c r="AD722" s="156"/>
      <c r="AE722" s="156"/>
      <c r="AF722" s="156"/>
      <c r="AG722" s="156"/>
      <c r="AM722" s="214"/>
      <c r="AN722" s="214"/>
      <c r="AO722" s="214"/>
      <c r="AV722" s="475"/>
      <c r="BE722" s="178"/>
      <c r="BF722" s="398"/>
      <c r="BG722" s="409"/>
      <c r="BH722" s="156"/>
      <c r="BI722" s="156"/>
      <c r="BJ722" s="156"/>
      <c r="BK722" s="156"/>
      <c r="BL722" s="156"/>
      <c r="BN722" s="367"/>
    </row>
    <row r="723" spans="1:66" s="216" customFormat="1" x14ac:dyDescent="0.45">
      <c r="A723" s="154"/>
      <c r="B723" s="485"/>
      <c r="C723" s="155"/>
      <c r="D723" s="155"/>
      <c r="E723" s="156"/>
      <c r="F723" s="156"/>
      <c r="AB723" s="156"/>
      <c r="AC723" s="156"/>
      <c r="AD723" s="156"/>
      <c r="AE723" s="156"/>
      <c r="AF723" s="156"/>
      <c r="AG723" s="156"/>
      <c r="AM723" s="214"/>
      <c r="AN723" s="214"/>
      <c r="AO723" s="214"/>
      <c r="AV723" s="475"/>
      <c r="BE723" s="178"/>
      <c r="BF723" s="398"/>
      <c r="BG723" s="409"/>
      <c r="BH723" s="156"/>
      <c r="BI723" s="156"/>
      <c r="BJ723" s="156"/>
      <c r="BK723" s="156"/>
      <c r="BL723" s="156"/>
      <c r="BN723" s="367"/>
    </row>
    <row r="724" spans="1:66" s="216" customFormat="1" x14ac:dyDescent="0.45">
      <c r="A724" s="154"/>
      <c r="B724" s="485"/>
      <c r="C724" s="155"/>
      <c r="D724" s="155"/>
      <c r="E724" s="156"/>
      <c r="F724" s="156"/>
      <c r="AB724" s="156"/>
      <c r="AC724" s="156"/>
      <c r="AD724" s="156"/>
      <c r="AE724" s="156"/>
      <c r="AF724" s="156"/>
      <c r="AG724" s="156"/>
      <c r="AM724" s="214"/>
      <c r="AN724" s="214"/>
      <c r="AO724" s="214"/>
      <c r="AV724" s="475"/>
      <c r="BE724" s="178"/>
      <c r="BF724" s="398"/>
      <c r="BG724" s="409"/>
      <c r="BH724" s="156"/>
      <c r="BI724" s="156"/>
      <c r="BJ724" s="156"/>
      <c r="BK724" s="156"/>
      <c r="BL724" s="156"/>
      <c r="BN724" s="367"/>
    </row>
    <row r="725" spans="1:66" s="216" customFormat="1" x14ac:dyDescent="0.45">
      <c r="A725" s="154"/>
      <c r="B725" s="485"/>
      <c r="C725" s="155"/>
      <c r="D725" s="155"/>
      <c r="E725" s="156"/>
      <c r="F725" s="156"/>
      <c r="AB725" s="156"/>
      <c r="AC725" s="156"/>
      <c r="AD725" s="156"/>
      <c r="AE725" s="156"/>
      <c r="AF725" s="156"/>
      <c r="AG725" s="156"/>
      <c r="AM725" s="214"/>
      <c r="AN725" s="214"/>
      <c r="AO725" s="214"/>
      <c r="AV725" s="475"/>
      <c r="BE725" s="178"/>
      <c r="BF725" s="398"/>
      <c r="BG725" s="409"/>
      <c r="BH725" s="156"/>
      <c r="BI725" s="156"/>
      <c r="BJ725" s="156"/>
      <c r="BK725" s="156"/>
      <c r="BL725" s="156"/>
      <c r="BN725" s="367"/>
    </row>
    <row r="726" spans="1:66" s="216" customFormat="1" x14ac:dyDescent="0.45">
      <c r="A726" s="154"/>
      <c r="B726" s="485"/>
      <c r="C726" s="155"/>
      <c r="D726" s="155"/>
      <c r="E726" s="156"/>
      <c r="F726" s="156"/>
      <c r="AB726" s="156"/>
      <c r="AC726" s="156"/>
      <c r="AD726" s="156"/>
      <c r="AE726" s="156"/>
      <c r="AF726" s="156"/>
      <c r="AG726" s="156"/>
      <c r="AM726" s="214"/>
      <c r="AN726" s="214"/>
      <c r="AO726" s="214"/>
      <c r="AV726" s="475"/>
      <c r="BE726" s="178"/>
      <c r="BF726" s="398"/>
      <c r="BG726" s="409"/>
      <c r="BH726" s="156"/>
      <c r="BI726" s="156"/>
      <c r="BJ726" s="156"/>
      <c r="BK726" s="156"/>
      <c r="BL726" s="156"/>
      <c r="BN726" s="367"/>
    </row>
    <row r="727" spans="1:66" s="216" customFormat="1" x14ac:dyDescent="0.45">
      <c r="A727" s="154"/>
      <c r="B727" s="485"/>
      <c r="C727" s="155"/>
      <c r="D727" s="155"/>
      <c r="E727" s="156"/>
      <c r="F727" s="156"/>
      <c r="AB727" s="156"/>
      <c r="AC727" s="156"/>
      <c r="AD727" s="156"/>
      <c r="AE727" s="156"/>
      <c r="AF727" s="156"/>
      <c r="AG727" s="156"/>
      <c r="AM727" s="214"/>
      <c r="AN727" s="214"/>
      <c r="AO727" s="214"/>
      <c r="AV727" s="475"/>
      <c r="BE727" s="178"/>
      <c r="BF727" s="398"/>
      <c r="BG727" s="409"/>
      <c r="BH727" s="156"/>
      <c r="BI727" s="156"/>
      <c r="BJ727" s="156"/>
      <c r="BK727" s="156"/>
      <c r="BL727" s="156"/>
      <c r="BN727" s="367"/>
    </row>
    <row r="728" spans="1:66" s="216" customFormat="1" x14ac:dyDescent="0.45">
      <c r="A728" s="154"/>
      <c r="B728" s="485"/>
      <c r="C728" s="155"/>
      <c r="D728" s="155"/>
      <c r="E728" s="156"/>
      <c r="F728" s="156"/>
      <c r="AB728" s="156"/>
      <c r="AC728" s="156"/>
      <c r="AD728" s="156"/>
      <c r="AE728" s="156"/>
      <c r="AF728" s="156"/>
      <c r="AG728" s="156"/>
      <c r="AM728" s="214"/>
      <c r="AN728" s="214"/>
      <c r="AO728" s="214"/>
      <c r="AV728" s="475"/>
      <c r="BE728" s="178"/>
      <c r="BF728" s="398"/>
      <c r="BG728" s="409"/>
      <c r="BH728" s="156"/>
      <c r="BI728" s="156"/>
      <c r="BJ728" s="156"/>
      <c r="BK728" s="156"/>
      <c r="BL728" s="156"/>
      <c r="BN728" s="367"/>
    </row>
    <row r="729" spans="1:66" s="216" customFormat="1" x14ac:dyDescent="0.45">
      <c r="A729" s="154"/>
      <c r="B729" s="485"/>
      <c r="C729" s="155"/>
      <c r="D729" s="155"/>
      <c r="E729" s="156"/>
      <c r="F729" s="156"/>
      <c r="AB729" s="156"/>
      <c r="AC729" s="156"/>
      <c r="AD729" s="156"/>
      <c r="AE729" s="156"/>
      <c r="AF729" s="156"/>
      <c r="AG729" s="156"/>
      <c r="AM729" s="214"/>
      <c r="AN729" s="214"/>
      <c r="AO729" s="214"/>
      <c r="AV729" s="475"/>
      <c r="BE729" s="178"/>
      <c r="BF729" s="398"/>
      <c r="BG729" s="409"/>
      <c r="BH729" s="156"/>
      <c r="BI729" s="156"/>
      <c r="BJ729" s="156"/>
      <c r="BK729" s="156"/>
      <c r="BL729" s="156"/>
      <c r="BN729" s="367"/>
    </row>
    <row r="730" spans="1:66" s="216" customFormat="1" x14ac:dyDescent="0.45">
      <c r="A730" s="154"/>
      <c r="B730" s="485"/>
      <c r="C730" s="155"/>
      <c r="D730" s="155"/>
      <c r="E730" s="156"/>
      <c r="F730" s="156"/>
      <c r="AB730" s="156"/>
      <c r="AC730" s="156"/>
      <c r="AD730" s="156"/>
      <c r="AE730" s="156"/>
      <c r="AF730" s="156"/>
      <c r="AG730" s="156"/>
      <c r="AM730" s="214"/>
      <c r="AN730" s="214"/>
      <c r="AO730" s="214"/>
      <c r="AV730" s="475"/>
      <c r="BE730" s="178"/>
      <c r="BF730" s="398"/>
      <c r="BG730" s="409"/>
      <c r="BH730" s="156"/>
      <c r="BI730" s="156"/>
      <c r="BJ730" s="156"/>
      <c r="BK730" s="156"/>
      <c r="BL730" s="156"/>
      <c r="BN730" s="367"/>
    </row>
    <row r="731" spans="1:66" s="216" customFormat="1" x14ac:dyDescent="0.45">
      <c r="A731" s="154"/>
      <c r="B731" s="485"/>
      <c r="C731" s="155"/>
      <c r="D731" s="155"/>
      <c r="E731" s="156"/>
      <c r="F731" s="156"/>
      <c r="AB731" s="156"/>
      <c r="AC731" s="156"/>
      <c r="AD731" s="156"/>
      <c r="AE731" s="156"/>
      <c r="AF731" s="156"/>
      <c r="AG731" s="156"/>
      <c r="AM731" s="214"/>
      <c r="AN731" s="214"/>
      <c r="AO731" s="214"/>
      <c r="AV731" s="475"/>
      <c r="BE731" s="178"/>
      <c r="BF731" s="398"/>
      <c r="BG731" s="409"/>
      <c r="BH731" s="156"/>
      <c r="BI731" s="156"/>
      <c r="BJ731" s="156"/>
      <c r="BK731" s="156"/>
      <c r="BL731" s="156"/>
      <c r="BN731" s="367"/>
    </row>
    <row r="732" spans="1:66" s="216" customFormat="1" x14ac:dyDescent="0.45">
      <c r="A732" s="154"/>
      <c r="B732" s="485"/>
      <c r="C732" s="155"/>
      <c r="D732" s="155"/>
      <c r="E732" s="156"/>
      <c r="F732" s="156"/>
      <c r="AB732" s="156"/>
      <c r="AC732" s="156"/>
      <c r="AD732" s="156"/>
      <c r="AE732" s="156"/>
      <c r="AF732" s="156"/>
      <c r="AG732" s="156"/>
      <c r="AM732" s="214"/>
      <c r="AN732" s="214"/>
      <c r="AO732" s="214"/>
      <c r="AV732" s="475"/>
      <c r="BE732" s="178"/>
      <c r="BF732" s="398"/>
      <c r="BG732" s="409"/>
      <c r="BH732" s="156"/>
      <c r="BI732" s="156"/>
      <c r="BJ732" s="156"/>
      <c r="BK732" s="156"/>
      <c r="BL732" s="156"/>
      <c r="BN732" s="367"/>
    </row>
    <row r="733" spans="1:66" s="216" customFormat="1" x14ac:dyDescent="0.45">
      <c r="A733" s="154"/>
      <c r="B733" s="485"/>
      <c r="C733" s="155"/>
      <c r="D733" s="155"/>
      <c r="E733" s="156"/>
      <c r="F733" s="156"/>
      <c r="AB733" s="156"/>
      <c r="AC733" s="156"/>
      <c r="AD733" s="156"/>
      <c r="AE733" s="156"/>
      <c r="AF733" s="156"/>
      <c r="AG733" s="156"/>
      <c r="AM733" s="214"/>
      <c r="AN733" s="214"/>
      <c r="AO733" s="214"/>
      <c r="AV733" s="475"/>
      <c r="BE733" s="178"/>
      <c r="BF733" s="398"/>
      <c r="BG733" s="409"/>
      <c r="BH733" s="156"/>
      <c r="BI733" s="156"/>
      <c r="BJ733" s="156"/>
      <c r="BK733" s="156"/>
      <c r="BL733" s="156"/>
      <c r="BN733" s="367"/>
    </row>
    <row r="734" spans="1:66" s="216" customFormat="1" x14ac:dyDescent="0.45">
      <c r="A734" s="154"/>
      <c r="B734" s="485"/>
      <c r="C734" s="155"/>
      <c r="D734" s="155"/>
      <c r="E734" s="156"/>
      <c r="F734" s="156"/>
      <c r="AB734" s="156"/>
      <c r="AC734" s="156"/>
      <c r="AD734" s="156"/>
      <c r="AE734" s="156"/>
      <c r="AF734" s="156"/>
      <c r="AG734" s="156"/>
      <c r="AM734" s="214"/>
      <c r="AN734" s="214"/>
      <c r="AO734" s="214"/>
      <c r="AV734" s="475"/>
      <c r="BE734" s="178"/>
      <c r="BF734" s="398"/>
      <c r="BG734" s="409"/>
      <c r="BH734" s="156"/>
      <c r="BI734" s="156"/>
      <c r="BJ734" s="156"/>
      <c r="BK734" s="156"/>
      <c r="BL734" s="156"/>
      <c r="BN734" s="367"/>
    </row>
    <row r="735" spans="1:66" s="216" customFormat="1" x14ac:dyDescent="0.45">
      <c r="A735" s="154"/>
      <c r="B735" s="485"/>
      <c r="C735" s="155"/>
      <c r="D735" s="155"/>
      <c r="E735" s="156"/>
      <c r="F735" s="156"/>
      <c r="AB735" s="156"/>
      <c r="AC735" s="156"/>
      <c r="AD735" s="156"/>
      <c r="AE735" s="156"/>
      <c r="AF735" s="156"/>
      <c r="AG735" s="156"/>
      <c r="AM735" s="214"/>
      <c r="AN735" s="214"/>
      <c r="AO735" s="214"/>
      <c r="AV735" s="475"/>
      <c r="BE735" s="178"/>
      <c r="BF735" s="398"/>
      <c r="BG735" s="409"/>
      <c r="BH735" s="156"/>
      <c r="BI735" s="156"/>
      <c r="BJ735" s="156"/>
      <c r="BK735" s="156"/>
      <c r="BL735" s="156"/>
      <c r="BN735" s="367"/>
    </row>
    <row r="736" spans="1:66" s="216" customFormat="1" x14ac:dyDescent="0.45">
      <c r="A736" s="154"/>
      <c r="B736" s="485"/>
      <c r="C736" s="155"/>
      <c r="D736" s="155"/>
      <c r="E736" s="156"/>
      <c r="F736" s="156"/>
      <c r="AB736" s="156"/>
      <c r="AC736" s="156"/>
      <c r="AD736" s="156"/>
      <c r="AE736" s="156"/>
      <c r="AF736" s="156"/>
      <c r="AG736" s="156"/>
      <c r="AM736" s="214"/>
      <c r="AN736" s="214"/>
      <c r="AO736" s="214"/>
      <c r="AV736" s="475"/>
      <c r="BE736" s="178"/>
      <c r="BF736" s="398"/>
      <c r="BG736" s="409"/>
      <c r="BH736" s="156"/>
      <c r="BI736" s="156"/>
      <c r="BJ736" s="156"/>
      <c r="BK736" s="156"/>
      <c r="BL736" s="156"/>
      <c r="BN736" s="367"/>
    </row>
    <row r="737" spans="1:66" s="216" customFormat="1" x14ac:dyDescent="0.45">
      <c r="A737" s="154"/>
      <c r="B737" s="485"/>
      <c r="C737" s="155"/>
      <c r="D737" s="155"/>
      <c r="E737" s="156"/>
      <c r="F737" s="156"/>
      <c r="AB737" s="156"/>
      <c r="AC737" s="156"/>
      <c r="AD737" s="156"/>
      <c r="AE737" s="156"/>
      <c r="AF737" s="156"/>
      <c r="AG737" s="156"/>
      <c r="AM737" s="214"/>
      <c r="AN737" s="214"/>
      <c r="AO737" s="214"/>
      <c r="AV737" s="475"/>
      <c r="BE737" s="178"/>
      <c r="BF737" s="398"/>
      <c r="BG737" s="409"/>
      <c r="BH737" s="156"/>
      <c r="BI737" s="156"/>
      <c r="BJ737" s="156"/>
      <c r="BK737" s="156"/>
      <c r="BL737" s="156"/>
      <c r="BN737" s="367"/>
    </row>
    <row r="738" spans="1:66" s="216" customFormat="1" x14ac:dyDescent="0.45">
      <c r="A738" s="154"/>
      <c r="B738" s="485"/>
      <c r="C738" s="155"/>
      <c r="D738" s="155"/>
      <c r="E738" s="156"/>
      <c r="F738" s="156"/>
      <c r="AB738" s="156"/>
      <c r="AC738" s="156"/>
      <c r="AD738" s="156"/>
      <c r="AE738" s="156"/>
      <c r="AF738" s="156"/>
      <c r="AG738" s="156"/>
      <c r="AM738" s="214"/>
      <c r="AN738" s="214"/>
      <c r="AO738" s="214"/>
      <c r="AV738" s="475"/>
      <c r="BE738" s="178"/>
      <c r="BF738" s="398"/>
      <c r="BG738" s="409"/>
      <c r="BH738" s="156"/>
      <c r="BI738" s="156"/>
      <c r="BJ738" s="156"/>
      <c r="BK738" s="156"/>
      <c r="BL738" s="156"/>
      <c r="BN738" s="367"/>
    </row>
    <row r="739" spans="1:66" s="216" customFormat="1" x14ac:dyDescent="0.45">
      <c r="A739" s="154"/>
      <c r="B739" s="485"/>
      <c r="C739" s="155"/>
      <c r="D739" s="155"/>
      <c r="E739" s="156"/>
      <c r="F739" s="156"/>
      <c r="AB739" s="156"/>
      <c r="AC739" s="156"/>
      <c r="AD739" s="156"/>
      <c r="AE739" s="156"/>
      <c r="AF739" s="156"/>
      <c r="AG739" s="156"/>
      <c r="AM739" s="214"/>
      <c r="AN739" s="214"/>
      <c r="AO739" s="214"/>
      <c r="AV739" s="475"/>
      <c r="BE739" s="178"/>
      <c r="BF739" s="398"/>
      <c r="BG739" s="409"/>
      <c r="BH739" s="156"/>
      <c r="BI739" s="156"/>
      <c r="BJ739" s="156"/>
      <c r="BK739" s="156"/>
      <c r="BL739" s="156"/>
      <c r="BN739" s="367"/>
    </row>
    <row r="740" spans="1:66" s="216" customFormat="1" x14ac:dyDescent="0.45">
      <c r="A740" s="154"/>
      <c r="B740" s="485"/>
      <c r="C740" s="155"/>
      <c r="D740" s="155"/>
      <c r="E740" s="156"/>
      <c r="F740" s="156"/>
      <c r="AB740" s="156"/>
      <c r="AC740" s="156"/>
      <c r="AD740" s="156"/>
      <c r="AE740" s="156"/>
      <c r="AF740" s="156"/>
      <c r="AG740" s="156"/>
      <c r="AM740" s="214"/>
      <c r="AN740" s="214"/>
      <c r="AO740" s="214"/>
      <c r="AV740" s="475"/>
      <c r="BE740" s="178"/>
      <c r="BF740" s="398"/>
      <c r="BG740" s="409"/>
      <c r="BH740" s="156"/>
      <c r="BI740" s="156"/>
      <c r="BJ740" s="156"/>
      <c r="BK740" s="156"/>
      <c r="BL740" s="156"/>
      <c r="BN740" s="367"/>
    </row>
    <row r="741" spans="1:66" s="216" customFormat="1" x14ac:dyDescent="0.45">
      <c r="A741" s="154"/>
      <c r="B741" s="485"/>
      <c r="C741" s="155"/>
      <c r="D741" s="155"/>
      <c r="E741" s="156"/>
      <c r="F741" s="156"/>
      <c r="AB741" s="156"/>
      <c r="AC741" s="156"/>
      <c r="AD741" s="156"/>
      <c r="AE741" s="156"/>
      <c r="AF741" s="156"/>
      <c r="AG741" s="156"/>
      <c r="AM741" s="214"/>
      <c r="AN741" s="214"/>
      <c r="AO741" s="214"/>
      <c r="AV741" s="475"/>
      <c r="BE741" s="178"/>
      <c r="BF741" s="398"/>
      <c r="BG741" s="409"/>
      <c r="BH741" s="156"/>
      <c r="BI741" s="156"/>
      <c r="BJ741" s="156"/>
      <c r="BK741" s="156"/>
      <c r="BL741" s="156"/>
      <c r="BN741" s="367"/>
    </row>
    <row r="742" spans="1:66" s="216" customFormat="1" x14ac:dyDescent="0.45">
      <c r="A742" s="154"/>
      <c r="B742" s="485"/>
      <c r="C742" s="155"/>
      <c r="D742" s="155"/>
      <c r="E742" s="156"/>
      <c r="F742" s="156"/>
      <c r="AB742" s="156"/>
      <c r="AC742" s="156"/>
      <c r="AD742" s="156"/>
      <c r="AE742" s="156"/>
      <c r="AF742" s="156"/>
      <c r="AG742" s="156"/>
      <c r="AM742" s="214"/>
      <c r="AN742" s="214"/>
      <c r="AO742" s="214"/>
      <c r="AV742" s="475"/>
      <c r="BE742" s="178"/>
      <c r="BF742" s="398"/>
      <c r="BG742" s="409"/>
      <c r="BH742" s="156"/>
      <c r="BI742" s="156"/>
      <c r="BJ742" s="156"/>
      <c r="BK742" s="156"/>
      <c r="BL742" s="156"/>
      <c r="BN742" s="367"/>
    </row>
    <row r="743" spans="1:66" s="216" customFormat="1" x14ac:dyDescent="0.45">
      <c r="A743" s="154"/>
      <c r="B743" s="485"/>
      <c r="C743" s="155"/>
      <c r="D743" s="155"/>
      <c r="E743" s="156"/>
      <c r="F743" s="156"/>
      <c r="AB743" s="156"/>
      <c r="AC743" s="156"/>
      <c r="AD743" s="156"/>
      <c r="AE743" s="156"/>
      <c r="AF743" s="156"/>
      <c r="AG743" s="156"/>
      <c r="AM743" s="214"/>
      <c r="AN743" s="214"/>
      <c r="AO743" s="214"/>
      <c r="AV743" s="475"/>
      <c r="BE743" s="178"/>
      <c r="BF743" s="398"/>
      <c r="BG743" s="409"/>
      <c r="BH743" s="156"/>
      <c r="BI743" s="156"/>
      <c r="BJ743" s="156"/>
      <c r="BK743" s="156"/>
      <c r="BL743" s="156"/>
      <c r="BN743" s="367"/>
    </row>
    <row r="744" spans="1:66" s="216" customFormat="1" x14ac:dyDescent="0.45">
      <c r="A744" s="154"/>
      <c r="B744" s="485"/>
      <c r="C744" s="155"/>
      <c r="D744" s="155"/>
      <c r="E744" s="156"/>
      <c r="F744" s="156"/>
      <c r="AB744" s="156"/>
      <c r="AC744" s="156"/>
      <c r="AD744" s="156"/>
      <c r="AE744" s="156"/>
      <c r="AF744" s="156"/>
      <c r="AG744" s="156"/>
      <c r="AM744" s="214"/>
      <c r="AN744" s="214"/>
      <c r="AO744" s="214"/>
      <c r="AV744" s="475"/>
      <c r="BE744" s="178"/>
      <c r="BF744" s="398"/>
      <c r="BG744" s="409"/>
      <c r="BH744" s="156"/>
      <c r="BI744" s="156"/>
      <c r="BJ744" s="156"/>
      <c r="BK744" s="156"/>
      <c r="BL744" s="156"/>
      <c r="BN744" s="367"/>
    </row>
    <row r="745" spans="1:66" s="216" customFormat="1" x14ac:dyDescent="0.45">
      <c r="A745" s="154"/>
      <c r="B745" s="485"/>
      <c r="C745" s="155"/>
      <c r="D745" s="155"/>
      <c r="E745" s="156"/>
      <c r="F745" s="156"/>
      <c r="AB745" s="156"/>
      <c r="AC745" s="156"/>
      <c r="AD745" s="156"/>
      <c r="AE745" s="156"/>
      <c r="AF745" s="156"/>
      <c r="AG745" s="156"/>
      <c r="AM745" s="214"/>
      <c r="AN745" s="214"/>
      <c r="AO745" s="214"/>
      <c r="AV745" s="475"/>
      <c r="BE745" s="178"/>
      <c r="BF745" s="398"/>
      <c r="BG745" s="409"/>
      <c r="BH745" s="156"/>
      <c r="BI745" s="156"/>
      <c r="BJ745" s="156"/>
      <c r="BK745" s="156"/>
      <c r="BL745" s="156"/>
      <c r="BN745" s="367"/>
    </row>
    <row r="746" spans="1:66" s="216" customFormat="1" x14ac:dyDescent="0.45">
      <c r="A746" s="154"/>
      <c r="B746" s="485"/>
      <c r="C746" s="155"/>
      <c r="D746" s="155"/>
      <c r="E746" s="156"/>
      <c r="F746" s="156"/>
      <c r="AB746" s="156"/>
      <c r="AC746" s="156"/>
      <c r="AD746" s="156"/>
      <c r="AE746" s="156"/>
      <c r="AF746" s="156"/>
      <c r="AG746" s="156"/>
      <c r="AM746" s="214"/>
      <c r="AN746" s="214"/>
      <c r="AO746" s="214"/>
      <c r="AV746" s="475"/>
      <c r="BE746" s="178"/>
      <c r="BF746" s="398"/>
      <c r="BG746" s="409"/>
      <c r="BH746" s="156"/>
      <c r="BI746" s="156"/>
      <c r="BJ746" s="156"/>
      <c r="BK746" s="156"/>
      <c r="BL746" s="156"/>
      <c r="BN746" s="367"/>
    </row>
    <row r="747" spans="1:66" s="216" customFormat="1" x14ac:dyDescent="0.45">
      <c r="A747" s="154"/>
      <c r="B747" s="485"/>
      <c r="C747" s="155"/>
      <c r="D747" s="155"/>
      <c r="E747" s="156"/>
      <c r="F747" s="156"/>
      <c r="AB747" s="156"/>
      <c r="AC747" s="156"/>
      <c r="AD747" s="156"/>
      <c r="AE747" s="156"/>
      <c r="AF747" s="156"/>
      <c r="AG747" s="156"/>
      <c r="AM747" s="214"/>
      <c r="AN747" s="214"/>
      <c r="AO747" s="214"/>
      <c r="AV747" s="475"/>
      <c r="BE747" s="178"/>
      <c r="BF747" s="398"/>
      <c r="BG747" s="409"/>
      <c r="BH747" s="156"/>
      <c r="BI747" s="156"/>
      <c r="BJ747" s="156"/>
      <c r="BK747" s="156"/>
      <c r="BL747" s="156"/>
      <c r="BN747" s="367"/>
    </row>
    <row r="748" spans="1:66" s="216" customFormat="1" x14ac:dyDescent="0.45">
      <c r="A748" s="154"/>
      <c r="B748" s="485"/>
      <c r="C748" s="155"/>
      <c r="D748" s="155"/>
      <c r="E748" s="156"/>
      <c r="F748" s="156"/>
      <c r="AB748" s="156"/>
      <c r="AC748" s="156"/>
      <c r="AD748" s="156"/>
      <c r="AE748" s="156"/>
      <c r="AF748" s="156"/>
      <c r="AG748" s="156"/>
      <c r="AM748" s="214"/>
      <c r="AN748" s="214"/>
      <c r="AO748" s="214"/>
      <c r="AV748" s="475"/>
      <c r="BE748" s="178"/>
      <c r="BF748" s="398"/>
      <c r="BG748" s="409"/>
      <c r="BH748" s="156"/>
      <c r="BI748" s="156"/>
      <c r="BJ748" s="156"/>
      <c r="BK748" s="156"/>
      <c r="BL748" s="156"/>
      <c r="BN748" s="367"/>
    </row>
    <row r="749" spans="1:66" s="216" customFormat="1" x14ac:dyDescent="0.45">
      <c r="A749" s="154"/>
      <c r="B749" s="485"/>
      <c r="C749" s="155"/>
      <c r="D749" s="155"/>
      <c r="E749" s="156"/>
      <c r="F749" s="156"/>
      <c r="AB749" s="156"/>
      <c r="AC749" s="156"/>
      <c r="AD749" s="156"/>
      <c r="AE749" s="156"/>
      <c r="AF749" s="156"/>
      <c r="AG749" s="156"/>
      <c r="AM749" s="214"/>
      <c r="AN749" s="214"/>
      <c r="AO749" s="214"/>
      <c r="AV749" s="475"/>
      <c r="BE749" s="178"/>
      <c r="BF749" s="398"/>
      <c r="BG749" s="409"/>
      <c r="BH749" s="156"/>
      <c r="BI749" s="156"/>
      <c r="BJ749" s="156"/>
      <c r="BK749" s="156"/>
      <c r="BL749" s="156"/>
      <c r="BN749" s="367"/>
    </row>
    <row r="750" spans="1:66" s="216" customFormat="1" x14ac:dyDescent="0.45">
      <c r="A750" s="154"/>
      <c r="B750" s="485"/>
      <c r="C750" s="155"/>
      <c r="D750" s="155"/>
      <c r="E750" s="156"/>
      <c r="F750" s="156"/>
      <c r="AB750" s="156"/>
      <c r="AC750" s="156"/>
      <c r="AD750" s="156"/>
      <c r="AE750" s="156"/>
      <c r="AF750" s="156"/>
      <c r="AG750" s="156"/>
      <c r="AM750" s="214"/>
      <c r="AN750" s="214"/>
      <c r="AO750" s="214"/>
      <c r="AV750" s="475"/>
      <c r="BE750" s="178"/>
      <c r="BF750" s="398"/>
      <c r="BG750" s="409"/>
      <c r="BH750" s="156"/>
      <c r="BI750" s="156"/>
      <c r="BJ750" s="156"/>
      <c r="BK750" s="156"/>
      <c r="BL750" s="156"/>
      <c r="BN750" s="367"/>
    </row>
    <row r="751" spans="1:66" s="216" customFormat="1" x14ac:dyDescent="0.45">
      <c r="A751" s="154"/>
      <c r="B751" s="485"/>
      <c r="C751" s="155"/>
      <c r="D751" s="155"/>
      <c r="E751" s="156"/>
      <c r="F751" s="156"/>
      <c r="AB751" s="156"/>
      <c r="AC751" s="156"/>
      <c r="AD751" s="156"/>
      <c r="AE751" s="156"/>
      <c r="AF751" s="156"/>
      <c r="AG751" s="156"/>
      <c r="AM751" s="214"/>
      <c r="AN751" s="214"/>
      <c r="AO751" s="214"/>
      <c r="AV751" s="475"/>
      <c r="BE751" s="178"/>
      <c r="BF751" s="398"/>
      <c r="BG751" s="409"/>
      <c r="BH751" s="156"/>
      <c r="BI751" s="156"/>
      <c r="BJ751" s="156"/>
      <c r="BK751" s="156"/>
      <c r="BL751" s="156"/>
      <c r="BN751" s="367"/>
    </row>
    <row r="752" spans="1:66" s="216" customFormat="1" x14ac:dyDescent="0.45">
      <c r="A752" s="154"/>
      <c r="B752" s="485"/>
      <c r="C752" s="155"/>
      <c r="D752" s="155"/>
      <c r="E752" s="156"/>
      <c r="F752" s="156"/>
      <c r="AB752" s="156"/>
      <c r="AC752" s="156"/>
      <c r="AD752" s="156"/>
      <c r="AE752" s="156"/>
      <c r="AF752" s="156"/>
      <c r="AG752" s="156"/>
      <c r="AM752" s="214"/>
      <c r="AN752" s="214"/>
      <c r="AO752" s="214"/>
      <c r="AV752" s="475"/>
      <c r="BE752" s="178"/>
      <c r="BF752" s="398"/>
      <c r="BG752" s="409"/>
      <c r="BH752" s="156"/>
      <c r="BI752" s="156"/>
      <c r="BJ752" s="156"/>
      <c r="BK752" s="156"/>
      <c r="BL752" s="156"/>
      <c r="BN752" s="367"/>
    </row>
    <row r="753" spans="1:66" s="216" customFormat="1" x14ac:dyDescent="0.45">
      <c r="A753" s="154"/>
      <c r="B753" s="485"/>
      <c r="C753" s="155"/>
      <c r="D753" s="155"/>
      <c r="E753" s="156"/>
      <c r="F753" s="156"/>
      <c r="AB753" s="156"/>
      <c r="AC753" s="156"/>
      <c r="AD753" s="156"/>
      <c r="AE753" s="156"/>
      <c r="AF753" s="156"/>
      <c r="AG753" s="156"/>
      <c r="AM753" s="214"/>
      <c r="AN753" s="214"/>
      <c r="AO753" s="214"/>
      <c r="AV753" s="475"/>
      <c r="BE753" s="178"/>
      <c r="BF753" s="398"/>
      <c r="BG753" s="409"/>
      <c r="BH753" s="156"/>
      <c r="BI753" s="156"/>
      <c r="BJ753" s="156"/>
      <c r="BK753" s="156"/>
      <c r="BL753" s="156"/>
      <c r="BN753" s="367"/>
    </row>
    <row r="754" spans="1:66" s="216" customFormat="1" x14ac:dyDescent="0.45">
      <c r="A754" s="154"/>
      <c r="B754" s="485"/>
      <c r="C754" s="155"/>
      <c r="D754" s="155"/>
      <c r="E754" s="156"/>
      <c r="F754" s="156"/>
      <c r="AB754" s="156"/>
      <c r="AC754" s="156"/>
      <c r="AD754" s="156"/>
      <c r="AE754" s="156"/>
      <c r="AF754" s="156"/>
      <c r="AG754" s="156"/>
      <c r="AM754" s="214"/>
      <c r="AN754" s="214"/>
      <c r="AO754" s="214"/>
      <c r="AV754" s="475"/>
      <c r="BE754" s="178"/>
      <c r="BF754" s="398"/>
      <c r="BG754" s="409"/>
      <c r="BH754" s="156"/>
      <c r="BI754" s="156"/>
      <c r="BJ754" s="156"/>
      <c r="BK754" s="156"/>
      <c r="BL754" s="156"/>
      <c r="BN754" s="367"/>
    </row>
    <row r="755" spans="1:66" s="216" customFormat="1" x14ac:dyDescent="0.45">
      <c r="A755" s="154"/>
      <c r="B755" s="485"/>
      <c r="C755" s="155"/>
      <c r="D755" s="155"/>
      <c r="E755" s="156"/>
      <c r="F755" s="156"/>
      <c r="AB755" s="156"/>
      <c r="AC755" s="156"/>
      <c r="AD755" s="156"/>
      <c r="AE755" s="156"/>
      <c r="AF755" s="156"/>
      <c r="AG755" s="156"/>
      <c r="AM755" s="214"/>
      <c r="AN755" s="214"/>
      <c r="AO755" s="214"/>
      <c r="AV755" s="475"/>
      <c r="BE755" s="178"/>
      <c r="BF755" s="398"/>
      <c r="BG755" s="409"/>
      <c r="BH755" s="156"/>
      <c r="BI755" s="156"/>
      <c r="BJ755" s="156"/>
      <c r="BK755" s="156"/>
      <c r="BL755" s="156"/>
      <c r="BN755" s="367"/>
    </row>
    <row r="756" spans="1:66" s="216" customFormat="1" x14ac:dyDescent="0.45">
      <c r="A756" s="154"/>
      <c r="B756" s="485"/>
      <c r="C756" s="155"/>
      <c r="D756" s="155"/>
      <c r="E756" s="156"/>
      <c r="F756" s="156"/>
      <c r="AB756" s="156"/>
      <c r="AC756" s="156"/>
      <c r="AD756" s="156"/>
      <c r="AE756" s="156"/>
      <c r="AF756" s="156"/>
      <c r="AG756" s="156"/>
      <c r="AM756" s="214"/>
      <c r="AN756" s="214"/>
      <c r="AO756" s="214"/>
      <c r="AV756" s="475"/>
      <c r="BE756" s="178"/>
      <c r="BF756" s="398"/>
      <c r="BG756" s="409"/>
      <c r="BH756" s="156"/>
      <c r="BI756" s="156"/>
      <c r="BJ756" s="156"/>
      <c r="BK756" s="156"/>
      <c r="BL756" s="156"/>
      <c r="BN756" s="367"/>
    </row>
    <row r="757" spans="1:66" s="216" customFormat="1" x14ac:dyDescent="0.45">
      <c r="A757" s="154"/>
      <c r="B757" s="485"/>
      <c r="C757" s="155"/>
      <c r="D757" s="155"/>
      <c r="E757" s="156"/>
      <c r="F757" s="156"/>
      <c r="AB757" s="156"/>
      <c r="AC757" s="156"/>
      <c r="AD757" s="156"/>
      <c r="AE757" s="156"/>
      <c r="AF757" s="156"/>
      <c r="AG757" s="156"/>
      <c r="AM757" s="214"/>
      <c r="AN757" s="214"/>
      <c r="AO757" s="214"/>
      <c r="AV757" s="475"/>
      <c r="BE757" s="178"/>
      <c r="BF757" s="398"/>
      <c r="BG757" s="409"/>
      <c r="BH757" s="156"/>
      <c r="BI757" s="156"/>
      <c r="BJ757" s="156"/>
      <c r="BK757" s="156"/>
      <c r="BL757" s="156"/>
      <c r="BN757" s="367"/>
    </row>
    <row r="758" spans="1:66" s="216" customFormat="1" x14ac:dyDescent="0.45">
      <c r="A758" s="154"/>
      <c r="B758" s="485"/>
      <c r="C758" s="155"/>
      <c r="D758" s="155"/>
      <c r="E758" s="156"/>
      <c r="F758" s="156"/>
      <c r="AB758" s="156"/>
      <c r="AC758" s="156"/>
      <c r="AD758" s="156"/>
      <c r="AE758" s="156"/>
      <c r="AF758" s="156"/>
      <c r="AG758" s="156"/>
      <c r="AM758" s="214"/>
      <c r="AN758" s="214"/>
      <c r="AO758" s="214"/>
      <c r="AV758" s="475"/>
      <c r="BE758" s="178"/>
      <c r="BF758" s="398"/>
      <c r="BG758" s="409"/>
      <c r="BH758" s="156"/>
      <c r="BI758" s="156"/>
      <c r="BJ758" s="156"/>
      <c r="BK758" s="156"/>
      <c r="BL758" s="156"/>
      <c r="BN758" s="367"/>
    </row>
    <row r="759" spans="1:66" s="216" customFormat="1" x14ac:dyDescent="0.45">
      <c r="A759" s="154"/>
      <c r="B759" s="485"/>
      <c r="C759" s="155"/>
      <c r="D759" s="155"/>
      <c r="E759" s="156"/>
      <c r="F759" s="156"/>
      <c r="AB759" s="156"/>
      <c r="AC759" s="156"/>
      <c r="AD759" s="156"/>
      <c r="AE759" s="156"/>
      <c r="AF759" s="156"/>
      <c r="AG759" s="156"/>
      <c r="AM759" s="214"/>
      <c r="AN759" s="214"/>
      <c r="AO759" s="214"/>
      <c r="AV759" s="475"/>
      <c r="BE759" s="178"/>
      <c r="BF759" s="398"/>
      <c r="BG759" s="409"/>
      <c r="BH759" s="156"/>
      <c r="BI759" s="156"/>
      <c r="BJ759" s="156"/>
      <c r="BK759" s="156"/>
      <c r="BL759" s="156"/>
      <c r="BN759" s="367"/>
    </row>
    <row r="760" spans="1:66" s="216" customFormat="1" x14ac:dyDescent="0.45">
      <c r="A760" s="154"/>
      <c r="B760" s="485"/>
      <c r="C760" s="155"/>
      <c r="D760" s="155"/>
      <c r="E760" s="156"/>
      <c r="F760" s="156"/>
      <c r="AB760" s="156"/>
      <c r="AC760" s="156"/>
      <c r="AD760" s="156"/>
      <c r="AE760" s="156"/>
      <c r="AF760" s="156"/>
      <c r="AG760" s="156"/>
      <c r="AM760" s="214"/>
      <c r="AN760" s="214"/>
      <c r="AO760" s="214"/>
      <c r="AV760" s="475"/>
      <c r="BE760" s="178"/>
      <c r="BF760" s="398"/>
      <c r="BG760" s="409"/>
      <c r="BH760" s="156"/>
      <c r="BI760" s="156"/>
      <c r="BJ760" s="156"/>
      <c r="BK760" s="156"/>
      <c r="BL760" s="156"/>
      <c r="BN760" s="367"/>
    </row>
    <row r="761" spans="1:66" s="216" customFormat="1" x14ac:dyDescent="0.45">
      <c r="A761" s="154"/>
      <c r="B761" s="485"/>
      <c r="C761" s="155"/>
      <c r="D761" s="155"/>
      <c r="E761" s="156"/>
      <c r="F761" s="156"/>
      <c r="AB761" s="156"/>
      <c r="AC761" s="156"/>
      <c r="AD761" s="156"/>
      <c r="AE761" s="156"/>
      <c r="AF761" s="156"/>
      <c r="AG761" s="156"/>
      <c r="AM761" s="214"/>
      <c r="AN761" s="214"/>
      <c r="AO761" s="214"/>
      <c r="AV761" s="475"/>
      <c r="BE761" s="178"/>
      <c r="BF761" s="398"/>
      <c r="BG761" s="409"/>
      <c r="BH761" s="156"/>
      <c r="BI761" s="156"/>
      <c r="BJ761" s="156"/>
      <c r="BK761" s="156"/>
      <c r="BL761" s="156"/>
      <c r="BN761" s="367"/>
    </row>
    <row r="762" spans="1:66" s="216" customFormat="1" x14ac:dyDescent="0.45">
      <c r="A762" s="154"/>
      <c r="B762" s="485"/>
      <c r="C762" s="155"/>
      <c r="D762" s="155"/>
      <c r="E762" s="156"/>
      <c r="F762" s="156"/>
      <c r="AB762" s="156"/>
      <c r="AC762" s="156"/>
      <c r="AD762" s="156"/>
      <c r="AE762" s="156"/>
      <c r="AF762" s="156"/>
      <c r="AG762" s="156"/>
      <c r="AM762" s="214"/>
      <c r="AN762" s="214"/>
      <c r="AO762" s="214"/>
      <c r="AV762" s="475"/>
      <c r="BE762" s="178"/>
      <c r="BF762" s="398"/>
      <c r="BG762" s="409"/>
      <c r="BH762" s="156"/>
      <c r="BI762" s="156"/>
      <c r="BJ762" s="156"/>
      <c r="BK762" s="156"/>
      <c r="BL762" s="156"/>
      <c r="BN762" s="367"/>
    </row>
    <row r="763" spans="1:66" s="216" customFormat="1" x14ac:dyDescent="0.45">
      <c r="A763" s="154"/>
      <c r="B763" s="485"/>
      <c r="C763" s="155"/>
      <c r="D763" s="155"/>
      <c r="E763" s="156"/>
      <c r="F763" s="156"/>
      <c r="AB763" s="156"/>
      <c r="AC763" s="156"/>
      <c r="AD763" s="156"/>
      <c r="AE763" s="156"/>
      <c r="AF763" s="156"/>
      <c r="AG763" s="156"/>
      <c r="AM763" s="214"/>
      <c r="AN763" s="214"/>
      <c r="AO763" s="214"/>
      <c r="AV763" s="475"/>
      <c r="BE763" s="178"/>
      <c r="BF763" s="398"/>
      <c r="BG763" s="409"/>
      <c r="BH763" s="156"/>
      <c r="BI763" s="156"/>
      <c r="BJ763" s="156"/>
      <c r="BK763" s="156"/>
      <c r="BL763" s="156"/>
      <c r="BN763" s="367"/>
    </row>
    <row r="764" spans="1:66" s="216" customFormat="1" x14ac:dyDescent="0.45">
      <c r="A764" s="154"/>
      <c r="B764" s="485"/>
      <c r="C764" s="155"/>
      <c r="D764" s="155"/>
      <c r="E764" s="156"/>
      <c r="F764" s="156"/>
      <c r="AB764" s="156"/>
      <c r="AC764" s="156"/>
      <c r="AD764" s="156"/>
      <c r="AE764" s="156"/>
      <c r="AF764" s="156"/>
      <c r="AG764" s="156"/>
      <c r="AM764" s="214"/>
      <c r="AN764" s="214"/>
      <c r="AO764" s="214"/>
      <c r="AV764" s="475"/>
      <c r="BE764" s="178"/>
      <c r="BF764" s="398"/>
      <c r="BG764" s="409"/>
      <c r="BH764" s="156"/>
      <c r="BI764" s="156"/>
      <c r="BJ764" s="156"/>
      <c r="BK764" s="156"/>
      <c r="BL764" s="156"/>
      <c r="BN764" s="367"/>
    </row>
    <row r="765" spans="1:66" s="216" customFormat="1" x14ac:dyDescent="0.45">
      <c r="A765" s="154"/>
      <c r="B765" s="485"/>
      <c r="C765" s="155"/>
      <c r="D765" s="155"/>
      <c r="E765" s="156"/>
      <c r="F765" s="156"/>
      <c r="AB765" s="156"/>
      <c r="AC765" s="156"/>
      <c r="AD765" s="156"/>
      <c r="AE765" s="156"/>
      <c r="AF765" s="156"/>
      <c r="AG765" s="156"/>
      <c r="AM765" s="214"/>
      <c r="AN765" s="214"/>
      <c r="AO765" s="214"/>
      <c r="AV765" s="475"/>
      <c r="BE765" s="178"/>
      <c r="BF765" s="398"/>
      <c r="BG765" s="409"/>
      <c r="BH765" s="156"/>
      <c r="BI765" s="156"/>
      <c r="BJ765" s="156"/>
      <c r="BK765" s="156"/>
      <c r="BL765" s="156"/>
      <c r="BN765" s="367"/>
    </row>
    <row r="766" spans="1:66" s="216" customFormat="1" x14ac:dyDescent="0.45">
      <c r="A766" s="154"/>
      <c r="B766" s="485"/>
      <c r="C766" s="155"/>
      <c r="D766" s="155"/>
      <c r="E766" s="156"/>
      <c r="F766" s="156"/>
      <c r="AB766" s="156"/>
      <c r="AC766" s="156"/>
      <c r="AD766" s="156"/>
      <c r="AE766" s="156"/>
      <c r="AF766" s="156"/>
      <c r="AG766" s="156"/>
      <c r="AM766" s="214"/>
      <c r="AN766" s="214"/>
      <c r="AO766" s="214"/>
      <c r="AV766" s="475"/>
      <c r="BE766" s="178"/>
      <c r="BF766" s="398"/>
      <c r="BG766" s="409"/>
      <c r="BH766" s="156"/>
      <c r="BI766" s="156"/>
      <c r="BJ766" s="156"/>
      <c r="BK766" s="156"/>
      <c r="BL766" s="156"/>
      <c r="BN766" s="367"/>
    </row>
    <row r="767" spans="1:66" s="216" customFormat="1" x14ac:dyDescent="0.45">
      <c r="A767" s="154"/>
      <c r="B767" s="485"/>
      <c r="C767" s="155"/>
      <c r="D767" s="155"/>
      <c r="E767" s="156"/>
      <c r="F767" s="156"/>
      <c r="AB767" s="156"/>
      <c r="AC767" s="156"/>
      <c r="AD767" s="156"/>
      <c r="AE767" s="156"/>
      <c r="AF767" s="156"/>
      <c r="AG767" s="156"/>
      <c r="AM767" s="214"/>
      <c r="AN767" s="214"/>
      <c r="AO767" s="214"/>
      <c r="AV767" s="475"/>
      <c r="BE767" s="178"/>
      <c r="BF767" s="398"/>
      <c r="BG767" s="409"/>
      <c r="BH767" s="156"/>
      <c r="BI767" s="156"/>
      <c r="BJ767" s="156"/>
      <c r="BK767" s="156"/>
      <c r="BL767" s="156"/>
      <c r="BN767" s="367"/>
    </row>
    <row r="768" spans="1:66" s="216" customFormat="1" x14ac:dyDescent="0.45">
      <c r="A768" s="154"/>
      <c r="B768" s="485"/>
      <c r="C768" s="155"/>
      <c r="D768" s="155"/>
      <c r="E768" s="156"/>
      <c r="F768" s="156"/>
      <c r="AB768" s="156"/>
      <c r="AC768" s="156"/>
      <c r="AD768" s="156"/>
      <c r="AE768" s="156"/>
      <c r="AF768" s="156"/>
      <c r="AG768" s="156"/>
      <c r="AM768" s="214"/>
      <c r="AN768" s="214"/>
      <c r="AO768" s="214"/>
      <c r="AV768" s="475"/>
      <c r="BE768" s="178"/>
      <c r="BF768" s="398"/>
      <c r="BG768" s="409"/>
      <c r="BH768" s="156"/>
      <c r="BI768" s="156"/>
      <c r="BJ768" s="156"/>
      <c r="BK768" s="156"/>
      <c r="BL768" s="156"/>
      <c r="BN768" s="367"/>
    </row>
    <row r="769" spans="1:66" s="216" customFormat="1" x14ac:dyDescent="0.45">
      <c r="A769" s="154"/>
      <c r="B769" s="485"/>
      <c r="C769" s="155"/>
      <c r="D769" s="155"/>
      <c r="E769" s="156"/>
      <c r="F769" s="156"/>
      <c r="AB769" s="156"/>
      <c r="AC769" s="156"/>
      <c r="AD769" s="156"/>
      <c r="AE769" s="156"/>
      <c r="AF769" s="156"/>
      <c r="AG769" s="156"/>
      <c r="AM769" s="214"/>
      <c r="AN769" s="214"/>
      <c r="AO769" s="214"/>
      <c r="AV769" s="475"/>
      <c r="BE769" s="178"/>
      <c r="BF769" s="398"/>
      <c r="BG769" s="409"/>
      <c r="BH769" s="156"/>
      <c r="BI769" s="156"/>
      <c r="BJ769" s="156"/>
      <c r="BK769" s="156"/>
      <c r="BL769" s="156"/>
      <c r="BN769" s="367"/>
    </row>
    <row r="770" spans="1:66" s="216" customFormat="1" x14ac:dyDescent="0.45">
      <c r="A770" s="154"/>
      <c r="B770" s="485"/>
      <c r="C770" s="155"/>
      <c r="D770" s="155"/>
      <c r="E770" s="156"/>
      <c r="F770" s="156"/>
      <c r="AB770" s="156"/>
      <c r="AC770" s="156"/>
      <c r="AD770" s="156"/>
      <c r="AE770" s="156"/>
      <c r="AF770" s="156"/>
      <c r="AG770" s="156"/>
      <c r="AM770" s="214"/>
      <c r="AN770" s="214"/>
      <c r="AO770" s="214"/>
      <c r="AV770" s="475"/>
      <c r="BE770" s="178"/>
      <c r="BF770" s="398"/>
      <c r="BG770" s="409"/>
      <c r="BH770" s="156"/>
      <c r="BI770" s="156"/>
      <c r="BJ770" s="156"/>
      <c r="BK770" s="156"/>
      <c r="BL770" s="156"/>
      <c r="BN770" s="367"/>
    </row>
    <row r="771" spans="1:66" s="216" customFormat="1" x14ac:dyDescent="0.45">
      <c r="A771" s="154"/>
      <c r="B771" s="485"/>
      <c r="C771" s="155"/>
      <c r="D771" s="155"/>
      <c r="E771" s="156"/>
      <c r="F771" s="156"/>
      <c r="AB771" s="156"/>
      <c r="AC771" s="156"/>
      <c r="AD771" s="156"/>
      <c r="AE771" s="156"/>
      <c r="AF771" s="156"/>
      <c r="AG771" s="156"/>
      <c r="AM771" s="214"/>
      <c r="AN771" s="214"/>
      <c r="AO771" s="214"/>
      <c r="AV771" s="475"/>
      <c r="BE771" s="178"/>
      <c r="BF771" s="398"/>
      <c r="BG771" s="409"/>
      <c r="BH771" s="156"/>
      <c r="BI771" s="156"/>
      <c r="BJ771" s="156"/>
      <c r="BK771" s="156"/>
      <c r="BL771" s="156"/>
      <c r="BN771" s="367"/>
    </row>
    <row r="772" spans="1:66" s="216" customFormat="1" x14ac:dyDescent="0.45">
      <c r="A772" s="154"/>
      <c r="B772" s="485"/>
      <c r="C772" s="155"/>
      <c r="D772" s="155"/>
      <c r="E772" s="156"/>
      <c r="F772" s="156"/>
      <c r="AB772" s="156"/>
      <c r="AC772" s="156"/>
      <c r="AD772" s="156"/>
      <c r="AE772" s="156"/>
      <c r="AF772" s="156"/>
      <c r="AG772" s="156"/>
      <c r="AM772" s="214"/>
      <c r="AN772" s="214"/>
      <c r="AO772" s="214"/>
      <c r="AV772" s="475"/>
      <c r="BE772" s="178"/>
      <c r="BF772" s="398"/>
      <c r="BG772" s="409"/>
      <c r="BH772" s="156"/>
      <c r="BI772" s="156"/>
      <c r="BJ772" s="156"/>
      <c r="BK772" s="156"/>
      <c r="BL772" s="156"/>
      <c r="BN772" s="367"/>
    </row>
    <row r="773" spans="1:66" s="216" customFormat="1" x14ac:dyDescent="0.45">
      <c r="A773" s="154"/>
      <c r="B773" s="485"/>
      <c r="C773" s="155"/>
      <c r="D773" s="155"/>
      <c r="E773" s="156"/>
      <c r="F773" s="156"/>
      <c r="AB773" s="156"/>
      <c r="AC773" s="156"/>
      <c r="AD773" s="156"/>
      <c r="AE773" s="156"/>
      <c r="AF773" s="156"/>
      <c r="AG773" s="156"/>
      <c r="AM773" s="214"/>
      <c r="AN773" s="214"/>
      <c r="AO773" s="214"/>
      <c r="AV773" s="475"/>
      <c r="BE773" s="178"/>
      <c r="BF773" s="398"/>
      <c r="BG773" s="409"/>
      <c r="BH773" s="156"/>
      <c r="BI773" s="156"/>
      <c r="BJ773" s="156"/>
      <c r="BK773" s="156"/>
      <c r="BL773" s="156"/>
      <c r="BN773" s="367"/>
    </row>
    <row r="774" spans="1:66" s="216" customFormat="1" x14ac:dyDescent="0.45">
      <c r="A774" s="154"/>
      <c r="B774" s="485"/>
      <c r="C774" s="155"/>
      <c r="D774" s="155"/>
      <c r="E774" s="156"/>
      <c r="F774" s="156"/>
      <c r="AB774" s="156"/>
      <c r="AC774" s="156"/>
      <c r="AD774" s="156"/>
      <c r="AE774" s="156"/>
      <c r="AF774" s="156"/>
      <c r="AG774" s="156"/>
      <c r="AM774" s="214"/>
      <c r="AN774" s="214"/>
      <c r="AO774" s="214"/>
      <c r="AV774" s="475"/>
      <c r="BE774" s="178"/>
      <c r="BF774" s="398"/>
      <c r="BG774" s="409"/>
      <c r="BH774" s="156"/>
      <c r="BI774" s="156"/>
      <c r="BJ774" s="156"/>
      <c r="BK774" s="156"/>
      <c r="BL774" s="156"/>
      <c r="BN774" s="367"/>
    </row>
    <row r="775" spans="1:66" s="216" customFormat="1" x14ac:dyDescent="0.45">
      <c r="A775" s="154"/>
      <c r="B775" s="485"/>
      <c r="C775" s="155"/>
      <c r="D775" s="155"/>
      <c r="E775" s="156"/>
      <c r="F775" s="156"/>
      <c r="AB775" s="156"/>
      <c r="AC775" s="156"/>
      <c r="AD775" s="156"/>
      <c r="AE775" s="156"/>
      <c r="AF775" s="156"/>
      <c r="AG775" s="156"/>
      <c r="AM775" s="214"/>
      <c r="AN775" s="214"/>
      <c r="AO775" s="214"/>
      <c r="AV775" s="475"/>
      <c r="BE775" s="178"/>
      <c r="BF775" s="398"/>
      <c r="BG775" s="409"/>
      <c r="BH775" s="156"/>
      <c r="BI775" s="156"/>
      <c r="BJ775" s="156"/>
      <c r="BK775" s="156"/>
      <c r="BL775" s="156"/>
      <c r="BN775" s="367"/>
    </row>
    <row r="776" spans="1:66" s="216" customFormat="1" x14ac:dyDescent="0.45">
      <c r="A776" s="154"/>
      <c r="B776" s="485"/>
      <c r="C776" s="155"/>
      <c r="D776" s="155"/>
      <c r="E776" s="156"/>
      <c r="F776" s="156"/>
      <c r="AB776" s="156"/>
      <c r="AC776" s="156"/>
      <c r="AD776" s="156"/>
      <c r="AE776" s="156"/>
      <c r="AF776" s="156"/>
      <c r="AG776" s="156"/>
      <c r="AM776" s="214"/>
      <c r="AN776" s="214"/>
      <c r="AO776" s="214"/>
      <c r="AV776" s="475"/>
      <c r="BE776" s="178"/>
      <c r="BF776" s="398"/>
      <c r="BG776" s="409"/>
      <c r="BH776" s="156"/>
      <c r="BI776" s="156"/>
      <c r="BJ776" s="156"/>
      <c r="BK776" s="156"/>
      <c r="BL776" s="156"/>
      <c r="BN776" s="367"/>
    </row>
    <row r="777" spans="1:66" s="216" customFormat="1" x14ac:dyDescent="0.45">
      <c r="A777" s="154"/>
      <c r="B777" s="485"/>
      <c r="C777" s="155"/>
      <c r="D777" s="155"/>
      <c r="E777" s="156"/>
      <c r="F777" s="156"/>
      <c r="AB777" s="156"/>
      <c r="AC777" s="156"/>
      <c r="AD777" s="156"/>
      <c r="AE777" s="156"/>
      <c r="AF777" s="156"/>
      <c r="AG777" s="156"/>
      <c r="AM777" s="214"/>
      <c r="AN777" s="214"/>
      <c r="AO777" s="214"/>
      <c r="AV777" s="475"/>
      <c r="BE777" s="178"/>
      <c r="BF777" s="398"/>
      <c r="BG777" s="409"/>
      <c r="BH777" s="156"/>
      <c r="BI777" s="156"/>
      <c r="BJ777" s="156"/>
      <c r="BK777" s="156"/>
      <c r="BL777" s="156"/>
      <c r="BN777" s="367"/>
    </row>
    <row r="778" spans="1:66" s="216" customFormat="1" x14ac:dyDescent="0.45">
      <c r="A778" s="154"/>
      <c r="B778" s="485"/>
      <c r="C778" s="155"/>
      <c r="D778" s="155"/>
      <c r="E778" s="156"/>
      <c r="F778" s="156"/>
      <c r="AB778" s="156"/>
      <c r="AC778" s="156"/>
      <c r="AD778" s="156"/>
      <c r="AE778" s="156"/>
      <c r="AF778" s="156"/>
      <c r="AG778" s="156"/>
      <c r="AM778" s="214"/>
      <c r="AN778" s="214"/>
      <c r="AO778" s="214"/>
      <c r="AV778" s="475"/>
      <c r="BE778" s="178"/>
      <c r="BF778" s="398"/>
      <c r="BG778" s="409"/>
      <c r="BH778" s="156"/>
      <c r="BI778" s="156"/>
      <c r="BJ778" s="156"/>
      <c r="BK778" s="156"/>
      <c r="BL778" s="156"/>
      <c r="BN778" s="367"/>
    </row>
    <row r="779" spans="1:66" s="216" customFormat="1" x14ac:dyDescent="0.45">
      <c r="A779" s="154"/>
      <c r="B779" s="485"/>
      <c r="C779" s="155"/>
      <c r="D779" s="155"/>
      <c r="E779" s="156"/>
      <c r="F779" s="156"/>
      <c r="AB779" s="156"/>
      <c r="AC779" s="156"/>
      <c r="AD779" s="156"/>
      <c r="AE779" s="156"/>
      <c r="AF779" s="156"/>
      <c r="AG779" s="156"/>
      <c r="AM779" s="214"/>
      <c r="AN779" s="214"/>
      <c r="AO779" s="214"/>
      <c r="AV779" s="475"/>
      <c r="BE779" s="178"/>
      <c r="BF779" s="398"/>
      <c r="BG779" s="409"/>
      <c r="BH779" s="156"/>
      <c r="BI779" s="156"/>
      <c r="BJ779" s="156"/>
      <c r="BK779" s="156"/>
      <c r="BL779" s="156"/>
      <c r="BN779" s="367"/>
    </row>
    <row r="780" spans="1:66" s="216" customFormat="1" x14ac:dyDescent="0.45">
      <c r="A780" s="154"/>
      <c r="B780" s="485"/>
      <c r="C780" s="155"/>
      <c r="D780" s="155"/>
      <c r="E780" s="156"/>
      <c r="F780" s="156"/>
      <c r="AB780" s="156"/>
      <c r="AC780" s="156"/>
      <c r="AD780" s="156"/>
      <c r="AE780" s="156"/>
      <c r="AF780" s="156"/>
      <c r="AG780" s="156"/>
      <c r="AM780" s="214"/>
      <c r="AN780" s="214"/>
      <c r="AO780" s="214"/>
      <c r="AV780" s="475"/>
      <c r="BE780" s="178"/>
      <c r="BF780" s="398"/>
      <c r="BG780" s="409"/>
      <c r="BH780" s="156"/>
      <c r="BI780" s="156"/>
      <c r="BJ780" s="156"/>
      <c r="BK780" s="156"/>
      <c r="BL780" s="156"/>
      <c r="BN780" s="367"/>
    </row>
    <row r="781" spans="1:66" s="216" customFormat="1" x14ac:dyDescent="0.45">
      <c r="A781" s="154"/>
      <c r="B781" s="485"/>
      <c r="C781" s="155"/>
      <c r="D781" s="155"/>
      <c r="E781" s="156"/>
      <c r="F781" s="156"/>
      <c r="AB781" s="156"/>
      <c r="AC781" s="156"/>
      <c r="AD781" s="156"/>
      <c r="AE781" s="156"/>
      <c r="AF781" s="156"/>
      <c r="AG781" s="156"/>
      <c r="AM781" s="214"/>
      <c r="AN781" s="214"/>
      <c r="AO781" s="214"/>
      <c r="AV781" s="475"/>
      <c r="BE781" s="178"/>
      <c r="BF781" s="398"/>
      <c r="BG781" s="409"/>
      <c r="BH781" s="156"/>
      <c r="BI781" s="156"/>
      <c r="BJ781" s="156"/>
      <c r="BK781" s="156"/>
      <c r="BL781" s="156"/>
      <c r="BN781" s="367"/>
    </row>
    <row r="782" spans="1:66" s="216" customFormat="1" x14ac:dyDescent="0.45">
      <c r="A782" s="154"/>
      <c r="B782" s="485"/>
      <c r="C782" s="155"/>
      <c r="D782" s="155"/>
      <c r="E782" s="156"/>
      <c r="F782" s="156"/>
      <c r="AB782" s="156"/>
      <c r="AC782" s="156"/>
      <c r="AD782" s="156"/>
      <c r="AE782" s="156"/>
      <c r="AF782" s="156"/>
      <c r="AG782" s="156"/>
      <c r="AM782" s="214"/>
      <c r="AN782" s="214"/>
      <c r="AO782" s="214"/>
      <c r="AV782" s="475"/>
      <c r="BE782" s="178"/>
      <c r="BF782" s="398"/>
      <c r="BG782" s="409"/>
      <c r="BH782" s="156"/>
      <c r="BI782" s="156"/>
      <c r="BJ782" s="156"/>
      <c r="BK782" s="156"/>
      <c r="BL782" s="156"/>
      <c r="BN782" s="367"/>
    </row>
    <row r="783" spans="1:66" s="216" customFormat="1" x14ac:dyDescent="0.45">
      <c r="A783" s="154"/>
      <c r="B783" s="485"/>
      <c r="C783" s="155"/>
      <c r="D783" s="155"/>
      <c r="E783" s="156"/>
      <c r="F783" s="156"/>
      <c r="AB783" s="156"/>
      <c r="AC783" s="156"/>
      <c r="AD783" s="156"/>
      <c r="AE783" s="156"/>
      <c r="AF783" s="156"/>
      <c r="AG783" s="156"/>
      <c r="AM783" s="214"/>
      <c r="AN783" s="214"/>
      <c r="AO783" s="214"/>
      <c r="AV783" s="475"/>
      <c r="BE783" s="178"/>
      <c r="BF783" s="398"/>
      <c r="BG783" s="409"/>
      <c r="BH783" s="156"/>
      <c r="BI783" s="156"/>
      <c r="BJ783" s="156"/>
      <c r="BK783" s="156"/>
      <c r="BL783" s="156"/>
      <c r="BN783" s="367"/>
    </row>
    <row r="784" spans="1:66" s="216" customFormat="1" x14ac:dyDescent="0.45">
      <c r="A784" s="154"/>
      <c r="B784" s="485"/>
      <c r="C784" s="155"/>
      <c r="D784" s="155"/>
      <c r="E784" s="156"/>
      <c r="F784" s="156"/>
      <c r="AB784" s="156"/>
      <c r="AC784" s="156"/>
      <c r="AD784" s="156"/>
      <c r="AE784" s="156"/>
      <c r="AF784" s="156"/>
      <c r="AG784" s="156"/>
      <c r="AM784" s="214"/>
      <c r="AN784" s="214"/>
      <c r="AO784" s="214"/>
      <c r="AV784" s="475"/>
      <c r="BE784" s="178"/>
      <c r="BF784" s="398"/>
      <c r="BG784" s="409"/>
      <c r="BH784" s="156"/>
      <c r="BI784" s="156"/>
      <c r="BJ784" s="156"/>
      <c r="BK784" s="156"/>
      <c r="BL784" s="156"/>
      <c r="BN784" s="367"/>
    </row>
    <row r="785" spans="1:66" s="216" customFormat="1" x14ac:dyDescent="0.45">
      <c r="A785" s="154"/>
      <c r="B785" s="485"/>
      <c r="C785" s="155"/>
      <c r="D785" s="155"/>
      <c r="E785" s="156"/>
      <c r="F785" s="156"/>
      <c r="AB785" s="156"/>
      <c r="AC785" s="156"/>
      <c r="AD785" s="156"/>
      <c r="AE785" s="156"/>
      <c r="AF785" s="156"/>
      <c r="AG785" s="156"/>
      <c r="AM785" s="214"/>
      <c r="AN785" s="214"/>
      <c r="AO785" s="214"/>
      <c r="AV785" s="475"/>
      <c r="BE785" s="178"/>
      <c r="BF785" s="398"/>
      <c r="BG785" s="409"/>
      <c r="BH785" s="156"/>
      <c r="BI785" s="156"/>
      <c r="BJ785" s="156"/>
      <c r="BK785" s="156"/>
      <c r="BL785" s="156"/>
      <c r="BN785" s="367"/>
    </row>
    <row r="786" spans="1:66" s="216" customFormat="1" x14ac:dyDescent="0.45">
      <c r="A786" s="154"/>
      <c r="B786" s="485"/>
      <c r="C786" s="155"/>
      <c r="D786" s="155"/>
      <c r="E786" s="156"/>
      <c r="F786" s="156"/>
      <c r="AB786" s="156"/>
      <c r="AC786" s="156"/>
      <c r="AD786" s="156"/>
      <c r="AE786" s="156"/>
      <c r="AF786" s="156"/>
      <c r="AG786" s="156"/>
      <c r="AM786" s="214"/>
      <c r="AN786" s="214"/>
      <c r="AO786" s="214"/>
      <c r="AV786" s="475"/>
      <c r="BE786" s="178"/>
      <c r="BF786" s="398"/>
      <c r="BG786" s="409"/>
      <c r="BH786" s="156"/>
      <c r="BI786" s="156"/>
      <c r="BJ786" s="156"/>
      <c r="BK786" s="156"/>
      <c r="BL786" s="156"/>
      <c r="BN786" s="367"/>
    </row>
    <row r="787" spans="1:66" s="216" customFormat="1" x14ac:dyDescent="0.45">
      <c r="A787" s="154"/>
      <c r="B787" s="485"/>
      <c r="C787" s="155"/>
      <c r="D787" s="155"/>
      <c r="E787" s="156"/>
      <c r="F787" s="156"/>
      <c r="AB787" s="156"/>
      <c r="AC787" s="156"/>
      <c r="AD787" s="156"/>
      <c r="AE787" s="156"/>
      <c r="AF787" s="156"/>
      <c r="AG787" s="156"/>
      <c r="AM787" s="214"/>
      <c r="AN787" s="214"/>
      <c r="AO787" s="214"/>
      <c r="AV787" s="475"/>
      <c r="BE787" s="178"/>
      <c r="BF787" s="398"/>
      <c r="BG787" s="409"/>
      <c r="BH787" s="156"/>
      <c r="BI787" s="156"/>
      <c r="BJ787" s="156"/>
      <c r="BK787" s="156"/>
      <c r="BL787" s="156"/>
      <c r="BN787" s="367"/>
    </row>
    <row r="788" spans="1:66" s="216" customFormat="1" x14ac:dyDescent="0.45">
      <c r="A788" s="154"/>
      <c r="B788" s="485"/>
      <c r="C788" s="155"/>
      <c r="D788" s="155"/>
      <c r="E788" s="156"/>
      <c r="F788" s="156"/>
      <c r="AB788" s="156"/>
      <c r="AC788" s="156"/>
      <c r="AD788" s="156"/>
      <c r="AE788" s="156"/>
      <c r="AF788" s="156"/>
      <c r="AG788" s="156"/>
      <c r="AM788" s="214"/>
      <c r="AN788" s="214"/>
      <c r="AO788" s="214"/>
      <c r="AV788" s="475"/>
      <c r="BE788" s="178"/>
      <c r="BF788" s="398"/>
      <c r="BG788" s="409"/>
      <c r="BH788" s="156"/>
      <c r="BI788" s="156"/>
      <c r="BJ788" s="156"/>
      <c r="BK788" s="156"/>
      <c r="BL788" s="156"/>
      <c r="BN788" s="367"/>
    </row>
    <row r="789" spans="1:66" s="216" customFormat="1" x14ac:dyDescent="0.45">
      <c r="A789" s="154"/>
      <c r="B789" s="485"/>
      <c r="C789" s="155"/>
      <c r="D789" s="155"/>
      <c r="E789" s="156"/>
      <c r="F789" s="156"/>
      <c r="AB789" s="156"/>
      <c r="AC789" s="156"/>
      <c r="AD789" s="156"/>
      <c r="AE789" s="156"/>
      <c r="AF789" s="156"/>
      <c r="AG789" s="156"/>
      <c r="AM789" s="214"/>
      <c r="AN789" s="214"/>
      <c r="AO789" s="214"/>
      <c r="AV789" s="475"/>
      <c r="BE789" s="178"/>
      <c r="BF789" s="398"/>
      <c r="BG789" s="409"/>
      <c r="BH789" s="156"/>
      <c r="BI789" s="156"/>
      <c r="BJ789" s="156"/>
      <c r="BK789" s="156"/>
      <c r="BL789" s="156"/>
      <c r="BN789" s="367"/>
    </row>
    <row r="790" spans="1:66" s="216" customFormat="1" x14ac:dyDescent="0.45">
      <c r="A790" s="154"/>
      <c r="B790" s="485"/>
      <c r="C790" s="155"/>
      <c r="D790" s="155"/>
      <c r="E790" s="156"/>
      <c r="F790" s="156"/>
      <c r="AB790" s="156"/>
      <c r="AC790" s="156"/>
      <c r="AD790" s="156"/>
      <c r="AE790" s="156"/>
      <c r="AF790" s="156"/>
      <c r="AG790" s="156"/>
      <c r="AM790" s="214"/>
      <c r="AN790" s="214"/>
      <c r="AO790" s="214"/>
      <c r="AV790" s="475"/>
      <c r="BE790" s="178"/>
      <c r="BF790" s="398"/>
      <c r="BG790" s="409"/>
      <c r="BH790" s="156"/>
      <c r="BI790" s="156"/>
      <c r="BJ790" s="156"/>
      <c r="BK790" s="156"/>
      <c r="BL790" s="156"/>
      <c r="BN790" s="367"/>
    </row>
    <row r="791" spans="1:66" s="216" customFormat="1" x14ac:dyDescent="0.45">
      <c r="A791" s="154"/>
      <c r="B791" s="485"/>
      <c r="C791" s="155"/>
      <c r="D791" s="155"/>
      <c r="E791" s="156"/>
      <c r="F791" s="156"/>
      <c r="AB791" s="156"/>
      <c r="AC791" s="156"/>
      <c r="AD791" s="156"/>
      <c r="AE791" s="156"/>
      <c r="AF791" s="156"/>
      <c r="AG791" s="156"/>
      <c r="AM791" s="214"/>
      <c r="AN791" s="214"/>
      <c r="AO791" s="214"/>
      <c r="AV791" s="475"/>
      <c r="BE791" s="178"/>
      <c r="BF791" s="398"/>
      <c r="BG791" s="409"/>
      <c r="BH791" s="156"/>
      <c r="BI791" s="156"/>
      <c r="BJ791" s="156"/>
      <c r="BK791" s="156"/>
      <c r="BL791" s="156"/>
      <c r="BN791" s="367"/>
    </row>
    <row r="792" spans="1:66" s="216" customFormat="1" x14ac:dyDescent="0.45">
      <c r="A792" s="154"/>
      <c r="B792" s="485"/>
      <c r="C792" s="155"/>
      <c r="D792" s="155"/>
      <c r="E792" s="156"/>
      <c r="F792" s="156"/>
      <c r="AB792" s="156"/>
      <c r="AC792" s="156"/>
      <c r="AD792" s="156"/>
      <c r="AE792" s="156"/>
      <c r="AF792" s="156"/>
      <c r="AG792" s="156"/>
      <c r="AM792" s="214"/>
      <c r="AN792" s="214"/>
      <c r="AO792" s="214"/>
      <c r="AV792" s="475"/>
      <c r="BE792" s="178"/>
      <c r="BF792" s="398"/>
      <c r="BG792" s="409"/>
      <c r="BH792" s="156"/>
      <c r="BI792" s="156"/>
      <c r="BJ792" s="156"/>
      <c r="BK792" s="156"/>
      <c r="BL792" s="156"/>
      <c r="BN792" s="367"/>
    </row>
    <row r="793" spans="1:66" s="216" customFormat="1" x14ac:dyDescent="0.45">
      <c r="A793" s="154"/>
      <c r="B793" s="485"/>
      <c r="C793" s="155"/>
      <c r="D793" s="155"/>
      <c r="E793" s="156"/>
      <c r="F793" s="156"/>
      <c r="AB793" s="156"/>
      <c r="AC793" s="156"/>
      <c r="AD793" s="156"/>
      <c r="AE793" s="156"/>
      <c r="AF793" s="156"/>
      <c r="AG793" s="156"/>
      <c r="AM793" s="214"/>
      <c r="AN793" s="214"/>
      <c r="AO793" s="214"/>
      <c r="AV793" s="475"/>
      <c r="BE793" s="178"/>
      <c r="BF793" s="398"/>
      <c r="BG793" s="409"/>
      <c r="BH793" s="156"/>
      <c r="BI793" s="156"/>
      <c r="BJ793" s="156"/>
      <c r="BK793" s="156"/>
      <c r="BL793" s="156"/>
      <c r="BN793" s="367"/>
    </row>
    <row r="794" spans="1:66" s="216" customFormat="1" x14ac:dyDescent="0.45">
      <c r="A794" s="154"/>
      <c r="B794" s="485"/>
      <c r="C794" s="155"/>
      <c r="D794" s="155"/>
      <c r="E794" s="156"/>
      <c r="F794" s="156"/>
      <c r="AB794" s="156"/>
      <c r="AC794" s="156"/>
      <c r="AD794" s="156"/>
      <c r="AE794" s="156"/>
      <c r="AF794" s="156"/>
      <c r="AG794" s="156"/>
      <c r="AM794" s="214"/>
      <c r="AN794" s="214"/>
      <c r="AO794" s="214"/>
      <c r="AV794" s="475"/>
      <c r="BE794" s="178"/>
      <c r="BF794" s="398"/>
      <c r="BG794" s="409"/>
      <c r="BH794" s="156"/>
      <c r="BI794" s="156"/>
      <c r="BJ794" s="156"/>
      <c r="BK794" s="156"/>
      <c r="BL794" s="156"/>
      <c r="BN794" s="367"/>
    </row>
    <row r="795" spans="1:66" s="216" customFormat="1" x14ac:dyDescent="0.45">
      <c r="A795" s="154"/>
      <c r="B795" s="485"/>
      <c r="C795" s="155"/>
      <c r="D795" s="155"/>
      <c r="E795" s="156"/>
      <c r="F795" s="156"/>
      <c r="AB795" s="156"/>
      <c r="AC795" s="156"/>
      <c r="AD795" s="156"/>
      <c r="AE795" s="156"/>
      <c r="AF795" s="156"/>
      <c r="AG795" s="156"/>
      <c r="AM795" s="214"/>
      <c r="AN795" s="214"/>
      <c r="AO795" s="214"/>
      <c r="AV795" s="475"/>
      <c r="BE795" s="178"/>
      <c r="BF795" s="398"/>
      <c r="BG795" s="409"/>
      <c r="BH795" s="156"/>
      <c r="BI795" s="156"/>
      <c r="BJ795" s="156"/>
      <c r="BK795" s="156"/>
      <c r="BL795" s="156"/>
      <c r="BN795" s="367"/>
    </row>
    <row r="796" spans="1:66" s="216" customFormat="1" x14ac:dyDescent="0.45">
      <c r="A796" s="154"/>
      <c r="B796" s="485"/>
      <c r="C796" s="155"/>
      <c r="D796" s="155"/>
      <c r="E796" s="156"/>
      <c r="F796" s="156"/>
      <c r="AB796" s="156"/>
      <c r="AC796" s="156"/>
      <c r="AD796" s="156"/>
      <c r="AE796" s="156"/>
      <c r="AF796" s="156"/>
      <c r="AG796" s="156"/>
      <c r="AM796" s="214"/>
      <c r="AN796" s="214"/>
      <c r="AO796" s="214"/>
      <c r="AV796" s="475"/>
      <c r="BE796" s="178"/>
      <c r="BF796" s="398"/>
      <c r="BG796" s="409"/>
      <c r="BH796" s="156"/>
      <c r="BI796" s="156"/>
      <c r="BJ796" s="156"/>
      <c r="BK796" s="156"/>
      <c r="BL796" s="156"/>
      <c r="BN796" s="367"/>
    </row>
    <row r="797" spans="1:66" s="216" customFormat="1" x14ac:dyDescent="0.45">
      <c r="A797" s="154"/>
      <c r="B797" s="485"/>
      <c r="C797" s="155"/>
      <c r="D797" s="155"/>
      <c r="E797" s="156"/>
      <c r="F797" s="156"/>
      <c r="AB797" s="156"/>
      <c r="AC797" s="156"/>
      <c r="AD797" s="156"/>
      <c r="AE797" s="156"/>
      <c r="AF797" s="156"/>
      <c r="AG797" s="156"/>
      <c r="AM797" s="214"/>
      <c r="AN797" s="214"/>
      <c r="AO797" s="214"/>
      <c r="AV797" s="475"/>
      <c r="BE797" s="178"/>
      <c r="BF797" s="398"/>
      <c r="BG797" s="409"/>
      <c r="BH797" s="156"/>
      <c r="BI797" s="156"/>
      <c r="BJ797" s="156"/>
      <c r="BK797" s="156"/>
      <c r="BL797" s="156"/>
      <c r="BN797" s="367"/>
    </row>
    <row r="798" spans="1:66" s="216" customFormat="1" x14ac:dyDescent="0.45">
      <c r="A798" s="154"/>
      <c r="B798" s="485"/>
      <c r="C798" s="155"/>
      <c r="D798" s="155"/>
      <c r="E798" s="156"/>
      <c r="F798" s="156"/>
      <c r="AB798" s="156"/>
      <c r="AC798" s="156"/>
      <c r="AD798" s="156"/>
      <c r="AE798" s="156"/>
      <c r="AF798" s="156"/>
      <c r="AG798" s="156"/>
      <c r="AM798" s="214"/>
      <c r="AN798" s="214"/>
      <c r="AO798" s="214"/>
      <c r="AV798" s="475"/>
      <c r="BE798" s="178"/>
      <c r="BF798" s="398"/>
      <c r="BG798" s="409"/>
      <c r="BH798" s="156"/>
      <c r="BI798" s="156"/>
      <c r="BJ798" s="156"/>
      <c r="BK798" s="156"/>
      <c r="BL798" s="156"/>
      <c r="BN798" s="367"/>
    </row>
    <row r="799" spans="1:66" s="216" customFormat="1" x14ac:dyDescent="0.45">
      <c r="A799" s="154"/>
      <c r="B799" s="485"/>
      <c r="C799" s="155"/>
      <c r="D799" s="155"/>
      <c r="E799" s="156"/>
      <c r="F799" s="156"/>
      <c r="AB799" s="156"/>
      <c r="AC799" s="156"/>
      <c r="AD799" s="156"/>
      <c r="AE799" s="156"/>
      <c r="AF799" s="156"/>
      <c r="AG799" s="156"/>
      <c r="AM799" s="214"/>
      <c r="AN799" s="214"/>
      <c r="AO799" s="214"/>
      <c r="AV799" s="475"/>
      <c r="BE799" s="178"/>
      <c r="BF799" s="398"/>
      <c r="BG799" s="409"/>
      <c r="BH799" s="156"/>
      <c r="BI799" s="156"/>
      <c r="BJ799" s="156"/>
      <c r="BK799" s="156"/>
      <c r="BL799" s="156"/>
      <c r="BN799" s="367"/>
    </row>
    <row r="800" spans="1:66" s="216" customFormat="1" x14ac:dyDescent="0.45">
      <c r="A800" s="154"/>
      <c r="B800" s="485"/>
      <c r="C800" s="155"/>
      <c r="D800" s="155"/>
      <c r="E800" s="156"/>
      <c r="F800" s="156"/>
      <c r="AB800" s="156"/>
      <c r="AC800" s="156"/>
      <c r="AD800" s="156"/>
      <c r="AE800" s="156"/>
      <c r="AF800" s="156"/>
      <c r="AG800" s="156"/>
      <c r="AM800" s="214"/>
      <c r="AN800" s="214"/>
      <c r="AO800" s="214"/>
      <c r="AV800" s="475"/>
      <c r="BE800" s="178"/>
      <c r="BF800" s="398"/>
      <c r="BG800" s="409"/>
      <c r="BH800" s="156"/>
      <c r="BI800" s="156"/>
      <c r="BJ800" s="156"/>
      <c r="BK800" s="156"/>
      <c r="BL800" s="156"/>
      <c r="BN800" s="367"/>
    </row>
    <row r="801" spans="1:66" s="216" customFormat="1" x14ac:dyDescent="0.45">
      <c r="A801" s="154"/>
      <c r="B801" s="485"/>
      <c r="C801" s="155"/>
      <c r="D801" s="155"/>
      <c r="E801" s="156"/>
      <c r="F801" s="156"/>
      <c r="AB801" s="156"/>
      <c r="AC801" s="156"/>
      <c r="AD801" s="156"/>
      <c r="AE801" s="156"/>
      <c r="AF801" s="156"/>
      <c r="AG801" s="156"/>
      <c r="AM801" s="214"/>
      <c r="AN801" s="214"/>
      <c r="AO801" s="214"/>
      <c r="AV801" s="475"/>
      <c r="BE801" s="178"/>
      <c r="BF801" s="398"/>
      <c r="BG801" s="409"/>
      <c r="BH801" s="156"/>
      <c r="BI801" s="156"/>
      <c r="BJ801" s="156"/>
      <c r="BK801" s="156"/>
      <c r="BL801" s="156"/>
      <c r="BN801" s="367"/>
    </row>
    <row r="802" spans="1:66" s="216" customFormat="1" x14ac:dyDescent="0.45">
      <c r="A802" s="154"/>
      <c r="B802" s="485"/>
      <c r="C802" s="155"/>
      <c r="D802" s="155"/>
      <c r="E802" s="156"/>
      <c r="F802" s="156"/>
      <c r="AB802" s="156"/>
      <c r="AC802" s="156"/>
      <c r="AD802" s="156"/>
      <c r="AE802" s="156"/>
      <c r="AF802" s="156"/>
      <c r="AG802" s="156"/>
      <c r="AM802" s="214"/>
      <c r="AN802" s="214"/>
      <c r="AO802" s="214"/>
      <c r="AV802" s="475"/>
      <c r="BE802" s="178"/>
      <c r="BF802" s="398"/>
      <c r="BG802" s="409"/>
      <c r="BH802" s="156"/>
      <c r="BI802" s="156"/>
      <c r="BJ802" s="156"/>
      <c r="BK802" s="156"/>
      <c r="BL802" s="156"/>
      <c r="BN802" s="367"/>
    </row>
    <row r="803" spans="1:66" s="216" customFormat="1" x14ac:dyDescent="0.45">
      <c r="A803" s="154"/>
      <c r="B803" s="485"/>
      <c r="C803" s="155"/>
      <c r="D803" s="155"/>
      <c r="E803" s="156"/>
      <c r="F803" s="156"/>
      <c r="AB803" s="156"/>
      <c r="AC803" s="156"/>
      <c r="AD803" s="156"/>
      <c r="AE803" s="156"/>
      <c r="AF803" s="156"/>
      <c r="AG803" s="156"/>
      <c r="AM803" s="214"/>
      <c r="AN803" s="214"/>
      <c r="AO803" s="214"/>
      <c r="AV803" s="475"/>
      <c r="BE803" s="178"/>
      <c r="BF803" s="398"/>
      <c r="BG803" s="409"/>
      <c r="BH803" s="156"/>
      <c r="BI803" s="156"/>
      <c r="BJ803" s="156"/>
      <c r="BK803" s="156"/>
      <c r="BL803" s="156"/>
      <c r="BN803" s="367"/>
    </row>
    <row r="804" spans="1:66" s="216" customFormat="1" x14ac:dyDescent="0.45">
      <c r="A804" s="154"/>
      <c r="B804" s="485"/>
      <c r="C804" s="155"/>
      <c r="D804" s="155"/>
      <c r="E804" s="156"/>
      <c r="F804" s="156"/>
      <c r="AB804" s="156"/>
      <c r="AC804" s="156"/>
      <c r="AD804" s="156"/>
      <c r="AE804" s="156"/>
      <c r="AF804" s="156"/>
      <c r="AG804" s="156"/>
      <c r="AM804" s="214"/>
      <c r="AN804" s="214"/>
      <c r="AO804" s="214"/>
      <c r="AV804" s="475"/>
      <c r="BE804" s="178"/>
      <c r="BF804" s="398"/>
      <c r="BG804" s="409"/>
      <c r="BH804" s="156"/>
      <c r="BI804" s="156"/>
      <c r="BJ804" s="156"/>
      <c r="BK804" s="156"/>
      <c r="BL804" s="156"/>
      <c r="BN804" s="367"/>
    </row>
    <row r="805" spans="1:66" s="216" customFormat="1" x14ac:dyDescent="0.45">
      <c r="A805" s="154"/>
      <c r="B805" s="485"/>
      <c r="C805" s="155"/>
      <c r="D805" s="155"/>
      <c r="E805" s="156"/>
      <c r="F805" s="156"/>
      <c r="AB805" s="156"/>
      <c r="AC805" s="156"/>
      <c r="AD805" s="156"/>
      <c r="AE805" s="156"/>
      <c r="AF805" s="156"/>
      <c r="AG805" s="156"/>
      <c r="AM805" s="214"/>
      <c r="AN805" s="214"/>
      <c r="AO805" s="214"/>
      <c r="AV805" s="475"/>
      <c r="BE805" s="178"/>
      <c r="BF805" s="398"/>
      <c r="BG805" s="409"/>
      <c r="BH805" s="156"/>
      <c r="BI805" s="156"/>
      <c r="BJ805" s="156"/>
      <c r="BK805" s="156"/>
      <c r="BL805" s="156"/>
      <c r="BN805" s="367"/>
    </row>
    <row r="806" spans="1:66" s="216" customFormat="1" x14ac:dyDescent="0.45">
      <c r="A806" s="154"/>
      <c r="B806" s="485"/>
      <c r="C806" s="155"/>
      <c r="D806" s="155"/>
      <c r="E806" s="156"/>
      <c r="F806" s="156"/>
      <c r="AB806" s="156"/>
      <c r="AC806" s="156"/>
      <c r="AD806" s="156"/>
      <c r="AE806" s="156"/>
      <c r="AF806" s="156"/>
      <c r="AG806" s="156"/>
      <c r="AM806" s="214"/>
      <c r="AN806" s="214"/>
      <c r="AO806" s="214"/>
      <c r="AV806" s="475"/>
      <c r="BE806" s="178"/>
      <c r="BF806" s="398"/>
      <c r="BG806" s="409"/>
      <c r="BH806" s="156"/>
      <c r="BI806" s="156"/>
      <c r="BJ806" s="156"/>
      <c r="BK806" s="156"/>
      <c r="BL806" s="156"/>
      <c r="BN806" s="367"/>
    </row>
    <row r="807" spans="1:66" s="216" customFormat="1" x14ac:dyDescent="0.45">
      <c r="A807" s="154"/>
      <c r="B807" s="485"/>
      <c r="C807" s="155"/>
      <c r="D807" s="155"/>
      <c r="E807" s="156"/>
      <c r="F807" s="156"/>
      <c r="AB807" s="156"/>
      <c r="AC807" s="156"/>
      <c r="AD807" s="156"/>
      <c r="AE807" s="156"/>
      <c r="AF807" s="156"/>
      <c r="AG807" s="156"/>
      <c r="AM807" s="214"/>
      <c r="AN807" s="214"/>
      <c r="AO807" s="214"/>
      <c r="AV807" s="475"/>
      <c r="BE807" s="178"/>
      <c r="BF807" s="398"/>
      <c r="BG807" s="409"/>
      <c r="BH807" s="156"/>
      <c r="BI807" s="156"/>
      <c r="BJ807" s="156"/>
      <c r="BK807" s="156"/>
      <c r="BL807" s="156"/>
      <c r="BN807" s="367"/>
    </row>
    <row r="808" spans="1:66" s="216" customFormat="1" x14ac:dyDescent="0.45">
      <c r="A808" s="154"/>
      <c r="B808" s="485"/>
      <c r="C808" s="155"/>
      <c r="D808" s="155"/>
      <c r="E808" s="156"/>
      <c r="F808" s="156"/>
      <c r="AB808" s="156"/>
      <c r="AC808" s="156"/>
      <c r="AD808" s="156"/>
      <c r="AE808" s="156"/>
      <c r="AF808" s="156"/>
      <c r="AG808" s="156"/>
      <c r="AM808" s="214"/>
      <c r="AN808" s="214"/>
      <c r="AO808" s="214"/>
      <c r="AV808" s="475"/>
      <c r="BE808" s="178"/>
      <c r="BF808" s="398"/>
      <c r="BG808" s="409"/>
      <c r="BH808" s="156"/>
      <c r="BI808" s="156"/>
      <c r="BJ808" s="156"/>
      <c r="BK808" s="156"/>
      <c r="BL808" s="156"/>
      <c r="BN808" s="367"/>
    </row>
    <row r="809" spans="1:66" s="216" customFormat="1" x14ac:dyDescent="0.45">
      <c r="A809" s="154"/>
      <c r="B809" s="485"/>
      <c r="C809" s="155"/>
      <c r="D809" s="155"/>
      <c r="E809" s="156"/>
      <c r="F809" s="156"/>
      <c r="AB809" s="156"/>
      <c r="AC809" s="156"/>
      <c r="AD809" s="156"/>
      <c r="AE809" s="156"/>
      <c r="AF809" s="156"/>
      <c r="AG809" s="156"/>
      <c r="AM809" s="214"/>
      <c r="AN809" s="214"/>
      <c r="AO809" s="214"/>
      <c r="AV809" s="475"/>
      <c r="BE809" s="178"/>
      <c r="BF809" s="398"/>
      <c r="BG809" s="409"/>
      <c r="BH809" s="156"/>
      <c r="BI809" s="156"/>
      <c r="BJ809" s="156"/>
      <c r="BK809" s="156"/>
      <c r="BL809" s="156"/>
      <c r="BN809" s="367"/>
    </row>
    <row r="810" spans="1:66" s="216" customFormat="1" x14ac:dyDescent="0.45">
      <c r="A810" s="154"/>
      <c r="B810" s="485"/>
      <c r="C810" s="155"/>
      <c r="D810" s="155"/>
      <c r="E810" s="156"/>
      <c r="F810" s="156"/>
      <c r="AB810" s="156"/>
      <c r="AC810" s="156"/>
      <c r="AD810" s="156"/>
      <c r="AE810" s="156"/>
      <c r="AF810" s="156"/>
      <c r="AG810" s="156"/>
      <c r="AM810" s="214"/>
      <c r="AN810" s="214"/>
      <c r="AO810" s="214"/>
      <c r="AV810" s="475"/>
      <c r="BE810" s="178"/>
      <c r="BF810" s="398"/>
      <c r="BG810" s="409"/>
      <c r="BH810" s="156"/>
      <c r="BI810" s="156"/>
      <c r="BJ810" s="156"/>
      <c r="BK810" s="156"/>
      <c r="BL810" s="156"/>
      <c r="BN810" s="367"/>
    </row>
    <row r="811" spans="1:66" s="216" customFormat="1" x14ac:dyDescent="0.45">
      <c r="A811" s="154"/>
      <c r="B811" s="485"/>
      <c r="C811" s="155"/>
      <c r="D811" s="155"/>
      <c r="E811" s="156"/>
      <c r="F811" s="156"/>
      <c r="AB811" s="156"/>
      <c r="AC811" s="156"/>
      <c r="AD811" s="156"/>
      <c r="AE811" s="156"/>
      <c r="AF811" s="156"/>
      <c r="AG811" s="156"/>
      <c r="AM811" s="214"/>
      <c r="AN811" s="214"/>
      <c r="AO811" s="214"/>
      <c r="AV811" s="475"/>
      <c r="BE811" s="178"/>
      <c r="BF811" s="398"/>
      <c r="BG811" s="409"/>
      <c r="BH811" s="156"/>
      <c r="BI811" s="156"/>
      <c r="BJ811" s="156"/>
      <c r="BK811" s="156"/>
      <c r="BL811" s="156"/>
      <c r="BN811" s="367"/>
    </row>
    <row r="812" spans="1:66" s="216" customFormat="1" x14ac:dyDescent="0.45">
      <c r="A812" s="154"/>
      <c r="B812" s="485"/>
      <c r="C812" s="155"/>
      <c r="D812" s="155"/>
      <c r="E812" s="156"/>
      <c r="F812" s="156"/>
      <c r="AB812" s="156"/>
      <c r="AC812" s="156"/>
      <c r="AD812" s="156"/>
      <c r="AE812" s="156"/>
      <c r="AF812" s="156"/>
      <c r="AG812" s="156"/>
      <c r="AM812" s="214"/>
      <c r="AN812" s="214"/>
      <c r="AO812" s="214"/>
      <c r="AV812" s="475"/>
      <c r="BE812" s="178"/>
      <c r="BF812" s="398"/>
      <c r="BG812" s="409"/>
      <c r="BH812" s="156"/>
      <c r="BI812" s="156"/>
      <c r="BJ812" s="156"/>
      <c r="BK812" s="156"/>
      <c r="BL812" s="156"/>
      <c r="BN812" s="367"/>
    </row>
    <row r="813" spans="1:66" s="216" customFormat="1" x14ac:dyDescent="0.45">
      <c r="A813" s="154"/>
      <c r="B813" s="485"/>
      <c r="C813" s="155"/>
      <c r="D813" s="155"/>
      <c r="E813" s="156"/>
      <c r="F813" s="156"/>
      <c r="AB813" s="156"/>
      <c r="AC813" s="156"/>
      <c r="AD813" s="156"/>
      <c r="AE813" s="156"/>
      <c r="AF813" s="156"/>
      <c r="AG813" s="156"/>
      <c r="AM813" s="214"/>
      <c r="AN813" s="214"/>
      <c r="AO813" s="214"/>
      <c r="AV813" s="475"/>
      <c r="BE813" s="178"/>
      <c r="BF813" s="398"/>
      <c r="BG813" s="409"/>
      <c r="BH813" s="156"/>
      <c r="BI813" s="156"/>
      <c r="BJ813" s="156"/>
      <c r="BK813" s="156"/>
      <c r="BL813" s="156"/>
      <c r="BN813" s="367"/>
    </row>
    <row r="814" spans="1:66" s="216" customFormat="1" x14ac:dyDescent="0.45">
      <c r="A814" s="154"/>
      <c r="B814" s="485"/>
      <c r="C814" s="155"/>
      <c r="D814" s="155"/>
      <c r="E814" s="156"/>
      <c r="F814" s="156"/>
      <c r="AB814" s="156"/>
      <c r="AC814" s="156"/>
      <c r="AD814" s="156"/>
      <c r="AE814" s="156"/>
      <c r="AF814" s="156"/>
      <c r="AG814" s="156"/>
      <c r="AM814" s="214"/>
      <c r="AN814" s="214"/>
      <c r="AO814" s="214"/>
      <c r="AV814" s="475"/>
      <c r="BE814" s="178"/>
      <c r="BF814" s="398"/>
      <c r="BG814" s="409"/>
      <c r="BH814" s="156"/>
      <c r="BI814" s="156"/>
      <c r="BJ814" s="156"/>
      <c r="BK814" s="156"/>
      <c r="BL814" s="156"/>
      <c r="BN814" s="367"/>
    </row>
    <row r="815" spans="1:66" s="216" customFormat="1" x14ac:dyDescent="0.45">
      <c r="A815" s="154"/>
      <c r="B815" s="485"/>
      <c r="C815" s="155"/>
      <c r="D815" s="155"/>
      <c r="E815" s="156"/>
      <c r="F815" s="156"/>
      <c r="AB815" s="156"/>
      <c r="AC815" s="156"/>
      <c r="AD815" s="156"/>
      <c r="AE815" s="156"/>
      <c r="AF815" s="156"/>
      <c r="AG815" s="156"/>
      <c r="AM815" s="214"/>
      <c r="AN815" s="214"/>
      <c r="AO815" s="214"/>
      <c r="AV815" s="475"/>
      <c r="BE815" s="178"/>
      <c r="BF815" s="398"/>
      <c r="BG815" s="409"/>
      <c r="BH815" s="156"/>
      <c r="BI815" s="156"/>
      <c r="BJ815" s="156"/>
      <c r="BK815" s="156"/>
      <c r="BL815" s="156"/>
      <c r="BN815" s="367"/>
    </row>
    <row r="816" spans="1:66" s="216" customFormat="1" x14ac:dyDescent="0.45">
      <c r="A816" s="154"/>
      <c r="B816" s="485"/>
      <c r="C816" s="155"/>
      <c r="D816" s="155"/>
      <c r="E816" s="156"/>
      <c r="F816" s="156"/>
      <c r="AB816" s="156"/>
      <c r="AC816" s="156"/>
      <c r="AD816" s="156"/>
      <c r="AE816" s="156"/>
      <c r="AF816" s="156"/>
      <c r="AG816" s="156"/>
      <c r="AM816" s="214"/>
      <c r="AN816" s="214"/>
      <c r="AO816" s="214"/>
      <c r="AV816" s="475"/>
      <c r="BE816" s="178"/>
      <c r="BF816" s="398"/>
      <c r="BG816" s="409"/>
      <c r="BH816" s="156"/>
      <c r="BI816" s="156"/>
      <c r="BJ816" s="156"/>
      <c r="BK816" s="156"/>
      <c r="BL816" s="156"/>
      <c r="BN816" s="367"/>
    </row>
    <row r="817" spans="1:66" s="216" customFormat="1" x14ac:dyDescent="0.45">
      <c r="A817" s="154"/>
      <c r="B817" s="485"/>
      <c r="C817" s="155"/>
      <c r="D817" s="155"/>
      <c r="E817" s="156"/>
      <c r="F817" s="156"/>
      <c r="AB817" s="156"/>
      <c r="AC817" s="156"/>
      <c r="AD817" s="156"/>
      <c r="AE817" s="156"/>
      <c r="AF817" s="156"/>
      <c r="AG817" s="156"/>
      <c r="AM817" s="214"/>
      <c r="AN817" s="214"/>
      <c r="AO817" s="214"/>
      <c r="AV817" s="475"/>
      <c r="BE817" s="178"/>
      <c r="BF817" s="398"/>
      <c r="BG817" s="409"/>
      <c r="BH817" s="156"/>
      <c r="BI817" s="156"/>
      <c r="BJ817" s="156"/>
      <c r="BK817" s="156"/>
      <c r="BL817" s="156"/>
      <c r="BN817" s="367"/>
    </row>
    <row r="818" spans="1:66" s="216" customFormat="1" x14ac:dyDescent="0.45">
      <c r="A818" s="154"/>
      <c r="B818" s="485"/>
      <c r="C818" s="155"/>
      <c r="D818" s="155"/>
      <c r="E818" s="156"/>
      <c r="F818" s="156"/>
      <c r="AB818" s="156"/>
      <c r="AC818" s="156"/>
      <c r="AD818" s="156"/>
      <c r="AE818" s="156"/>
      <c r="AF818" s="156"/>
      <c r="AG818" s="156"/>
      <c r="AM818" s="214"/>
      <c r="AN818" s="214"/>
      <c r="AO818" s="214"/>
      <c r="AV818" s="475"/>
      <c r="BE818" s="178"/>
      <c r="BF818" s="398"/>
      <c r="BG818" s="409"/>
      <c r="BH818" s="156"/>
      <c r="BI818" s="156"/>
      <c r="BJ818" s="156"/>
      <c r="BK818" s="156"/>
      <c r="BL818" s="156"/>
      <c r="BN818" s="367"/>
    </row>
    <row r="819" spans="1:66" s="216" customFormat="1" x14ac:dyDescent="0.45">
      <c r="A819" s="154"/>
      <c r="B819" s="485"/>
      <c r="C819" s="155"/>
      <c r="D819" s="155"/>
      <c r="E819" s="156"/>
      <c r="F819" s="156"/>
      <c r="AB819" s="156"/>
      <c r="AC819" s="156"/>
      <c r="AD819" s="156"/>
      <c r="AE819" s="156"/>
      <c r="AF819" s="156"/>
      <c r="AG819" s="156"/>
      <c r="AM819" s="214"/>
      <c r="AN819" s="214"/>
      <c r="AO819" s="214"/>
      <c r="AV819" s="475"/>
      <c r="BE819" s="178"/>
      <c r="BF819" s="398"/>
      <c r="BG819" s="409"/>
      <c r="BH819" s="156"/>
      <c r="BI819" s="156"/>
      <c r="BJ819" s="156"/>
      <c r="BK819" s="156"/>
      <c r="BL819" s="156"/>
      <c r="BN819" s="367"/>
    </row>
    <row r="820" spans="1:66" s="216" customFormat="1" x14ac:dyDescent="0.45">
      <c r="A820" s="154"/>
      <c r="B820" s="485"/>
      <c r="C820" s="155"/>
      <c r="D820" s="155"/>
      <c r="E820" s="156"/>
      <c r="F820" s="156"/>
      <c r="AB820" s="156"/>
      <c r="AC820" s="156"/>
      <c r="AD820" s="156"/>
      <c r="AE820" s="156"/>
      <c r="AF820" s="156"/>
      <c r="AG820" s="156"/>
      <c r="AM820" s="214"/>
      <c r="AN820" s="214"/>
      <c r="AO820" s="214"/>
      <c r="AV820" s="475"/>
      <c r="BE820" s="178"/>
      <c r="BF820" s="398"/>
      <c r="BG820" s="409"/>
      <c r="BH820" s="156"/>
      <c r="BI820" s="156"/>
      <c r="BJ820" s="156"/>
      <c r="BK820" s="156"/>
      <c r="BL820" s="156"/>
      <c r="BN820" s="367"/>
    </row>
    <row r="821" spans="1:66" s="216" customFormat="1" x14ac:dyDescent="0.45">
      <c r="A821" s="154"/>
      <c r="B821" s="485"/>
      <c r="C821" s="155"/>
      <c r="D821" s="155"/>
      <c r="E821" s="156"/>
      <c r="F821" s="156"/>
      <c r="AB821" s="156"/>
      <c r="AC821" s="156"/>
      <c r="AD821" s="156"/>
      <c r="AE821" s="156"/>
      <c r="AF821" s="156"/>
      <c r="AG821" s="156"/>
      <c r="AM821" s="214"/>
      <c r="AN821" s="214"/>
      <c r="AO821" s="214"/>
      <c r="AV821" s="475"/>
      <c r="BE821" s="178"/>
      <c r="BF821" s="398"/>
      <c r="BG821" s="409"/>
      <c r="BH821" s="156"/>
      <c r="BI821" s="156"/>
      <c r="BJ821" s="156"/>
      <c r="BK821" s="156"/>
      <c r="BL821" s="156"/>
      <c r="BN821" s="367"/>
    </row>
    <row r="822" spans="1:66" s="216" customFormat="1" x14ac:dyDescent="0.45">
      <c r="A822" s="154"/>
      <c r="B822" s="485"/>
      <c r="C822" s="155"/>
      <c r="D822" s="155"/>
      <c r="E822" s="156"/>
      <c r="F822" s="156"/>
      <c r="AB822" s="156"/>
      <c r="AC822" s="156"/>
      <c r="AD822" s="156"/>
      <c r="AE822" s="156"/>
      <c r="AF822" s="156"/>
      <c r="AG822" s="156"/>
      <c r="AM822" s="214"/>
      <c r="AN822" s="214"/>
      <c r="AO822" s="214"/>
      <c r="AV822" s="475"/>
      <c r="BE822" s="178"/>
      <c r="BF822" s="398"/>
      <c r="BG822" s="409"/>
      <c r="BH822" s="156"/>
      <c r="BI822" s="156"/>
      <c r="BJ822" s="156"/>
      <c r="BK822" s="156"/>
      <c r="BL822" s="156"/>
      <c r="BN822" s="367"/>
    </row>
    <row r="823" spans="1:66" s="216" customFormat="1" x14ac:dyDescent="0.45">
      <c r="A823" s="154"/>
      <c r="B823" s="485"/>
      <c r="C823" s="155"/>
      <c r="D823" s="155"/>
      <c r="E823" s="156"/>
      <c r="F823" s="156"/>
      <c r="AB823" s="156"/>
      <c r="AC823" s="156"/>
      <c r="AD823" s="156"/>
      <c r="AE823" s="156"/>
      <c r="AF823" s="156"/>
      <c r="AG823" s="156"/>
      <c r="AM823" s="214"/>
      <c r="AN823" s="214"/>
      <c r="AO823" s="214"/>
      <c r="AV823" s="475"/>
      <c r="BE823" s="178"/>
      <c r="BF823" s="398"/>
      <c r="BG823" s="409"/>
      <c r="BH823" s="156"/>
      <c r="BI823" s="156"/>
      <c r="BJ823" s="156"/>
      <c r="BK823" s="156"/>
      <c r="BL823" s="156"/>
      <c r="BN823" s="367"/>
    </row>
    <row r="824" spans="1:66" s="216" customFormat="1" x14ac:dyDescent="0.45">
      <c r="A824" s="154"/>
      <c r="B824" s="485"/>
      <c r="C824" s="155"/>
      <c r="D824" s="155"/>
      <c r="E824" s="156"/>
      <c r="F824" s="156"/>
      <c r="AB824" s="156"/>
      <c r="AC824" s="156"/>
      <c r="AD824" s="156"/>
      <c r="AE824" s="156"/>
      <c r="AF824" s="156"/>
      <c r="AG824" s="156"/>
      <c r="AM824" s="214"/>
      <c r="AN824" s="214"/>
      <c r="AO824" s="214"/>
      <c r="AV824" s="475"/>
      <c r="BE824" s="178"/>
      <c r="BF824" s="398"/>
      <c r="BG824" s="409"/>
      <c r="BH824" s="156"/>
      <c r="BI824" s="156"/>
      <c r="BJ824" s="156"/>
      <c r="BK824" s="156"/>
      <c r="BL824" s="156"/>
      <c r="BN824" s="367"/>
    </row>
    <row r="825" spans="1:66" s="216" customFormat="1" x14ac:dyDescent="0.45">
      <c r="A825" s="154"/>
      <c r="B825" s="485"/>
      <c r="C825" s="155"/>
      <c r="D825" s="155"/>
      <c r="E825" s="156"/>
      <c r="F825" s="156"/>
      <c r="AB825" s="156"/>
      <c r="AC825" s="156"/>
      <c r="AD825" s="156"/>
      <c r="AE825" s="156"/>
      <c r="AF825" s="156"/>
      <c r="AG825" s="156"/>
      <c r="AM825" s="214"/>
      <c r="AN825" s="214"/>
      <c r="AO825" s="214"/>
      <c r="AV825" s="475"/>
      <c r="BE825" s="178"/>
      <c r="BF825" s="398"/>
      <c r="BG825" s="409"/>
      <c r="BH825" s="156"/>
      <c r="BI825" s="156"/>
      <c r="BJ825" s="156"/>
      <c r="BK825" s="156"/>
      <c r="BL825" s="156"/>
      <c r="BN825" s="367"/>
    </row>
    <row r="826" spans="1:66" s="216" customFormat="1" x14ac:dyDescent="0.45">
      <c r="A826" s="154"/>
      <c r="B826" s="485"/>
      <c r="C826" s="155"/>
      <c r="D826" s="155"/>
      <c r="E826" s="156"/>
      <c r="F826" s="156"/>
      <c r="AB826" s="156"/>
      <c r="AC826" s="156"/>
      <c r="AD826" s="156"/>
      <c r="AE826" s="156"/>
      <c r="AF826" s="156"/>
      <c r="AG826" s="156"/>
      <c r="AM826" s="214"/>
      <c r="AN826" s="214"/>
      <c r="AO826" s="214"/>
      <c r="AV826" s="475"/>
      <c r="BE826" s="178"/>
      <c r="BF826" s="398"/>
      <c r="BG826" s="409"/>
      <c r="BH826" s="156"/>
      <c r="BI826" s="156"/>
      <c r="BJ826" s="156"/>
      <c r="BK826" s="156"/>
      <c r="BL826" s="156"/>
      <c r="BN826" s="367"/>
    </row>
    <row r="827" spans="1:66" s="216" customFormat="1" x14ac:dyDescent="0.45">
      <c r="A827" s="154"/>
      <c r="B827" s="485"/>
      <c r="C827" s="155"/>
      <c r="D827" s="155"/>
      <c r="E827" s="156"/>
      <c r="F827" s="156"/>
      <c r="AB827" s="156"/>
      <c r="AC827" s="156"/>
      <c r="AD827" s="156"/>
      <c r="AE827" s="156"/>
      <c r="AF827" s="156"/>
      <c r="AG827" s="156"/>
      <c r="AM827" s="214"/>
      <c r="AN827" s="214"/>
      <c r="AO827" s="214"/>
      <c r="AV827" s="475"/>
      <c r="BE827" s="178"/>
      <c r="BF827" s="398"/>
      <c r="BG827" s="409"/>
      <c r="BH827" s="156"/>
      <c r="BI827" s="156"/>
      <c r="BJ827" s="156"/>
      <c r="BK827" s="156"/>
      <c r="BL827" s="156"/>
      <c r="BN827" s="367"/>
    </row>
    <row r="828" spans="1:66" s="216" customFormat="1" x14ac:dyDescent="0.45">
      <c r="A828" s="154"/>
      <c r="B828" s="485"/>
      <c r="C828" s="155"/>
      <c r="D828" s="155"/>
      <c r="E828" s="156"/>
      <c r="F828" s="156"/>
      <c r="AB828" s="156"/>
      <c r="AC828" s="156"/>
      <c r="AD828" s="156"/>
      <c r="AE828" s="156"/>
      <c r="AF828" s="156"/>
      <c r="AG828" s="156"/>
      <c r="AM828" s="214"/>
      <c r="AN828" s="214"/>
      <c r="AO828" s="214"/>
      <c r="AV828" s="475"/>
      <c r="BE828" s="178"/>
      <c r="BF828" s="398"/>
      <c r="BG828" s="409"/>
      <c r="BH828" s="156"/>
      <c r="BI828" s="156"/>
      <c r="BJ828" s="156"/>
      <c r="BK828" s="156"/>
      <c r="BL828" s="156"/>
      <c r="BN828" s="367"/>
    </row>
    <row r="829" spans="1:66" s="216" customFormat="1" x14ac:dyDescent="0.45">
      <c r="A829" s="154"/>
      <c r="B829" s="485"/>
      <c r="C829" s="155"/>
      <c r="D829" s="155"/>
      <c r="E829" s="156"/>
      <c r="F829" s="156"/>
      <c r="AB829" s="156"/>
      <c r="AC829" s="156"/>
      <c r="AD829" s="156"/>
      <c r="AE829" s="156"/>
      <c r="AF829" s="156"/>
      <c r="AG829" s="156"/>
      <c r="AM829" s="214"/>
      <c r="AN829" s="214"/>
      <c r="AO829" s="214"/>
      <c r="AV829" s="475"/>
      <c r="BE829" s="178"/>
      <c r="BF829" s="398"/>
      <c r="BG829" s="409"/>
      <c r="BH829" s="156"/>
      <c r="BI829" s="156"/>
      <c r="BJ829" s="156"/>
      <c r="BK829" s="156"/>
      <c r="BL829" s="156"/>
      <c r="BN829" s="367"/>
    </row>
    <row r="830" spans="1:66" s="216" customFormat="1" x14ac:dyDescent="0.45">
      <c r="A830" s="154"/>
      <c r="B830" s="485"/>
      <c r="C830" s="155"/>
      <c r="D830" s="155"/>
      <c r="E830" s="156"/>
      <c r="F830" s="156"/>
      <c r="AB830" s="156"/>
      <c r="AC830" s="156"/>
      <c r="AD830" s="156"/>
      <c r="AE830" s="156"/>
      <c r="AF830" s="156"/>
      <c r="AG830" s="156"/>
      <c r="AM830" s="214"/>
      <c r="AN830" s="214"/>
      <c r="AO830" s="214"/>
      <c r="AV830" s="475"/>
      <c r="BE830" s="178"/>
      <c r="BF830" s="398"/>
      <c r="BG830" s="409"/>
      <c r="BH830" s="156"/>
      <c r="BI830" s="156"/>
      <c r="BJ830" s="156"/>
      <c r="BK830" s="156"/>
      <c r="BL830" s="156"/>
      <c r="BN830" s="367"/>
    </row>
    <row r="831" spans="1:66" s="216" customFormat="1" x14ac:dyDescent="0.45">
      <c r="A831" s="154"/>
      <c r="B831" s="485"/>
      <c r="C831" s="155"/>
      <c r="D831" s="155"/>
      <c r="E831" s="156"/>
      <c r="F831" s="156"/>
      <c r="AB831" s="156"/>
      <c r="AC831" s="156"/>
      <c r="AD831" s="156"/>
      <c r="AE831" s="156"/>
      <c r="AF831" s="156"/>
      <c r="AG831" s="156"/>
      <c r="AM831" s="214"/>
      <c r="AN831" s="214"/>
      <c r="AO831" s="214"/>
      <c r="AV831" s="475"/>
      <c r="BE831" s="178"/>
      <c r="BF831" s="398"/>
      <c r="BG831" s="409"/>
      <c r="BH831" s="156"/>
      <c r="BI831" s="156"/>
      <c r="BJ831" s="156"/>
      <c r="BK831" s="156"/>
      <c r="BL831" s="156"/>
      <c r="BN831" s="367"/>
    </row>
    <row r="832" spans="1:66" s="216" customFormat="1" x14ac:dyDescent="0.45">
      <c r="A832" s="154"/>
      <c r="B832" s="485"/>
      <c r="C832" s="155"/>
      <c r="D832" s="155"/>
      <c r="E832" s="156"/>
      <c r="F832" s="156"/>
      <c r="AB832" s="156"/>
      <c r="AC832" s="156"/>
      <c r="AD832" s="156"/>
      <c r="AE832" s="156"/>
      <c r="AF832" s="156"/>
      <c r="AG832" s="156"/>
      <c r="AM832" s="214"/>
      <c r="AN832" s="214"/>
      <c r="AO832" s="214"/>
      <c r="AV832" s="475"/>
      <c r="BE832" s="178"/>
      <c r="BF832" s="398"/>
      <c r="BG832" s="409"/>
      <c r="BH832" s="156"/>
      <c r="BI832" s="156"/>
      <c r="BJ832" s="156"/>
      <c r="BK832" s="156"/>
      <c r="BL832" s="156"/>
      <c r="BN832" s="367"/>
    </row>
    <row r="833" spans="1:66" s="216" customFormat="1" x14ac:dyDescent="0.45">
      <c r="A833" s="154"/>
      <c r="B833" s="485"/>
      <c r="C833" s="155"/>
      <c r="D833" s="155"/>
      <c r="E833" s="156"/>
      <c r="F833" s="156"/>
      <c r="AB833" s="156"/>
      <c r="AC833" s="156"/>
      <c r="AD833" s="156"/>
      <c r="AE833" s="156"/>
      <c r="AF833" s="156"/>
      <c r="AG833" s="156"/>
      <c r="AM833" s="214"/>
      <c r="AN833" s="214"/>
      <c r="AO833" s="214"/>
      <c r="AV833" s="475"/>
      <c r="BE833" s="178"/>
      <c r="BF833" s="398"/>
      <c r="BG833" s="409"/>
      <c r="BH833" s="156"/>
      <c r="BI833" s="156"/>
      <c r="BJ833" s="156"/>
      <c r="BK833" s="156"/>
      <c r="BL833" s="156"/>
      <c r="BN833" s="367"/>
    </row>
    <row r="834" spans="1:66" s="216" customFormat="1" x14ac:dyDescent="0.45">
      <c r="A834" s="154"/>
      <c r="B834" s="485"/>
      <c r="C834" s="155"/>
      <c r="D834" s="155"/>
      <c r="E834" s="156"/>
      <c r="F834" s="156"/>
      <c r="AB834" s="156"/>
      <c r="AC834" s="156"/>
      <c r="AD834" s="156"/>
      <c r="AE834" s="156"/>
      <c r="AF834" s="156"/>
      <c r="AG834" s="156"/>
      <c r="AM834" s="214"/>
      <c r="AN834" s="214"/>
      <c r="AO834" s="214"/>
      <c r="AV834" s="475"/>
      <c r="BE834" s="178"/>
      <c r="BF834" s="398"/>
      <c r="BG834" s="409"/>
      <c r="BH834" s="156"/>
      <c r="BI834" s="156"/>
      <c r="BJ834" s="156"/>
      <c r="BK834" s="156"/>
      <c r="BL834" s="156"/>
      <c r="BN834" s="367"/>
    </row>
    <row r="835" spans="1:66" s="216" customFormat="1" x14ac:dyDescent="0.45">
      <c r="A835" s="154"/>
      <c r="B835" s="485"/>
      <c r="C835" s="155"/>
      <c r="D835" s="155"/>
      <c r="E835" s="156"/>
      <c r="F835" s="156"/>
      <c r="AB835" s="156"/>
      <c r="AC835" s="156"/>
      <c r="AD835" s="156"/>
      <c r="AE835" s="156"/>
      <c r="AF835" s="156"/>
      <c r="AG835" s="156"/>
      <c r="AM835" s="214"/>
      <c r="AN835" s="214"/>
      <c r="AO835" s="214"/>
      <c r="AV835" s="475"/>
      <c r="BE835" s="178"/>
      <c r="BF835" s="398"/>
      <c r="BG835" s="409"/>
      <c r="BH835" s="156"/>
      <c r="BI835" s="156"/>
      <c r="BJ835" s="156"/>
      <c r="BK835" s="156"/>
      <c r="BL835" s="156"/>
      <c r="BN835" s="367"/>
    </row>
    <row r="836" spans="1:66" s="216" customFormat="1" x14ac:dyDescent="0.45">
      <c r="A836" s="154"/>
      <c r="B836" s="485"/>
      <c r="C836" s="155"/>
      <c r="D836" s="155"/>
      <c r="E836" s="156"/>
      <c r="F836" s="156"/>
      <c r="AB836" s="156"/>
      <c r="AC836" s="156"/>
      <c r="AD836" s="156"/>
      <c r="AE836" s="156"/>
      <c r="AF836" s="156"/>
      <c r="AG836" s="156"/>
      <c r="AM836" s="214"/>
      <c r="AN836" s="214"/>
      <c r="AO836" s="214"/>
      <c r="AV836" s="475"/>
      <c r="BE836" s="178"/>
      <c r="BF836" s="398"/>
      <c r="BG836" s="409"/>
      <c r="BH836" s="156"/>
      <c r="BI836" s="156"/>
      <c r="BJ836" s="156"/>
      <c r="BK836" s="156"/>
      <c r="BL836" s="156"/>
      <c r="BN836" s="367"/>
    </row>
    <row r="837" spans="1:66" s="216" customFormat="1" x14ac:dyDescent="0.45">
      <c r="A837" s="154"/>
      <c r="B837" s="485"/>
      <c r="C837" s="155"/>
      <c r="D837" s="155"/>
      <c r="E837" s="156"/>
      <c r="F837" s="156"/>
      <c r="AB837" s="156"/>
      <c r="AC837" s="156"/>
      <c r="AD837" s="156"/>
      <c r="AE837" s="156"/>
      <c r="AF837" s="156"/>
      <c r="AG837" s="156"/>
      <c r="AM837" s="214"/>
      <c r="AN837" s="214"/>
      <c r="AO837" s="214"/>
      <c r="AV837" s="475"/>
      <c r="BE837" s="178"/>
      <c r="BF837" s="398"/>
      <c r="BG837" s="409"/>
      <c r="BH837" s="156"/>
      <c r="BI837" s="156"/>
      <c r="BJ837" s="156"/>
      <c r="BK837" s="156"/>
      <c r="BL837" s="156"/>
      <c r="BN837" s="367"/>
    </row>
    <row r="838" spans="1:66" s="216" customFormat="1" x14ac:dyDescent="0.45">
      <c r="A838" s="154"/>
      <c r="B838" s="485"/>
      <c r="C838" s="155"/>
      <c r="D838" s="155"/>
      <c r="E838" s="156"/>
      <c r="F838" s="156"/>
      <c r="AB838" s="156"/>
      <c r="AC838" s="156"/>
      <c r="AD838" s="156"/>
      <c r="AE838" s="156"/>
      <c r="AF838" s="156"/>
      <c r="AG838" s="156"/>
      <c r="AM838" s="214"/>
      <c r="AN838" s="214"/>
      <c r="AO838" s="214"/>
      <c r="AV838" s="475"/>
      <c r="BE838" s="178"/>
      <c r="BF838" s="398"/>
      <c r="BG838" s="409"/>
      <c r="BH838" s="156"/>
      <c r="BI838" s="156"/>
      <c r="BJ838" s="156"/>
      <c r="BK838" s="156"/>
      <c r="BL838" s="156"/>
      <c r="BN838" s="367"/>
    </row>
    <row r="839" spans="1:66" s="216" customFormat="1" x14ac:dyDescent="0.45">
      <c r="A839" s="154"/>
      <c r="B839" s="485"/>
      <c r="C839" s="155"/>
      <c r="D839" s="155"/>
      <c r="E839" s="156"/>
      <c r="F839" s="156"/>
      <c r="AB839" s="156"/>
      <c r="AC839" s="156"/>
      <c r="AD839" s="156"/>
      <c r="AE839" s="156"/>
      <c r="AF839" s="156"/>
      <c r="AG839" s="156"/>
      <c r="AM839" s="214"/>
      <c r="AN839" s="214"/>
      <c r="AO839" s="214"/>
      <c r="AV839" s="475"/>
      <c r="BE839" s="178"/>
      <c r="BF839" s="398"/>
      <c r="BG839" s="409"/>
      <c r="BH839" s="156"/>
      <c r="BI839" s="156"/>
      <c r="BJ839" s="156"/>
      <c r="BK839" s="156"/>
      <c r="BL839" s="156"/>
      <c r="BN839" s="367"/>
    </row>
    <row r="840" spans="1:66" s="216" customFormat="1" x14ac:dyDescent="0.45">
      <c r="A840" s="154"/>
      <c r="B840" s="485"/>
      <c r="C840" s="155"/>
      <c r="D840" s="155"/>
      <c r="E840" s="156"/>
      <c r="F840" s="156"/>
      <c r="AB840" s="156"/>
      <c r="AC840" s="156"/>
      <c r="AD840" s="156"/>
      <c r="AE840" s="156"/>
      <c r="AF840" s="156"/>
      <c r="AG840" s="156"/>
      <c r="AM840" s="214"/>
      <c r="AN840" s="214"/>
      <c r="AO840" s="214"/>
      <c r="AV840" s="475"/>
      <c r="BE840" s="178"/>
      <c r="BF840" s="398"/>
      <c r="BG840" s="409"/>
      <c r="BH840" s="156"/>
      <c r="BI840" s="156"/>
      <c r="BJ840" s="156"/>
      <c r="BK840" s="156"/>
      <c r="BL840" s="156"/>
      <c r="BN840" s="367"/>
    </row>
    <row r="841" spans="1:66" s="216" customFormat="1" x14ac:dyDescent="0.45">
      <c r="A841" s="154"/>
      <c r="B841" s="485"/>
      <c r="C841" s="155"/>
      <c r="D841" s="155"/>
      <c r="E841" s="156"/>
      <c r="F841" s="156"/>
      <c r="AB841" s="156"/>
      <c r="AC841" s="156"/>
      <c r="AD841" s="156"/>
      <c r="AE841" s="156"/>
      <c r="AF841" s="156"/>
      <c r="AG841" s="156"/>
      <c r="AM841" s="214"/>
      <c r="AN841" s="214"/>
      <c r="AO841" s="214"/>
      <c r="AV841" s="475"/>
      <c r="BE841" s="178"/>
      <c r="BF841" s="398"/>
      <c r="BG841" s="409"/>
      <c r="BH841" s="156"/>
      <c r="BI841" s="156"/>
      <c r="BJ841" s="156"/>
      <c r="BK841" s="156"/>
      <c r="BL841" s="156"/>
      <c r="BN841" s="367"/>
    </row>
    <row r="842" spans="1:66" s="216" customFormat="1" x14ac:dyDescent="0.45">
      <c r="A842" s="154"/>
      <c r="B842" s="485"/>
      <c r="C842" s="155"/>
      <c r="D842" s="155"/>
      <c r="E842" s="156"/>
      <c r="F842" s="156"/>
      <c r="AB842" s="156"/>
      <c r="AC842" s="156"/>
      <c r="AD842" s="156"/>
      <c r="AE842" s="156"/>
      <c r="AF842" s="156"/>
      <c r="AG842" s="156"/>
      <c r="AM842" s="214"/>
      <c r="AN842" s="214"/>
      <c r="AO842" s="214"/>
      <c r="AV842" s="475"/>
      <c r="BE842" s="178"/>
      <c r="BF842" s="398"/>
      <c r="BG842" s="409"/>
      <c r="BH842" s="156"/>
      <c r="BI842" s="156"/>
      <c r="BJ842" s="156"/>
      <c r="BK842" s="156"/>
      <c r="BL842" s="156"/>
      <c r="BN842" s="367"/>
    </row>
    <row r="843" spans="1:66" s="216" customFormat="1" x14ac:dyDescent="0.45">
      <c r="A843" s="154"/>
      <c r="B843" s="485"/>
      <c r="C843" s="155"/>
      <c r="D843" s="155"/>
      <c r="E843" s="156"/>
      <c r="F843" s="156"/>
      <c r="AB843" s="156"/>
      <c r="AC843" s="156"/>
      <c r="AD843" s="156"/>
      <c r="AE843" s="156"/>
      <c r="AF843" s="156"/>
      <c r="AG843" s="156"/>
      <c r="AM843" s="214"/>
      <c r="AN843" s="214"/>
      <c r="AO843" s="214"/>
      <c r="AV843" s="475"/>
      <c r="BE843" s="178"/>
      <c r="BF843" s="398"/>
      <c r="BG843" s="409"/>
      <c r="BH843" s="156"/>
      <c r="BI843" s="156"/>
      <c r="BJ843" s="156"/>
      <c r="BK843" s="156"/>
      <c r="BL843" s="156"/>
      <c r="BN843" s="367"/>
    </row>
    <row r="844" spans="1:66" s="216" customFormat="1" x14ac:dyDescent="0.45">
      <c r="A844" s="154"/>
      <c r="B844" s="485"/>
      <c r="C844" s="155"/>
      <c r="D844" s="155"/>
      <c r="E844" s="156"/>
      <c r="F844" s="156"/>
      <c r="AB844" s="156"/>
      <c r="AC844" s="156"/>
      <c r="AD844" s="156"/>
      <c r="AE844" s="156"/>
      <c r="AF844" s="156"/>
      <c r="AG844" s="156"/>
      <c r="AM844" s="214"/>
      <c r="AN844" s="214"/>
      <c r="AO844" s="214"/>
      <c r="AV844" s="475"/>
      <c r="BE844" s="178"/>
      <c r="BF844" s="398"/>
      <c r="BG844" s="409"/>
      <c r="BH844" s="156"/>
      <c r="BI844" s="156"/>
      <c r="BJ844" s="156"/>
      <c r="BK844" s="156"/>
      <c r="BL844" s="156"/>
      <c r="BN844" s="367"/>
    </row>
    <row r="845" spans="1:66" s="216" customFormat="1" x14ac:dyDescent="0.45">
      <c r="A845" s="154"/>
      <c r="B845" s="485"/>
      <c r="C845" s="155"/>
      <c r="D845" s="155"/>
      <c r="E845" s="156"/>
      <c r="F845" s="156"/>
      <c r="AB845" s="156"/>
      <c r="AC845" s="156"/>
      <c r="AD845" s="156"/>
      <c r="AE845" s="156"/>
      <c r="AF845" s="156"/>
      <c r="AG845" s="156"/>
      <c r="AM845" s="214"/>
      <c r="AN845" s="214"/>
      <c r="AO845" s="214"/>
      <c r="AV845" s="475"/>
      <c r="BE845" s="178"/>
      <c r="BF845" s="398"/>
      <c r="BG845" s="409"/>
      <c r="BH845" s="156"/>
      <c r="BI845" s="156"/>
      <c r="BJ845" s="156"/>
      <c r="BK845" s="156"/>
      <c r="BL845" s="156"/>
      <c r="BN845" s="367"/>
    </row>
    <row r="846" spans="1:66" s="216" customFormat="1" x14ac:dyDescent="0.45">
      <c r="A846" s="154"/>
      <c r="B846" s="485"/>
      <c r="C846" s="155"/>
      <c r="D846" s="155"/>
      <c r="E846" s="156"/>
      <c r="F846" s="156"/>
      <c r="AB846" s="156"/>
      <c r="AC846" s="156"/>
      <c r="AD846" s="156"/>
      <c r="AE846" s="156"/>
      <c r="AF846" s="156"/>
      <c r="AG846" s="156"/>
      <c r="AM846" s="214"/>
      <c r="AN846" s="214"/>
      <c r="AO846" s="214"/>
      <c r="AV846" s="475"/>
      <c r="BE846" s="178"/>
      <c r="BF846" s="398"/>
      <c r="BG846" s="409"/>
      <c r="BH846" s="156"/>
      <c r="BI846" s="156"/>
      <c r="BJ846" s="156"/>
      <c r="BK846" s="156"/>
      <c r="BL846" s="156"/>
      <c r="BN846" s="367"/>
    </row>
    <row r="847" spans="1:66" s="216" customFormat="1" x14ac:dyDescent="0.45">
      <c r="A847" s="154"/>
      <c r="B847" s="485"/>
      <c r="C847" s="155"/>
      <c r="D847" s="155"/>
      <c r="E847" s="156"/>
      <c r="F847" s="156"/>
      <c r="AB847" s="156"/>
      <c r="AC847" s="156"/>
      <c r="AD847" s="156"/>
      <c r="AE847" s="156"/>
      <c r="AF847" s="156"/>
      <c r="AG847" s="156"/>
      <c r="AM847" s="214"/>
      <c r="AN847" s="214"/>
      <c r="AO847" s="214"/>
      <c r="AV847" s="475"/>
      <c r="BE847" s="178"/>
      <c r="BF847" s="398"/>
      <c r="BG847" s="409"/>
      <c r="BH847" s="156"/>
      <c r="BI847" s="156"/>
      <c r="BJ847" s="156"/>
      <c r="BK847" s="156"/>
      <c r="BL847" s="156"/>
      <c r="BN847" s="367"/>
    </row>
    <row r="848" spans="1:66" s="216" customFormat="1" x14ac:dyDescent="0.45">
      <c r="A848" s="154"/>
      <c r="B848" s="485"/>
      <c r="C848" s="155"/>
      <c r="D848" s="155"/>
      <c r="E848" s="156"/>
      <c r="F848" s="156"/>
      <c r="AB848" s="156"/>
      <c r="AC848" s="156"/>
      <c r="AD848" s="156"/>
      <c r="AE848" s="156"/>
      <c r="AF848" s="156"/>
      <c r="AG848" s="156"/>
      <c r="AM848" s="214"/>
      <c r="AN848" s="214"/>
      <c r="AO848" s="214"/>
      <c r="AV848" s="475"/>
      <c r="BE848" s="178"/>
      <c r="BF848" s="398"/>
      <c r="BG848" s="409"/>
      <c r="BH848" s="156"/>
      <c r="BI848" s="156"/>
      <c r="BJ848" s="156"/>
      <c r="BK848" s="156"/>
      <c r="BL848" s="156"/>
      <c r="BN848" s="367"/>
    </row>
    <row r="849" spans="1:66" s="216" customFormat="1" x14ac:dyDescent="0.45">
      <c r="A849" s="154"/>
      <c r="B849" s="485"/>
      <c r="C849" s="155"/>
      <c r="D849" s="155"/>
      <c r="E849" s="156"/>
      <c r="F849" s="156"/>
      <c r="AB849" s="156"/>
      <c r="AC849" s="156"/>
      <c r="AD849" s="156"/>
      <c r="AE849" s="156"/>
      <c r="AF849" s="156"/>
      <c r="AG849" s="156"/>
      <c r="AM849" s="214"/>
      <c r="AN849" s="214"/>
      <c r="AO849" s="214"/>
      <c r="AV849" s="475"/>
      <c r="BE849" s="178"/>
      <c r="BF849" s="398"/>
      <c r="BG849" s="409"/>
      <c r="BH849" s="156"/>
      <c r="BI849" s="156"/>
      <c r="BJ849" s="156"/>
      <c r="BK849" s="156"/>
      <c r="BL849" s="156"/>
      <c r="BN849" s="367"/>
    </row>
    <row r="850" spans="1:66" s="216" customFormat="1" x14ac:dyDescent="0.45">
      <c r="A850" s="154"/>
      <c r="B850" s="485"/>
      <c r="C850" s="155"/>
      <c r="D850" s="155"/>
      <c r="E850" s="156"/>
      <c r="F850" s="156"/>
      <c r="AB850" s="156"/>
      <c r="AC850" s="156"/>
      <c r="AD850" s="156"/>
      <c r="AE850" s="156"/>
      <c r="AF850" s="156"/>
      <c r="AG850" s="156"/>
      <c r="AM850" s="214"/>
      <c r="AN850" s="214"/>
      <c r="AO850" s="214"/>
      <c r="AV850" s="475"/>
      <c r="BE850" s="178"/>
      <c r="BF850" s="398"/>
      <c r="BG850" s="409"/>
      <c r="BH850" s="156"/>
      <c r="BI850" s="156"/>
      <c r="BJ850" s="156"/>
      <c r="BK850" s="156"/>
      <c r="BL850" s="156"/>
      <c r="BN850" s="367"/>
    </row>
    <row r="851" spans="1:66" s="216" customFormat="1" x14ac:dyDescent="0.45">
      <c r="A851" s="154"/>
      <c r="B851" s="485"/>
      <c r="C851" s="155"/>
      <c r="D851" s="155"/>
      <c r="E851" s="156"/>
      <c r="F851" s="156"/>
      <c r="AB851" s="156"/>
      <c r="AC851" s="156"/>
      <c r="AD851" s="156"/>
      <c r="AE851" s="156"/>
      <c r="AF851" s="156"/>
      <c r="AG851" s="156"/>
      <c r="AM851" s="214"/>
      <c r="AN851" s="214"/>
      <c r="AO851" s="214"/>
      <c r="AV851" s="475"/>
      <c r="BE851" s="178"/>
      <c r="BF851" s="398"/>
      <c r="BG851" s="409"/>
      <c r="BH851" s="156"/>
      <c r="BI851" s="156"/>
      <c r="BJ851" s="156"/>
      <c r="BK851" s="156"/>
      <c r="BL851" s="156"/>
      <c r="BN851" s="367"/>
    </row>
    <row r="852" spans="1:66" s="216" customFormat="1" x14ac:dyDescent="0.45">
      <c r="A852" s="154"/>
      <c r="B852" s="485"/>
      <c r="C852" s="155"/>
      <c r="D852" s="155"/>
      <c r="E852" s="156"/>
      <c r="F852" s="156"/>
      <c r="AB852" s="156"/>
      <c r="AC852" s="156"/>
      <c r="AD852" s="156"/>
      <c r="AE852" s="156"/>
      <c r="AF852" s="156"/>
      <c r="AG852" s="156"/>
      <c r="AM852" s="214"/>
      <c r="AN852" s="214"/>
      <c r="AO852" s="214"/>
      <c r="AV852" s="475"/>
      <c r="BE852" s="178"/>
      <c r="BF852" s="398"/>
      <c r="BG852" s="409"/>
      <c r="BH852" s="156"/>
      <c r="BI852" s="156"/>
      <c r="BJ852" s="156"/>
      <c r="BK852" s="156"/>
      <c r="BL852" s="156"/>
      <c r="BN852" s="367"/>
    </row>
    <row r="853" spans="1:66" s="216" customFormat="1" x14ac:dyDescent="0.45">
      <c r="A853" s="154"/>
      <c r="B853" s="485"/>
      <c r="C853" s="155"/>
      <c r="D853" s="155"/>
      <c r="E853" s="156"/>
      <c r="F853" s="156"/>
      <c r="AB853" s="156"/>
      <c r="AC853" s="156"/>
      <c r="AD853" s="156"/>
      <c r="AE853" s="156"/>
      <c r="AF853" s="156"/>
      <c r="AG853" s="156"/>
      <c r="AM853" s="214"/>
      <c r="AN853" s="214"/>
      <c r="AO853" s="214"/>
      <c r="AV853" s="475"/>
      <c r="BE853" s="178"/>
      <c r="BF853" s="398"/>
      <c r="BG853" s="409"/>
      <c r="BH853" s="156"/>
      <c r="BI853" s="156"/>
      <c r="BJ853" s="156"/>
      <c r="BK853" s="156"/>
      <c r="BL853" s="156"/>
      <c r="BN853" s="367"/>
    </row>
    <row r="854" spans="1:66" s="216" customFormat="1" x14ac:dyDescent="0.45">
      <c r="A854" s="154"/>
      <c r="B854" s="485"/>
      <c r="C854" s="155"/>
      <c r="D854" s="155"/>
      <c r="E854" s="156"/>
      <c r="F854" s="156"/>
      <c r="AB854" s="156"/>
      <c r="AC854" s="156"/>
      <c r="AD854" s="156"/>
      <c r="AE854" s="156"/>
      <c r="AF854" s="156"/>
      <c r="AG854" s="156"/>
      <c r="AM854" s="214"/>
      <c r="AN854" s="214"/>
      <c r="AO854" s="214"/>
      <c r="AV854" s="475"/>
      <c r="BE854" s="178"/>
      <c r="BF854" s="398"/>
      <c r="BG854" s="409"/>
      <c r="BH854" s="156"/>
      <c r="BI854" s="156"/>
      <c r="BJ854" s="156"/>
      <c r="BK854" s="156"/>
      <c r="BL854" s="156"/>
      <c r="BN854" s="367"/>
    </row>
    <row r="855" spans="1:66" s="216" customFormat="1" x14ac:dyDescent="0.45">
      <c r="A855" s="154"/>
      <c r="B855" s="485"/>
      <c r="C855" s="155"/>
      <c r="D855" s="155"/>
      <c r="E855" s="156"/>
      <c r="F855" s="156"/>
      <c r="AB855" s="156"/>
      <c r="AC855" s="156"/>
      <c r="AD855" s="156"/>
      <c r="AE855" s="156"/>
      <c r="AF855" s="156"/>
      <c r="AG855" s="156"/>
      <c r="AM855" s="214"/>
      <c r="AN855" s="214"/>
      <c r="AO855" s="214"/>
      <c r="AV855" s="475"/>
      <c r="BE855" s="178"/>
      <c r="BF855" s="398"/>
      <c r="BG855" s="409"/>
      <c r="BH855" s="156"/>
      <c r="BI855" s="156"/>
      <c r="BJ855" s="156"/>
      <c r="BK855" s="156"/>
      <c r="BL855" s="156"/>
      <c r="BN855" s="367"/>
    </row>
    <row r="856" spans="1:66" s="216" customFormat="1" x14ac:dyDescent="0.45">
      <c r="A856" s="154"/>
      <c r="B856" s="485"/>
      <c r="C856" s="155"/>
      <c r="D856" s="155"/>
      <c r="E856" s="156"/>
      <c r="F856" s="156"/>
      <c r="AB856" s="156"/>
      <c r="AC856" s="156"/>
      <c r="AD856" s="156"/>
      <c r="AE856" s="156"/>
      <c r="AF856" s="156"/>
      <c r="AG856" s="156"/>
      <c r="AM856" s="214"/>
      <c r="AN856" s="214"/>
      <c r="AO856" s="214"/>
      <c r="AV856" s="475"/>
      <c r="BE856" s="178"/>
      <c r="BF856" s="398"/>
      <c r="BG856" s="409"/>
      <c r="BH856" s="156"/>
      <c r="BI856" s="156"/>
      <c r="BJ856" s="156"/>
      <c r="BK856" s="156"/>
      <c r="BL856" s="156"/>
      <c r="BN856" s="367"/>
    </row>
    <row r="857" spans="1:66" s="216" customFormat="1" x14ac:dyDescent="0.45">
      <c r="A857" s="154"/>
      <c r="B857" s="485"/>
      <c r="C857" s="155"/>
      <c r="D857" s="155"/>
      <c r="E857" s="156"/>
      <c r="F857" s="156"/>
      <c r="AB857" s="156"/>
      <c r="AC857" s="156"/>
      <c r="AD857" s="156"/>
      <c r="AE857" s="156"/>
      <c r="AF857" s="156"/>
      <c r="AG857" s="156"/>
      <c r="AM857" s="214"/>
      <c r="AN857" s="214"/>
      <c r="AO857" s="214"/>
      <c r="AV857" s="475"/>
      <c r="BE857" s="178"/>
      <c r="BF857" s="398"/>
      <c r="BG857" s="409"/>
      <c r="BH857" s="156"/>
      <c r="BI857" s="156"/>
      <c r="BJ857" s="156"/>
      <c r="BK857" s="156"/>
      <c r="BL857" s="156"/>
      <c r="BN857" s="367"/>
    </row>
    <row r="858" spans="1:66" s="216" customFormat="1" x14ac:dyDescent="0.45">
      <c r="A858" s="154"/>
      <c r="B858" s="485"/>
      <c r="C858" s="155"/>
      <c r="D858" s="155"/>
      <c r="E858" s="156"/>
      <c r="F858" s="156"/>
      <c r="AB858" s="156"/>
      <c r="AC858" s="156"/>
      <c r="AD858" s="156"/>
      <c r="AE858" s="156"/>
      <c r="AF858" s="156"/>
      <c r="AG858" s="156"/>
      <c r="AM858" s="214"/>
      <c r="AN858" s="214"/>
      <c r="AO858" s="214"/>
      <c r="AV858" s="475"/>
      <c r="BE858" s="178"/>
      <c r="BF858" s="398"/>
      <c r="BG858" s="409"/>
      <c r="BH858" s="156"/>
      <c r="BI858" s="156"/>
      <c r="BJ858" s="156"/>
      <c r="BK858" s="156"/>
      <c r="BL858" s="156"/>
      <c r="BN858" s="367"/>
    </row>
    <row r="859" spans="1:66" s="216" customFormat="1" x14ac:dyDescent="0.45">
      <c r="A859" s="154"/>
      <c r="B859" s="485"/>
      <c r="C859" s="155"/>
      <c r="D859" s="155"/>
      <c r="E859" s="156"/>
      <c r="F859" s="156"/>
      <c r="AB859" s="156"/>
      <c r="AC859" s="156"/>
      <c r="AD859" s="156"/>
      <c r="AE859" s="156"/>
      <c r="AF859" s="156"/>
      <c r="AG859" s="156"/>
      <c r="AM859" s="214"/>
      <c r="AN859" s="214"/>
      <c r="AO859" s="214"/>
      <c r="AV859" s="475"/>
      <c r="BE859" s="178"/>
      <c r="BF859" s="398"/>
      <c r="BG859" s="409"/>
      <c r="BH859" s="156"/>
      <c r="BI859" s="156"/>
      <c r="BJ859" s="156"/>
      <c r="BK859" s="156"/>
      <c r="BL859" s="156"/>
      <c r="BN859" s="367"/>
    </row>
    <row r="860" spans="1:66" s="216" customFormat="1" x14ac:dyDescent="0.45">
      <c r="A860" s="154"/>
      <c r="B860" s="485"/>
      <c r="C860" s="155"/>
      <c r="D860" s="155"/>
      <c r="E860" s="156"/>
      <c r="F860" s="156"/>
      <c r="AB860" s="156"/>
      <c r="AC860" s="156"/>
      <c r="AD860" s="156"/>
      <c r="AE860" s="156"/>
      <c r="AF860" s="156"/>
      <c r="AG860" s="156"/>
      <c r="AM860" s="214"/>
      <c r="AN860" s="214"/>
      <c r="AO860" s="214"/>
      <c r="AV860" s="475"/>
      <c r="BE860" s="178"/>
      <c r="BF860" s="398"/>
      <c r="BG860" s="409"/>
      <c r="BH860" s="156"/>
      <c r="BI860" s="156"/>
      <c r="BJ860" s="156"/>
      <c r="BK860" s="156"/>
      <c r="BL860" s="156"/>
      <c r="BN860" s="367"/>
    </row>
    <row r="861" spans="1:66" s="216" customFormat="1" x14ac:dyDescent="0.45">
      <c r="A861" s="154"/>
      <c r="B861" s="485"/>
      <c r="C861" s="155"/>
      <c r="D861" s="155"/>
      <c r="E861" s="156"/>
      <c r="F861" s="156"/>
      <c r="AB861" s="156"/>
      <c r="AC861" s="156"/>
      <c r="AD861" s="156"/>
      <c r="AE861" s="156"/>
      <c r="AF861" s="156"/>
      <c r="AG861" s="156"/>
      <c r="AM861" s="214"/>
      <c r="AN861" s="214"/>
      <c r="AO861" s="214"/>
      <c r="AV861" s="475"/>
      <c r="BE861" s="178"/>
      <c r="BF861" s="398"/>
      <c r="BG861" s="409"/>
      <c r="BH861" s="156"/>
      <c r="BI861" s="156"/>
      <c r="BJ861" s="156"/>
      <c r="BK861" s="156"/>
      <c r="BL861" s="156"/>
      <c r="BN861" s="367"/>
    </row>
    <row r="862" spans="1:66" s="216" customFormat="1" x14ac:dyDescent="0.45">
      <c r="A862" s="154"/>
      <c r="B862" s="485"/>
      <c r="C862" s="155"/>
      <c r="D862" s="155"/>
      <c r="E862" s="156"/>
      <c r="F862" s="156"/>
      <c r="AB862" s="156"/>
      <c r="AC862" s="156"/>
      <c r="AD862" s="156"/>
      <c r="AE862" s="156"/>
      <c r="AF862" s="156"/>
      <c r="AG862" s="156"/>
      <c r="AM862" s="214"/>
      <c r="AN862" s="214"/>
      <c r="AO862" s="214"/>
      <c r="AV862" s="475"/>
      <c r="BE862" s="178"/>
      <c r="BF862" s="398"/>
      <c r="BG862" s="409"/>
      <c r="BH862" s="156"/>
      <c r="BI862" s="156"/>
      <c r="BJ862" s="156"/>
      <c r="BK862" s="156"/>
      <c r="BL862" s="156"/>
      <c r="BN862" s="367"/>
    </row>
    <row r="863" spans="1:66" s="216" customFormat="1" x14ac:dyDescent="0.45">
      <c r="A863" s="154"/>
      <c r="B863" s="485"/>
      <c r="C863" s="155"/>
      <c r="D863" s="155"/>
      <c r="E863" s="156"/>
      <c r="F863" s="156"/>
      <c r="AB863" s="156"/>
      <c r="AC863" s="156"/>
      <c r="AD863" s="156"/>
      <c r="AE863" s="156"/>
      <c r="AF863" s="156"/>
      <c r="AG863" s="156"/>
      <c r="AM863" s="214"/>
      <c r="AN863" s="214"/>
      <c r="AO863" s="214"/>
      <c r="AV863" s="475"/>
      <c r="BE863" s="178"/>
      <c r="BF863" s="398"/>
      <c r="BG863" s="409"/>
      <c r="BH863" s="156"/>
      <c r="BI863" s="156"/>
      <c r="BJ863" s="156"/>
      <c r="BK863" s="156"/>
      <c r="BL863" s="156"/>
      <c r="BN863" s="367"/>
    </row>
    <row r="864" spans="1:66" s="216" customFormat="1" x14ac:dyDescent="0.45">
      <c r="A864" s="154"/>
      <c r="B864" s="485"/>
      <c r="C864" s="155"/>
      <c r="D864" s="155"/>
      <c r="E864" s="156"/>
      <c r="F864" s="156"/>
      <c r="AB864" s="156"/>
      <c r="AC864" s="156"/>
      <c r="AD864" s="156"/>
      <c r="AE864" s="156"/>
      <c r="AF864" s="156"/>
      <c r="AG864" s="156"/>
      <c r="AM864" s="214"/>
      <c r="AN864" s="214"/>
      <c r="AO864" s="214"/>
      <c r="AV864" s="475"/>
      <c r="BE864" s="178"/>
      <c r="BF864" s="398"/>
      <c r="BG864" s="409"/>
      <c r="BH864" s="156"/>
      <c r="BI864" s="156"/>
      <c r="BJ864" s="156"/>
      <c r="BK864" s="156"/>
      <c r="BL864" s="156"/>
      <c r="BN864" s="367"/>
    </row>
    <row r="865" spans="1:66" s="216" customFormat="1" x14ac:dyDescent="0.45">
      <c r="A865" s="154"/>
      <c r="B865" s="485"/>
      <c r="C865" s="155"/>
      <c r="D865" s="155"/>
      <c r="E865" s="156"/>
      <c r="F865" s="156"/>
      <c r="AB865" s="156"/>
      <c r="AC865" s="156"/>
      <c r="AD865" s="156"/>
      <c r="AE865" s="156"/>
      <c r="AF865" s="156"/>
      <c r="AG865" s="156"/>
      <c r="AM865" s="214"/>
      <c r="AN865" s="214"/>
      <c r="AO865" s="214"/>
      <c r="AV865" s="475"/>
      <c r="BE865" s="178"/>
      <c r="BF865" s="398"/>
      <c r="BG865" s="409"/>
      <c r="BH865" s="156"/>
      <c r="BI865" s="156"/>
      <c r="BJ865" s="156"/>
      <c r="BK865" s="156"/>
      <c r="BL865" s="156"/>
      <c r="BN865" s="367"/>
    </row>
    <row r="866" spans="1:66" s="216" customFormat="1" x14ac:dyDescent="0.45">
      <c r="A866" s="154"/>
      <c r="B866" s="485"/>
      <c r="C866" s="155"/>
      <c r="D866" s="155"/>
      <c r="E866" s="156"/>
      <c r="F866" s="156"/>
      <c r="AB866" s="156"/>
      <c r="AC866" s="156"/>
      <c r="AD866" s="156"/>
      <c r="AE866" s="156"/>
      <c r="AF866" s="156"/>
      <c r="AG866" s="156"/>
      <c r="AM866" s="214"/>
      <c r="AN866" s="214"/>
      <c r="AO866" s="214"/>
      <c r="AV866" s="475"/>
      <c r="BE866" s="178"/>
      <c r="BF866" s="398"/>
      <c r="BG866" s="409"/>
      <c r="BH866" s="156"/>
      <c r="BI866" s="156"/>
      <c r="BJ866" s="156"/>
      <c r="BK866" s="156"/>
      <c r="BL866" s="156"/>
      <c r="BN866" s="367"/>
    </row>
    <row r="867" spans="1:66" s="216" customFormat="1" x14ac:dyDescent="0.45">
      <c r="A867" s="154"/>
      <c r="B867" s="485"/>
      <c r="C867" s="155"/>
      <c r="D867" s="155"/>
      <c r="E867" s="156"/>
      <c r="F867" s="156"/>
      <c r="AB867" s="156"/>
      <c r="AC867" s="156"/>
      <c r="AD867" s="156"/>
      <c r="AE867" s="156"/>
      <c r="AF867" s="156"/>
      <c r="AG867" s="156"/>
      <c r="AM867" s="214"/>
      <c r="AN867" s="214"/>
      <c r="AO867" s="214"/>
      <c r="AV867" s="475"/>
      <c r="BE867" s="178"/>
      <c r="BF867" s="398"/>
      <c r="BG867" s="409"/>
      <c r="BH867" s="156"/>
      <c r="BI867" s="156"/>
      <c r="BJ867" s="156"/>
      <c r="BK867" s="156"/>
      <c r="BL867" s="156"/>
      <c r="BN867" s="367"/>
    </row>
    <row r="868" spans="1:66" s="216" customFormat="1" x14ac:dyDescent="0.45">
      <c r="A868" s="154"/>
      <c r="B868" s="485"/>
      <c r="C868" s="155"/>
      <c r="D868" s="155"/>
      <c r="E868" s="156"/>
      <c r="F868" s="156"/>
      <c r="AB868" s="156"/>
      <c r="AC868" s="156"/>
      <c r="AD868" s="156"/>
      <c r="AE868" s="156"/>
      <c r="AF868" s="156"/>
      <c r="AG868" s="156"/>
      <c r="AM868" s="214"/>
      <c r="AN868" s="214"/>
      <c r="AO868" s="214"/>
      <c r="AV868" s="475"/>
      <c r="BE868" s="178"/>
      <c r="BF868" s="398"/>
      <c r="BG868" s="409"/>
      <c r="BH868" s="156"/>
      <c r="BI868" s="156"/>
      <c r="BJ868" s="156"/>
      <c r="BK868" s="156"/>
      <c r="BL868" s="156"/>
      <c r="BN868" s="367"/>
    </row>
    <row r="869" spans="1:66" s="216" customFormat="1" x14ac:dyDescent="0.45">
      <c r="A869" s="154"/>
      <c r="B869" s="485"/>
      <c r="C869" s="155"/>
      <c r="D869" s="155"/>
      <c r="E869" s="156"/>
      <c r="F869" s="156"/>
      <c r="AB869" s="156"/>
      <c r="AC869" s="156"/>
      <c r="AD869" s="156"/>
      <c r="AE869" s="156"/>
      <c r="AF869" s="156"/>
      <c r="AG869" s="156"/>
      <c r="AM869" s="214"/>
      <c r="AN869" s="214"/>
      <c r="AO869" s="214"/>
      <c r="AV869" s="475"/>
      <c r="BE869" s="178"/>
      <c r="BF869" s="398"/>
      <c r="BG869" s="409"/>
      <c r="BH869" s="156"/>
      <c r="BI869" s="156"/>
      <c r="BJ869" s="156"/>
      <c r="BK869" s="156"/>
      <c r="BL869" s="156"/>
      <c r="BN869" s="367"/>
    </row>
    <row r="870" spans="1:66" s="216" customFormat="1" x14ac:dyDescent="0.45">
      <c r="A870" s="154"/>
      <c r="B870" s="485"/>
      <c r="C870" s="155"/>
      <c r="D870" s="155"/>
      <c r="E870" s="156"/>
      <c r="F870" s="156"/>
      <c r="AB870" s="156"/>
      <c r="AC870" s="156"/>
      <c r="AD870" s="156"/>
      <c r="AE870" s="156"/>
      <c r="AF870" s="156"/>
      <c r="AG870" s="156"/>
      <c r="AM870" s="214"/>
      <c r="AN870" s="214"/>
      <c r="AO870" s="214"/>
      <c r="AV870" s="475"/>
      <c r="BE870" s="178"/>
      <c r="BF870" s="398"/>
      <c r="BG870" s="409"/>
      <c r="BH870" s="156"/>
      <c r="BI870" s="156"/>
      <c r="BJ870" s="156"/>
      <c r="BK870" s="156"/>
      <c r="BL870" s="156"/>
      <c r="BN870" s="367"/>
    </row>
    <row r="871" spans="1:66" s="216" customFormat="1" x14ac:dyDescent="0.45">
      <c r="A871" s="154"/>
      <c r="B871" s="485"/>
      <c r="C871" s="155"/>
      <c r="D871" s="155"/>
      <c r="E871" s="156"/>
      <c r="F871" s="156"/>
      <c r="AB871" s="156"/>
      <c r="AC871" s="156"/>
      <c r="AD871" s="156"/>
      <c r="AE871" s="156"/>
      <c r="AF871" s="156"/>
      <c r="AG871" s="156"/>
      <c r="AM871" s="214"/>
      <c r="AN871" s="214"/>
      <c r="AO871" s="214"/>
      <c r="AV871" s="475"/>
      <c r="BE871" s="178"/>
      <c r="BF871" s="398"/>
      <c r="BG871" s="409"/>
      <c r="BH871" s="156"/>
      <c r="BI871" s="156"/>
      <c r="BJ871" s="156"/>
      <c r="BK871" s="156"/>
      <c r="BL871" s="156"/>
      <c r="BN871" s="367"/>
    </row>
    <row r="872" spans="1:66" s="216" customFormat="1" x14ac:dyDescent="0.45">
      <c r="A872" s="154"/>
      <c r="B872" s="485"/>
      <c r="C872" s="155"/>
      <c r="D872" s="155"/>
      <c r="E872" s="156"/>
      <c r="F872" s="156"/>
      <c r="AB872" s="156"/>
      <c r="AC872" s="156"/>
      <c r="AD872" s="156"/>
      <c r="AE872" s="156"/>
      <c r="AF872" s="156"/>
      <c r="AG872" s="156"/>
      <c r="AM872" s="214"/>
      <c r="AN872" s="214"/>
      <c r="AO872" s="214"/>
      <c r="AV872" s="475"/>
      <c r="BE872" s="178"/>
      <c r="BF872" s="398"/>
      <c r="BG872" s="409"/>
      <c r="BH872" s="156"/>
      <c r="BI872" s="156"/>
      <c r="BJ872" s="156"/>
      <c r="BK872" s="156"/>
      <c r="BL872" s="156"/>
      <c r="BN872" s="367"/>
    </row>
    <row r="873" spans="1:66" s="216" customFormat="1" x14ac:dyDescent="0.45">
      <c r="A873" s="154"/>
      <c r="B873" s="485"/>
      <c r="C873" s="155"/>
      <c r="D873" s="155"/>
      <c r="E873" s="156"/>
      <c r="F873" s="156"/>
      <c r="AB873" s="156"/>
      <c r="AC873" s="156"/>
      <c r="AD873" s="156"/>
      <c r="AE873" s="156"/>
      <c r="AF873" s="156"/>
      <c r="AG873" s="156"/>
      <c r="AM873" s="214"/>
      <c r="AN873" s="214"/>
      <c r="AO873" s="214"/>
      <c r="AV873" s="475"/>
      <c r="BE873" s="178"/>
      <c r="BF873" s="398"/>
      <c r="BG873" s="409"/>
      <c r="BH873" s="156"/>
      <c r="BI873" s="156"/>
      <c r="BJ873" s="156"/>
      <c r="BK873" s="156"/>
      <c r="BL873" s="156"/>
      <c r="BN873" s="367"/>
    </row>
    <row r="874" spans="1:66" s="216" customFormat="1" x14ac:dyDescent="0.45">
      <c r="A874" s="154"/>
      <c r="B874" s="485"/>
      <c r="C874" s="155"/>
      <c r="D874" s="155"/>
      <c r="E874" s="156"/>
      <c r="F874" s="156"/>
      <c r="AB874" s="156"/>
      <c r="AC874" s="156"/>
      <c r="AD874" s="156"/>
      <c r="AE874" s="156"/>
      <c r="AF874" s="156"/>
      <c r="AG874" s="156"/>
      <c r="AM874" s="214"/>
      <c r="AN874" s="214"/>
      <c r="AO874" s="214"/>
      <c r="AV874" s="475"/>
      <c r="BE874" s="178"/>
      <c r="BF874" s="398"/>
      <c r="BG874" s="409"/>
      <c r="BH874" s="156"/>
      <c r="BI874" s="156"/>
      <c r="BJ874" s="156"/>
      <c r="BK874" s="156"/>
      <c r="BL874" s="156"/>
      <c r="BN874" s="367"/>
    </row>
    <row r="875" spans="1:66" s="216" customFormat="1" x14ac:dyDescent="0.45">
      <c r="A875" s="154"/>
      <c r="B875" s="485"/>
      <c r="C875" s="155"/>
      <c r="D875" s="155"/>
      <c r="E875" s="156"/>
      <c r="F875" s="156"/>
      <c r="AB875" s="156"/>
      <c r="AC875" s="156"/>
      <c r="AD875" s="156"/>
      <c r="AE875" s="156"/>
      <c r="AF875" s="156"/>
      <c r="AG875" s="156"/>
      <c r="AM875" s="214"/>
      <c r="AN875" s="214"/>
      <c r="AO875" s="214"/>
      <c r="AV875" s="475"/>
      <c r="BE875" s="178"/>
      <c r="BF875" s="398"/>
      <c r="BG875" s="409"/>
      <c r="BH875" s="156"/>
      <c r="BI875" s="156"/>
      <c r="BJ875" s="156"/>
      <c r="BK875" s="156"/>
      <c r="BL875" s="156"/>
      <c r="BN875" s="367"/>
    </row>
    <row r="876" spans="1:66" s="216" customFormat="1" x14ac:dyDescent="0.45">
      <c r="A876" s="154"/>
      <c r="B876" s="485"/>
      <c r="C876" s="155"/>
      <c r="D876" s="155"/>
      <c r="E876" s="156"/>
      <c r="F876" s="156"/>
      <c r="AB876" s="156"/>
      <c r="AC876" s="156"/>
      <c r="AD876" s="156"/>
      <c r="AE876" s="156"/>
      <c r="AF876" s="156"/>
      <c r="AG876" s="156"/>
      <c r="AM876" s="214"/>
      <c r="AN876" s="214"/>
      <c r="AO876" s="214"/>
      <c r="AV876" s="475"/>
      <c r="BE876" s="178"/>
      <c r="BF876" s="398"/>
      <c r="BG876" s="409"/>
      <c r="BH876" s="156"/>
      <c r="BI876" s="156"/>
      <c r="BJ876" s="156"/>
      <c r="BK876" s="156"/>
      <c r="BL876" s="156"/>
      <c r="BN876" s="367"/>
    </row>
    <row r="877" spans="1:66" s="216" customFormat="1" x14ac:dyDescent="0.45">
      <c r="A877" s="154"/>
      <c r="B877" s="485"/>
      <c r="C877" s="155"/>
      <c r="D877" s="155"/>
      <c r="E877" s="156"/>
      <c r="F877" s="156"/>
      <c r="AB877" s="156"/>
      <c r="AC877" s="156"/>
      <c r="AD877" s="156"/>
      <c r="AE877" s="156"/>
      <c r="AF877" s="156"/>
      <c r="AG877" s="156"/>
      <c r="AM877" s="214"/>
      <c r="AN877" s="214"/>
      <c r="AO877" s="214"/>
      <c r="AV877" s="475"/>
      <c r="BE877" s="178"/>
      <c r="BF877" s="398"/>
      <c r="BG877" s="409"/>
      <c r="BH877" s="156"/>
      <c r="BI877" s="156"/>
      <c r="BJ877" s="156"/>
      <c r="BK877" s="156"/>
      <c r="BL877" s="156"/>
      <c r="BN877" s="367"/>
    </row>
    <row r="878" spans="1:66" s="216" customFormat="1" x14ac:dyDescent="0.45">
      <c r="A878" s="154"/>
      <c r="B878" s="485"/>
      <c r="C878" s="155"/>
      <c r="D878" s="155"/>
      <c r="E878" s="156"/>
      <c r="F878" s="156"/>
      <c r="AB878" s="156"/>
      <c r="AC878" s="156"/>
      <c r="AD878" s="156"/>
      <c r="AE878" s="156"/>
      <c r="AF878" s="156"/>
      <c r="AG878" s="156"/>
      <c r="AM878" s="214"/>
      <c r="AN878" s="214"/>
      <c r="AO878" s="214"/>
      <c r="AV878" s="475"/>
      <c r="BE878" s="178"/>
      <c r="BF878" s="398"/>
      <c r="BG878" s="409"/>
      <c r="BH878" s="156"/>
      <c r="BI878" s="156"/>
      <c r="BJ878" s="156"/>
      <c r="BK878" s="156"/>
      <c r="BL878" s="156"/>
      <c r="BN878" s="367"/>
    </row>
    <row r="879" spans="1:66" s="216" customFormat="1" x14ac:dyDescent="0.45">
      <c r="A879" s="154"/>
      <c r="B879" s="485"/>
      <c r="C879" s="155"/>
      <c r="D879" s="155"/>
      <c r="E879" s="156"/>
      <c r="F879" s="156"/>
      <c r="AB879" s="156"/>
      <c r="AC879" s="156"/>
      <c r="AD879" s="156"/>
      <c r="AE879" s="156"/>
      <c r="AF879" s="156"/>
      <c r="AG879" s="156"/>
      <c r="AM879" s="214"/>
      <c r="AN879" s="214"/>
      <c r="AO879" s="214"/>
      <c r="AV879" s="475"/>
      <c r="BE879" s="178"/>
      <c r="BF879" s="398"/>
      <c r="BG879" s="409"/>
      <c r="BH879" s="156"/>
      <c r="BI879" s="156"/>
      <c r="BJ879" s="156"/>
      <c r="BK879" s="156"/>
      <c r="BL879" s="156"/>
      <c r="BN879" s="367"/>
    </row>
    <row r="880" spans="1:66" s="216" customFormat="1" x14ac:dyDescent="0.45">
      <c r="A880" s="154"/>
      <c r="B880" s="485"/>
      <c r="C880" s="155"/>
      <c r="D880" s="155"/>
      <c r="E880" s="156"/>
      <c r="F880" s="156"/>
      <c r="AB880" s="156"/>
      <c r="AC880" s="156"/>
      <c r="AD880" s="156"/>
      <c r="AE880" s="156"/>
      <c r="AF880" s="156"/>
      <c r="AG880" s="156"/>
      <c r="AM880" s="214"/>
      <c r="AN880" s="214"/>
      <c r="AO880" s="214"/>
      <c r="AV880" s="475"/>
      <c r="BE880" s="178"/>
      <c r="BF880" s="398"/>
      <c r="BG880" s="409"/>
      <c r="BH880" s="156"/>
      <c r="BI880" s="156"/>
      <c r="BJ880" s="156"/>
      <c r="BK880" s="156"/>
      <c r="BL880" s="156"/>
      <c r="BN880" s="367"/>
    </row>
    <row r="881" spans="1:66" s="216" customFormat="1" x14ac:dyDescent="0.45">
      <c r="A881" s="154"/>
      <c r="B881" s="485"/>
      <c r="C881" s="155"/>
      <c r="D881" s="155"/>
      <c r="E881" s="156"/>
      <c r="F881" s="156"/>
      <c r="AB881" s="156"/>
      <c r="AC881" s="156"/>
      <c r="AD881" s="156"/>
      <c r="AE881" s="156"/>
      <c r="AF881" s="156"/>
      <c r="AG881" s="156"/>
      <c r="AM881" s="214"/>
      <c r="AN881" s="214"/>
      <c r="AO881" s="214"/>
      <c r="AV881" s="475"/>
      <c r="BE881" s="178"/>
      <c r="BF881" s="398"/>
      <c r="BG881" s="409"/>
      <c r="BH881" s="156"/>
      <c r="BI881" s="156"/>
      <c r="BJ881" s="156"/>
      <c r="BK881" s="156"/>
      <c r="BL881" s="156"/>
      <c r="BN881" s="367"/>
    </row>
    <row r="882" spans="1:66" s="216" customFormat="1" x14ac:dyDescent="0.45">
      <c r="A882" s="154"/>
      <c r="B882" s="485"/>
      <c r="C882" s="155"/>
      <c r="D882" s="155"/>
      <c r="E882" s="156"/>
      <c r="F882" s="156"/>
      <c r="AB882" s="156"/>
      <c r="AC882" s="156"/>
      <c r="AD882" s="156"/>
      <c r="AE882" s="156"/>
      <c r="AF882" s="156"/>
      <c r="AG882" s="156"/>
      <c r="AM882" s="214"/>
      <c r="AN882" s="214"/>
      <c r="AO882" s="214"/>
      <c r="AV882" s="475"/>
      <c r="BE882" s="178"/>
      <c r="BF882" s="398"/>
      <c r="BG882" s="409"/>
      <c r="BH882" s="156"/>
      <c r="BI882" s="156"/>
      <c r="BJ882" s="156"/>
      <c r="BK882" s="156"/>
      <c r="BL882" s="156"/>
      <c r="BN882" s="367"/>
    </row>
    <row r="883" spans="1:66" s="216" customFormat="1" x14ac:dyDescent="0.45">
      <c r="A883" s="154"/>
      <c r="B883" s="485"/>
      <c r="C883" s="155"/>
      <c r="D883" s="155"/>
      <c r="E883" s="156"/>
      <c r="F883" s="156"/>
      <c r="AB883" s="156"/>
      <c r="AC883" s="156"/>
      <c r="AD883" s="156"/>
      <c r="AE883" s="156"/>
      <c r="AF883" s="156"/>
      <c r="AG883" s="156"/>
      <c r="AM883" s="214"/>
      <c r="AN883" s="214"/>
      <c r="AO883" s="214"/>
      <c r="AV883" s="475"/>
      <c r="BE883" s="178"/>
      <c r="BF883" s="398"/>
      <c r="BG883" s="409"/>
      <c r="BH883" s="156"/>
      <c r="BI883" s="156"/>
      <c r="BJ883" s="156"/>
      <c r="BK883" s="156"/>
      <c r="BL883" s="156"/>
      <c r="BN883" s="367"/>
    </row>
    <row r="884" spans="1:66" s="216" customFormat="1" x14ac:dyDescent="0.45">
      <c r="A884" s="154"/>
      <c r="B884" s="485"/>
      <c r="C884" s="155"/>
      <c r="D884" s="155"/>
      <c r="E884" s="156"/>
      <c r="F884" s="156"/>
      <c r="AB884" s="156"/>
      <c r="AC884" s="156"/>
      <c r="AD884" s="156"/>
      <c r="AE884" s="156"/>
      <c r="AF884" s="156"/>
      <c r="AG884" s="156"/>
      <c r="AM884" s="214"/>
      <c r="AN884" s="214"/>
      <c r="AO884" s="214"/>
      <c r="AV884" s="475"/>
      <c r="BE884" s="178"/>
      <c r="BF884" s="398"/>
      <c r="BG884" s="409"/>
      <c r="BH884" s="156"/>
      <c r="BI884" s="156"/>
      <c r="BJ884" s="156"/>
      <c r="BK884" s="156"/>
      <c r="BL884" s="156"/>
      <c r="BN884" s="367"/>
    </row>
    <row r="885" spans="1:66" s="216" customFormat="1" x14ac:dyDescent="0.45">
      <c r="A885" s="154"/>
      <c r="B885" s="485"/>
      <c r="C885" s="155"/>
      <c r="D885" s="155"/>
      <c r="E885" s="156"/>
      <c r="F885" s="156"/>
      <c r="AB885" s="156"/>
      <c r="AC885" s="156"/>
      <c r="AD885" s="156"/>
      <c r="AE885" s="156"/>
      <c r="AF885" s="156"/>
      <c r="AG885" s="156"/>
      <c r="AM885" s="214"/>
      <c r="AN885" s="214"/>
      <c r="AO885" s="214"/>
      <c r="AV885" s="475"/>
      <c r="BE885" s="178"/>
      <c r="BF885" s="398"/>
      <c r="BG885" s="409"/>
      <c r="BH885" s="156"/>
      <c r="BI885" s="156"/>
      <c r="BJ885" s="156"/>
      <c r="BK885" s="156"/>
      <c r="BL885" s="156"/>
      <c r="BN885" s="367"/>
    </row>
    <row r="886" spans="1:66" s="216" customFormat="1" x14ac:dyDescent="0.45">
      <c r="A886" s="154"/>
      <c r="B886" s="485"/>
      <c r="C886" s="155"/>
      <c r="D886" s="155"/>
      <c r="E886" s="156"/>
      <c r="F886" s="156"/>
      <c r="AB886" s="156"/>
      <c r="AC886" s="156"/>
      <c r="AD886" s="156"/>
      <c r="AE886" s="156"/>
      <c r="AF886" s="156"/>
      <c r="AG886" s="156"/>
      <c r="AM886" s="214"/>
      <c r="AN886" s="214"/>
      <c r="AO886" s="214"/>
      <c r="AV886" s="475"/>
      <c r="BE886" s="178"/>
      <c r="BF886" s="398"/>
      <c r="BG886" s="409"/>
      <c r="BH886" s="156"/>
      <c r="BI886" s="156"/>
      <c r="BJ886" s="156"/>
      <c r="BK886" s="156"/>
      <c r="BL886" s="156"/>
      <c r="BN886" s="367"/>
    </row>
    <row r="887" spans="1:66" s="216" customFormat="1" x14ac:dyDescent="0.45">
      <c r="A887" s="154"/>
      <c r="B887" s="485"/>
      <c r="C887" s="155"/>
      <c r="D887" s="155"/>
      <c r="E887" s="156"/>
      <c r="F887" s="156"/>
      <c r="AB887" s="156"/>
      <c r="AC887" s="156"/>
      <c r="AD887" s="156"/>
      <c r="AE887" s="156"/>
      <c r="AF887" s="156"/>
      <c r="AG887" s="156"/>
      <c r="AM887" s="214"/>
      <c r="AN887" s="214"/>
      <c r="AO887" s="214"/>
      <c r="AV887" s="475"/>
      <c r="BE887" s="178"/>
      <c r="BF887" s="398"/>
      <c r="BG887" s="409"/>
      <c r="BH887" s="156"/>
      <c r="BI887" s="156"/>
      <c r="BJ887" s="156"/>
      <c r="BK887" s="156"/>
      <c r="BL887" s="156"/>
      <c r="BN887" s="367"/>
    </row>
    <row r="888" spans="1:66" s="216" customFormat="1" x14ac:dyDescent="0.45">
      <c r="A888" s="154"/>
      <c r="B888" s="485"/>
      <c r="C888" s="155"/>
      <c r="D888" s="155"/>
      <c r="E888" s="156"/>
      <c r="F888" s="156"/>
      <c r="AB888" s="156"/>
      <c r="AC888" s="156"/>
      <c r="AD888" s="156"/>
      <c r="AE888" s="156"/>
      <c r="AF888" s="156"/>
      <c r="AG888" s="156"/>
      <c r="AM888" s="214"/>
      <c r="AN888" s="214"/>
      <c r="AO888" s="214"/>
      <c r="AV888" s="475"/>
      <c r="BE888" s="178"/>
      <c r="BF888" s="398"/>
      <c r="BG888" s="409"/>
      <c r="BH888" s="156"/>
      <c r="BI888" s="156"/>
      <c r="BJ888" s="156"/>
      <c r="BK888" s="156"/>
      <c r="BL888" s="156"/>
      <c r="BN888" s="367"/>
    </row>
    <row r="889" spans="1:66" s="216" customFormat="1" x14ac:dyDescent="0.45">
      <c r="A889" s="154"/>
      <c r="B889" s="485"/>
      <c r="C889" s="155"/>
      <c r="D889" s="155"/>
      <c r="E889" s="156"/>
      <c r="F889" s="156"/>
      <c r="AB889" s="156"/>
      <c r="AC889" s="156"/>
      <c r="AD889" s="156"/>
      <c r="AE889" s="156"/>
      <c r="AF889" s="156"/>
      <c r="AG889" s="156"/>
      <c r="AM889" s="214"/>
      <c r="AN889" s="214"/>
      <c r="AO889" s="214"/>
      <c r="AV889" s="475"/>
      <c r="BE889" s="178"/>
      <c r="BF889" s="398"/>
      <c r="BG889" s="409"/>
      <c r="BH889" s="156"/>
      <c r="BI889" s="156"/>
      <c r="BJ889" s="156"/>
      <c r="BK889" s="156"/>
      <c r="BL889" s="156"/>
      <c r="BN889" s="367"/>
    </row>
    <row r="890" spans="1:66" s="216" customFormat="1" x14ac:dyDescent="0.45">
      <c r="A890" s="154"/>
      <c r="B890" s="485"/>
      <c r="C890" s="155"/>
      <c r="D890" s="155"/>
      <c r="E890" s="156"/>
      <c r="F890" s="156"/>
      <c r="AB890" s="156"/>
      <c r="AC890" s="156"/>
      <c r="AD890" s="156"/>
      <c r="AE890" s="156"/>
      <c r="AF890" s="156"/>
      <c r="AG890" s="156"/>
      <c r="AM890" s="214"/>
      <c r="AN890" s="214"/>
      <c r="AO890" s="214"/>
      <c r="AV890" s="475"/>
      <c r="BE890" s="178"/>
      <c r="BF890" s="398"/>
      <c r="BG890" s="409"/>
      <c r="BH890" s="156"/>
      <c r="BI890" s="156"/>
      <c r="BJ890" s="156"/>
      <c r="BK890" s="156"/>
      <c r="BL890" s="156"/>
      <c r="BN890" s="367"/>
    </row>
    <row r="891" spans="1:66" s="216" customFormat="1" x14ac:dyDescent="0.45">
      <c r="A891" s="154"/>
      <c r="B891" s="485"/>
      <c r="C891" s="155"/>
      <c r="D891" s="155"/>
      <c r="E891" s="156"/>
      <c r="F891" s="156"/>
      <c r="AB891" s="156"/>
      <c r="AC891" s="156"/>
      <c r="AD891" s="156"/>
      <c r="AE891" s="156"/>
      <c r="AF891" s="156"/>
      <c r="AG891" s="156"/>
      <c r="AM891" s="214"/>
      <c r="AN891" s="214"/>
      <c r="AO891" s="214"/>
      <c r="AV891" s="475"/>
      <c r="BE891" s="178"/>
      <c r="BF891" s="398"/>
      <c r="BG891" s="409"/>
      <c r="BH891" s="156"/>
      <c r="BI891" s="156"/>
      <c r="BJ891" s="156"/>
      <c r="BK891" s="156"/>
      <c r="BL891" s="156"/>
      <c r="BN891" s="367"/>
    </row>
    <row r="892" spans="1:66" s="216" customFormat="1" x14ac:dyDescent="0.45">
      <c r="A892" s="154"/>
      <c r="B892" s="485"/>
      <c r="C892" s="155"/>
      <c r="D892" s="155"/>
      <c r="E892" s="156"/>
      <c r="F892" s="156"/>
      <c r="AB892" s="156"/>
      <c r="AC892" s="156"/>
      <c r="AD892" s="156"/>
      <c r="AE892" s="156"/>
      <c r="AF892" s="156"/>
      <c r="AG892" s="156"/>
      <c r="AM892" s="214"/>
      <c r="AN892" s="214"/>
      <c r="AO892" s="214"/>
      <c r="AV892" s="475"/>
      <c r="BE892" s="178"/>
      <c r="BF892" s="398"/>
      <c r="BG892" s="409"/>
      <c r="BH892" s="156"/>
      <c r="BI892" s="156"/>
      <c r="BJ892" s="156"/>
      <c r="BK892" s="156"/>
      <c r="BL892" s="156"/>
      <c r="BN892" s="367"/>
    </row>
    <row r="893" spans="1:66" s="216" customFormat="1" x14ac:dyDescent="0.45">
      <c r="A893" s="154"/>
      <c r="B893" s="485"/>
      <c r="C893" s="155"/>
      <c r="D893" s="155"/>
      <c r="E893" s="156"/>
      <c r="F893" s="156"/>
      <c r="AB893" s="156"/>
      <c r="AC893" s="156"/>
      <c r="AD893" s="156"/>
      <c r="AE893" s="156"/>
      <c r="AF893" s="156"/>
      <c r="AG893" s="156"/>
      <c r="AM893" s="214"/>
      <c r="AN893" s="214"/>
      <c r="AO893" s="214"/>
      <c r="AV893" s="475"/>
      <c r="BE893" s="178"/>
      <c r="BF893" s="398"/>
      <c r="BG893" s="409"/>
      <c r="BH893" s="156"/>
      <c r="BI893" s="156"/>
      <c r="BJ893" s="156"/>
      <c r="BK893" s="156"/>
      <c r="BL893" s="156"/>
      <c r="BN893" s="367"/>
    </row>
    <row r="894" spans="1:66" s="216" customFormat="1" x14ac:dyDescent="0.45">
      <c r="A894" s="154"/>
      <c r="B894" s="485"/>
      <c r="C894" s="155"/>
      <c r="D894" s="155"/>
      <c r="E894" s="156"/>
      <c r="F894" s="156"/>
      <c r="AB894" s="156"/>
      <c r="AC894" s="156"/>
      <c r="AD894" s="156"/>
      <c r="AE894" s="156"/>
      <c r="AF894" s="156"/>
      <c r="AG894" s="156"/>
      <c r="AM894" s="214"/>
      <c r="AN894" s="214"/>
      <c r="AO894" s="214"/>
      <c r="AV894" s="475"/>
      <c r="BE894" s="178"/>
      <c r="BF894" s="398"/>
      <c r="BG894" s="409"/>
      <c r="BH894" s="156"/>
      <c r="BI894" s="156"/>
      <c r="BJ894" s="156"/>
      <c r="BK894" s="156"/>
      <c r="BL894" s="156"/>
      <c r="BN894" s="367"/>
    </row>
    <row r="895" spans="1:66" s="216" customFormat="1" x14ac:dyDescent="0.45">
      <c r="A895" s="154"/>
      <c r="B895" s="485"/>
      <c r="C895" s="155"/>
      <c r="D895" s="155"/>
      <c r="E895" s="156"/>
      <c r="F895" s="156"/>
      <c r="AB895" s="156"/>
      <c r="AC895" s="156"/>
      <c r="AD895" s="156"/>
      <c r="AE895" s="156"/>
      <c r="AF895" s="156"/>
      <c r="AG895" s="156"/>
      <c r="AM895" s="214"/>
      <c r="AN895" s="214"/>
      <c r="AO895" s="214"/>
      <c r="AV895" s="475"/>
      <c r="BE895" s="178"/>
      <c r="BF895" s="398"/>
      <c r="BG895" s="409"/>
      <c r="BH895" s="156"/>
      <c r="BI895" s="156"/>
      <c r="BJ895" s="156"/>
      <c r="BK895" s="156"/>
      <c r="BL895" s="156"/>
      <c r="BN895" s="367"/>
    </row>
    <row r="896" spans="1:66" s="216" customFormat="1" x14ac:dyDescent="0.45">
      <c r="A896" s="154"/>
      <c r="B896" s="485"/>
      <c r="C896" s="155"/>
      <c r="D896" s="155"/>
      <c r="E896" s="156"/>
      <c r="F896" s="156"/>
      <c r="AB896" s="156"/>
      <c r="AC896" s="156"/>
      <c r="AD896" s="156"/>
      <c r="AE896" s="156"/>
      <c r="AF896" s="156"/>
      <c r="AG896" s="156"/>
      <c r="AM896" s="214"/>
      <c r="AN896" s="214"/>
      <c r="AO896" s="214"/>
      <c r="AV896" s="475"/>
      <c r="BE896" s="178"/>
      <c r="BF896" s="398"/>
      <c r="BG896" s="409"/>
      <c r="BH896" s="156"/>
      <c r="BI896" s="156"/>
      <c r="BJ896" s="156"/>
      <c r="BK896" s="156"/>
      <c r="BL896" s="156"/>
      <c r="BN896" s="367"/>
    </row>
    <row r="897" spans="1:66" s="216" customFormat="1" x14ac:dyDescent="0.45">
      <c r="A897" s="154"/>
      <c r="B897" s="485"/>
      <c r="C897" s="155"/>
      <c r="D897" s="155"/>
      <c r="E897" s="156"/>
      <c r="F897" s="156"/>
      <c r="AB897" s="156"/>
      <c r="AC897" s="156"/>
      <c r="AD897" s="156"/>
      <c r="AE897" s="156"/>
      <c r="AF897" s="156"/>
      <c r="AG897" s="156"/>
      <c r="AM897" s="214"/>
      <c r="AN897" s="214"/>
      <c r="AO897" s="214"/>
      <c r="AV897" s="475"/>
      <c r="BE897" s="178"/>
      <c r="BF897" s="398"/>
      <c r="BG897" s="409"/>
      <c r="BH897" s="156"/>
      <c r="BI897" s="156"/>
      <c r="BJ897" s="156"/>
      <c r="BK897" s="156"/>
      <c r="BL897" s="156"/>
      <c r="BN897" s="367"/>
    </row>
    <row r="898" spans="1:66" s="216" customFormat="1" x14ac:dyDescent="0.45">
      <c r="A898" s="154"/>
      <c r="B898" s="485"/>
      <c r="C898" s="155"/>
      <c r="D898" s="155"/>
      <c r="E898" s="156"/>
      <c r="F898" s="156"/>
      <c r="AB898" s="156"/>
      <c r="AC898" s="156"/>
      <c r="AD898" s="156"/>
      <c r="AE898" s="156"/>
      <c r="AF898" s="156"/>
      <c r="AG898" s="156"/>
      <c r="AM898" s="214"/>
      <c r="AN898" s="214"/>
      <c r="AO898" s="214"/>
      <c r="AV898" s="475"/>
      <c r="BE898" s="178"/>
      <c r="BF898" s="398"/>
      <c r="BG898" s="409"/>
      <c r="BH898" s="156"/>
      <c r="BI898" s="156"/>
      <c r="BJ898" s="156"/>
      <c r="BK898" s="156"/>
      <c r="BL898" s="156"/>
      <c r="BN898" s="367"/>
    </row>
    <row r="899" spans="1:66" s="216" customFormat="1" x14ac:dyDescent="0.45">
      <c r="A899" s="154"/>
      <c r="B899" s="485"/>
      <c r="C899" s="155"/>
      <c r="D899" s="155"/>
      <c r="E899" s="156"/>
      <c r="F899" s="156"/>
      <c r="AB899" s="156"/>
      <c r="AC899" s="156"/>
      <c r="AD899" s="156"/>
      <c r="AE899" s="156"/>
      <c r="AF899" s="156"/>
      <c r="AG899" s="156"/>
      <c r="AM899" s="214"/>
      <c r="AN899" s="214"/>
      <c r="AO899" s="214"/>
      <c r="AV899" s="475"/>
      <c r="BE899" s="178"/>
      <c r="BF899" s="398"/>
      <c r="BG899" s="409"/>
      <c r="BH899" s="156"/>
      <c r="BI899" s="156"/>
      <c r="BJ899" s="156"/>
      <c r="BK899" s="156"/>
      <c r="BL899" s="156"/>
      <c r="BN899" s="367"/>
    </row>
    <row r="900" spans="1:66" s="216" customFormat="1" x14ac:dyDescent="0.45">
      <c r="A900" s="154"/>
      <c r="B900" s="485"/>
      <c r="C900" s="155"/>
      <c r="D900" s="155"/>
      <c r="E900" s="156"/>
      <c r="F900" s="156"/>
      <c r="AB900" s="156"/>
      <c r="AC900" s="156"/>
      <c r="AD900" s="156"/>
      <c r="AE900" s="156"/>
      <c r="AF900" s="156"/>
      <c r="AG900" s="156"/>
      <c r="AM900" s="214"/>
      <c r="AN900" s="214"/>
      <c r="AO900" s="214"/>
      <c r="AV900" s="475"/>
      <c r="BE900" s="178"/>
      <c r="BF900" s="398"/>
      <c r="BG900" s="409"/>
      <c r="BH900" s="156"/>
      <c r="BI900" s="156"/>
      <c r="BJ900" s="156"/>
      <c r="BK900" s="156"/>
      <c r="BL900" s="156"/>
      <c r="BN900" s="367"/>
    </row>
    <row r="901" spans="1:66" s="216" customFormat="1" x14ac:dyDescent="0.45">
      <c r="A901" s="154"/>
      <c r="B901" s="485"/>
      <c r="C901" s="155"/>
      <c r="D901" s="155"/>
      <c r="E901" s="156"/>
      <c r="F901" s="156"/>
      <c r="AB901" s="156"/>
      <c r="AC901" s="156"/>
      <c r="AD901" s="156"/>
      <c r="AE901" s="156"/>
      <c r="AF901" s="156"/>
      <c r="AG901" s="156"/>
      <c r="AM901" s="214"/>
      <c r="AN901" s="214"/>
      <c r="AO901" s="214"/>
      <c r="AV901" s="475"/>
      <c r="BE901" s="178"/>
      <c r="BF901" s="398"/>
      <c r="BG901" s="409"/>
      <c r="BH901" s="156"/>
      <c r="BI901" s="156"/>
      <c r="BJ901" s="156"/>
      <c r="BK901" s="156"/>
      <c r="BL901" s="156"/>
      <c r="BN901" s="367"/>
    </row>
    <row r="902" spans="1:66" s="216" customFormat="1" x14ac:dyDescent="0.45">
      <c r="A902" s="154"/>
      <c r="B902" s="485"/>
      <c r="C902" s="155"/>
      <c r="D902" s="155"/>
      <c r="E902" s="156"/>
      <c r="F902" s="156"/>
      <c r="AB902" s="156"/>
      <c r="AC902" s="156"/>
      <c r="AD902" s="156"/>
      <c r="AE902" s="156"/>
      <c r="AF902" s="156"/>
      <c r="AG902" s="156"/>
      <c r="AM902" s="214"/>
      <c r="AN902" s="214"/>
      <c r="AO902" s="214"/>
      <c r="AV902" s="475"/>
      <c r="BE902" s="178"/>
      <c r="BF902" s="398"/>
      <c r="BG902" s="409"/>
      <c r="BH902" s="156"/>
      <c r="BI902" s="156"/>
      <c r="BJ902" s="156"/>
      <c r="BK902" s="156"/>
      <c r="BL902" s="156"/>
      <c r="BN902" s="367"/>
    </row>
    <row r="903" spans="1:66" s="216" customFormat="1" x14ac:dyDescent="0.45">
      <c r="A903" s="154"/>
      <c r="B903" s="485"/>
      <c r="C903" s="155"/>
      <c r="D903" s="155"/>
      <c r="E903" s="156"/>
      <c r="F903" s="156"/>
      <c r="AB903" s="156"/>
      <c r="AC903" s="156"/>
      <c r="AD903" s="156"/>
      <c r="AE903" s="156"/>
      <c r="AF903" s="156"/>
      <c r="AG903" s="156"/>
      <c r="AM903" s="214"/>
      <c r="AN903" s="214"/>
      <c r="AO903" s="214"/>
      <c r="AV903" s="475"/>
      <c r="BE903" s="178"/>
      <c r="BF903" s="398"/>
      <c r="BG903" s="409"/>
      <c r="BH903" s="156"/>
      <c r="BI903" s="156"/>
      <c r="BJ903" s="156"/>
      <c r="BK903" s="156"/>
      <c r="BL903" s="156"/>
      <c r="BN903" s="367"/>
    </row>
    <row r="904" spans="1:66" s="216" customFormat="1" x14ac:dyDescent="0.45">
      <c r="A904" s="154"/>
      <c r="B904" s="485"/>
      <c r="C904" s="155"/>
      <c r="D904" s="155"/>
      <c r="E904" s="156"/>
      <c r="F904" s="156"/>
      <c r="AB904" s="156"/>
      <c r="AC904" s="156"/>
      <c r="AD904" s="156"/>
      <c r="AE904" s="156"/>
      <c r="AF904" s="156"/>
      <c r="AG904" s="156"/>
      <c r="AM904" s="214"/>
      <c r="AN904" s="214"/>
      <c r="AO904" s="214"/>
      <c r="AV904" s="475"/>
      <c r="BE904" s="178"/>
      <c r="BF904" s="398"/>
      <c r="BG904" s="409"/>
      <c r="BH904" s="156"/>
      <c r="BI904" s="156"/>
      <c r="BJ904" s="156"/>
      <c r="BK904" s="156"/>
      <c r="BL904" s="156"/>
      <c r="BN904" s="367"/>
    </row>
    <row r="905" spans="1:66" s="216" customFormat="1" x14ac:dyDescent="0.45">
      <c r="A905" s="154"/>
      <c r="B905" s="485"/>
      <c r="C905" s="155"/>
      <c r="D905" s="155"/>
      <c r="E905" s="156"/>
      <c r="F905" s="156"/>
      <c r="AB905" s="156"/>
      <c r="AC905" s="156"/>
      <c r="AD905" s="156"/>
      <c r="AE905" s="156"/>
      <c r="AF905" s="156"/>
      <c r="AG905" s="156"/>
      <c r="AM905" s="214"/>
      <c r="AN905" s="214"/>
      <c r="AO905" s="214"/>
      <c r="AV905" s="475"/>
      <c r="BE905" s="178"/>
      <c r="BF905" s="398"/>
      <c r="BG905" s="409"/>
      <c r="BH905" s="156"/>
      <c r="BI905" s="156"/>
      <c r="BJ905" s="156"/>
      <c r="BK905" s="156"/>
      <c r="BL905" s="156"/>
      <c r="BN905" s="367"/>
    </row>
    <row r="906" spans="1:66" s="216" customFormat="1" x14ac:dyDescent="0.45">
      <c r="A906" s="154"/>
      <c r="B906" s="485"/>
      <c r="C906" s="155"/>
      <c r="D906" s="155"/>
      <c r="E906" s="156"/>
      <c r="F906" s="156"/>
      <c r="AB906" s="156"/>
      <c r="AC906" s="156"/>
      <c r="AD906" s="156"/>
      <c r="AE906" s="156"/>
      <c r="AF906" s="156"/>
      <c r="AG906" s="156"/>
      <c r="AM906" s="214"/>
      <c r="AN906" s="214"/>
      <c r="AO906" s="214"/>
      <c r="AV906" s="475"/>
      <c r="BE906" s="178"/>
      <c r="BF906" s="398"/>
      <c r="BG906" s="409"/>
      <c r="BH906" s="156"/>
      <c r="BI906" s="156"/>
      <c r="BJ906" s="156"/>
      <c r="BK906" s="156"/>
      <c r="BL906" s="156"/>
      <c r="BN906" s="367"/>
    </row>
    <row r="907" spans="1:66" s="216" customFormat="1" x14ac:dyDescent="0.45">
      <c r="A907" s="154"/>
      <c r="B907" s="485"/>
      <c r="C907" s="155"/>
      <c r="D907" s="155"/>
      <c r="E907" s="156"/>
      <c r="F907" s="156"/>
      <c r="AB907" s="156"/>
      <c r="AC907" s="156"/>
      <c r="AD907" s="156"/>
      <c r="AE907" s="156"/>
      <c r="AF907" s="156"/>
      <c r="AG907" s="156"/>
      <c r="AM907" s="214"/>
      <c r="AN907" s="214"/>
      <c r="AO907" s="214"/>
      <c r="AV907" s="475"/>
      <c r="BE907" s="178"/>
      <c r="BF907" s="398"/>
      <c r="BG907" s="409"/>
      <c r="BH907" s="156"/>
      <c r="BI907" s="156"/>
      <c r="BJ907" s="156"/>
      <c r="BK907" s="156"/>
      <c r="BL907" s="156"/>
      <c r="BN907" s="367"/>
    </row>
    <row r="908" spans="1:66" s="216" customFormat="1" x14ac:dyDescent="0.45">
      <c r="A908" s="154"/>
      <c r="B908" s="485"/>
      <c r="C908" s="155"/>
      <c r="D908" s="155"/>
      <c r="E908" s="156"/>
      <c r="F908" s="156"/>
      <c r="AB908" s="156"/>
      <c r="AC908" s="156"/>
      <c r="AD908" s="156"/>
      <c r="AE908" s="156"/>
      <c r="AF908" s="156"/>
      <c r="AG908" s="156"/>
      <c r="AM908" s="214"/>
      <c r="AN908" s="214"/>
      <c r="AO908" s="214"/>
      <c r="AV908" s="475"/>
      <c r="BE908" s="178"/>
      <c r="BF908" s="398"/>
      <c r="BG908" s="409"/>
      <c r="BH908" s="156"/>
      <c r="BI908" s="156"/>
      <c r="BJ908" s="156"/>
      <c r="BK908" s="156"/>
      <c r="BL908" s="156"/>
      <c r="BN908" s="367"/>
    </row>
    <row r="909" spans="1:66" s="216" customFormat="1" x14ac:dyDescent="0.45">
      <c r="A909" s="154"/>
      <c r="B909" s="485"/>
      <c r="C909" s="155"/>
      <c r="D909" s="155"/>
      <c r="E909" s="156"/>
      <c r="F909" s="156"/>
      <c r="AB909" s="156"/>
      <c r="AC909" s="156"/>
      <c r="AD909" s="156"/>
      <c r="AE909" s="156"/>
      <c r="AF909" s="156"/>
      <c r="AG909" s="156"/>
      <c r="AM909" s="214"/>
      <c r="AN909" s="214"/>
      <c r="AO909" s="214"/>
      <c r="AV909" s="475"/>
      <c r="BE909" s="178"/>
      <c r="BF909" s="398"/>
      <c r="BG909" s="409"/>
      <c r="BH909" s="156"/>
      <c r="BI909" s="156"/>
      <c r="BJ909" s="156"/>
      <c r="BK909" s="156"/>
      <c r="BL909" s="156"/>
      <c r="BN909" s="367"/>
    </row>
    <row r="910" spans="1:66" s="216" customFormat="1" x14ac:dyDescent="0.45">
      <c r="A910" s="154"/>
      <c r="B910" s="485"/>
      <c r="C910" s="155"/>
      <c r="D910" s="155"/>
      <c r="E910" s="156"/>
      <c r="F910" s="156"/>
      <c r="AB910" s="156"/>
      <c r="AC910" s="156"/>
      <c r="AD910" s="156"/>
      <c r="AE910" s="156"/>
      <c r="AF910" s="156"/>
      <c r="AG910" s="156"/>
      <c r="AM910" s="214"/>
      <c r="AN910" s="214"/>
      <c r="AO910" s="214"/>
      <c r="AV910" s="475"/>
      <c r="BE910" s="178"/>
      <c r="BF910" s="398"/>
      <c r="BG910" s="409"/>
      <c r="BH910" s="156"/>
      <c r="BI910" s="156"/>
      <c r="BJ910" s="156"/>
      <c r="BK910" s="156"/>
      <c r="BL910" s="156"/>
      <c r="BN910" s="367"/>
    </row>
    <row r="911" spans="1:66" s="216" customFormat="1" x14ac:dyDescent="0.45">
      <c r="A911" s="154"/>
      <c r="B911" s="485"/>
      <c r="C911" s="155"/>
      <c r="D911" s="155"/>
      <c r="E911" s="156"/>
      <c r="F911" s="156"/>
      <c r="AB911" s="156"/>
      <c r="AC911" s="156"/>
      <c r="AD911" s="156"/>
      <c r="AE911" s="156"/>
      <c r="AF911" s="156"/>
      <c r="AG911" s="156"/>
      <c r="AM911" s="214"/>
      <c r="AN911" s="214"/>
      <c r="AO911" s="214"/>
      <c r="AV911" s="475"/>
      <c r="BE911" s="178"/>
      <c r="BF911" s="398"/>
      <c r="BG911" s="409"/>
      <c r="BH911" s="156"/>
      <c r="BI911" s="156"/>
      <c r="BJ911" s="156"/>
      <c r="BK911" s="156"/>
      <c r="BL911" s="156"/>
      <c r="BN911" s="367"/>
    </row>
    <row r="912" spans="1:66" s="216" customFormat="1" x14ac:dyDescent="0.45">
      <c r="A912" s="154"/>
      <c r="B912" s="485"/>
      <c r="C912" s="155"/>
      <c r="D912" s="155"/>
      <c r="E912" s="156"/>
      <c r="F912" s="156"/>
      <c r="AB912" s="156"/>
      <c r="AC912" s="156"/>
      <c r="AD912" s="156"/>
      <c r="AE912" s="156"/>
      <c r="AF912" s="156"/>
      <c r="AG912" s="156"/>
      <c r="AM912" s="214"/>
      <c r="AN912" s="214"/>
      <c r="AO912" s="214"/>
      <c r="AV912" s="475"/>
      <c r="BE912" s="178"/>
      <c r="BF912" s="398"/>
      <c r="BG912" s="409"/>
      <c r="BH912" s="156"/>
      <c r="BI912" s="156"/>
      <c r="BJ912" s="156"/>
      <c r="BK912" s="156"/>
      <c r="BL912" s="156"/>
      <c r="BN912" s="367"/>
    </row>
    <row r="913" spans="1:66" s="216" customFormat="1" x14ac:dyDescent="0.45">
      <c r="A913" s="154"/>
      <c r="B913" s="485"/>
      <c r="C913" s="155"/>
      <c r="D913" s="155"/>
      <c r="E913" s="156"/>
      <c r="F913" s="156"/>
      <c r="AB913" s="156"/>
      <c r="AC913" s="156"/>
      <c r="AD913" s="156"/>
      <c r="AE913" s="156"/>
      <c r="AF913" s="156"/>
      <c r="AG913" s="156"/>
      <c r="AM913" s="214"/>
      <c r="AN913" s="214"/>
      <c r="AO913" s="214"/>
      <c r="AV913" s="475"/>
      <c r="BE913" s="178"/>
      <c r="BF913" s="398"/>
      <c r="BG913" s="409"/>
      <c r="BH913" s="156"/>
      <c r="BI913" s="156"/>
      <c r="BJ913" s="156"/>
      <c r="BK913" s="156"/>
      <c r="BL913" s="156"/>
      <c r="BN913" s="367"/>
    </row>
    <row r="914" spans="1:66" s="216" customFormat="1" x14ac:dyDescent="0.45">
      <c r="A914" s="154"/>
      <c r="B914" s="485"/>
      <c r="C914" s="155"/>
      <c r="D914" s="155"/>
      <c r="E914" s="156"/>
      <c r="F914" s="156"/>
      <c r="AB914" s="156"/>
      <c r="AC914" s="156"/>
      <c r="AD914" s="156"/>
      <c r="AE914" s="156"/>
      <c r="AF914" s="156"/>
      <c r="AG914" s="156"/>
      <c r="AM914" s="214"/>
      <c r="AN914" s="214"/>
      <c r="AO914" s="214"/>
      <c r="AV914" s="475"/>
      <c r="BE914" s="178"/>
      <c r="BF914" s="398"/>
      <c r="BG914" s="409"/>
      <c r="BH914" s="156"/>
      <c r="BI914" s="156"/>
      <c r="BJ914" s="156"/>
      <c r="BK914" s="156"/>
      <c r="BL914" s="156"/>
      <c r="BN914" s="367"/>
    </row>
    <row r="915" spans="1:66" s="216" customFormat="1" x14ac:dyDescent="0.45">
      <c r="A915" s="154"/>
      <c r="B915" s="485"/>
      <c r="C915" s="155"/>
      <c r="D915" s="155"/>
      <c r="E915" s="156"/>
      <c r="F915" s="156"/>
      <c r="AB915" s="156"/>
      <c r="AC915" s="156"/>
      <c r="AD915" s="156"/>
      <c r="AE915" s="156"/>
      <c r="AF915" s="156"/>
      <c r="AG915" s="156"/>
      <c r="AM915" s="214"/>
      <c r="AN915" s="214"/>
      <c r="AO915" s="214"/>
      <c r="AV915" s="475"/>
      <c r="BE915" s="178"/>
      <c r="BF915" s="398"/>
      <c r="BG915" s="409"/>
      <c r="BH915" s="156"/>
      <c r="BI915" s="156"/>
      <c r="BJ915" s="156"/>
      <c r="BK915" s="156"/>
      <c r="BL915" s="156"/>
      <c r="BN915" s="367"/>
    </row>
    <row r="916" spans="1:66" s="216" customFormat="1" x14ac:dyDescent="0.45">
      <c r="A916" s="154"/>
      <c r="B916" s="485"/>
      <c r="C916" s="155"/>
      <c r="D916" s="155"/>
      <c r="E916" s="156"/>
      <c r="F916" s="156"/>
      <c r="AB916" s="156"/>
      <c r="AC916" s="156"/>
      <c r="AD916" s="156"/>
      <c r="AE916" s="156"/>
      <c r="AF916" s="156"/>
      <c r="AG916" s="156"/>
      <c r="AM916" s="214"/>
      <c r="AN916" s="214"/>
      <c r="AO916" s="214"/>
      <c r="AV916" s="475"/>
      <c r="BE916" s="178"/>
      <c r="BF916" s="398"/>
      <c r="BG916" s="409"/>
      <c r="BH916" s="156"/>
      <c r="BI916" s="156"/>
      <c r="BJ916" s="156"/>
      <c r="BK916" s="156"/>
      <c r="BL916" s="156"/>
      <c r="BN916" s="367"/>
    </row>
    <row r="917" spans="1:66" s="216" customFormat="1" x14ac:dyDescent="0.45">
      <c r="A917" s="154"/>
      <c r="B917" s="485"/>
      <c r="C917" s="155"/>
      <c r="D917" s="155"/>
      <c r="E917" s="156"/>
      <c r="F917" s="156"/>
      <c r="AB917" s="156"/>
      <c r="AC917" s="156"/>
      <c r="AD917" s="156"/>
      <c r="AE917" s="156"/>
      <c r="AF917" s="156"/>
      <c r="AG917" s="156"/>
      <c r="AM917" s="214"/>
      <c r="AN917" s="214"/>
      <c r="AO917" s="214"/>
      <c r="AV917" s="475"/>
      <c r="BE917" s="178"/>
      <c r="BF917" s="398"/>
      <c r="BG917" s="409"/>
      <c r="BH917" s="156"/>
      <c r="BI917" s="156"/>
      <c r="BJ917" s="156"/>
      <c r="BK917" s="156"/>
      <c r="BL917" s="156"/>
      <c r="BN917" s="367"/>
    </row>
    <row r="918" spans="1:66" s="216" customFormat="1" x14ac:dyDescent="0.45">
      <c r="A918" s="154"/>
      <c r="B918" s="485"/>
      <c r="C918" s="155"/>
      <c r="D918" s="155"/>
      <c r="E918" s="156"/>
      <c r="F918" s="156"/>
      <c r="AB918" s="156"/>
      <c r="AC918" s="156"/>
      <c r="AD918" s="156"/>
      <c r="AE918" s="156"/>
      <c r="AF918" s="156"/>
      <c r="AG918" s="156"/>
      <c r="AM918" s="214"/>
      <c r="AN918" s="214"/>
      <c r="AO918" s="214"/>
      <c r="AV918" s="475"/>
      <c r="BE918" s="178"/>
      <c r="BF918" s="398"/>
      <c r="BG918" s="409"/>
      <c r="BH918" s="156"/>
      <c r="BI918" s="156"/>
      <c r="BJ918" s="156"/>
      <c r="BK918" s="156"/>
      <c r="BL918" s="156"/>
      <c r="BN918" s="367"/>
    </row>
    <row r="919" spans="1:66" s="216" customFormat="1" x14ac:dyDescent="0.45">
      <c r="A919" s="154"/>
      <c r="B919" s="485"/>
      <c r="C919" s="155"/>
      <c r="D919" s="155"/>
      <c r="E919" s="156"/>
      <c r="F919" s="156"/>
      <c r="AB919" s="156"/>
      <c r="AC919" s="156"/>
      <c r="AD919" s="156"/>
      <c r="AE919" s="156"/>
      <c r="AF919" s="156"/>
      <c r="AG919" s="156"/>
      <c r="AM919" s="214"/>
      <c r="AN919" s="214"/>
      <c r="AO919" s="214"/>
      <c r="AV919" s="475"/>
      <c r="BE919" s="178"/>
      <c r="BF919" s="398"/>
      <c r="BG919" s="409"/>
      <c r="BH919" s="156"/>
      <c r="BI919" s="156"/>
      <c r="BJ919" s="156"/>
      <c r="BK919" s="156"/>
      <c r="BL919" s="156"/>
      <c r="BN919" s="367"/>
    </row>
    <row r="920" spans="1:66" s="216" customFormat="1" x14ac:dyDescent="0.45">
      <c r="A920" s="154"/>
      <c r="B920" s="485"/>
      <c r="C920" s="155"/>
      <c r="D920" s="155"/>
      <c r="E920" s="156"/>
      <c r="F920" s="156"/>
      <c r="AB920" s="156"/>
      <c r="AC920" s="156"/>
      <c r="AD920" s="156"/>
      <c r="AE920" s="156"/>
      <c r="AF920" s="156"/>
      <c r="AG920" s="156"/>
      <c r="AM920" s="214"/>
      <c r="AN920" s="214"/>
      <c r="AO920" s="214"/>
      <c r="AV920" s="475"/>
      <c r="BE920" s="178"/>
      <c r="BF920" s="398"/>
      <c r="BG920" s="409"/>
      <c r="BH920" s="156"/>
      <c r="BI920" s="156"/>
      <c r="BJ920" s="156"/>
      <c r="BK920" s="156"/>
      <c r="BL920" s="156"/>
      <c r="BN920" s="367"/>
    </row>
    <row r="921" spans="1:66" s="216" customFormat="1" x14ac:dyDescent="0.45">
      <c r="A921" s="154"/>
      <c r="B921" s="485"/>
      <c r="C921" s="155"/>
      <c r="D921" s="155"/>
      <c r="E921" s="156"/>
      <c r="F921" s="156"/>
      <c r="AB921" s="156"/>
      <c r="AC921" s="156"/>
      <c r="AD921" s="156"/>
      <c r="AE921" s="156"/>
      <c r="AF921" s="156"/>
      <c r="AG921" s="156"/>
      <c r="AM921" s="214"/>
      <c r="AN921" s="214"/>
      <c r="AO921" s="214"/>
      <c r="AV921" s="475"/>
      <c r="BE921" s="178"/>
      <c r="BF921" s="398"/>
      <c r="BG921" s="409"/>
      <c r="BH921" s="156"/>
      <c r="BI921" s="156"/>
      <c r="BJ921" s="156"/>
      <c r="BK921" s="156"/>
      <c r="BL921" s="156"/>
      <c r="BN921" s="367"/>
    </row>
    <row r="922" spans="1:66" s="216" customFormat="1" x14ac:dyDescent="0.45">
      <c r="A922" s="154"/>
      <c r="B922" s="485"/>
      <c r="C922" s="155"/>
      <c r="D922" s="155"/>
      <c r="E922" s="156"/>
      <c r="F922" s="156"/>
      <c r="AB922" s="156"/>
      <c r="AC922" s="156"/>
      <c r="AD922" s="156"/>
      <c r="AE922" s="156"/>
      <c r="AF922" s="156"/>
      <c r="AG922" s="156"/>
      <c r="AM922" s="214"/>
      <c r="AN922" s="214"/>
      <c r="AO922" s="214"/>
      <c r="AV922" s="475"/>
      <c r="BE922" s="178"/>
      <c r="BF922" s="398"/>
      <c r="BG922" s="409"/>
      <c r="BH922" s="156"/>
      <c r="BI922" s="156"/>
      <c r="BJ922" s="156"/>
      <c r="BK922" s="156"/>
      <c r="BL922" s="156"/>
      <c r="BN922" s="367"/>
    </row>
    <row r="923" spans="1:66" s="216" customFormat="1" x14ac:dyDescent="0.45">
      <c r="A923" s="154"/>
      <c r="B923" s="485"/>
      <c r="C923" s="155"/>
      <c r="D923" s="155"/>
      <c r="E923" s="156"/>
      <c r="F923" s="156"/>
      <c r="AB923" s="156"/>
      <c r="AC923" s="156"/>
      <c r="AD923" s="156"/>
      <c r="AE923" s="156"/>
      <c r="AF923" s="156"/>
      <c r="AG923" s="156"/>
      <c r="AM923" s="214"/>
      <c r="AN923" s="214"/>
      <c r="AO923" s="214"/>
      <c r="AV923" s="475"/>
      <c r="BE923" s="178"/>
      <c r="BF923" s="398"/>
      <c r="BG923" s="409"/>
      <c r="BH923" s="156"/>
      <c r="BI923" s="156"/>
      <c r="BJ923" s="156"/>
      <c r="BK923" s="156"/>
      <c r="BL923" s="156"/>
      <c r="BN923" s="367"/>
    </row>
    <row r="924" spans="1:66" s="216" customFormat="1" x14ac:dyDescent="0.45">
      <c r="A924" s="154"/>
      <c r="B924" s="485"/>
      <c r="C924" s="155"/>
      <c r="D924" s="155"/>
      <c r="E924" s="156"/>
      <c r="F924" s="156"/>
      <c r="AB924" s="156"/>
      <c r="AC924" s="156"/>
      <c r="AD924" s="156"/>
      <c r="AE924" s="156"/>
      <c r="AF924" s="156"/>
      <c r="AG924" s="156"/>
      <c r="AM924" s="214"/>
      <c r="AN924" s="214"/>
      <c r="AO924" s="214"/>
      <c r="AV924" s="475"/>
      <c r="BE924" s="178"/>
      <c r="BF924" s="398"/>
      <c r="BG924" s="409"/>
      <c r="BH924" s="156"/>
      <c r="BI924" s="156"/>
      <c r="BJ924" s="156"/>
      <c r="BK924" s="156"/>
      <c r="BL924" s="156"/>
      <c r="BN924" s="367"/>
    </row>
    <row r="925" spans="1:66" s="216" customFormat="1" x14ac:dyDescent="0.45">
      <c r="A925" s="154"/>
      <c r="B925" s="485"/>
      <c r="C925" s="155"/>
      <c r="D925" s="155"/>
      <c r="E925" s="156"/>
      <c r="F925" s="156"/>
      <c r="AB925" s="156"/>
      <c r="AC925" s="156"/>
      <c r="AD925" s="156"/>
      <c r="AE925" s="156"/>
      <c r="AF925" s="156"/>
      <c r="AG925" s="156"/>
      <c r="AM925" s="214"/>
      <c r="AN925" s="214"/>
      <c r="AO925" s="214"/>
      <c r="AV925" s="475"/>
      <c r="BE925" s="178"/>
      <c r="BF925" s="398"/>
      <c r="BG925" s="409"/>
      <c r="BH925" s="156"/>
      <c r="BI925" s="156"/>
      <c r="BJ925" s="156"/>
      <c r="BK925" s="156"/>
      <c r="BL925" s="156"/>
      <c r="BN925" s="367"/>
    </row>
    <row r="926" spans="1:66" s="216" customFormat="1" x14ac:dyDescent="0.45">
      <c r="A926" s="154"/>
      <c r="B926" s="485"/>
      <c r="C926" s="155"/>
      <c r="D926" s="155"/>
      <c r="E926" s="156"/>
      <c r="F926" s="156"/>
      <c r="AB926" s="156"/>
      <c r="AC926" s="156"/>
      <c r="AD926" s="156"/>
      <c r="AE926" s="156"/>
      <c r="AF926" s="156"/>
      <c r="AG926" s="156"/>
      <c r="AM926" s="214"/>
      <c r="AN926" s="214"/>
      <c r="AO926" s="214"/>
      <c r="AV926" s="475"/>
      <c r="BE926" s="178"/>
      <c r="BF926" s="398"/>
      <c r="BG926" s="409"/>
      <c r="BH926" s="156"/>
      <c r="BI926" s="156"/>
      <c r="BJ926" s="156"/>
      <c r="BK926" s="156"/>
      <c r="BL926" s="156"/>
      <c r="BN926" s="367"/>
    </row>
    <row r="927" spans="1:66" s="216" customFormat="1" x14ac:dyDescent="0.45">
      <c r="A927" s="154"/>
      <c r="B927" s="485"/>
      <c r="C927" s="155"/>
      <c r="D927" s="155"/>
      <c r="E927" s="156"/>
      <c r="F927" s="156"/>
      <c r="AB927" s="156"/>
      <c r="AC927" s="156"/>
      <c r="AD927" s="156"/>
      <c r="AE927" s="156"/>
      <c r="AF927" s="156"/>
      <c r="AG927" s="156"/>
      <c r="AM927" s="214"/>
      <c r="AN927" s="214"/>
      <c r="AO927" s="214"/>
      <c r="AV927" s="475"/>
      <c r="BE927" s="178"/>
      <c r="BF927" s="398"/>
      <c r="BG927" s="409"/>
      <c r="BH927" s="156"/>
      <c r="BI927" s="156"/>
      <c r="BJ927" s="156"/>
      <c r="BK927" s="156"/>
      <c r="BL927" s="156"/>
      <c r="BN927" s="367"/>
    </row>
    <row r="928" spans="1:66" s="216" customFormat="1" x14ac:dyDescent="0.45">
      <c r="A928" s="154"/>
      <c r="B928" s="485"/>
      <c r="C928" s="155"/>
      <c r="D928" s="155"/>
      <c r="E928" s="156"/>
      <c r="F928" s="156"/>
      <c r="AB928" s="156"/>
      <c r="AC928" s="156"/>
      <c r="AD928" s="156"/>
      <c r="AE928" s="156"/>
      <c r="AF928" s="156"/>
      <c r="AG928" s="156"/>
      <c r="AM928" s="214"/>
      <c r="AN928" s="214"/>
      <c r="AO928" s="214"/>
      <c r="AV928" s="475"/>
      <c r="BE928" s="178"/>
      <c r="BF928" s="398"/>
      <c r="BG928" s="409"/>
      <c r="BH928" s="156"/>
      <c r="BI928" s="156"/>
      <c r="BJ928" s="156"/>
      <c r="BK928" s="156"/>
      <c r="BL928" s="156"/>
      <c r="BN928" s="367"/>
    </row>
    <row r="929" spans="1:66" s="216" customFormat="1" x14ac:dyDescent="0.45">
      <c r="A929" s="154"/>
      <c r="B929" s="485"/>
      <c r="C929" s="155"/>
      <c r="D929" s="155"/>
      <c r="E929" s="156"/>
      <c r="F929" s="156"/>
      <c r="AB929" s="156"/>
      <c r="AC929" s="156"/>
      <c r="AD929" s="156"/>
      <c r="AE929" s="156"/>
      <c r="AF929" s="156"/>
      <c r="AG929" s="156"/>
      <c r="AM929" s="214"/>
      <c r="AN929" s="214"/>
      <c r="AO929" s="214"/>
      <c r="AV929" s="475"/>
      <c r="BE929" s="178"/>
      <c r="BF929" s="398"/>
      <c r="BG929" s="409"/>
      <c r="BH929" s="156"/>
      <c r="BI929" s="156"/>
      <c r="BJ929" s="156"/>
      <c r="BK929" s="156"/>
      <c r="BL929" s="156"/>
      <c r="BN929" s="367"/>
    </row>
    <row r="930" spans="1:66" s="216" customFormat="1" x14ac:dyDescent="0.45">
      <c r="A930" s="154"/>
      <c r="B930" s="485"/>
      <c r="C930" s="155"/>
      <c r="D930" s="155"/>
      <c r="E930" s="156"/>
      <c r="F930" s="156"/>
      <c r="AB930" s="156"/>
      <c r="AC930" s="156"/>
      <c r="AD930" s="156"/>
      <c r="AE930" s="156"/>
      <c r="AF930" s="156"/>
      <c r="AG930" s="156"/>
      <c r="AM930" s="214"/>
      <c r="AN930" s="214"/>
      <c r="AO930" s="214"/>
      <c r="AV930" s="475"/>
      <c r="BE930" s="178"/>
      <c r="BF930" s="398"/>
      <c r="BG930" s="409"/>
      <c r="BH930" s="156"/>
      <c r="BI930" s="156"/>
      <c r="BJ930" s="156"/>
      <c r="BK930" s="156"/>
      <c r="BL930" s="156"/>
      <c r="BN930" s="367"/>
    </row>
    <row r="931" spans="1:66" s="216" customFormat="1" x14ac:dyDescent="0.45">
      <c r="A931" s="154"/>
      <c r="B931" s="485"/>
      <c r="C931" s="155"/>
      <c r="D931" s="155"/>
      <c r="E931" s="156"/>
      <c r="F931" s="156"/>
      <c r="AB931" s="156"/>
      <c r="AC931" s="156"/>
      <c r="AD931" s="156"/>
      <c r="AE931" s="156"/>
      <c r="AF931" s="156"/>
      <c r="AG931" s="156"/>
      <c r="AM931" s="214"/>
      <c r="AN931" s="214"/>
      <c r="AO931" s="214"/>
      <c r="AV931" s="475"/>
      <c r="BE931" s="178"/>
      <c r="BF931" s="398"/>
      <c r="BG931" s="409"/>
      <c r="BH931" s="156"/>
      <c r="BI931" s="156"/>
      <c r="BJ931" s="156"/>
      <c r="BK931" s="156"/>
      <c r="BL931" s="156"/>
      <c r="BN931" s="367"/>
    </row>
    <row r="932" spans="1:66" s="216" customFormat="1" x14ac:dyDescent="0.45">
      <c r="A932" s="154"/>
      <c r="B932" s="485"/>
      <c r="C932" s="155"/>
      <c r="D932" s="155"/>
      <c r="E932" s="156"/>
      <c r="F932" s="156"/>
      <c r="AB932" s="156"/>
      <c r="AC932" s="156"/>
      <c r="AD932" s="156"/>
      <c r="AE932" s="156"/>
      <c r="AF932" s="156"/>
      <c r="AG932" s="156"/>
      <c r="AM932" s="214"/>
      <c r="AN932" s="214"/>
      <c r="AO932" s="214"/>
      <c r="AV932" s="475"/>
      <c r="BE932" s="178"/>
      <c r="BF932" s="398"/>
      <c r="BG932" s="409"/>
      <c r="BH932" s="156"/>
      <c r="BI932" s="156"/>
      <c r="BJ932" s="156"/>
      <c r="BK932" s="156"/>
      <c r="BL932" s="156"/>
      <c r="BN932" s="367"/>
    </row>
    <row r="933" spans="1:66" s="216" customFormat="1" x14ac:dyDescent="0.45">
      <c r="A933" s="154"/>
      <c r="B933" s="485"/>
      <c r="C933" s="155"/>
      <c r="D933" s="155"/>
      <c r="E933" s="156"/>
      <c r="F933" s="156"/>
      <c r="AB933" s="156"/>
      <c r="AC933" s="156"/>
      <c r="AD933" s="156"/>
      <c r="AE933" s="156"/>
      <c r="AF933" s="156"/>
      <c r="AG933" s="156"/>
      <c r="AM933" s="214"/>
      <c r="AN933" s="214"/>
      <c r="AO933" s="214"/>
      <c r="AV933" s="475"/>
      <c r="BE933" s="178"/>
      <c r="BF933" s="398"/>
      <c r="BG933" s="409"/>
      <c r="BH933" s="156"/>
      <c r="BI933" s="156"/>
      <c r="BJ933" s="156"/>
      <c r="BK933" s="156"/>
      <c r="BL933" s="156"/>
      <c r="BN933" s="367"/>
    </row>
    <row r="934" spans="1:66" s="216" customFormat="1" x14ac:dyDescent="0.45">
      <c r="A934" s="154"/>
      <c r="B934" s="485"/>
      <c r="C934" s="155"/>
      <c r="D934" s="155"/>
      <c r="E934" s="156"/>
      <c r="F934" s="156"/>
      <c r="AB934" s="156"/>
      <c r="AC934" s="156"/>
      <c r="AD934" s="156"/>
      <c r="AE934" s="156"/>
      <c r="AF934" s="156"/>
      <c r="AG934" s="156"/>
      <c r="AM934" s="214"/>
      <c r="AN934" s="214"/>
      <c r="AO934" s="214"/>
      <c r="AV934" s="475"/>
      <c r="BE934" s="178"/>
      <c r="BF934" s="398"/>
      <c r="BG934" s="409"/>
      <c r="BH934" s="156"/>
      <c r="BI934" s="156"/>
      <c r="BJ934" s="156"/>
      <c r="BK934" s="156"/>
      <c r="BL934" s="156"/>
      <c r="BN934" s="367"/>
    </row>
    <row r="935" spans="1:66" s="216" customFormat="1" x14ac:dyDescent="0.45">
      <c r="A935" s="154"/>
      <c r="B935" s="485"/>
      <c r="C935" s="155"/>
      <c r="D935" s="155"/>
      <c r="E935" s="156"/>
      <c r="F935" s="156"/>
      <c r="AB935" s="156"/>
      <c r="AC935" s="156"/>
      <c r="AD935" s="156"/>
      <c r="AE935" s="156"/>
      <c r="AF935" s="156"/>
      <c r="AG935" s="156"/>
      <c r="AM935" s="214"/>
      <c r="AN935" s="214"/>
      <c r="AO935" s="214"/>
      <c r="AV935" s="475"/>
      <c r="BE935" s="178"/>
      <c r="BF935" s="398"/>
      <c r="BG935" s="409"/>
      <c r="BH935" s="156"/>
      <c r="BI935" s="156"/>
      <c r="BJ935" s="156"/>
      <c r="BK935" s="156"/>
      <c r="BL935" s="156"/>
      <c r="BN935" s="367"/>
    </row>
    <row r="936" spans="1:66" s="216" customFormat="1" x14ac:dyDescent="0.45">
      <c r="A936" s="154"/>
      <c r="B936" s="485"/>
      <c r="C936" s="155"/>
      <c r="D936" s="155"/>
      <c r="E936" s="156"/>
      <c r="F936" s="156"/>
      <c r="AB936" s="156"/>
      <c r="AC936" s="156"/>
      <c r="AD936" s="156"/>
      <c r="AE936" s="156"/>
      <c r="AF936" s="156"/>
      <c r="AG936" s="156"/>
      <c r="AM936" s="214"/>
      <c r="AN936" s="214"/>
      <c r="AO936" s="214"/>
      <c r="AV936" s="475"/>
      <c r="BE936" s="178"/>
      <c r="BF936" s="398"/>
      <c r="BG936" s="409"/>
      <c r="BH936" s="156"/>
      <c r="BI936" s="156"/>
      <c r="BJ936" s="156"/>
      <c r="BK936" s="156"/>
      <c r="BL936" s="156"/>
      <c r="BN936" s="367"/>
    </row>
    <row r="937" spans="1:66" s="216" customFormat="1" x14ac:dyDescent="0.45">
      <c r="A937" s="154"/>
      <c r="B937" s="485"/>
      <c r="C937" s="155"/>
      <c r="D937" s="155"/>
      <c r="E937" s="156"/>
      <c r="F937" s="156"/>
      <c r="AB937" s="156"/>
      <c r="AC937" s="156"/>
      <c r="AD937" s="156"/>
      <c r="AE937" s="156"/>
      <c r="AF937" s="156"/>
      <c r="AG937" s="156"/>
      <c r="AM937" s="214"/>
      <c r="AN937" s="214"/>
      <c r="AO937" s="214"/>
      <c r="AV937" s="475"/>
      <c r="BE937" s="178"/>
      <c r="BF937" s="398"/>
      <c r="BG937" s="409"/>
      <c r="BH937" s="156"/>
      <c r="BI937" s="156"/>
      <c r="BJ937" s="156"/>
      <c r="BK937" s="156"/>
      <c r="BL937" s="156"/>
      <c r="BN937" s="367"/>
    </row>
    <row r="938" spans="1:66" s="216" customFormat="1" x14ac:dyDescent="0.45">
      <c r="A938" s="154"/>
      <c r="B938" s="485"/>
      <c r="C938" s="155"/>
      <c r="D938" s="155"/>
      <c r="E938" s="156"/>
      <c r="F938" s="156"/>
      <c r="AB938" s="156"/>
      <c r="AC938" s="156"/>
      <c r="AD938" s="156"/>
      <c r="AE938" s="156"/>
      <c r="AF938" s="156"/>
      <c r="AG938" s="156"/>
      <c r="AM938" s="214"/>
      <c r="AN938" s="214"/>
      <c r="AO938" s="214"/>
      <c r="AV938" s="475"/>
      <c r="BE938" s="178"/>
      <c r="BF938" s="398"/>
      <c r="BG938" s="409"/>
      <c r="BH938" s="156"/>
      <c r="BI938" s="156"/>
      <c r="BJ938" s="156"/>
      <c r="BK938" s="156"/>
      <c r="BL938" s="156"/>
      <c r="BN938" s="367"/>
    </row>
    <row r="939" spans="1:66" s="216" customFormat="1" x14ac:dyDescent="0.45">
      <c r="A939" s="154"/>
      <c r="B939" s="485"/>
      <c r="C939" s="155"/>
      <c r="D939" s="155"/>
      <c r="E939" s="156"/>
      <c r="F939" s="156"/>
      <c r="AB939" s="156"/>
      <c r="AC939" s="156"/>
      <c r="AD939" s="156"/>
      <c r="AE939" s="156"/>
      <c r="AF939" s="156"/>
      <c r="AG939" s="156"/>
      <c r="AM939" s="214"/>
      <c r="AN939" s="214"/>
      <c r="AO939" s="214"/>
      <c r="AV939" s="475"/>
      <c r="BE939" s="178"/>
      <c r="BF939" s="398"/>
      <c r="BG939" s="409"/>
      <c r="BH939" s="156"/>
      <c r="BI939" s="156"/>
      <c r="BJ939" s="156"/>
      <c r="BK939" s="156"/>
      <c r="BL939" s="156"/>
      <c r="BN939" s="367"/>
    </row>
    <row r="940" spans="1:66" s="216" customFormat="1" x14ac:dyDescent="0.45">
      <c r="A940" s="154"/>
      <c r="B940" s="485"/>
      <c r="C940" s="155"/>
      <c r="D940" s="155"/>
      <c r="E940" s="156"/>
      <c r="F940" s="156"/>
      <c r="AB940" s="156"/>
      <c r="AC940" s="156"/>
      <c r="AD940" s="156"/>
      <c r="AE940" s="156"/>
      <c r="AF940" s="156"/>
      <c r="AG940" s="156"/>
      <c r="AM940" s="214"/>
      <c r="AN940" s="214"/>
      <c r="AO940" s="214"/>
      <c r="AV940" s="475"/>
      <c r="BE940" s="178"/>
      <c r="BF940" s="398"/>
      <c r="BG940" s="409"/>
      <c r="BH940" s="156"/>
      <c r="BI940" s="156"/>
      <c r="BJ940" s="156"/>
      <c r="BK940" s="156"/>
      <c r="BL940" s="156"/>
      <c r="BN940" s="367"/>
    </row>
    <row r="941" spans="1:66" s="216" customFormat="1" x14ac:dyDescent="0.45">
      <c r="A941" s="154"/>
      <c r="B941" s="485"/>
      <c r="C941" s="155"/>
      <c r="D941" s="155"/>
      <c r="E941" s="156"/>
      <c r="F941" s="156"/>
      <c r="AB941" s="156"/>
      <c r="AC941" s="156"/>
      <c r="AD941" s="156"/>
      <c r="AE941" s="156"/>
      <c r="AF941" s="156"/>
      <c r="AG941" s="156"/>
      <c r="AM941" s="214"/>
      <c r="AN941" s="214"/>
      <c r="AO941" s="214"/>
      <c r="AV941" s="475"/>
      <c r="BE941" s="178"/>
      <c r="BF941" s="398"/>
      <c r="BG941" s="409"/>
      <c r="BH941" s="156"/>
      <c r="BI941" s="156"/>
      <c r="BJ941" s="156"/>
      <c r="BK941" s="156"/>
      <c r="BL941" s="156"/>
      <c r="BN941" s="367"/>
    </row>
    <row r="942" spans="1:66" s="216" customFormat="1" x14ac:dyDescent="0.45">
      <c r="A942" s="154"/>
      <c r="B942" s="485"/>
      <c r="C942" s="155"/>
      <c r="D942" s="155"/>
      <c r="E942" s="156"/>
      <c r="F942" s="156"/>
      <c r="AB942" s="156"/>
      <c r="AC942" s="156"/>
      <c r="AD942" s="156"/>
      <c r="AE942" s="156"/>
      <c r="AF942" s="156"/>
      <c r="AG942" s="156"/>
      <c r="AM942" s="214"/>
      <c r="AN942" s="214"/>
      <c r="AO942" s="214"/>
      <c r="AV942" s="475"/>
      <c r="BE942" s="178"/>
      <c r="BF942" s="398"/>
      <c r="BG942" s="409"/>
      <c r="BH942" s="156"/>
      <c r="BI942" s="156"/>
      <c r="BJ942" s="156"/>
      <c r="BK942" s="156"/>
      <c r="BL942" s="156"/>
      <c r="BN942" s="367"/>
    </row>
    <row r="943" spans="1:66" s="216" customFormat="1" x14ac:dyDescent="0.45">
      <c r="A943" s="154"/>
      <c r="B943" s="485"/>
      <c r="C943" s="155"/>
      <c r="D943" s="155"/>
      <c r="E943" s="156"/>
      <c r="F943" s="156"/>
      <c r="AB943" s="156"/>
      <c r="AC943" s="156"/>
      <c r="AD943" s="156"/>
      <c r="AE943" s="156"/>
      <c r="AF943" s="156"/>
      <c r="AG943" s="156"/>
      <c r="AM943" s="214"/>
      <c r="AN943" s="214"/>
      <c r="AO943" s="214"/>
      <c r="AV943" s="475"/>
      <c r="BE943" s="178"/>
      <c r="BF943" s="398"/>
      <c r="BG943" s="409"/>
      <c r="BH943" s="156"/>
      <c r="BI943" s="156"/>
      <c r="BJ943" s="156"/>
      <c r="BK943" s="156"/>
      <c r="BL943" s="156"/>
      <c r="BN943" s="367"/>
    </row>
    <row r="944" spans="1:66" s="216" customFormat="1" x14ac:dyDescent="0.45">
      <c r="A944" s="154"/>
      <c r="B944" s="485"/>
      <c r="C944" s="155"/>
      <c r="D944" s="155"/>
      <c r="E944" s="156"/>
      <c r="F944" s="156"/>
      <c r="AB944" s="156"/>
      <c r="AC944" s="156"/>
      <c r="AD944" s="156"/>
      <c r="AE944" s="156"/>
      <c r="AF944" s="156"/>
      <c r="AG944" s="156"/>
      <c r="AM944" s="214"/>
      <c r="AN944" s="214"/>
      <c r="AO944" s="214"/>
      <c r="AV944" s="475"/>
      <c r="BE944" s="178"/>
      <c r="BF944" s="398"/>
      <c r="BG944" s="409"/>
      <c r="BH944" s="156"/>
      <c r="BI944" s="156"/>
      <c r="BJ944" s="156"/>
      <c r="BK944" s="156"/>
      <c r="BL944" s="156"/>
      <c r="BN944" s="367"/>
    </row>
    <row r="945" spans="1:66" s="216" customFormat="1" x14ac:dyDescent="0.45">
      <c r="A945" s="154"/>
      <c r="B945" s="485"/>
      <c r="C945" s="155"/>
      <c r="D945" s="155"/>
      <c r="E945" s="156"/>
      <c r="F945" s="156"/>
      <c r="AB945" s="156"/>
      <c r="AC945" s="156"/>
      <c r="AD945" s="156"/>
      <c r="AE945" s="156"/>
      <c r="AF945" s="156"/>
      <c r="AG945" s="156"/>
      <c r="AM945" s="214"/>
      <c r="AN945" s="214"/>
      <c r="AO945" s="214"/>
      <c r="AV945" s="475"/>
      <c r="BE945" s="178"/>
      <c r="BF945" s="398"/>
      <c r="BG945" s="409"/>
      <c r="BH945" s="156"/>
      <c r="BI945" s="156"/>
      <c r="BJ945" s="156"/>
      <c r="BK945" s="156"/>
      <c r="BL945" s="156"/>
      <c r="BN945" s="367"/>
    </row>
    <row r="946" spans="1:66" s="216" customFormat="1" x14ac:dyDescent="0.45">
      <c r="A946" s="154"/>
      <c r="B946" s="485"/>
      <c r="C946" s="155"/>
      <c r="D946" s="155"/>
      <c r="E946" s="156"/>
      <c r="F946" s="156"/>
      <c r="AB946" s="156"/>
      <c r="AC946" s="156"/>
      <c r="AD946" s="156"/>
      <c r="AE946" s="156"/>
      <c r="AF946" s="156"/>
      <c r="AG946" s="156"/>
      <c r="AM946" s="214"/>
      <c r="AN946" s="214"/>
      <c r="AO946" s="214"/>
      <c r="AV946" s="475"/>
      <c r="BE946" s="178"/>
      <c r="BF946" s="398"/>
      <c r="BG946" s="409"/>
      <c r="BH946" s="156"/>
      <c r="BI946" s="156"/>
      <c r="BJ946" s="156"/>
      <c r="BK946" s="156"/>
      <c r="BL946" s="156"/>
      <c r="BN946" s="367"/>
    </row>
    <row r="947" spans="1:66" s="216" customFormat="1" x14ac:dyDescent="0.45">
      <c r="A947" s="154"/>
      <c r="B947" s="485"/>
      <c r="C947" s="155"/>
      <c r="D947" s="155"/>
      <c r="E947" s="156"/>
      <c r="F947" s="156"/>
      <c r="AB947" s="156"/>
      <c r="AC947" s="156"/>
      <c r="AD947" s="156"/>
      <c r="AE947" s="156"/>
      <c r="AF947" s="156"/>
      <c r="AG947" s="156"/>
      <c r="AM947" s="214"/>
      <c r="AN947" s="214"/>
      <c r="AO947" s="214"/>
      <c r="AV947" s="475"/>
      <c r="BE947" s="178"/>
      <c r="BF947" s="398"/>
      <c r="BG947" s="409"/>
      <c r="BH947" s="156"/>
      <c r="BI947" s="156"/>
      <c r="BJ947" s="156"/>
      <c r="BK947" s="156"/>
      <c r="BL947" s="156"/>
      <c r="BN947" s="367"/>
    </row>
    <row r="948" spans="1:66" s="216" customFormat="1" x14ac:dyDescent="0.45">
      <c r="A948" s="154"/>
      <c r="B948" s="485"/>
      <c r="C948" s="155"/>
      <c r="D948" s="155"/>
      <c r="E948" s="156"/>
      <c r="F948" s="156"/>
      <c r="AB948" s="156"/>
      <c r="AC948" s="156"/>
      <c r="AD948" s="156"/>
      <c r="AE948" s="156"/>
      <c r="AF948" s="156"/>
      <c r="AG948" s="156"/>
      <c r="AM948" s="214"/>
      <c r="AN948" s="214"/>
      <c r="AO948" s="214"/>
      <c r="AV948" s="475"/>
      <c r="BE948" s="178"/>
      <c r="BF948" s="398"/>
      <c r="BG948" s="409"/>
      <c r="BH948" s="156"/>
      <c r="BI948" s="156"/>
      <c r="BJ948" s="156"/>
      <c r="BK948" s="156"/>
      <c r="BL948" s="156"/>
      <c r="BN948" s="367"/>
    </row>
    <row r="949" spans="1:66" s="216" customFormat="1" x14ac:dyDescent="0.45">
      <c r="A949" s="154"/>
      <c r="B949" s="485"/>
      <c r="C949" s="155"/>
      <c r="D949" s="155"/>
      <c r="E949" s="156"/>
      <c r="F949" s="156"/>
      <c r="AB949" s="156"/>
      <c r="AC949" s="156"/>
      <c r="AD949" s="156"/>
      <c r="AE949" s="156"/>
      <c r="AF949" s="156"/>
      <c r="AG949" s="156"/>
      <c r="AM949" s="214"/>
      <c r="AN949" s="214"/>
      <c r="AO949" s="214"/>
      <c r="AV949" s="475"/>
      <c r="BE949" s="178"/>
      <c r="BF949" s="398"/>
      <c r="BG949" s="409"/>
      <c r="BH949" s="156"/>
      <c r="BI949" s="156"/>
      <c r="BJ949" s="156"/>
      <c r="BK949" s="156"/>
      <c r="BL949" s="156"/>
      <c r="BN949" s="367"/>
    </row>
    <row r="950" spans="1:66" s="216" customFormat="1" x14ac:dyDescent="0.45">
      <c r="A950" s="154"/>
      <c r="B950" s="485"/>
      <c r="C950" s="155"/>
      <c r="D950" s="155"/>
      <c r="E950" s="156"/>
      <c r="F950" s="156"/>
      <c r="AB950" s="156"/>
      <c r="AC950" s="156"/>
      <c r="AD950" s="156"/>
      <c r="AE950" s="156"/>
      <c r="AF950" s="156"/>
      <c r="AG950" s="156"/>
      <c r="AM950" s="214"/>
      <c r="AN950" s="214"/>
      <c r="AO950" s="214"/>
      <c r="AV950" s="475"/>
      <c r="BE950" s="178"/>
      <c r="BF950" s="398"/>
      <c r="BG950" s="409"/>
      <c r="BH950" s="156"/>
      <c r="BI950" s="156"/>
      <c r="BJ950" s="156"/>
      <c r="BK950" s="156"/>
      <c r="BL950" s="156"/>
      <c r="BN950" s="367"/>
    </row>
    <row r="951" spans="1:66" s="216" customFormat="1" x14ac:dyDescent="0.45">
      <c r="A951" s="154"/>
      <c r="B951" s="485"/>
      <c r="C951" s="155"/>
      <c r="D951" s="155"/>
      <c r="E951" s="156"/>
      <c r="F951" s="156"/>
      <c r="AB951" s="156"/>
      <c r="AC951" s="156"/>
      <c r="AD951" s="156"/>
      <c r="AE951" s="156"/>
      <c r="AF951" s="156"/>
      <c r="AG951" s="156"/>
      <c r="AM951" s="214"/>
      <c r="AN951" s="214"/>
      <c r="AO951" s="214"/>
      <c r="AV951" s="475"/>
      <c r="BE951" s="178"/>
      <c r="BF951" s="398"/>
      <c r="BG951" s="409"/>
      <c r="BH951" s="156"/>
      <c r="BI951" s="156"/>
      <c r="BJ951" s="156"/>
      <c r="BK951" s="156"/>
      <c r="BL951" s="156"/>
      <c r="BN951" s="367"/>
    </row>
    <row r="952" spans="1:66" s="216" customFormat="1" x14ac:dyDescent="0.45">
      <c r="A952" s="154"/>
      <c r="B952" s="485"/>
      <c r="C952" s="155"/>
      <c r="D952" s="155"/>
      <c r="E952" s="156"/>
      <c r="F952" s="156"/>
      <c r="AB952" s="156"/>
      <c r="AC952" s="156"/>
      <c r="AD952" s="156"/>
      <c r="AE952" s="156"/>
      <c r="AF952" s="156"/>
      <c r="AG952" s="156"/>
      <c r="AM952" s="214"/>
      <c r="AN952" s="214"/>
      <c r="AO952" s="214"/>
      <c r="AV952" s="475"/>
      <c r="BE952" s="178"/>
      <c r="BF952" s="398"/>
      <c r="BG952" s="409"/>
      <c r="BH952" s="156"/>
      <c r="BI952" s="156"/>
      <c r="BJ952" s="156"/>
      <c r="BK952" s="156"/>
      <c r="BL952" s="156"/>
      <c r="BN952" s="367"/>
    </row>
    <row r="953" spans="1:66" s="216" customFormat="1" x14ac:dyDescent="0.45">
      <c r="A953" s="154"/>
      <c r="B953" s="485"/>
      <c r="C953" s="155"/>
      <c r="D953" s="155"/>
      <c r="E953" s="156"/>
      <c r="F953" s="156"/>
      <c r="AB953" s="156"/>
      <c r="AC953" s="156"/>
      <c r="AD953" s="156"/>
      <c r="AE953" s="156"/>
      <c r="AF953" s="156"/>
      <c r="AG953" s="156"/>
      <c r="AM953" s="214"/>
      <c r="AN953" s="214"/>
      <c r="AO953" s="214"/>
      <c r="AV953" s="475"/>
      <c r="BE953" s="178"/>
      <c r="BF953" s="398"/>
      <c r="BG953" s="409"/>
      <c r="BH953" s="156"/>
      <c r="BI953" s="156"/>
      <c r="BJ953" s="156"/>
      <c r="BK953" s="156"/>
      <c r="BL953" s="156"/>
      <c r="BN953" s="367"/>
    </row>
    <row r="954" spans="1:66" s="216" customFormat="1" x14ac:dyDescent="0.45">
      <c r="A954" s="154"/>
      <c r="B954" s="485"/>
      <c r="C954" s="155"/>
      <c r="D954" s="155"/>
      <c r="E954" s="156"/>
      <c r="F954" s="156"/>
      <c r="AB954" s="156"/>
      <c r="AC954" s="156"/>
      <c r="AD954" s="156"/>
      <c r="AE954" s="156"/>
      <c r="AF954" s="156"/>
      <c r="AG954" s="156"/>
      <c r="AM954" s="214"/>
      <c r="AN954" s="214"/>
      <c r="AO954" s="214"/>
      <c r="AV954" s="475"/>
      <c r="BE954" s="178"/>
      <c r="BF954" s="398"/>
      <c r="BG954" s="409"/>
      <c r="BH954" s="156"/>
      <c r="BI954" s="156"/>
      <c r="BJ954" s="156"/>
      <c r="BK954" s="156"/>
      <c r="BL954" s="156"/>
      <c r="BN954" s="367"/>
    </row>
    <row r="955" spans="1:66" s="216" customFormat="1" x14ac:dyDescent="0.45">
      <c r="A955" s="154"/>
      <c r="B955" s="485"/>
      <c r="C955" s="155"/>
      <c r="D955" s="155"/>
      <c r="E955" s="156"/>
      <c r="F955" s="156"/>
      <c r="AB955" s="156"/>
      <c r="AC955" s="156"/>
      <c r="AD955" s="156"/>
      <c r="AE955" s="156"/>
      <c r="AF955" s="156"/>
      <c r="AG955" s="156"/>
      <c r="AM955" s="214"/>
      <c r="AN955" s="214"/>
      <c r="AO955" s="214"/>
      <c r="AV955" s="475"/>
      <c r="BE955" s="178"/>
      <c r="BF955" s="398"/>
      <c r="BG955" s="409"/>
      <c r="BH955" s="156"/>
      <c r="BI955" s="156"/>
      <c r="BJ955" s="156"/>
      <c r="BK955" s="156"/>
      <c r="BL955" s="156"/>
      <c r="BN955" s="367"/>
    </row>
    <row r="956" spans="1:66" s="216" customFormat="1" x14ac:dyDescent="0.45">
      <c r="A956" s="154"/>
      <c r="B956" s="485"/>
      <c r="C956" s="155"/>
      <c r="D956" s="155"/>
      <c r="E956" s="156"/>
      <c r="F956" s="156"/>
      <c r="AB956" s="156"/>
      <c r="AC956" s="156"/>
      <c r="AD956" s="156"/>
      <c r="AE956" s="156"/>
      <c r="AF956" s="156"/>
      <c r="AG956" s="156"/>
      <c r="AM956" s="214"/>
      <c r="AN956" s="214"/>
      <c r="AO956" s="214"/>
      <c r="AV956" s="475"/>
      <c r="BE956" s="178"/>
      <c r="BF956" s="398"/>
      <c r="BG956" s="409"/>
      <c r="BH956" s="156"/>
      <c r="BI956" s="156"/>
      <c r="BJ956" s="156"/>
      <c r="BK956" s="156"/>
      <c r="BL956" s="156"/>
      <c r="BN956" s="367"/>
    </row>
    <row r="957" spans="1:66" s="216" customFormat="1" x14ac:dyDescent="0.45">
      <c r="A957" s="154"/>
      <c r="B957" s="485"/>
      <c r="C957" s="155"/>
      <c r="D957" s="155"/>
      <c r="E957" s="156"/>
      <c r="F957" s="156"/>
      <c r="AB957" s="156"/>
      <c r="AC957" s="156"/>
      <c r="AD957" s="156"/>
      <c r="AE957" s="156"/>
      <c r="AF957" s="156"/>
      <c r="AG957" s="156"/>
      <c r="AM957" s="214"/>
      <c r="AN957" s="214"/>
      <c r="AO957" s="214"/>
      <c r="AV957" s="475"/>
      <c r="BE957" s="178"/>
      <c r="BF957" s="398"/>
      <c r="BG957" s="409"/>
      <c r="BH957" s="156"/>
      <c r="BI957" s="156"/>
      <c r="BJ957" s="156"/>
      <c r="BK957" s="156"/>
      <c r="BL957" s="156"/>
      <c r="BN957" s="367"/>
    </row>
    <row r="958" spans="1:66" s="216" customFormat="1" x14ac:dyDescent="0.45">
      <c r="A958" s="154"/>
      <c r="B958" s="485"/>
      <c r="C958" s="155"/>
      <c r="D958" s="155"/>
      <c r="E958" s="156"/>
      <c r="F958" s="156"/>
      <c r="AB958" s="156"/>
      <c r="AC958" s="156"/>
      <c r="AD958" s="156"/>
      <c r="AE958" s="156"/>
      <c r="AF958" s="156"/>
      <c r="AG958" s="156"/>
      <c r="AM958" s="214"/>
      <c r="AN958" s="214"/>
      <c r="AO958" s="214"/>
      <c r="AV958" s="475"/>
      <c r="BE958" s="178"/>
      <c r="BF958" s="398"/>
      <c r="BG958" s="409"/>
      <c r="BH958" s="156"/>
      <c r="BI958" s="156"/>
      <c r="BJ958" s="156"/>
      <c r="BK958" s="156"/>
      <c r="BL958" s="156"/>
      <c r="BN958" s="367"/>
    </row>
    <row r="959" spans="1:66" s="216" customFormat="1" x14ac:dyDescent="0.45">
      <c r="A959" s="154"/>
      <c r="B959" s="485"/>
      <c r="C959" s="155"/>
      <c r="D959" s="155"/>
      <c r="E959" s="156"/>
      <c r="F959" s="156"/>
      <c r="AB959" s="156"/>
      <c r="AC959" s="156"/>
      <c r="AD959" s="156"/>
      <c r="AE959" s="156"/>
      <c r="AF959" s="156"/>
      <c r="AG959" s="156"/>
      <c r="AM959" s="214"/>
      <c r="AN959" s="214"/>
      <c r="AO959" s="214"/>
      <c r="AV959" s="475"/>
      <c r="BE959" s="178"/>
      <c r="BF959" s="398"/>
      <c r="BG959" s="409"/>
      <c r="BH959" s="156"/>
      <c r="BI959" s="156"/>
      <c r="BJ959" s="156"/>
      <c r="BK959" s="156"/>
      <c r="BL959" s="156"/>
      <c r="BN959" s="367"/>
    </row>
    <row r="960" spans="1:66" s="216" customFormat="1" x14ac:dyDescent="0.45">
      <c r="A960" s="154"/>
      <c r="B960" s="485"/>
      <c r="C960" s="155"/>
      <c r="D960" s="155"/>
      <c r="E960" s="156"/>
      <c r="F960" s="156"/>
      <c r="AB960" s="156"/>
      <c r="AC960" s="156"/>
      <c r="AD960" s="156"/>
      <c r="AE960" s="156"/>
      <c r="AF960" s="156"/>
      <c r="AG960" s="156"/>
      <c r="AM960" s="214"/>
      <c r="AN960" s="214"/>
      <c r="AO960" s="214"/>
      <c r="AV960" s="475"/>
      <c r="BE960" s="178"/>
      <c r="BF960" s="398"/>
      <c r="BG960" s="409"/>
      <c r="BH960" s="156"/>
      <c r="BI960" s="156"/>
      <c r="BJ960" s="156"/>
      <c r="BK960" s="156"/>
      <c r="BL960" s="156"/>
      <c r="BN960" s="367"/>
    </row>
    <row r="961" spans="1:66" s="216" customFormat="1" x14ac:dyDescent="0.45">
      <c r="A961" s="154"/>
      <c r="B961" s="485"/>
      <c r="C961" s="155"/>
      <c r="D961" s="155"/>
      <c r="E961" s="156"/>
      <c r="F961" s="156"/>
      <c r="AB961" s="156"/>
      <c r="AC961" s="156"/>
      <c r="AD961" s="156"/>
      <c r="AE961" s="156"/>
      <c r="AF961" s="156"/>
      <c r="AG961" s="156"/>
      <c r="AM961" s="214"/>
      <c r="AN961" s="214"/>
      <c r="AO961" s="214"/>
      <c r="AV961" s="475"/>
      <c r="BE961" s="178"/>
      <c r="BF961" s="398"/>
      <c r="BG961" s="409"/>
      <c r="BH961" s="156"/>
      <c r="BI961" s="156"/>
      <c r="BJ961" s="156"/>
      <c r="BK961" s="156"/>
      <c r="BL961" s="156"/>
      <c r="BN961" s="367"/>
    </row>
    <row r="962" spans="1:66" s="216" customFormat="1" x14ac:dyDescent="0.45">
      <c r="A962" s="154"/>
      <c r="B962" s="485"/>
      <c r="C962" s="155"/>
      <c r="D962" s="155"/>
      <c r="E962" s="156"/>
      <c r="F962" s="156"/>
      <c r="AB962" s="156"/>
      <c r="AC962" s="156"/>
      <c r="AD962" s="156"/>
      <c r="AE962" s="156"/>
      <c r="AF962" s="156"/>
      <c r="AG962" s="156"/>
      <c r="AM962" s="214"/>
      <c r="AN962" s="214"/>
      <c r="AO962" s="214"/>
      <c r="AV962" s="475"/>
      <c r="BE962" s="178"/>
      <c r="BF962" s="398"/>
      <c r="BG962" s="409"/>
      <c r="BH962" s="156"/>
      <c r="BI962" s="156"/>
      <c r="BJ962" s="156"/>
      <c r="BK962" s="156"/>
      <c r="BL962" s="156"/>
      <c r="BN962" s="367"/>
    </row>
    <row r="963" spans="1:66" s="216" customFormat="1" x14ac:dyDescent="0.45">
      <c r="A963" s="154"/>
      <c r="B963" s="485"/>
      <c r="C963" s="155"/>
      <c r="D963" s="155"/>
      <c r="E963" s="156"/>
      <c r="F963" s="156"/>
      <c r="AB963" s="156"/>
      <c r="AC963" s="156"/>
      <c r="AD963" s="156"/>
      <c r="AE963" s="156"/>
      <c r="AF963" s="156"/>
      <c r="AG963" s="156"/>
      <c r="AM963" s="214"/>
      <c r="AN963" s="214"/>
      <c r="AO963" s="214"/>
      <c r="AV963" s="475"/>
      <c r="BE963" s="178"/>
      <c r="BF963" s="398"/>
      <c r="BG963" s="409"/>
      <c r="BH963" s="156"/>
      <c r="BI963" s="156"/>
      <c r="BJ963" s="156"/>
      <c r="BK963" s="156"/>
      <c r="BL963" s="156"/>
      <c r="BN963" s="367"/>
    </row>
    <row r="964" spans="1:66" s="216" customFormat="1" x14ac:dyDescent="0.45">
      <c r="A964" s="154"/>
      <c r="B964" s="485"/>
      <c r="C964" s="155"/>
      <c r="D964" s="155"/>
      <c r="E964" s="156"/>
      <c r="F964" s="156"/>
      <c r="AB964" s="156"/>
      <c r="AC964" s="156"/>
      <c r="AD964" s="156"/>
      <c r="AE964" s="156"/>
      <c r="AF964" s="156"/>
      <c r="AG964" s="156"/>
      <c r="AM964" s="214"/>
      <c r="AN964" s="214"/>
      <c r="AO964" s="214"/>
      <c r="AV964" s="475"/>
      <c r="BE964" s="178"/>
      <c r="BF964" s="398"/>
      <c r="BG964" s="409"/>
      <c r="BH964" s="156"/>
      <c r="BI964" s="156"/>
      <c r="BJ964" s="156"/>
      <c r="BK964" s="156"/>
      <c r="BL964" s="156"/>
      <c r="BN964" s="367"/>
    </row>
    <row r="965" spans="1:66" s="216" customFormat="1" x14ac:dyDescent="0.45">
      <c r="A965" s="154"/>
      <c r="B965" s="485"/>
      <c r="C965" s="155"/>
      <c r="D965" s="155"/>
      <c r="E965" s="156"/>
      <c r="F965" s="156"/>
      <c r="AB965" s="156"/>
      <c r="AC965" s="156"/>
      <c r="AD965" s="156"/>
      <c r="AE965" s="156"/>
      <c r="AF965" s="156"/>
      <c r="AG965" s="156"/>
      <c r="AM965" s="214"/>
      <c r="AN965" s="214"/>
      <c r="AO965" s="214"/>
      <c r="AV965" s="475"/>
      <c r="BE965" s="178"/>
      <c r="BF965" s="398"/>
      <c r="BG965" s="409"/>
      <c r="BH965" s="156"/>
      <c r="BI965" s="156"/>
      <c r="BJ965" s="156"/>
      <c r="BK965" s="156"/>
      <c r="BL965" s="156"/>
      <c r="BN965" s="367"/>
    </row>
    <row r="966" spans="1:66" s="216" customFormat="1" x14ac:dyDescent="0.45">
      <c r="A966" s="154"/>
      <c r="B966" s="485"/>
      <c r="C966" s="155"/>
      <c r="D966" s="155"/>
      <c r="E966" s="156"/>
      <c r="F966" s="156"/>
      <c r="AB966" s="156"/>
      <c r="AC966" s="156"/>
      <c r="AD966" s="156"/>
      <c r="AE966" s="156"/>
      <c r="AF966" s="156"/>
      <c r="AG966" s="156"/>
      <c r="AM966" s="214"/>
      <c r="AN966" s="214"/>
      <c r="AO966" s="214"/>
      <c r="AV966" s="475"/>
      <c r="BE966" s="178"/>
      <c r="BF966" s="398"/>
      <c r="BG966" s="409"/>
      <c r="BH966" s="156"/>
      <c r="BI966" s="156"/>
      <c r="BJ966" s="156"/>
      <c r="BK966" s="156"/>
      <c r="BL966" s="156"/>
      <c r="BN966" s="367"/>
    </row>
    <row r="967" spans="1:66" s="216" customFormat="1" x14ac:dyDescent="0.45">
      <c r="A967" s="154"/>
      <c r="B967" s="485"/>
      <c r="C967" s="155"/>
      <c r="D967" s="155"/>
      <c r="E967" s="156"/>
      <c r="F967" s="156"/>
      <c r="AB967" s="156"/>
      <c r="AC967" s="156"/>
      <c r="AD967" s="156"/>
      <c r="AE967" s="156"/>
      <c r="AF967" s="156"/>
      <c r="AG967" s="156"/>
      <c r="AM967" s="214"/>
      <c r="AN967" s="214"/>
      <c r="AO967" s="214"/>
      <c r="AV967" s="475"/>
      <c r="BE967" s="178"/>
      <c r="BF967" s="398"/>
      <c r="BG967" s="409"/>
      <c r="BH967" s="156"/>
      <c r="BI967" s="156"/>
      <c r="BJ967" s="156"/>
      <c r="BK967" s="156"/>
      <c r="BL967" s="156"/>
      <c r="BN967" s="367"/>
    </row>
    <row r="968" spans="1:66" s="216" customFormat="1" x14ac:dyDescent="0.45">
      <c r="A968" s="154"/>
      <c r="B968" s="485"/>
      <c r="C968" s="155"/>
      <c r="D968" s="155"/>
      <c r="E968" s="156"/>
      <c r="F968" s="156"/>
      <c r="AB968" s="156"/>
      <c r="AC968" s="156"/>
      <c r="AD968" s="156"/>
      <c r="AE968" s="156"/>
      <c r="AF968" s="156"/>
      <c r="AG968" s="156"/>
      <c r="AM968" s="214"/>
      <c r="AN968" s="214"/>
      <c r="AO968" s="214"/>
      <c r="AV968" s="475"/>
      <c r="BE968" s="178"/>
      <c r="BF968" s="398"/>
      <c r="BG968" s="409"/>
      <c r="BH968" s="156"/>
      <c r="BI968" s="156"/>
      <c r="BJ968" s="156"/>
      <c r="BK968" s="156"/>
      <c r="BL968" s="156"/>
      <c r="BN968" s="367"/>
    </row>
    <row r="969" spans="1:66" s="216" customFormat="1" x14ac:dyDescent="0.45">
      <c r="A969" s="154"/>
      <c r="B969" s="485"/>
      <c r="C969" s="155"/>
      <c r="D969" s="155"/>
      <c r="E969" s="156"/>
      <c r="F969" s="156"/>
      <c r="AB969" s="156"/>
      <c r="AC969" s="156"/>
      <c r="AD969" s="156"/>
      <c r="AE969" s="156"/>
      <c r="AF969" s="156"/>
      <c r="AG969" s="156"/>
      <c r="AM969" s="214"/>
      <c r="AN969" s="214"/>
      <c r="AO969" s="214"/>
      <c r="AV969" s="475"/>
      <c r="BE969" s="178"/>
      <c r="BF969" s="398"/>
      <c r="BG969" s="409"/>
      <c r="BH969" s="156"/>
      <c r="BI969" s="156"/>
      <c r="BJ969" s="156"/>
      <c r="BK969" s="156"/>
      <c r="BL969" s="156"/>
      <c r="BN969" s="367"/>
    </row>
    <row r="970" spans="1:66" s="216" customFormat="1" x14ac:dyDescent="0.45">
      <c r="A970" s="154"/>
      <c r="B970" s="485"/>
      <c r="C970" s="155"/>
      <c r="D970" s="155"/>
      <c r="E970" s="156"/>
      <c r="F970" s="156"/>
      <c r="AB970" s="156"/>
      <c r="AC970" s="156"/>
      <c r="AD970" s="156"/>
      <c r="AE970" s="156"/>
      <c r="AF970" s="156"/>
      <c r="AG970" s="156"/>
      <c r="AM970" s="214"/>
      <c r="AN970" s="214"/>
      <c r="AO970" s="214"/>
      <c r="AV970" s="475"/>
      <c r="BE970" s="178"/>
      <c r="BF970" s="398"/>
      <c r="BG970" s="409"/>
      <c r="BH970" s="156"/>
      <c r="BI970" s="156"/>
      <c r="BJ970" s="156"/>
      <c r="BK970" s="156"/>
      <c r="BL970" s="156"/>
      <c r="BN970" s="367"/>
    </row>
    <row r="971" spans="1:66" s="216" customFormat="1" x14ac:dyDescent="0.45">
      <c r="A971" s="154"/>
      <c r="B971" s="485"/>
      <c r="C971" s="155"/>
      <c r="D971" s="155"/>
      <c r="E971" s="156"/>
      <c r="F971" s="156"/>
      <c r="AB971" s="156"/>
      <c r="AC971" s="156"/>
      <c r="AD971" s="156"/>
      <c r="AE971" s="156"/>
      <c r="AF971" s="156"/>
      <c r="AG971" s="156"/>
      <c r="AM971" s="214"/>
      <c r="AN971" s="214"/>
      <c r="AO971" s="214"/>
      <c r="AV971" s="475"/>
      <c r="BE971" s="178"/>
      <c r="BF971" s="398"/>
      <c r="BG971" s="409"/>
      <c r="BH971" s="156"/>
      <c r="BI971" s="156"/>
      <c r="BJ971" s="156"/>
      <c r="BK971" s="156"/>
      <c r="BL971" s="156"/>
      <c r="BN971" s="367"/>
    </row>
    <row r="972" spans="1:66" s="216" customFormat="1" x14ac:dyDescent="0.45">
      <c r="A972" s="154"/>
      <c r="B972" s="485"/>
      <c r="C972" s="155"/>
      <c r="D972" s="155"/>
      <c r="E972" s="156"/>
      <c r="F972" s="156"/>
      <c r="AB972" s="156"/>
      <c r="AC972" s="156"/>
      <c r="AD972" s="156"/>
      <c r="AE972" s="156"/>
      <c r="AF972" s="156"/>
      <c r="AG972" s="156"/>
      <c r="AM972" s="214"/>
      <c r="AN972" s="214"/>
      <c r="AO972" s="214"/>
      <c r="AV972" s="475"/>
      <c r="BE972" s="178"/>
      <c r="BF972" s="398"/>
      <c r="BG972" s="409"/>
      <c r="BH972" s="156"/>
      <c r="BI972" s="156"/>
      <c r="BJ972" s="156"/>
      <c r="BK972" s="156"/>
      <c r="BL972" s="156"/>
      <c r="BN972" s="367"/>
    </row>
    <row r="973" spans="1:66" s="216" customFormat="1" x14ac:dyDescent="0.45">
      <c r="A973" s="154"/>
      <c r="B973" s="485"/>
      <c r="C973" s="155"/>
      <c r="D973" s="155"/>
      <c r="E973" s="156"/>
      <c r="F973" s="156"/>
      <c r="AB973" s="156"/>
      <c r="AC973" s="156"/>
      <c r="AD973" s="156"/>
      <c r="AE973" s="156"/>
      <c r="AF973" s="156"/>
      <c r="AG973" s="156"/>
      <c r="AM973" s="214"/>
      <c r="AN973" s="214"/>
      <c r="AO973" s="214"/>
      <c r="AV973" s="475"/>
      <c r="BE973" s="178"/>
      <c r="BF973" s="398"/>
      <c r="BG973" s="409"/>
      <c r="BH973" s="156"/>
      <c r="BI973" s="156"/>
      <c r="BJ973" s="156"/>
      <c r="BK973" s="156"/>
      <c r="BL973" s="156"/>
      <c r="BN973" s="367"/>
    </row>
    <row r="974" spans="1:66" s="216" customFormat="1" x14ac:dyDescent="0.45">
      <c r="A974" s="154"/>
      <c r="B974" s="485"/>
      <c r="C974" s="155"/>
      <c r="D974" s="155"/>
      <c r="E974" s="156"/>
      <c r="F974" s="156"/>
      <c r="AB974" s="156"/>
      <c r="AC974" s="156"/>
      <c r="AD974" s="156"/>
      <c r="AE974" s="156"/>
      <c r="AF974" s="156"/>
      <c r="AG974" s="156"/>
      <c r="AM974" s="214"/>
      <c r="AN974" s="214"/>
      <c r="AO974" s="214"/>
      <c r="AV974" s="475"/>
      <c r="BE974" s="178"/>
      <c r="BF974" s="398"/>
      <c r="BG974" s="409"/>
      <c r="BH974" s="156"/>
      <c r="BI974" s="156"/>
      <c r="BJ974" s="156"/>
      <c r="BK974" s="156"/>
      <c r="BL974" s="156"/>
      <c r="BN974" s="367"/>
    </row>
    <row r="975" spans="1:66" s="216" customFormat="1" x14ac:dyDescent="0.45">
      <c r="A975" s="154"/>
      <c r="B975" s="485"/>
      <c r="C975" s="155"/>
      <c r="D975" s="155"/>
      <c r="E975" s="156"/>
      <c r="F975" s="156"/>
      <c r="AB975" s="156"/>
      <c r="AC975" s="156"/>
      <c r="AD975" s="156"/>
      <c r="AE975" s="156"/>
      <c r="AF975" s="156"/>
      <c r="AG975" s="156"/>
      <c r="AM975" s="214"/>
      <c r="AN975" s="214"/>
      <c r="AO975" s="214"/>
      <c r="AV975" s="475"/>
      <c r="BE975" s="178"/>
      <c r="BF975" s="398"/>
      <c r="BG975" s="409"/>
      <c r="BH975" s="156"/>
      <c r="BI975" s="156"/>
      <c r="BJ975" s="156"/>
      <c r="BK975" s="156"/>
      <c r="BL975" s="156"/>
      <c r="BN975" s="367"/>
    </row>
    <row r="976" spans="1:66" s="216" customFormat="1" x14ac:dyDescent="0.45">
      <c r="A976" s="154"/>
      <c r="B976" s="485"/>
      <c r="C976" s="155"/>
      <c r="D976" s="155"/>
      <c r="E976" s="156"/>
      <c r="F976" s="156"/>
      <c r="AB976" s="156"/>
      <c r="AC976" s="156"/>
      <c r="AD976" s="156"/>
      <c r="AE976" s="156"/>
      <c r="AF976" s="156"/>
      <c r="AG976" s="156"/>
      <c r="AM976" s="214"/>
      <c r="AN976" s="214"/>
      <c r="AO976" s="214"/>
      <c r="AV976" s="475"/>
      <c r="BE976" s="178"/>
      <c r="BF976" s="398"/>
      <c r="BG976" s="409"/>
      <c r="BH976" s="156"/>
      <c r="BI976" s="156"/>
      <c r="BJ976" s="156"/>
      <c r="BK976" s="156"/>
      <c r="BL976" s="156"/>
      <c r="BN976" s="367"/>
    </row>
    <row r="977" spans="1:66" s="216" customFormat="1" x14ac:dyDescent="0.45">
      <c r="A977" s="154"/>
      <c r="B977" s="485"/>
      <c r="C977" s="155"/>
      <c r="D977" s="155"/>
      <c r="E977" s="156"/>
      <c r="F977" s="156"/>
      <c r="AB977" s="156"/>
      <c r="AC977" s="156"/>
      <c r="AD977" s="156"/>
      <c r="AE977" s="156"/>
      <c r="AF977" s="156"/>
      <c r="AG977" s="156"/>
      <c r="AM977" s="214"/>
      <c r="AN977" s="214"/>
      <c r="AO977" s="214"/>
      <c r="AV977" s="475"/>
      <c r="BE977" s="178"/>
      <c r="BF977" s="398"/>
      <c r="BG977" s="409"/>
      <c r="BH977" s="156"/>
      <c r="BI977" s="156"/>
      <c r="BJ977" s="156"/>
      <c r="BK977" s="156"/>
      <c r="BL977" s="156"/>
      <c r="BN977" s="367"/>
    </row>
    <row r="978" spans="1:66" s="216" customFormat="1" x14ac:dyDescent="0.45">
      <c r="A978" s="154"/>
      <c r="B978" s="485"/>
      <c r="C978" s="155"/>
      <c r="D978" s="155"/>
      <c r="E978" s="156"/>
      <c r="F978" s="156"/>
      <c r="AB978" s="156"/>
      <c r="AC978" s="156"/>
      <c r="AD978" s="156"/>
      <c r="AE978" s="156"/>
      <c r="AF978" s="156"/>
      <c r="AG978" s="156"/>
      <c r="AM978" s="214"/>
      <c r="AN978" s="214"/>
      <c r="AO978" s="214"/>
      <c r="AV978" s="475"/>
      <c r="BE978" s="178"/>
      <c r="BF978" s="398"/>
      <c r="BG978" s="409"/>
      <c r="BH978" s="156"/>
      <c r="BI978" s="156"/>
      <c r="BJ978" s="156"/>
      <c r="BK978" s="156"/>
      <c r="BL978" s="156"/>
      <c r="BN978" s="367"/>
    </row>
    <row r="979" spans="1:66" s="216" customFormat="1" x14ac:dyDescent="0.45">
      <c r="A979" s="154"/>
      <c r="B979" s="485"/>
      <c r="C979" s="155"/>
      <c r="D979" s="155"/>
      <c r="E979" s="156"/>
      <c r="F979" s="156"/>
      <c r="AB979" s="156"/>
      <c r="AC979" s="156"/>
      <c r="AD979" s="156"/>
      <c r="AE979" s="156"/>
      <c r="AF979" s="156"/>
      <c r="AG979" s="156"/>
      <c r="AM979" s="214"/>
      <c r="AN979" s="214"/>
      <c r="AO979" s="214"/>
      <c r="AV979" s="475"/>
      <c r="BE979" s="178"/>
      <c r="BF979" s="398"/>
      <c r="BG979" s="409"/>
      <c r="BH979" s="156"/>
      <c r="BI979" s="156"/>
      <c r="BJ979" s="156"/>
      <c r="BK979" s="156"/>
      <c r="BL979" s="156"/>
      <c r="BN979" s="367"/>
    </row>
    <row r="980" spans="1:66" s="216" customFormat="1" x14ac:dyDescent="0.45">
      <c r="A980" s="154"/>
      <c r="B980" s="485"/>
      <c r="C980" s="155"/>
      <c r="D980" s="155"/>
      <c r="E980" s="156"/>
      <c r="F980" s="156"/>
      <c r="AB980" s="156"/>
      <c r="AC980" s="156"/>
      <c r="AD980" s="156"/>
      <c r="AE980" s="156"/>
      <c r="AF980" s="156"/>
      <c r="AG980" s="156"/>
      <c r="AM980" s="214"/>
      <c r="AN980" s="214"/>
      <c r="AO980" s="214"/>
      <c r="AV980" s="475"/>
      <c r="BE980" s="178"/>
      <c r="BF980" s="398"/>
      <c r="BG980" s="409"/>
      <c r="BH980" s="156"/>
      <c r="BI980" s="156"/>
      <c r="BJ980" s="156"/>
      <c r="BK980" s="156"/>
      <c r="BL980" s="156"/>
      <c r="BN980" s="367"/>
    </row>
    <row r="981" spans="1:66" s="216" customFormat="1" x14ac:dyDescent="0.45">
      <c r="A981" s="154"/>
      <c r="B981" s="485"/>
      <c r="C981" s="155"/>
      <c r="D981" s="155"/>
      <c r="E981" s="156"/>
      <c r="F981" s="156"/>
      <c r="AB981" s="156"/>
      <c r="AC981" s="156"/>
      <c r="AD981" s="156"/>
      <c r="AE981" s="156"/>
      <c r="AF981" s="156"/>
      <c r="AG981" s="156"/>
      <c r="AM981" s="214"/>
      <c r="AN981" s="214"/>
      <c r="AO981" s="214"/>
      <c r="AV981" s="475"/>
      <c r="BE981" s="178"/>
      <c r="BF981" s="398"/>
      <c r="BG981" s="409"/>
      <c r="BH981" s="156"/>
      <c r="BI981" s="156"/>
      <c r="BJ981" s="156"/>
      <c r="BK981" s="156"/>
      <c r="BL981" s="156"/>
      <c r="BN981" s="367"/>
    </row>
    <row r="982" spans="1:66" s="216" customFormat="1" x14ac:dyDescent="0.45">
      <c r="A982" s="154"/>
      <c r="B982" s="485"/>
      <c r="C982" s="155"/>
      <c r="D982" s="155"/>
      <c r="E982" s="156"/>
      <c r="F982" s="156"/>
      <c r="AB982" s="156"/>
      <c r="AC982" s="156"/>
      <c r="AD982" s="156"/>
      <c r="AE982" s="156"/>
      <c r="AF982" s="156"/>
      <c r="AG982" s="156"/>
      <c r="AM982" s="214"/>
      <c r="AN982" s="214"/>
      <c r="AO982" s="214"/>
      <c r="AV982" s="475"/>
      <c r="BE982" s="178"/>
      <c r="BF982" s="398"/>
      <c r="BG982" s="409"/>
      <c r="BH982" s="156"/>
      <c r="BI982" s="156"/>
      <c r="BJ982" s="156"/>
      <c r="BK982" s="156"/>
      <c r="BL982" s="156"/>
      <c r="BN982" s="367"/>
    </row>
    <row r="983" spans="1:66" s="216" customFormat="1" x14ac:dyDescent="0.45">
      <c r="A983" s="154"/>
      <c r="B983" s="485"/>
      <c r="C983" s="155"/>
      <c r="D983" s="155"/>
      <c r="E983" s="156"/>
      <c r="F983" s="156"/>
      <c r="AB983" s="156"/>
      <c r="AC983" s="156"/>
      <c r="AD983" s="156"/>
      <c r="AE983" s="156"/>
      <c r="AF983" s="156"/>
      <c r="AG983" s="156"/>
      <c r="AM983" s="214"/>
      <c r="AN983" s="214"/>
      <c r="AO983" s="214"/>
      <c r="AV983" s="475"/>
      <c r="BE983" s="178"/>
      <c r="BF983" s="398"/>
      <c r="BG983" s="409"/>
      <c r="BH983" s="156"/>
      <c r="BI983" s="156"/>
      <c r="BJ983" s="156"/>
      <c r="BK983" s="156"/>
      <c r="BL983" s="156"/>
      <c r="BN983" s="367"/>
    </row>
    <row r="984" spans="1:66" s="216" customFormat="1" x14ac:dyDescent="0.45">
      <c r="A984" s="154"/>
      <c r="B984" s="485"/>
      <c r="C984" s="155"/>
      <c r="D984" s="155"/>
      <c r="E984" s="156"/>
      <c r="F984" s="156"/>
      <c r="AB984" s="156"/>
      <c r="AC984" s="156"/>
      <c r="AD984" s="156"/>
      <c r="AE984" s="156"/>
      <c r="AF984" s="156"/>
      <c r="AG984" s="156"/>
      <c r="AM984" s="214"/>
      <c r="AN984" s="214"/>
      <c r="AO984" s="214"/>
      <c r="AV984" s="475"/>
      <c r="BE984" s="178"/>
      <c r="BF984" s="398"/>
      <c r="BG984" s="409"/>
      <c r="BH984" s="156"/>
      <c r="BI984" s="156"/>
      <c r="BJ984" s="156"/>
      <c r="BK984" s="156"/>
      <c r="BL984" s="156"/>
      <c r="BN984" s="367"/>
    </row>
    <row r="985" spans="1:66" s="216" customFormat="1" x14ac:dyDescent="0.45">
      <c r="A985" s="154"/>
      <c r="B985" s="485"/>
      <c r="C985" s="155"/>
      <c r="D985" s="155"/>
      <c r="E985" s="156"/>
      <c r="F985" s="156"/>
      <c r="AB985" s="156"/>
      <c r="AC985" s="156"/>
      <c r="AD985" s="156"/>
      <c r="AE985" s="156"/>
      <c r="AF985" s="156"/>
      <c r="AG985" s="156"/>
      <c r="AM985" s="214"/>
      <c r="AN985" s="214"/>
      <c r="AO985" s="214"/>
      <c r="AV985" s="475"/>
      <c r="BE985" s="178"/>
      <c r="BF985" s="398"/>
      <c r="BG985" s="409"/>
      <c r="BH985" s="156"/>
      <c r="BI985" s="156"/>
      <c r="BJ985" s="156"/>
      <c r="BK985" s="156"/>
      <c r="BL985" s="156"/>
      <c r="BN985" s="367"/>
    </row>
    <row r="986" spans="1:66" s="216" customFormat="1" x14ac:dyDescent="0.45">
      <c r="A986" s="154"/>
      <c r="B986" s="485"/>
      <c r="C986" s="155"/>
      <c r="D986" s="155"/>
      <c r="E986" s="156"/>
      <c r="F986" s="156"/>
      <c r="AB986" s="156"/>
      <c r="AC986" s="156"/>
      <c r="AD986" s="156"/>
      <c r="AE986" s="156"/>
      <c r="AF986" s="156"/>
      <c r="AG986" s="156"/>
      <c r="AM986" s="214"/>
      <c r="AN986" s="214"/>
      <c r="AO986" s="214"/>
      <c r="AV986" s="475"/>
      <c r="BE986" s="178"/>
      <c r="BF986" s="398"/>
      <c r="BG986" s="409"/>
      <c r="BH986" s="156"/>
      <c r="BI986" s="156"/>
      <c r="BJ986" s="156"/>
      <c r="BK986" s="156"/>
      <c r="BL986" s="156"/>
      <c r="BN986" s="367"/>
    </row>
    <row r="987" spans="1:66" s="216" customFormat="1" x14ac:dyDescent="0.45">
      <c r="A987" s="154"/>
      <c r="B987" s="485"/>
      <c r="C987" s="155"/>
      <c r="D987" s="155"/>
      <c r="E987" s="156"/>
      <c r="F987" s="156"/>
      <c r="AB987" s="156"/>
      <c r="AC987" s="156"/>
      <c r="AD987" s="156"/>
      <c r="AE987" s="156"/>
      <c r="AF987" s="156"/>
      <c r="AG987" s="156"/>
      <c r="AM987" s="214"/>
      <c r="AN987" s="214"/>
      <c r="AO987" s="214"/>
      <c r="AV987" s="475"/>
      <c r="BE987" s="178"/>
      <c r="BF987" s="398"/>
      <c r="BG987" s="409"/>
      <c r="BH987" s="156"/>
      <c r="BI987" s="156"/>
      <c r="BJ987" s="156"/>
      <c r="BK987" s="156"/>
      <c r="BL987" s="156"/>
      <c r="BN987" s="367"/>
    </row>
    <row r="988" spans="1:66" s="216" customFormat="1" x14ac:dyDescent="0.45">
      <c r="A988" s="154"/>
      <c r="B988" s="485"/>
      <c r="C988" s="155"/>
      <c r="D988" s="155"/>
      <c r="E988" s="156"/>
      <c r="F988" s="156"/>
      <c r="AB988" s="156"/>
      <c r="AC988" s="156"/>
      <c r="AD988" s="156"/>
      <c r="AE988" s="156"/>
      <c r="AF988" s="156"/>
      <c r="AG988" s="156"/>
      <c r="AM988" s="214"/>
      <c r="AN988" s="214"/>
      <c r="AO988" s="214"/>
      <c r="AV988" s="475"/>
      <c r="BE988" s="178"/>
      <c r="BF988" s="398"/>
      <c r="BG988" s="409"/>
      <c r="BH988" s="156"/>
      <c r="BI988" s="156"/>
      <c r="BJ988" s="156"/>
      <c r="BK988" s="156"/>
      <c r="BL988" s="156"/>
      <c r="BN988" s="367"/>
    </row>
    <row r="989" spans="1:66" s="216" customFormat="1" x14ac:dyDescent="0.45">
      <c r="A989" s="154"/>
      <c r="B989" s="485"/>
      <c r="C989" s="155"/>
      <c r="D989" s="155"/>
      <c r="E989" s="156"/>
      <c r="F989" s="156"/>
      <c r="AB989" s="156"/>
      <c r="AC989" s="156"/>
      <c r="AD989" s="156"/>
      <c r="AE989" s="156"/>
      <c r="AF989" s="156"/>
      <c r="AG989" s="156"/>
      <c r="AM989" s="214"/>
      <c r="AN989" s="214"/>
      <c r="AO989" s="214"/>
      <c r="AV989" s="475"/>
      <c r="BE989" s="178"/>
      <c r="BF989" s="398"/>
      <c r="BG989" s="409"/>
      <c r="BH989" s="156"/>
      <c r="BI989" s="156"/>
      <c r="BJ989" s="156"/>
      <c r="BK989" s="156"/>
      <c r="BL989" s="156"/>
      <c r="BN989" s="367"/>
    </row>
    <row r="990" spans="1:66" s="216" customFormat="1" x14ac:dyDescent="0.45">
      <c r="A990" s="154"/>
      <c r="B990" s="485"/>
      <c r="C990" s="155"/>
      <c r="D990" s="155"/>
      <c r="E990" s="156"/>
      <c r="F990" s="156"/>
      <c r="AB990" s="156"/>
      <c r="AC990" s="156"/>
      <c r="AD990" s="156"/>
      <c r="AE990" s="156"/>
      <c r="AF990" s="156"/>
      <c r="AG990" s="156"/>
      <c r="AM990" s="214"/>
      <c r="AN990" s="214"/>
      <c r="AO990" s="214"/>
      <c r="AV990" s="475"/>
      <c r="BE990" s="178"/>
      <c r="BF990" s="398"/>
      <c r="BG990" s="409"/>
      <c r="BH990" s="156"/>
      <c r="BI990" s="156"/>
      <c r="BJ990" s="156"/>
      <c r="BK990" s="156"/>
      <c r="BL990" s="156"/>
      <c r="BN990" s="367"/>
    </row>
    <row r="991" spans="1:66" s="216" customFormat="1" x14ac:dyDescent="0.45">
      <c r="A991" s="154"/>
      <c r="B991" s="485"/>
      <c r="C991" s="155"/>
      <c r="D991" s="155"/>
      <c r="E991" s="156"/>
      <c r="F991" s="156"/>
      <c r="AB991" s="156"/>
      <c r="AC991" s="156"/>
      <c r="AD991" s="156"/>
      <c r="AE991" s="156"/>
      <c r="AF991" s="156"/>
      <c r="AG991" s="156"/>
      <c r="AM991" s="214"/>
      <c r="AN991" s="214"/>
      <c r="AO991" s="214"/>
      <c r="AV991" s="475"/>
      <c r="BE991" s="178"/>
      <c r="BF991" s="398"/>
      <c r="BG991" s="409"/>
      <c r="BH991" s="156"/>
      <c r="BI991" s="156"/>
      <c r="BJ991" s="156"/>
      <c r="BK991" s="156"/>
      <c r="BL991" s="156"/>
      <c r="BN991" s="367"/>
    </row>
    <row r="992" spans="1:66" s="216" customFormat="1" x14ac:dyDescent="0.45">
      <c r="A992" s="154"/>
      <c r="B992" s="485"/>
      <c r="C992" s="155"/>
      <c r="D992" s="155"/>
      <c r="E992" s="156"/>
      <c r="F992" s="156"/>
      <c r="AB992" s="156"/>
      <c r="AC992" s="156"/>
      <c r="AD992" s="156"/>
      <c r="AE992" s="156"/>
      <c r="AF992" s="156"/>
      <c r="AG992" s="156"/>
      <c r="AM992" s="214"/>
      <c r="AN992" s="214"/>
      <c r="AO992" s="214"/>
      <c r="AV992" s="475"/>
      <c r="BE992" s="178"/>
      <c r="BF992" s="398"/>
      <c r="BG992" s="409"/>
      <c r="BH992" s="156"/>
      <c r="BI992" s="156"/>
      <c r="BJ992" s="156"/>
      <c r="BK992" s="156"/>
      <c r="BL992" s="156"/>
      <c r="BN992" s="367"/>
    </row>
    <row r="993" spans="1:66" s="216" customFormat="1" x14ac:dyDescent="0.45">
      <c r="A993" s="154"/>
      <c r="B993" s="485"/>
      <c r="C993" s="155"/>
      <c r="D993" s="155"/>
      <c r="E993" s="156"/>
      <c r="F993" s="156"/>
      <c r="AB993" s="156"/>
      <c r="AC993" s="156"/>
      <c r="AD993" s="156"/>
      <c r="AE993" s="156"/>
      <c r="AF993" s="156"/>
      <c r="AG993" s="156"/>
      <c r="AM993" s="214"/>
      <c r="AN993" s="214"/>
      <c r="AO993" s="214"/>
      <c r="AV993" s="475"/>
      <c r="BE993" s="178"/>
      <c r="BF993" s="398"/>
      <c r="BG993" s="409"/>
      <c r="BH993" s="156"/>
      <c r="BI993" s="156"/>
      <c r="BJ993" s="156"/>
      <c r="BK993" s="156"/>
      <c r="BL993" s="156"/>
      <c r="BN993" s="367"/>
    </row>
    <row r="994" spans="1:66" s="216" customFormat="1" x14ac:dyDescent="0.45">
      <c r="A994" s="154"/>
      <c r="B994" s="485"/>
      <c r="C994" s="155"/>
      <c r="D994" s="155"/>
      <c r="E994" s="156"/>
      <c r="F994" s="156"/>
      <c r="AB994" s="156"/>
      <c r="AC994" s="156"/>
      <c r="AD994" s="156"/>
      <c r="AE994" s="156"/>
      <c r="AF994" s="156"/>
      <c r="AG994" s="156"/>
      <c r="AM994" s="214"/>
      <c r="AN994" s="214"/>
      <c r="AO994" s="214"/>
      <c r="AV994" s="475"/>
      <c r="BE994" s="178"/>
      <c r="BF994" s="398"/>
      <c r="BG994" s="409"/>
      <c r="BH994" s="156"/>
      <c r="BI994" s="156"/>
      <c r="BJ994" s="156"/>
      <c r="BK994" s="156"/>
      <c r="BL994" s="156"/>
      <c r="BN994" s="367"/>
    </row>
    <row r="995" spans="1:66" s="216" customFormat="1" x14ac:dyDescent="0.45">
      <c r="A995" s="154"/>
      <c r="B995" s="485"/>
      <c r="C995" s="155"/>
      <c r="D995" s="155"/>
      <c r="E995" s="156"/>
      <c r="F995" s="156"/>
      <c r="AB995" s="156"/>
      <c r="AC995" s="156"/>
      <c r="AD995" s="156"/>
      <c r="AE995" s="156"/>
      <c r="AF995" s="156"/>
      <c r="AG995" s="156"/>
      <c r="AM995" s="214"/>
      <c r="AN995" s="214"/>
      <c r="AO995" s="214"/>
      <c r="AV995" s="475"/>
      <c r="BE995" s="178"/>
      <c r="BF995" s="398"/>
      <c r="BG995" s="409"/>
      <c r="BH995" s="156"/>
      <c r="BI995" s="156"/>
      <c r="BJ995" s="156"/>
      <c r="BK995" s="156"/>
      <c r="BL995" s="156"/>
      <c r="BN995" s="367"/>
    </row>
    <row r="996" spans="1:66" s="216" customFormat="1" x14ac:dyDescent="0.45">
      <c r="A996" s="154"/>
      <c r="B996" s="485"/>
      <c r="C996" s="155"/>
      <c r="D996" s="155"/>
      <c r="E996" s="156"/>
      <c r="F996" s="156"/>
      <c r="AB996" s="156"/>
      <c r="AC996" s="156"/>
      <c r="AD996" s="156"/>
      <c r="AE996" s="156"/>
      <c r="AF996" s="156"/>
      <c r="AG996" s="156"/>
      <c r="AM996" s="214"/>
      <c r="AN996" s="214"/>
      <c r="AO996" s="214"/>
      <c r="AV996" s="475"/>
      <c r="BE996" s="178"/>
      <c r="BF996" s="398"/>
      <c r="BG996" s="409"/>
      <c r="BH996" s="156"/>
      <c r="BI996" s="156"/>
      <c r="BJ996" s="156"/>
      <c r="BK996" s="156"/>
      <c r="BL996" s="156"/>
      <c r="BN996" s="367"/>
    </row>
    <row r="997" spans="1:66" s="216" customFormat="1" x14ac:dyDescent="0.45">
      <c r="A997" s="154"/>
      <c r="B997" s="485"/>
      <c r="C997" s="155"/>
      <c r="D997" s="155"/>
      <c r="E997" s="156"/>
      <c r="F997" s="156"/>
      <c r="AB997" s="156"/>
      <c r="AC997" s="156"/>
      <c r="AD997" s="156"/>
      <c r="AE997" s="156"/>
      <c r="AF997" s="156"/>
      <c r="AG997" s="156"/>
      <c r="AM997" s="214"/>
      <c r="AN997" s="214"/>
      <c r="AO997" s="214"/>
      <c r="AV997" s="475"/>
      <c r="BE997" s="178"/>
      <c r="BF997" s="398"/>
      <c r="BG997" s="409"/>
      <c r="BH997" s="156"/>
      <c r="BI997" s="156"/>
      <c r="BJ997" s="156"/>
      <c r="BK997" s="156"/>
      <c r="BL997" s="156"/>
      <c r="BN997" s="367"/>
    </row>
    <row r="998" spans="1:66" s="216" customFormat="1" x14ac:dyDescent="0.45">
      <c r="A998" s="154"/>
      <c r="B998" s="485"/>
      <c r="C998" s="155"/>
      <c r="D998" s="155"/>
      <c r="E998" s="156"/>
      <c r="F998" s="156"/>
      <c r="AB998" s="156"/>
      <c r="AC998" s="156"/>
      <c r="AD998" s="156"/>
      <c r="AE998" s="156"/>
      <c r="AF998" s="156"/>
      <c r="AG998" s="156"/>
      <c r="AM998" s="214"/>
      <c r="AN998" s="214"/>
      <c r="AO998" s="214"/>
      <c r="AV998" s="475"/>
      <c r="BE998" s="178"/>
      <c r="BF998" s="398"/>
      <c r="BG998" s="409"/>
      <c r="BH998" s="156"/>
      <c r="BI998" s="156"/>
      <c r="BJ998" s="156"/>
      <c r="BK998" s="156"/>
      <c r="BL998" s="156"/>
      <c r="BN998" s="367"/>
    </row>
    <row r="999" spans="1:66" s="216" customFormat="1" x14ac:dyDescent="0.45">
      <c r="A999" s="154"/>
      <c r="B999" s="485"/>
      <c r="C999" s="155"/>
      <c r="D999" s="155"/>
      <c r="E999" s="156"/>
      <c r="F999" s="156"/>
      <c r="AB999" s="156"/>
      <c r="AC999" s="156"/>
      <c r="AD999" s="156"/>
      <c r="AE999" s="156"/>
      <c r="AF999" s="156"/>
      <c r="AG999" s="156"/>
      <c r="AM999" s="214"/>
      <c r="AN999" s="214"/>
      <c r="AO999" s="214"/>
      <c r="AV999" s="475"/>
      <c r="BE999" s="178"/>
      <c r="BF999" s="398"/>
      <c r="BG999" s="409"/>
      <c r="BH999" s="156"/>
      <c r="BI999" s="156"/>
      <c r="BJ999" s="156"/>
      <c r="BK999" s="156"/>
      <c r="BL999" s="156"/>
      <c r="BN999" s="367"/>
    </row>
    <row r="1000" spans="1:66" s="216" customFormat="1" x14ac:dyDescent="0.45">
      <c r="A1000" s="154"/>
      <c r="B1000" s="485"/>
      <c r="C1000" s="155"/>
      <c r="D1000" s="155"/>
      <c r="E1000" s="156"/>
      <c r="F1000" s="156"/>
      <c r="AB1000" s="156"/>
      <c r="AC1000" s="156"/>
      <c r="AD1000" s="156"/>
      <c r="AE1000" s="156"/>
      <c r="AF1000" s="156"/>
      <c r="AG1000" s="156"/>
      <c r="AM1000" s="214"/>
      <c r="AN1000" s="214"/>
      <c r="AO1000" s="214"/>
      <c r="AV1000" s="475"/>
      <c r="BE1000" s="178"/>
      <c r="BF1000" s="398"/>
      <c r="BG1000" s="409"/>
      <c r="BH1000" s="156"/>
      <c r="BI1000" s="156"/>
      <c r="BJ1000" s="156"/>
      <c r="BK1000" s="156"/>
      <c r="BL1000" s="156"/>
      <c r="BN1000" s="367"/>
    </row>
    <row r="1001" spans="1:66" s="216" customFormat="1" x14ac:dyDescent="0.45">
      <c r="A1001" s="154"/>
      <c r="B1001" s="485"/>
      <c r="C1001" s="155"/>
      <c r="D1001" s="155"/>
      <c r="E1001" s="156"/>
      <c r="F1001" s="156"/>
      <c r="AB1001" s="156"/>
      <c r="AC1001" s="156"/>
      <c r="AD1001" s="156"/>
      <c r="AE1001" s="156"/>
      <c r="AF1001" s="156"/>
      <c r="AG1001" s="156"/>
      <c r="AM1001" s="214"/>
      <c r="AN1001" s="214"/>
      <c r="AO1001" s="214"/>
      <c r="AV1001" s="475"/>
      <c r="BE1001" s="178"/>
      <c r="BF1001" s="398"/>
      <c r="BG1001" s="409"/>
      <c r="BH1001" s="156"/>
      <c r="BI1001" s="156"/>
      <c r="BJ1001" s="156"/>
      <c r="BK1001" s="156"/>
      <c r="BL1001" s="156"/>
      <c r="BN1001" s="367"/>
    </row>
    <row r="1002" spans="1:66" s="216" customFormat="1" x14ac:dyDescent="0.45">
      <c r="A1002" s="154"/>
      <c r="B1002" s="485"/>
      <c r="C1002" s="155"/>
      <c r="D1002" s="155"/>
      <c r="E1002" s="156"/>
      <c r="F1002" s="156"/>
      <c r="AB1002" s="156"/>
      <c r="AC1002" s="156"/>
      <c r="AD1002" s="156"/>
      <c r="AE1002" s="156"/>
      <c r="AF1002" s="156"/>
      <c r="AG1002" s="156"/>
      <c r="AM1002" s="214"/>
      <c r="AN1002" s="214"/>
      <c r="AO1002" s="214"/>
      <c r="AV1002" s="475"/>
      <c r="BE1002" s="178"/>
      <c r="BF1002" s="398"/>
      <c r="BG1002" s="409"/>
      <c r="BH1002" s="156"/>
      <c r="BI1002" s="156"/>
      <c r="BJ1002" s="156"/>
      <c r="BK1002" s="156"/>
      <c r="BL1002" s="156"/>
      <c r="BN1002" s="367"/>
    </row>
    <row r="1003" spans="1:66" s="216" customFormat="1" x14ac:dyDescent="0.45">
      <c r="A1003" s="154"/>
      <c r="B1003" s="485"/>
      <c r="C1003" s="155"/>
      <c r="D1003" s="155"/>
      <c r="E1003" s="156"/>
      <c r="F1003" s="156"/>
      <c r="AB1003" s="156"/>
      <c r="AC1003" s="156"/>
      <c r="AD1003" s="156"/>
      <c r="AE1003" s="156"/>
      <c r="AF1003" s="156"/>
      <c r="AG1003" s="156"/>
      <c r="AM1003" s="214"/>
      <c r="AN1003" s="214"/>
      <c r="AO1003" s="214"/>
      <c r="AV1003" s="475"/>
      <c r="BE1003" s="178"/>
      <c r="BF1003" s="398"/>
      <c r="BG1003" s="409"/>
      <c r="BH1003" s="156"/>
      <c r="BI1003" s="156"/>
      <c r="BJ1003" s="156"/>
      <c r="BK1003" s="156"/>
      <c r="BL1003" s="156"/>
      <c r="BN1003" s="367"/>
    </row>
    <row r="1004" spans="1:66" s="216" customFormat="1" x14ac:dyDescent="0.45">
      <c r="A1004" s="154"/>
      <c r="B1004" s="485"/>
      <c r="C1004" s="155"/>
      <c r="D1004" s="155"/>
      <c r="E1004" s="156"/>
      <c r="F1004" s="156"/>
      <c r="AB1004" s="156"/>
      <c r="AC1004" s="156"/>
      <c r="AD1004" s="156"/>
      <c r="AE1004" s="156"/>
      <c r="AF1004" s="156"/>
      <c r="AG1004" s="156"/>
      <c r="AM1004" s="214"/>
      <c r="AN1004" s="214"/>
      <c r="AO1004" s="214"/>
      <c r="AV1004" s="475"/>
      <c r="BE1004" s="178"/>
      <c r="BF1004" s="398"/>
      <c r="BG1004" s="409"/>
      <c r="BH1004" s="156"/>
      <c r="BI1004" s="156"/>
      <c r="BJ1004" s="156"/>
      <c r="BK1004" s="156"/>
      <c r="BL1004" s="156"/>
      <c r="BN1004" s="367"/>
    </row>
    <row r="1005" spans="1:66" s="216" customFormat="1" x14ac:dyDescent="0.45">
      <c r="A1005" s="154"/>
      <c r="B1005" s="485"/>
      <c r="C1005" s="155"/>
      <c r="D1005" s="155"/>
      <c r="E1005" s="156"/>
      <c r="F1005" s="156"/>
      <c r="AB1005" s="156"/>
      <c r="AC1005" s="156"/>
      <c r="AD1005" s="156"/>
      <c r="AE1005" s="156"/>
      <c r="AF1005" s="156"/>
      <c r="AG1005" s="156"/>
      <c r="AM1005" s="214"/>
      <c r="AN1005" s="214"/>
      <c r="AO1005" s="214"/>
      <c r="AV1005" s="475"/>
      <c r="BE1005" s="178"/>
      <c r="BF1005" s="398"/>
      <c r="BG1005" s="409"/>
      <c r="BH1005" s="156"/>
      <c r="BI1005" s="156"/>
      <c r="BJ1005" s="156"/>
      <c r="BK1005" s="156"/>
      <c r="BL1005" s="156"/>
      <c r="BN1005" s="367"/>
    </row>
    <row r="1006" spans="1:66" s="216" customFormat="1" x14ac:dyDescent="0.45">
      <c r="A1006" s="154"/>
      <c r="B1006" s="485"/>
      <c r="C1006" s="155"/>
      <c r="D1006" s="155"/>
      <c r="E1006" s="156"/>
      <c r="F1006" s="156"/>
      <c r="AB1006" s="156"/>
      <c r="AC1006" s="156"/>
      <c r="AD1006" s="156"/>
      <c r="AE1006" s="156"/>
      <c r="AF1006" s="156"/>
      <c r="AG1006" s="156"/>
      <c r="AM1006" s="214"/>
      <c r="AN1006" s="214"/>
      <c r="AO1006" s="214"/>
      <c r="AV1006" s="475"/>
      <c r="BE1006" s="178"/>
      <c r="BF1006" s="398"/>
      <c r="BG1006" s="409"/>
      <c r="BH1006" s="156"/>
      <c r="BI1006" s="156"/>
      <c r="BJ1006" s="156"/>
      <c r="BK1006" s="156"/>
      <c r="BL1006" s="156"/>
      <c r="BN1006" s="367"/>
    </row>
    <row r="1007" spans="1:66" s="216" customFormat="1" x14ac:dyDescent="0.45">
      <c r="A1007" s="154"/>
      <c r="B1007" s="485"/>
      <c r="C1007" s="155"/>
      <c r="D1007" s="155"/>
      <c r="E1007" s="156"/>
      <c r="F1007" s="156"/>
      <c r="AB1007" s="156"/>
      <c r="AC1007" s="156"/>
      <c r="AD1007" s="156"/>
      <c r="AE1007" s="156"/>
      <c r="AF1007" s="156"/>
      <c r="AG1007" s="156"/>
      <c r="AM1007" s="214"/>
      <c r="AN1007" s="214"/>
      <c r="AO1007" s="214"/>
      <c r="AV1007" s="475"/>
      <c r="BE1007" s="178"/>
      <c r="BF1007" s="398"/>
      <c r="BG1007" s="409"/>
      <c r="BH1007" s="156"/>
      <c r="BI1007" s="156"/>
      <c r="BJ1007" s="156"/>
      <c r="BK1007" s="156"/>
      <c r="BL1007" s="156"/>
      <c r="BN1007" s="367"/>
    </row>
    <row r="1008" spans="1:66" s="216" customFormat="1" x14ac:dyDescent="0.45">
      <c r="A1008" s="154"/>
      <c r="B1008" s="485"/>
      <c r="C1008" s="155"/>
      <c r="D1008" s="155"/>
      <c r="E1008" s="156"/>
      <c r="F1008" s="156"/>
      <c r="AB1008" s="156"/>
      <c r="AC1008" s="156"/>
      <c r="AD1008" s="156"/>
      <c r="AE1008" s="156"/>
      <c r="AF1008" s="156"/>
      <c r="AG1008" s="156"/>
      <c r="AM1008" s="214"/>
      <c r="AN1008" s="214"/>
      <c r="AO1008" s="214"/>
      <c r="AV1008" s="475"/>
      <c r="BE1008" s="178"/>
      <c r="BF1008" s="398"/>
      <c r="BG1008" s="409"/>
      <c r="BH1008" s="156"/>
      <c r="BI1008" s="156"/>
      <c r="BJ1008" s="156"/>
      <c r="BK1008" s="156"/>
      <c r="BL1008" s="156"/>
      <c r="BN1008" s="367"/>
    </row>
    <row r="1009" spans="1:66" s="216" customFormat="1" x14ac:dyDescent="0.45">
      <c r="A1009" s="154"/>
      <c r="B1009" s="485"/>
      <c r="C1009" s="155"/>
      <c r="D1009" s="155"/>
      <c r="E1009" s="156"/>
      <c r="F1009" s="156"/>
      <c r="AB1009" s="156"/>
      <c r="AC1009" s="156"/>
      <c r="AD1009" s="156"/>
      <c r="AE1009" s="156"/>
      <c r="AF1009" s="156"/>
      <c r="AG1009" s="156"/>
      <c r="AM1009" s="214"/>
      <c r="AN1009" s="214"/>
      <c r="AO1009" s="214"/>
      <c r="AV1009" s="475"/>
      <c r="BE1009" s="178"/>
      <c r="BF1009" s="398"/>
      <c r="BG1009" s="409"/>
      <c r="BH1009" s="156"/>
      <c r="BI1009" s="156"/>
      <c r="BJ1009" s="156"/>
      <c r="BK1009" s="156"/>
      <c r="BL1009" s="156"/>
      <c r="BN1009" s="367"/>
    </row>
    <row r="1010" spans="1:66" s="216" customFormat="1" x14ac:dyDescent="0.45">
      <c r="A1010" s="154"/>
      <c r="B1010" s="485"/>
      <c r="C1010" s="155"/>
      <c r="D1010" s="155"/>
      <c r="E1010" s="156"/>
      <c r="F1010" s="156"/>
      <c r="AB1010" s="156"/>
      <c r="AC1010" s="156"/>
      <c r="AD1010" s="156"/>
      <c r="AE1010" s="156"/>
      <c r="AF1010" s="156"/>
      <c r="AG1010" s="156"/>
      <c r="AM1010" s="214"/>
      <c r="AN1010" s="214"/>
      <c r="AO1010" s="214"/>
      <c r="AV1010" s="475"/>
      <c r="BE1010" s="178"/>
      <c r="BF1010" s="398"/>
      <c r="BG1010" s="409"/>
      <c r="BH1010" s="156"/>
      <c r="BI1010" s="156"/>
      <c r="BJ1010" s="156"/>
      <c r="BK1010" s="156"/>
      <c r="BL1010" s="156"/>
      <c r="BN1010" s="367"/>
    </row>
    <row r="1011" spans="1:66" s="216" customFormat="1" x14ac:dyDescent="0.45">
      <c r="A1011" s="154"/>
      <c r="B1011" s="485"/>
      <c r="C1011" s="155"/>
      <c r="D1011" s="155"/>
      <c r="E1011" s="156"/>
      <c r="F1011" s="156"/>
      <c r="AB1011" s="156"/>
      <c r="AC1011" s="156"/>
      <c r="AD1011" s="156"/>
      <c r="AE1011" s="156"/>
      <c r="AF1011" s="156"/>
      <c r="AG1011" s="156"/>
      <c r="AM1011" s="214"/>
      <c r="AN1011" s="214"/>
      <c r="AO1011" s="214"/>
      <c r="AV1011" s="475"/>
      <c r="BE1011" s="178"/>
      <c r="BF1011" s="398"/>
      <c r="BG1011" s="409"/>
      <c r="BH1011" s="156"/>
      <c r="BI1011" s="156"/>
      <c r="BJ1011" s="156"/>
      <c r="BK1011" s="156"/>
      <c r="BL1011" s="156"/>
      <c r="BN1011" s="367"/>
    </row>
    <row r="1012" spans="1:66" s="216" customFormat="1" x14ac:dyDescent="0.45">
      <c r="A1012" s="154"/>
      <c r="B1012" s="485"/>
      <c r="C1012" s="155"/>
      <c r="D1012" s="155"/>
      <c r="E1012" s="156"/>
      <c r="F1012" s="156"/>
      <c r="AB1012" s="156"/>
      <c r="AC1012" s="156"/>
      <c r="AD1012" s="156"/>
      <c r="AE1012" s="156"/>
      <c r="AF1012" s="156"/>
      <c r="AG1012" s="156"/>
      <c r="AM1012" s="214"/>
      <c r="AN1012" s="214"/>
      <c r="AO1012" s="214"/>
      <c r="AV1012" s="475"/>
      <c r="BE1012" s="178"/>
      <c r="BF1012" s="398"/>
      <c r="BG1012" s="409"/>
      <c r="BH1012" s="156"/>
      <c r="BI1012" s="156"/>
      <c r="BJ1012" s="156"/>
      <c r="BK1012" s="156"/>
      <c r="BL1012" s="156"/>
      <c r="BN1012" s="367"/>
    </row>
    <row r="1013" spans="1:66" s="216" customFormat="1" x14ac:dyDescent="0.45">
      <c r="A1013" s="154"/>
      <c r="B1013" s="485"/>
      <c r="C1013" s="155"/>
      <c r="D1013" s="155"/>
      <c r="E1013" s="156"/>
      <c r="F1013" s="156"/>
      <c r="AB1013" s="156"/>
      <c r="AC1013" s="156"/>
      <c r="AD1013" s="156"/>
      <c r="AE1013" s="156"/>
      <c r="AF1013" s="156"/>
      <c r="AG1013" s="156"/>
      <c r="AM1013" s="214"/>
      <c r="AN1013" s="214"/>
      <c r="AO1013" s="214"/>
      <c r="AV1013" s="475"/>
      <c r="BE1013" s="178"/>
      <c r="BF1013" s="398"/>
      <c r="BG1013" s="409"/>
      <c r="BH1013" s="156"/>
      <c r="BI1013" s="156"/>
      <c r="BJ1013" s="156"/>
      <c r="BK1013" s="156"/>
      <c r="BL1013" s="156"/>
      <c r="BN1013" s="367"/>
    </row>
    <row r="1014" spans="1:66" s="216" customFormat="1" x14ac:dyDescent="0.45">
      <c r="A1014" s="154"/>
      <c r="B1014" s="485"/>
      <c r="C1014" s="155"/>
      <c r="D1014" s="155"/>
      <c r="E1014" s="156"/>
      <c r="F1014" s="156"/>
      <c r="AB1014" s="156"/>
      <c r="AC1014" s="156"/>
      <c r="AD1014" s="156"/>
      <c r="AE1014" s="156"/>
      <c r="AF1014" s="156"/>
      <c r="AG1014" s="156"/>
      <c r="AM1014" s="214"/>
      <c r="AN1014" s="214"/>
      <c r="AO1014" s="214"/>
      <c r="AV1014" s="475"/>
      <c r="BE1014" s="178"/>
      <c r="BF1014" s="398"/>
      <c r="BG1014" s="409"/>
      <c r="BH1014" s="156"/>
      <c r="BI1014" s="156"/>
      <c r="BJ1014" s="156"/>
      <c r="BK1014" s="156"/>
      <c r="BL1014" s="156"/>
      <c r="BN1014" s="367"/>
    </row>
    <row r="1015" spans="1:66" s="216" customFormat="1" x14ac:dyDescent="0.45">
      <c r="A1015" s="154"/>
      <c r="B1015" s="485"/>
      <c r="C1015" s="155"/>
      <c r="D1015" s="155"/>
      <c r="E1015" s="156"/>
      <c r="F1015" s="156"/>
      <c r="AB1015" s="156"/>
      <c r="AC1015" s="156"/>
      <c r="AD1015" s="156"/>
      <c r="AE1015" s="156"/>
      <c r="AF1015" s="156"/>
      <c r="AG1015" s="156"/>
      <c r="AM1015" s="214"/>
      <c r="AN1015" s="214"/>
      <c r="AO1015" s="214"/>
      <c r="AV1015" s="475"/>
      <c r="BE1015" s="178"/>
      <c r="BF1015" s="398"/>
      <c r="BG1015" s="409"/>
      <c r="BH1015" s="156"/>
      <c r="BI1015" s="156"/>
      <c r="BJ1015" s="156"/>
      <c r="BK1015" s="156"/>
      <c r="BL1015" s="156"/>
      <c r="BN1015" s="367"/>
    </row>
    <row r="1016" spans="1:66" s="216" customFormat="1" x14ac:dyDescent="0.45">
      <c r="A1016" s="154"/>
      <c r="B1016" s="485"/>
      <c r="C1016" s="155"/>
      <c r="D1016" s="155"/>
      <c r="E1016" s="156"/>
      <c r="F1016" s="156"/>
      <c r="AB1016" s="156"/>
      <c r="AC1016" s="156"/>
      <c r="AD1016" s="156"/>
      <c r="AE1016" s="156"/>
      <c r="AF1016" s="156"/>
      <c r="AG1016" s="156"/>
      <c r="AM1016" s="214"/>
      <c r="AN1016" s="214"/>
      <c r="AO1016" s="214"/>
      <c r="AV1016" s="475"/>
      <c r="BE1016" s="178"/>
      <c r="BF1016" s="398"/>
      <c r="BG1016" s="409"/>
      <c r="BH1016" s="156"/>
      <c r="BI1016" s="156"/>
      <c r="BJ1016" s="156"/>
      <c r="BK1016" s="156"/>
      <c r="BL1016" s="156"/>
      <c r="BN1016" s="367"/>
    </row>
    <row r="1017" spans="1:66" s="216" customFormat="1" x14ac:dyDescent="0.45">
      <c r="A1017" s="154"/>
      <c r="B1017" s="485"/>
      <c r="C1017" s="155"/>
      <c r="D1017" s="155"/>
      <c r="E1017" s="156"/>
      <c r="F1017" s="156"/>
      <c r="AB1017" s="156"/>
      <c r="AC1017" s="156"/>
      <c r="AD1017" s="156"/>
      <c r="AE1017" s="156"/>
      <c r="AF1017" s="156"/>
      <c r="AG1017" s="156"/>
      <c r="AM1017" s="214"/>
      <c r="AN1017" s="214"/>
      <c r="AO1017" s="214"/>
      <c r="AV1017" s="475"/>
      <c r="BE1017" s="178"/>
      <c r="BF1017" s="398"/>
      <c r="BG1017" s="409"/>
      <c r="BH1017" s="156"/>
      <c r="BI1017" s="156"/>
      <c r="BJ1017" s="156"/>
      <c r="BK1017" s="156"/>
      <c r="BL1017" s="156"/>
      <c r="BN1017" s="367"/>
    </row>
    <row r="1018" spans="1:66" s="216" customFormat="1" x14ac:dyDescent="0.45">
      <c r="A1018" s="154"/>
      <c r="B1018" s="485"/>
      <c r="C1018" s="155"/>
      <c r="D1018" s="155"/>
      <c r="E1018" s="156"/>
      <c r="F1018" s="156"/>
      <c r="AB1018" s="156"/>
      <c r="AC1018" s="156"/>
      <c r="AD1018" s="156"/>
      <c r="AE1018" s="156"/>
      <c r="AF1018" s="156"/>
      <c r="AG1018" s="156"/>
      <c r="AM1018" s="214"/>
      <c r="AN1018" s="214"/>
      <c r="AO1018" s="214"/>
      <c r="AV1018" s="475"/>
      <c r="BE1018" s="178"/>
      <c r="BF1018" s="398"/>
      <c r="BG1018" s="409"/>
      <c r="BH1018" s="156"/>
      <c r="BI1018" s="156"/>
      <c r="BJ1018" s="156"/>
      <c r="BK1018" s="156"/>
      <c r="BL1018" s="156"/>
      <c r="BN1018" s="367"/>
    </row>
    <row r="1019" spans="1:66" s="216" customFormat="1" x14ac:dyDescent="0.45">
      <c r="A1019" s="154"/>
      <c r="B1019" s="485"/>
      <c r="C1019" s="155"/>
      <c r="D1019" s="155"/>
      <c r="E1019" s="156"/>
      <c r="F1019" s="156"/>
      <c r="AB1019" s="156"/>
      <c r="AC1019" s="156"/>
      <c r="AD1019" s="156"/>
      <c r="AE1019" s="156"/>
      <c r="AF1019" s="156"/>
      <c r="AG1019" s="156"/>
      <c r="AM1019" s="214"/>
      <c r="AN1019" s="214"/>
      <c r="AO1019" s="214"/>
      <c r="AV1019" s="475"/>
      <c r="BE1019" s="178"/>
      <c r="BF1019" s="398"/>
      <c r="BG1019" s="409"/>
      <c r="BH1019" s="156"/>
      <c r="BI1019" s="156"/>
      <c r="BJ1019" s="156"/>
      <c r="BK1019" s="156"/>
      <c r="BL1019" s="156"/>
      <c r="BN1019" s="367"/>
    </row>
    <row r="1020" spans="1:66" s="216" customFormat="1" x14ac:dyDescent="0.45">
      <c r="A1020" s="154"/>
      <c r="B1020" s="485"/>
      <c r="C1020" s="155"/>
      <c r="D1020" s="155"/>
      <c r="E1020" s="156"/>
      <c r="F1020" s="156"/>
      <c r="AB1020" s="156"/>
      <c r="AC1020" s="156"/>
      <c r="AD1020" s="156"/>
      <c r="AE1020" s="156"/>
      <c r="AF1020" s="156"/>
      <c r="AG1020" s="156"/>
      <c r="AM1020" s="214"/>
      <c r="AN1020" s="214"/>
      <c r="AO1020" s="214"/>
      <c r="AV1020" s="475"/>
      <c r="BE1020" s="178"/>
      <c r="BF1020" s="398"/>
      <c r="BG1020" s="409"/>
      <c r="BH1020" s="156"/>
      <c r="BI1020" s="156"/>
      <c r="BJ1020" s="156"/>
      <c r="BK1020" s="156"/>
      <c r="BL1020" s="156"/>
      <c r="BN1020" s="367"/>
    </row>
    <row r="1021" spans="1:66" s="216" customFormat="1" x14ac:dyDescent="0.45">
      <c r="A1021" s="154"/>
      <c r="B1021" s="485"/>
      <c r="C1021" s="155"/>
      <c r="D1021" s="155"/>
      <c r="E1021" s="156"/>
      <c r="F1021" s="156"/>
      <c r="AB1021" s="156"/>
      <c r="AC1021" s="156"/>
      <c r="AD1021" s="156"/>
      <c r="AE1021" s="156"/>
      <c r="AF1021" s="156"/>
      <c r="AG1021" s="156"/>
      <c r="AM1021" s="214"/>
      <c r="AN1021" s="214"/>
      <c r="AO1021" s="214"/>
      <c r="AV1021" s="475"/>
      <c r="BE1021" s="178"/>
      <c r="BF1021" s="398"/>
      <c r="BG1021" s="409"/>
      <c r="BH1021" s="156"/>
      <c r="BI1021" s="156"/>
      <c r="BJ1021" s="156"/>
      <c r="BK1021" s="156"/>
      <c r="BL1021" s="156"/>
      <c r="BN1021" s="367"/>
    </row>
    <row r="1022" spans="1:66" s="216" customFormat="1" x14ac:dyDescent="0.45">
      <c r="A1022" s="154"/>
      <c r="B1022" s="485"/>
      <c r="C1022" s="155"/>
      <c r="D1022" s="155"/>
      <c r="E1022" s="156"/>
      <c r="F1022" s="156"/>
      <c r="AB1022" s="156"/>
      <c r="AC1022" s="156"/>
      <c r="AD1022" s="156"/>
      <c r="AE1022" s="156"/>
      <c r="AF1022" s="156"/>
      <c r="AG1022" s="156"/>
      <c r="AM1022" s="214"/>
      <c r="AN1022" s="214"/>
      <c r="AO1022" s="214"/>
      <c r="AV1022" s="475"/>
      <c r="BE1022" s="178"/>
      <c r="BF1022" s="398"/>
      <c r="BG1022" s="409"/>
      <c r="BH1022" s="156"/>
      <c r="BI1022" s="156"/>
      <c r="BJ1022" s="156"/>
      <c r="BK1022" s="156"/>
      <c r="BL1022" s="156"/>
      <c r="BN1022" s="367"/>
    </row>
    <row r="1023" spans="1:66" s="216" customFormat="1" x14ac:dyDescent="0.45">
      <c r="A1023" s="154"/>
      <c r="B1023" s="485"/>
      <c r="C1023" s="155"/>
      <c r="D1023" s="155"/>
      <c r="E1023" s="156"/>
      <c r="F1023" s="156"/>
      <c r="AB1023" s="156"/>
      <c r="AC1023" s="156"/>
      <c r="AD1023" s="156"/>
      <c r="AE1023" s="156"/>
      <c r="AF1023" s="156"/>
      <c r="AG1023" s="156"/>
      <c r="AM1023" s="214"/>
      <c r="AN1023" s="214"/>
      <c r="AO1023" s="214"/>
      <c r="AV1023" s="475"/>
      <c r="BE1023" s="178"/>
      <c r="BF1023" s="398"/>
      <c r="BG1023" s="409"/>
      <c r="BH1023" s="156"/>
      <c r="BI1023" s="156"/>
      <c r="BJ1023" s="156"/>
      <c r="BK1023" s="156"/>
      <c r="BL1023" s="156"/>
      <c r="BN1023" s="367"/>
    </row>
    <row r="1024" spans="1:66" s="216" customFormat="1" x14ac:dyDescent="0.45">
      <c r="A1024" s="154"/>
      <c r="B1024" s="485"/>
      <c r="C1024" s="155"/>
      <c r="D1024" s="155"/>
      <c r="E1024" s="156"/>
      <c r="F1024" s="156"/>
      <c r="AB1024" s="156"/>
      <c r="AC1024" s="156"/>
      <c r="AD1024" s="156"/>
      <c r="AE1024" s="156"/>
      <c r="AF1024" s="156"/>
      <c r="AG1024" s="156"/>
      <c r="AM1024" s="214"/>
      <c r="AN1024" s="214"/>
      <c r="AO1024" s="214"/>
      <c r="AV1024" s="475"/>
      <c r="BE1024" s="178"/>
      <c r="BF1024" s="398"/>
      <c r="BG1024" s="409"/>
      <c r="BH1024" s="156"/>
      <c r="BI1024" s="156"/>
      <c r="BJ1024" s="156"/>
      <c r="BK1024" s="156"/>
      <c r="BL1024" s="156"/>
      <c r="BN1024" s="367"/>
    </row>
    <row r="1025" spans="1:66" s="216" customFormat="1" x14ac:dyDescent="0.45">
      <c r="A1025" s="154"/>
      <c r="B1025" s="485"/>
      <c r="C1025" s="155"/>
      <c r="D1025" s="155"/>
      <c r="E1025" s="156"/>
      <c r="F1025" s="156"/>
      <c r="AB1025" s="156"/>
      <c r="AC1025" s="156"/>
      <c r="AD1025" s="156"/>
      <c r="AE1025" s="156"/>
      <c r="AF1025" s="156"/>
      <c r="AG1025" s="156"/>
      <c r="AM1025" s="214"/>
      <c r="AN1025" s="214"/>
      <c r="AO1025" s="214"/>
      <c r="AV1025" s="475"/>
      <c r="BE1025" s="178"/>
      <c r="BF1025" s="398"/>
      <c r="BG1025" s="409"/>
      <c r="BH1025" s="156"/>
      <c r="BI1025" s="156"/>
      <c r="BJ1025" s="156"/>
      <c r="BK1025" s="156"/>
      <c r="BL1025" s="156"/>
      <c r="BN1025" s="367"/>
    </row>
    <row r="1026" spans="1:66" s="216" customFormat="1" x14ac:dyDescent="0.45">
      <c r="A1026" s="154"/>
      <c r="B1026" s="485"/>
      <c r="C1026" s="155"/>
      <c r="D1026" s="155"/>
      <c r="E1026" s="156"/>
      <c r="F1026" s="156"/>
      <c r="AB1026" s="156"/>
      <c r="AC1026" s="156"/>
      <c r="AD1026" s="156"/>
      <c r="AE1026" s="156"/>
      <c r="AF1026" s="156"/>
      <c r="AG1026" s="156"/>
      <c r="AM1026" s="214"/>
      <c r="AN1026" s="214"/>
      <c r="AO1026" s="214"/>
      <c r="AV1026" s="475"/>
      <c r="BE1026" s="178"/>
      <c r="BF1026" s="398"/>
      <c r="BG1026" s="409"/>
      <c r="BH1026" s="156"/>
      <c r="BI1026" s="156"/>
      <c r="BJ1026" s="156"/>
      <c r="BK1026" s="156"/>
      <c r="BL1026" s="156"/>
      <c r="BN1026" s="367"/>
    </row>
    <row r="1027" spans="1:66" s="216" customFormat="1" x14ac:dyDescent="0.45">
      <c r="A1027" s="154"/>
      <c r="B1027" s="485"/>
      <c r="C1027" s="155"/>
      <c r="D1027" s="155"/>
      <c r="E1027" s="156"/>
      <c r="F1027" s="156"/>
      <c r="AB1027" s="156"/>
      <c r="AC1027" s="156"/>
      <c r="AD1027" s="156"/>
      <c r="AE1027" s="156"/>
      <c r="AF1027" s="156"/>
      <c r="AG1027" s="156"/>
      <c r="AM1027" s="214"/>
      <c r="AN1027" s="214"/>
      <c r="AO1027" s="214"/>
      <c r="AV1027" s="475"/>
      <c r="BE1027" s="178"/>
      <c r="BF1027" s="398"/>
      <c r="BG1027" s="409"/>
      <c r="BH1027" s="156"/>
      <c r="BI1027" s="156"/>
      <c r="BJ1027" s="156"/>
      <c r="BK1027" s="156"/>
      <c r="BL1027" s="156"/>
      <c r="BN1027" s="367"/>
    </row>
    <row r="1028" spans="1:66" s="216" customFormat="1" x14ac:dyDescent="0.45">
      <c r="A1028" s="154"/>
      <c r="B1028" s="485"/>
      <c r="C1028" s="155"/>
      <c r="D1028" s="155"/>
      <c r="E1028" s="156"/>
      <c r="F1028" s="156"/>
      <c r="AB1028" s="156"/>
      <c r="AC1028" s="156"/>
      <c r="AD1028" s="156"/>
      <c r="AE1028" s="156"/>
      <c r="AF1028" s="156"/>
      <c r="AG1028" s="156"/>
      <c r="AM1028" s="214"/>
      <c r="AN1028" s="214"/>
      <c r="AO1028" s="214"/>
      <c r="AV1028" s="475"/>
      <c r="BE1028" s="178"/>
      <c r="BF1028" s="398"/>
      <c r="BG1028" s="409"/>
      <c r="BH1028" s="156"/>
      <c r="BI1028" s="156"/>
      <c r="BJ1028" s="156"/>
      <c r="BK1028" s="156"/>
      <c r="BL1028" s="156"/>
      <c r="BN1028" s="367"/>
    </row>
    <row r="1029" spans="1:66" s="216" customFormat="1" x14ac:dyDescent="0.45">
      <c r="A1029" s="154"/>
      <c r="B1029" s="485"/>
      <c r="C1029" s="155"/>
      <c r="D1029" s="155"/>
      <c r="E1029" s="156"/>
      <c r="F1029" s="156"/>
      <c r="AB1029" s="156"/>
      <c r="AC1029" s="156"/>
      <c r="AD1029" s="156"/>
      <c r="AE1029" s="156"/>
      <c r="AF1029" s="156"/>
      <c r="AG1029" s="156"/>
      <c r="AM1029" s="214"/>
      <c r="AN1029" s="214"/>
      <c r="AO1029" s="214"/>
      <c r="AV1029" s="475"/>
      <c r="BE1029" s="178"/>
      <c r="BF1029" s="398"/>
      <c r="BG1029" s="409"/>
      <c r="BH1029" s="156"/>
      <c r="BI1029" s="156"/>
      <c r="BJ1029" s="156"/>
      <c r="BK1029" s="156"/>
      <c r="BL1029" s="156"/>
      <c r="BN1029" s="367"/>
    </row>
    <row r="1030" spans="1:66" s="216" customFormat="1" x14ac:dyDescent="0.45">
      <c r="A1030" s="154"/>
      <c r="B1030" s="485"/>
      <c r="C1030" s="155"/>
      <c r="D1030" s="155"/>
      <c r="E1030" s="156"/>
      <c r="F1030" s="156"/>
      <c r="AB1030" s="156"/>
      <c r="AC1030" s="156"/>
      <c r="AD1030" s="156"/>
      <c r="AE1030" s="156"/>
      <c r="AF1030" s="156"/>
      <c r="AG1030" s="156"/>
      <c r="AM1030" s="214"/>
      <c r="AN1030" s="214"/>
      <c r="AO1030" s="214"/>
      <c r="AV1030" s="475"/>
      <c r="BE1030" s="178"/>
      <c r="BF1030" s="398"/>
      <c r="BG1030" s="409"/>
      <c r="BH1030" s="156"/>
      <c r="BI1030" s="156"/>
      <c r="BJ1030" s="156"/>
      <c r="BK1030" s="156"/>
      <c r="BL1030" s="156"/>
      <c r="BN1030" s="367"/>
    </row>
    <row r="1031" spans="1:66" s="216" customFormat="1" x14ac:dyDescent="0.45">
      <c r="A1031" s="154"/>
      <c r="B1031" s="485"/>
      <c r="C1031" s="155"/>
      <c r="D1031" s="155"/>
      <c r="E1031" s="156"/>
      <c r="F1031" s="156"/>
      <c r="AB1031" s="156"/>
      <c r="AC1031" s="156"/>
      <c r="AD1031" s="156"/>
      <c r="AE1031" s="156"/>
      <c r="AF1031" s="156"/>
      <c r="AG1031" s="156"/>
      <c r="AM1031" s="214"/>
      <c r="AN1031" s="214"/>
      <c r="AO1031" s="214"/>
      <c r="AV1031" s="475"/>
      <c r="BE1031" s="178"/>
      <c r="BF1031" s="398"/>
      <c r="BG1031" s="409"/>
      <c r="BH1031" s="156"/>
      <c r="BI1031" s="156"/>
      <c r="BJ1031" s="156"/>
      <c r="BK1031" s="156"/>
      <c r="BL1031" s="156"/>
      <c r="BN1031" s="367"/>
    </row>
    <row r="1032" spans="1:66" s="216" customFormat="1" x14ac:dyDescent="0.45">
      <c r="A1032" s="154"/>
      <c r="B1032" s="485"/>
      <c r="C1032" s="155"/>
      <c r="D1032" s="155"/>
      <c r="E1032" s="156"/>
      <c r="F1032" s="156"/>
      <c r="AB1032" s="156"/>
      <c r="AC1032" s="156"/>
      <c r="AD1032" s="156"/>
      <c r="AE1032" s="156"/>
      <c r="AF1032" s="156"/>
      <c r="AG1032" s="156"/>
      <c r="AM1032" s="214"/>
      <c r="AN1032" s="214"/>
      <c r="AO1032" s="214"/>
      <c r="AV1032" s="475"/>
      <c r="BE1032" s="178"/>
      <c r="BF1032" s="398"/>
      <c r="BG1032" s="409"/>
      <c r="BH1032" s="156"/>
      <c r="BI1032" s="156"/>
      <c r="BJ1032" s="156"/>
      <c r="BK1032" s="156"/>
      <c r="BL1032" s="156"/>
      <c r="BN1032" s="367"/>
    </row>
    <row r="1033" spans="1:66" s="216" customFormat="1" x14ac:dyDescent="0.45">
      <c r="A1033" s="154"/>
      <c r="B1033" s="485"/>
      <c r="C1033" s="155"/>
      <c r="D1033" s="155"/>
      <c r="E1033" s="156"/>
      <c r="F1033" s="156"/>
      <c r="AB1033" s="156"/>
      <c r="AC1033" s="156"/>
      <c r="AD1033" s="156"/>
      <c r="AE1033" s="156"/>
      <c r="AF1033" s="156"/>
      <c r="AG1033" s="156"/>
      <c r="AM1033" s="214"/>
      <c r="AN1033" s="214"/>
      <c r="AO1033" s="214"/>
      <c r="AV1033" s="475"/>
      <c r="BE1033" s="178"/>
      <c r="BF1033" s="398"/>
      <c r="BG1033" s="409"/>
      <c r="BH1033" s="156"/>
      <c r="BI1033" s="156"/>
      <c r="BJ1033" s="156"/>
      <c r="BK1033" s="156"/>
      <c r="BL1033" s="156"/>
      <c r="BN1033" s="367"/>
    </row>
    <row r="1034" spans="1:66" s="216" customFormat="1" x14ac:dyDescent="0.45">
      <c r="A1034" s="154"/>
      <c r="B1034" s="485"/>
      <c r="C1034" s="155"/>
      <c r="D1034" s="155"/>
      <c r="E1034" s="156"/>
      <c r="F1034" s="156"/>
      <c r="AB1034" s="156"/>
      <c r="AC1034" s="156"/>
      <c r="AD1034" s="156"/>
      <c r="AE1034" s="156"/>
      <c r="AF1034" s="156"/>
      <c r="AG1034" s="156"/>
      <c r="AM1034" s="214"/>
      <c r="AN1034" s="214"/>
      <c r="AO1034" s="214"/>
      <c r="AV1034" s="475"/>
      <c r="BE1034" s="178"/>
      <c r="BF1034" s="398"/>
      <c r="BG1034" s="409"/>
      <c r="BH1034" s="156"/>
      <c r="BI1034" s="156"/>
      <c r="BJ1034" s="156"/>
      <c r="BK1034" s="156"/>
      <c r="BL1034" s="156"/>
      <c r="BN1034" s="367"/>
    </row>
    <row r="1035" spans="1:66" s="216" customFormat="1" x14ac:dyDescent="0.45">
      <c r="A1035" s="154"/>
      <c r="B1035" s="485"/>
      <c r="C1035" s="155"/>
      <c r="D1035" s="155"/>
      <c r="E1035" s="156"/>
      <c r="F1035" s="156"/>
      <c r="AB1035" s="156"/>
      <c r="AC1035" s="156"/>
      <c r="AD1035" s="156"/>
      <c r="AE1035" s="156"/>
      <c r="AF1035" s="156"/>
      <c r="AG1035" s="156"/>
      <c r="AM1035" s="214"/>
      <c r="AN1035" s="214"/>
      <c r="AO1035" s="214"/>
      <c r="AV1035" s="475"/>
      <c r="BE1035" s="178"/>
      <c r="BF1035" s="398"/>
      <c r="BG1035" s="409"/>
      <c r="BH1035" s="156"/>
      <c r="BI1035" s="156"/>
      <c r="BJ1035" s="156"/>
      <c r="BK1035" s="156"/>
      <c r="BL1035" s="156"/>
      <c r="BN1035" s="367"/>
    </row>
    <row r="1036" spans="1:66" s="216" customFormat="1" x14ac:dyDescent="0.45">
      <c r="A1036" s="154"/>
      <c r="B1036" s="485"/>
      <c r="C1036" s="155"/>
      <c r="D1036" s="155"/>
      <c r="E1036" s="156"/>
      <c r="F1036" s="156"/>
      <c r="AB1036" s="156"/>
      <c r="AC1036" s="156"/>
      <c r="AD1036" s="156"/>
      <c r="AE1036" s="156"/>
      <c r="AF1036" s="156"/>
      <c r="AG1036" s="156"/>
      <c r="AM1036" s="214"/>
      <c r="AN1036" s="214"/>
      <c r="AO1036" s="214"/>
      <c r="AV1036" s="475"/>
      <c r="BE1036" s="178"/>
      <c r="BF1036" s="398"/>
      <c r="BG1036" s="409"/>
      <c r="BH1036" s="156"/>
      <c r="BI1036" s="156"/>
      <c r="BJ1036" s="156"/>
      <c r="BK1036" s="156"/>
      <c r="BL1036" s="156"/>
      <c r="BN1036" s="367"/>
    </row>
    <row r="1037" spans="1:66" s="216" customFormat="1" x14ac:dyDescent="0.45">
      <c r="A1037" s="154"/>
      <c r="B1037" s="485"/>
      <c r="C1037" s="155"/>
      <c r="D1037" s="155"/>
      <c r="E1037" s="156"/>
      <c r="F1037" s="156"/>
      <c r="AB1037" s="156"/>
      <c r="AC1037" s="156"/>
      <c r="AD1037" s="156"/>
      <c r="AE1037" s="156"/>
      <c r="AF1037" s="156"/>
      <c r="AG1037" s="156"/>
      <c r="AM1037" s="214"/>
      <c r="AN1037" s="214"/>
      <c r="AO1037" s="214"/>
      <c r="AV1037" s="475"/>
      <c r="BE1037" s="178"/>
      <c r="BF1037" s="398"/>
      <c r="BG1037" s="409"/>
      <c r="BH1037" s="156"/>
      <c r="BI1037" s="156"/>
      <c r="BJ1037" s="156"/>
      <c r="BK1037" s="156"/>
      <c r="BL1037" s="156"/>
      <c r="BN1037" s="367"/>
    </row>
    <row r="1038" spans="1:66" s="216" customFormat="1" x14ac:dyDescent="0.45">
      <c r="A1038" s="154"/>
      <c r="B1038" s="485"/>
      <c r="C1038" s="155"/>
      <c r="D1038" s="155"/>
      <c r="E1038" s="156"/>
      <c r="F1038" s="156"/>
      <c r="AB1038" s="156"/>
      <c r="AC1038" s="156"/>
      <c r="AD1038" s="156"/>
      <c r="AE1038" s="156"/>
      <c r="AF1038" s="156"/>
      <c r="AG1038" s="156"/>
      <c r="AM1038" s="214"/>
      <c r="AN1038" s="214"/>
      <c r="AO1038" s="214"/>
      <c r="AV1038" s="475"/>
      <c r="BE1038" s="178"/>
      <c r="BF1038" s="398"/>
      <c r="BG1038" s="409"/>
      <c r="BH1038" s="156"/>
      <c r="BI1038" s="156"/>
      <c r="BJ1038" s="156"/>
      <c r="BK1038" s="156"/>
      <c r="BL1038" s="156"/>
      <c r="BN1038" s="367"/>
    </row>
    <row r="1039" spans="1:66" s="216" customFormat="1" x14ac:dyDescent="0.45">
      <c r="A1039" s="154"/>
      <c r="B1039" s="485"/>
      <c r="C1039" s="155"/>
      <c r="D1039" s="155"/>
      <c r="E1039" s="156"/>
      <c r="F1039" s="156"/>
      <c r="AB1039" s="156"/>
      <c r="AC1039" s="156"/>
      <c r="AD1039" s="156"/>
      <c r="AE1039" s="156"/>
      <c r="AF1039" s="156"/>
      <c r="AG1039" s="156"/>
      <c r="AM1039" s="214"/>
      <c r="AN1039" s="214"/>
      <c r="AO1039" s="214"/>
      <c r="AV1039" s="475"/>
      <c r="BE1039" s="178"/>
      <c r="BF1039" s="398"/>
      <c r="BG1039" s="409"/>
      <c r="BH1039" s="156"/>
      <c r="BI1039" s="156"/>
      <c r="BJ1039" s="156"/>
      <c r="BK1039" s="156"/>
      <c r="BL1039" s="156"/>
      <c r="BN1039" s="367"/>
    </row>
    <row r="1040" spans="1:66" s="216" customFormat="1" x14ac:dyDescent="0.45">
      <c r="A1040" s="154"/>
      <c r="B1040" s="485"/>
      <c r="C1040" s="155"/>
      <c r="D1040" s="155"/>
      <c r="E1040" s="156"/>
      <c r="F1040" s="156"/>
      <c r="AB1040" s="156"/>
      <c r="AC1040" s="156"/>
      <c r="AD1040" s="156"/>
      <c r="AE1040" s="156"/>
      <c r="AF1040" s="156"/>
      <c r="AG1040" s="156"/>
      <c r="AM1040" s="214"/>
      <c r="AN1040" s="214"/>
      <c r="AO1040" s="214"/>
      <c r="AV1040" s="475"/>
      <c r="BE1040" s="178"/>
      <c r="BF1040" s="398"/>
      <c r="BG1040" s="409"/>
      <c r="BH1040" s="156"/>
      <c r="BI1040" s="156"/>
      <c r="BJ1040" s="156"/>
      <c r="BK1040" s="156"/>
      <c r="BL1040" s="156"/>
      <c r="BN1040" s="367"/>
    </row>
    <row r="1041" spans="1:66" s="216" customFormat="1" x14ac:dyDescent="0.45">
      <c r="A1041" s="154"/>
      <c r="B1041" s="485"/>
      <c r="C1041" s="155"/>
      <c r="D1041" s="155"/>
      <c r="E1041" s="156"/>
      <c r="F1041" s="156"/>
      <c r="AB1041" s="156"/>
      <c r="AC1041" s="156"/>
      <c r="AD1041" s="156"/>
      <c r="AE1041" s="156"/>
      <c r="AF1041" s="156"/>
      <c r="AG1041" s="156"/>
      <c r="AM1041" s="214"/>
      <c r="AN1041" s="214"/>
      <c r="AO1041" s="214"/>
      <c r="AV1041" s="475"/>
      <c r="BE1041" s="178"/>
      <c r="BF1041" s="398"/>
      <c r="BG1041" s="409"/>
      <c r="BH1041" s="156"/>
      <c r="BI1041" s="156"/>
      <c r="BJ1041" s="156"/>
      <c r="BK1041" s="156"/>
      <c r="BL1041" s="156"/>
      <c r="BN1041" s="367"/>
    </row>
    <row r="1042" spans="1:66" s="216" customFormat="1" x14ac:dyDescent="0.45">
      <c r="A1042" s="154"/>
      <c r="B1042" s="485"/>
      <c r="C1042" s="155"/>
      <c r="D1042" s="155"/>
      <c r="E1042" s="156"/>
      <c r="F1042" s="156"/>
      <c r="AB1042" s="156"/>
      <c r="AC1042" s="156"/>
      <c r="AD1042" s="156"/>
      <c r="AE1042" s="156"/>
      <c r="AF1042" s="156"/>
      <c r="AG1042" s="156"/>
      <c r="AM1042" s="214"/>
      <c r="AN1042" s="214"/>
      <c r="AO1042" s="214"/>
      <c r="AV1042" s="475"/>
      <c r="BE1042" s="178"/>
      <c r="BF1042" s="398"/>
      <c r="BG1042" s="409"/>
      <c r="BH1042" s="156"/>
      <c r="BI1042" s="156"/>
      <c r="BJ1042" s="156"/>
      <c r="BK1042" s="156"/>
      <c r="BL1042" s="156"/>
      <c r="BN1042" s="367"/>
    </row>
    <row r="1043" spans="1:66" s="216" customFormat="1" x14ac:dyDescent="0.45">
      <c r="A1043" s="154"/>
      <c r="B1043" s="485"/>
      <c r="C1043" s="155"/>
      <c r="D1043" s="155"/>
      <c r="E1043" s="156"/>
      <c r="F1043" s="156"/>
      <c r="AB1043" s="156"/>
      <c r="AC1043" s="156"/>
      <c r="AD1043" s="156"/>
      <c r="AE1043" s="156"/>
      <c r="AF1043" s="156"/>
      <c r="AG1043" s="156"/>
      <c r="AM1043" s="214"/>
      <c r="AN1043" s="214"/>
      <c r="AO1043" s="214"/>
      <c r="AV1043" s="475"/>
      <c r="BE1043" s="178"/>
      <c r="BF1043" s="398"/>
      <c r="BG1043" s="409"/>
      <c r="BH1043" s="156"/>
      <c r="BI1043" s="156"/>
      <c r="BJ1043" s="156"/>
      <c r="BK1043" s="156"/>
      <c r="BL1043" s="156"/>
      <c r="BN1043" s="367"/>
    </row>
    <row r="1044" spans="1:66" s="216" customFormat="1" x14ac:dyDescent="0.45">
      <c r="A1044" s="154"/>
      <c r="B1044" s="485"/>
      <c r="C1044" s="155"/>
      <c r="D1044" s="155"/>
      <c r="E1044" s="156"/>
      <c r="F1044" s="156"/>
      <c r="AB1044" s="156"/>
      <c r="AC1044" s="156"/>
      <c r="AD1044" s="156"/>
      <c r="AE1044" s="156"/>
      <c r="AF1044" s="156"/>
      <c r="AG1044" s="156"/>
      <c r="AM1044" s="214"/>
      <c r="AN1044" s="214"/>
      <c r="AO1044" s="214"/>
      <c r="AV1044" s="475"/>
      <c r="BE1044" s="178"/>
      <c r="BF1044" s="398"/>
      <c r="BG1044" s="409"/>
      <c r="BH1044" s="156"/>
      <c r="BI1044" s="156"/>
      <c r="BJ1044" s="156"/>
      <c r="BK1044" s="156"/>
      <c r="BL1044" s="156"/>
      <c r="BN1044" s="367"/>
    </row>
    <row r="1045" spans="1:66" s="216" customFormat="1" x14ac:dyDescent="0.45">
      <c r="A1045" s="154"/>
      <c r="B1045" s="485"/>
      <c r="C1045" s="155"/>
      <c r="D1045" s="155"/>
      <c r="E1045" s="156"/>
      <c r="F1045" s="156"/>
      <c r="AB1045" s="156"/>
      <c r="AC1045" s="156"/>
      <c r="AD1045" s="156"/>
      <c r="AE1045" s="156"/>
      <c r="AF1045" s="156"/>
      <c r="AG1045" s="156"/>
      <c r="AM1045" s="214"/>
      <c r="AN1045" s="214"/>
      <c r="AO1045" s="214"/>
      <c r="AV1045" s="475"/>
      <c r="BE1045" s="178"/>
      <c r="BF1045" s="398"/>
      <c r="BG1045" s="409"/>
      <c r="BH1045" s="156"/>
      <c r="BI1045" s="156"/>
      <c r="BJ1045" s="156"/>
      <c r="BK1045" s="156"/>
      <c r="BL1045" s="156"/>
      <c r="BN1045" s="367"/>
    </row>
    <row r="1046" spans="1:66" s="216" customFormat="1" x14ac:dyDescent="0.45">
      <c r="A1046" s="154"/>
      <c r="B1046" s="485"/>
      <c r="C1046" s="155"/>
      <c r="D1046" s="155"/>
      <c r="E1046" s="156"/>
      <c r="F1046" s="156"/>
      <c r="AB1046" s="156"/>
      <c r="AC1046" s="156"/>
      <c r="AD1046" s="156"/>
      <c r="AE1046" s="156"/>
      <c r="AF1046" s="156"/>
      <c r="AG1046" s="156"/>
      <c r="AM1046" s="214"/>
      <c r="AN1046" s="214"/>
      <c r="AO1046" s="214"/>
      <c r="AV1046" s="475"/>
      <c r="BE1046" s="178"/>
      <c r="BF1046" s="398"/>
      <c r="BG1046" s="409"/>
      <c r="BH1046" s="156"/>
      <c r="BI1046" s="156"/>
      <c r="BJ1046" s="156"/>
      <c r="BK1046" s="156"/>
      <c r="BL1046" s="156"/>
      <c r="BN1046" s="367"/>
    </row>
    <row r="1047" spans="1:66" s="216" customFormat="1" x14ac:dyDescent="0.45">
      <c r="A1047" s="154"/>
      <c r="B1047" s="485"/>
      <c r="C1047" s="155"/>
      <c r="D1047" s="155"/>
      <c r="E1047" s="156"/>
      <c r="F1047" s="156"/>
      <c r="AB1047" s="156"/>
      <c r="AC1047" s="156"/>
      <c r="AD1047" s="156"/>
      <c r="AE1047" s="156"/>
      <c r="AF1047" s="156"/>
      <c r="AG1047" s="156"/>
      <c r="AM1047" s="214"/>
      <c r="AN1047" s="214"/>
      <c r="AO1047" s="214"/>
      <c r="AV1047" s="475"/>
      <c r="BE1047" s="178"/>
      <c r="BF1047" s="398"/>
      <c r="BG1047" s="409"/>
      <c r="BH1047" s="156"/>
      <c r="BI1047" s="156"/>
      <c r="BJ1047" s="156"/>
      <c r="BK1047" s="156"/>
      <c r="BL1047" s="156"/>
      <c r="BN1047" s="367"/>
    </row>
    <row r="1048" spans="1:66" s="216" customFormat="1" x14ac:dyDescent="0.45">
      <c r="A1048" s="154"/>
      <c r="B1048" s="485"/>
      <c r="C1048" s="155"/>
      <c r="D1048" s="155"/>
      <c r="E1048" s="156"/>
      <c r="F1048" s="156"/>
      <c r="AB1048" s="156"/>
      <c r="AC1048" s="156"/>
      <c r="AD1048" s="156"/>
      <c r="AE1048" s="156"/>
      <c r="AF1048" s="156"/>
      <c r="AG1048" s="156"/>
      <c r="AM1048" s="214"/>
      <c r="AN1048" s="214"/>
      <c r="AO1048" s="214"/>
      <c r="AV1048" s="475"/>
      <c r="BE1048" s="178"/>
      <c r="BF1048" s="398"/>
      <c r="BG1048" s="409"/>
      <c r="BH1048" s="156"/>
      <c r="BI1048" s="156"/>
      <c r="BJ1048" s="156"/>
      <c r="BK1048" s="156"/>
      <c r="BL1048" s="156"/>
      <c r="BN1048" s="367"/>
    </row>
    <row r="1049" spans="1:66" s="216" customFormat="1" x14ac:dyDescent="0.45">
      <c r="A1049" s="154"/>
      <c r="B1049" s="485"/>
      <c r="C1049" s="155"/>
      <c r="D1049" s="155"/>
      <c r="E1049" s="156"/>
      <c r="F1049" s="156"/>
      <c r="AB1049" s="156"/>
      <c r="AC1049" s="156"/>
      <c r="AD1049" s="156"/>
      <c r="AE1049" s="156"/>
      <c r="AF1049" s="156"/>
      <c r="AG1049" s="156"/>
      <c r="AM1049" s="214"/>
      <c r="AN1049" s="214"/>
      <c r="AO1049" s="214"/>
      <c r="AV1049" s="475"/>
      <c r="BE1049" s="178"/>
      <c r="BF1049" s="398"/>
      <c r="BG1049" s="409"/>
      <c r="BH1049" s="156"/>
      <c r="BI1049" s="156"/>
      <c r="BJ1049" s="156"/>
      <c r="BK1049" s="156"/>
      <c r="BL1049" s="156"/>
      <c r="BN1049" s="367"/>
    </row>
    <row r="1050" spans="1:66" s="216" customFormat="1" x14ac:dyDescent="0.45">
      <c r="A1050" s="154"/>
      <c r="B1050" s="485"/>
      <c r="C1050" s="155"/>
      <c r="D1050" s="155"/>
      <c r="E1050" s="156"/>
      <c r="F1050" s="156"/>
      <c r="AB1050" s="156"/>
      <c r="AC1050" s="156"/>
      <c r="AD1050" s="156"/>
      <c r="AE1050" s="156"/>
      <c r="AF1050" s="156"/>
      <c r="AG1050" s="156"/>
      <c r="AM1050" s="214"/>
      <c r="AN1050" s="214"/>
      <c r="AO1050" s="214"/>
      <c r="AV1050" s="475"/>
      <c r="BE1050" s="178"/>
      <c r="BF1050" s="398"/>
      <c r="BG1050" s="409"/>
      <c r="BH1050" s="156"/>
      <c r="BI1050" s="156"/>
      <c r="BJ1050" s="156"/>
      <c r="BK1050" s="156"/>
      <c r="BL1050" s="156"/>
      <c r="BN1050" s="367"/>
    </row>
    <row r="1051" spans="1:66" s="216" customFormat="1" x14ac:dyDescent="0.45">
      <c r="A1051" s="154"/>
      <c r="B1051" s="485"/>
      <c r="C1051" s="155"/>
      <c r="D1051" s="155"/>
      <c r="E1051" s="156"/>
      <c r="F1051" s="156"/>
      <c r="AB1051" s="156"/>
      <c r="AC1051" s="156"/>
      <c r="AD1051" s="156"/>
      <c r="AE1051" s="156"/>
      <c r="AF1051" s="156"/>
      <c r="AG1051" s="156"/>
      <c r="AM1051" s="214"/>
      <c r="AN1051" s="214"/>
      <c r="AO1051" s="214"/>
      <c r="AV1051" s="475"/>
      <c r="BE1051" s="178"/>
      <c r="BF1051" s="398"/>
      <c r="BG1051" s="409"/>
      <c r="BH1051" s="156"/>
      <c r="BI1051" s="156"/>
      <c r="BJ1051" s="156"/>
      <c r="BK1051" s="156"/>
      <c r="BL1051" s="156"/>
      <c r="BN1051" s="367"/>
    </row>
    <row r="1052" spans="1:66" s="216" customFormat="1" x14ac:dyDescent="0.45">
      <c r="A1052" s="154"/>
      <c r="B1052" s="485"/>
      <c r="C1052" s="155"/>
      <c r="D1052" s="155"/>
      <c r="E1052" s="156"/>
      <c r="F1052" s="156"/>
      <c r="AB1052" s="156"/>
      <c r="AC1052" s="156"/>
      <c r="AD1052" s="156"/>
      <c r="AE1052" s="156"/>
      <c r="AF1052" s="156"/>
      <c r="AG1052" s="156"/>
      <c r="AM1052" s="214"/>
      <c r="AN1052" s="214"/>
      <c r="AO1052" s="214"/>
      <c r="AV1052" s="475"/>
      <c r="BE1052" s="178"/>
      <c r="BF1052" s="398"/>
      <c r="BG1052" s="409"/>
      <c r="BH1052" s="156"/>
      <c r="BI1052" s="156"/>
      <c r="BJ1052" s="156"/>
      <c r="BK1052" s="156"/>
      <c r="BL1052" s="156"/>
      <c r="BN1052" s="367"/>
    </row>
    <row r="1053" spans="1:66" s="216" customFormat="1" x14ac:dyDescent="0.45">
      <c r="A1053" s="154"/>
      <c r="B1053" s="485"/>
      <c r="C1053" s="155"/>
      <c r="D1053" s="155"/>
      <c r="E1053" s="156"/>
      <c r="F1053" s="156"/>
      <c r="AB1053" s="156"/>
      <c r="AC1053" s="156"/>
      <c r="AD1053" s="156"/>
      <c r="AE1053" s="156"/>
      <c r="AF1053" s="156"/>
      <c r="AG1053" s="156"/>
      <c r="AM1053" s="214"/>
      <c r="AN1053" s="214"/>
      <c r="AO1053" s="214"/>
      <c r="AV1053" s="475"/>
      <c r="BE1053" s="178"/>
      <c r="BF1053" s="398"/>
      <c r="BG1053" s="409"/>
      <c r="BH1053" s="156"/>
      <c r="BI1053" s="156"/>
      <c r="BJ1053" s="156"/>
      <c r="BK1053" s="156"/>
      <c r="BL1053" s="156"/>
      <c r="BN1053" s="367"/>
    </row>
    <row r="1054" spans="1:66" s="216" customFormat="1" x14ac:dyDescent="0.45">
      <c r="A1054" s="154"/>
      <c r="B1054" s="485"/>
      <c r="C1054" s="155"/>
      <c r="D1054" s="155"/>
      <c r="E1054" s="156"/>
      <c r="F1054" s="156"/>
      <c r="AB1054" s="156"/>
      <c r="AC1054" s="156"/>
      <c r="AD1054" s="156"/>
      <c r="AE1054" s="156"/>
      <c r="AF1054" s="156"/>
      <c r="AG1054" s="156"/>
      <c r="AM1054" s="214"/>
      <c r="AN1054" s="214"/>
      <c r="AO1054" s="214"/>
      <c r="AV1054" s="475"/>
      <c r="BE1054" s="178"/>
      <c r="BF1054" s="398"/>
      <c r="BG1054" s="409"/>
      <c r="BH1054" s="156"/>
      <c r="BI1054" s="156"/>
      <c r="BJ1054" s="156"/>
      <c r="BK1054" s="156"/>
      <c r="BL1054" s="156"/>
      <c r="BN1054" s="367"/>
    </row>
    <row r="1055" spans="1:66" s="216" customFormat="1" x14ac:dyDescent="0.45">
      <c r="A1055" s="154"/>
      <c r="B1055" s="485"/>
      <c r="C1055" s="155"/>
      <c r="D1055" s="155"/>
      <c r="E1055" s="156"/>
      <c r="F1055" s="156"/>
      <c r="AB1055" s="156"/>
      <c r="AC1055" s="156"/>
      <c r="AD1055" s="156"/>
      <c r="AE1055" s="156"/>
      <c r="AF1055" s="156"/>
      <c r="AG1055" s="156"/>
      <c r="AM1055" s="214"/>
      <c r="AN1055" s="214"/>
      <c r="AO1055" s="214"/>
      <c r="AV1055" s="475"/>
      <c r="BE1055" s="178"/>
      <c r="BF1055" s="398"/>
      <c r="BG1055" s="409"/>
      <c r="BH1055" s="156"/>
      <c r="BI1055" s="156"/>
      <c r="BJ1055" s="156"/>
      <c r="BK1055" s="156"/>
      <c r="BL1055" s="156"/>
      <c r="BN1055" s="367"/>
    </row>
    <row r="1056" spans="1:66" s="216" customFormat="1" x14ac:dyDescent="0.45">
      <c r="A1056" s="154"/>
      <c r="B1056" s="485"/>
      <c r="C1056" s="155"/>
      <c r="D1056" s="155"/>
      <c r="E1056" s="156"/>
      <c r="F1056" s="156"/>
      <c r="AB1056" s="156"/>
      <c r="AC1056" s="156"/>
      <c r="AD1056" s="156"/>
      <c r="AE1056" s="156"/>
      <c r="AF1056" s="156"/>
      <c r="AG1056" s="156"/>
      <c r="AM1056" s="214"/>
      <c r="AN1056" s="214"/>
      <c r="AO1056" s="214"/>
      <c r="AV1056" s="475"/>
      <c r="BE1056" s="178"/>
      <c r="BF1056" s="398"/>
      <c r="BG1056" s="409"/>
      <c r="BH1056" s="156"/>
      <c r="BI1056" s="156"/>
      <c r="BJ1056" s="156"/>
      <c r="BK1056" s="156"/>
      <c r="BL1056" s="156"/>
      <c r="BN1056" s="367"/>
    </row>
    <row r="1057" spans="1:66" s="216" customFormat="1" x14ac:dyDescent="0.45">
      <c r="A1057" s="154"/>
      <c r="B1057" s="485"/>
      <c r="C1057" s="155"/>
      <c r="D1057" s="155"/>
      <c r="E1057" s="156"/>
      <c r="F1057" s="156"/>
      <c r="AB1057" s="156"/>
      <c r="AC1057" s="156"/>
      <c r="AD1057" s="156"/>
      <c r="AE1057" s="156"/>
      <c r="AF1057" s="156"/>
      <c r="AG1057" s="156"/>
      <c r="AM1057" s="214"/>
      <c r="AN1057" s="214"/>
      <c r="AO1057" s="214"/>
      <c r="AV1057" s="475"/>
      <c r="BE1057" s="178"/>
      <c r="BF1057" s="398"/>
      <c r="BG1057" s="409"/>
      <c r="BH1057" s="156"/>
      <c r="BI1057" s="156"/>
      <c r="BJ1057" s="156"/>
      <c r="BK1057" s="156"/>
      <c r="BL1057" s="156"/>
      <c r="BN1057" s="367"/>
    </row>
    <row r="1058" spans="1:66" s="216" customFormat="1" x14ac:dyDescent="0.45">
      <c r="A1058" s="154"/>
      <c r="B1058" s="485"/>
      <c r="C1058" s="155"/>
      <c r="D1058" s="155"/>
      <c r="E1058" s="156"/>
      <c r="F1058" s="156"/>
      <c r="AB1058" s="156"/>
      <c r="AC1058" s="156"/>
      <c r="AD1058" s="156"/>
      <c r="AE1058" s="156"/>
      <c r="AF1058" s="156"/>
      <c r="AG1058" s="156"/>
      <c r="AM1058" s="214"/>
      <c r="AN1058" s="214"/>
      <c r="AO1058" s="214"/>
      <c r="AV1058" s="475"/>
      <c r="BE1058" s="178"/>
      <c r="BF1058" s="398"/>
      <c r="BG1058" s="409"/>
      <c r="BH1058" s="156"/>
      <c r="BI1058" s="156"/>
      <c r="BJ1058" s="156"/>
      <c r="BK1058" s="156"/>
      <c r="BL1058" s="156"/>
      <c r="BN1058" s="367"/>
    </row>
    <row r="1059" spans="1:66" s="216" customFormat="1" x14ac:dyDescent="0.45">
      <c r="A1059" s="154"/>
      <c r="B1059" s="485"/>
      <c r="C1059" s="155"/>
      <c r="D1059" s="155"/>
      <c r="E1059" s="156"/>
      <c r="F1059" s="156"/>
      <c r="AB1059" s="156"/>
      <c r="AC1059" s="156"/>
      <c r="AD1059" s="156"/>
      <c r="AE1059" s="156"/>
      <c r="AF1059" s="156"/>
      <c r="AG1059" s="156"/>
      <c r="AM1059" s="214"/>
      <c r="AN1059" s="214"/>
      <c r="AO1059" s="214"/>
      <c r="AV1059" s="475"/>
      <c r="BE1059" s="178"/>
      <c r="BF1059" s="398"/>
      <c r="BG1059" s="409"/>
      <c r="BH1059" s="156"/>
      <c r="BI1059" s="156"/>
      <c r="BJ1059" s="156"/>
      <c r="BK1059" s="156"/>
      <c r="BL1059" s="156"/>
      <c r="BN1059" s="367"/>
    </row>
    <row r="1060" spans="1:66" s="216" customFormat="1" x14ac:dyDescent="0.45">
      <c r="A1060" s="154"/>
      <c r="B1060" s="485"/>
      <c r="C1060" s="155"/>
      <c r="D1060" s="155"/>
      <c r="E1060" s="156"/>
      <c r="F1060" s="156"/>
      <c r="AB1060" s="156"/>
      <c r="AC1060" s="156"/>
      <c r="AD1060" s="156"/>
      <c r="AE1060" s="156"/>
      <c r="AF1060" s="156"/>
      <c r="AG1060" s="156"/>
      <c r="AM1060" s="214"/>
      <c r="AN1060" s="214"/>
      <c r="AO1060" s="214"/>
      <c r="AV1060" s="475"/>
      <c r="BE1060" s="178"/>
      <c r="BF1060" s="398"/>
      <c r="BG1060" s="409"/>
      <c r="BH1060" s="156"/>
      <c r="BI1060" s="156"/>
      <c r="BJ1060" s="156"/>
      <c r="BK1060" s="156"/>
      <c r="BL1060" s="156"/>
      <c r="BN1060" s="367"/>
    </row>
    <row r="1061" spans="1:66" s="216" customFormat="1" x14ac:dyDescent="0.45">
      <c r="A1061" s="154"/>
      <c r="B1061" s="485"/>
      <c r="C1061" s="155"/>
      <c r="D1061" s="155"/>
      <c r="E1061" s="156"/>
      <c r="F1061" s="156"/>
      <c r="AB1061" s="156"/>
      <c r="AC1061" s="156"/>
      <c r="AD1061" s="156"/>
      <c r="AE1061" s="156"/>
      <c r="AF1061" s="156"/>
      <c r="AG1061" s="156"/>
      <c r="AM1061" s="214"/>
      <c r="AN1061" s="214"/>
      <c r="AO1061" s="214"/>
      <c r="AV1061" s="475"/>
      <c r="BE1061" s="178"/>
      <c r="BF1061" s="398"/>
      <c r="BG1061" s="409"/>
      <c r="BH1061" s="156"/>
      <c r="BI1061" s="156"/>
      <c r="BJ1061" s="156"/>
      <c r="BK1061" s="156"/>
      <c r="BL1061" s="156"/>
      <c r="BN1061" s="367"/>
    </row>
    <row r="1062" spans="1:66" s="216" customFormat="1" x14ac:dyDescent="0.45">
      <c r="A1062" s="154"/>
      <c r="B1062" s="485"/>
      <c r="C1062" s="155"/>
      <c r="D1062" s="155"/>
      <c r="E1062" s="156"/>
      <c r="F1062" s="156"/>
      <c r="AB1062" s="156"/>
      <c r="AC1062" s="156"/>
      <c r="AD1062" s="156"/>
      <c r="AE1062" s="156"/>
      <c r="AF1062" s="156"/>
      <c r="AG1062" s="156"/>
      <c r="AM1062" s="214"/>
      <c r="AN1062" s="214"/>
      <c r="AO1062" s="214"/>
      <c r="AV1062" s="475"/>
      <c r="BE1062" s="178"/>
      <c r="BF1062" s="398"/>
      <c r="BG1062" s="409"/>
      <c r="BH1062" s="156"/>
      <c r="BI1062" s="156"/>
      <c r="BJ1062" s="156"/>
      <c r="BK1062" s="156"/>
      <c r="BL1062" s="156"/>
      <c r="BN1062" s="367"/>
    </row>
    <row r="1063" spans="1:66" s="216" customFormat="1" x14ac:dyDescent="0.45">
      <c r="A1063" s="154"/>
      <c r="B1063" s="485"/>
      <c r="C1063" s="155"/>
      <c r="D1063" s="155"/>
      <c r="E1063" s="156"/>
      <c r="F1063" s="156"/>
      <c r="AB1063" s="156"/>
      <c r="AC1063" s="156"/>
      <c r="AD1063" s="156"/>
      <c r="AE1063" s="156"/>
      <c r="AF1063" s="156"/>
      <c r="AG1063" s="156"/>
      <c r="AM1063" s="214"/>
      <c r="AN1063" s="214"/>
      <c r="AO1063" s="214"/>
      <c r="AV1063" s="475"/>
      <c r="BE1063" s="178"/>
      <c r="BF1063" s="398"/>
      <c r="BG1063" s="409"/>
      <c r="BH1063" s="156"/>
      <c r="BI1063" s="156"/>
      <c r="BJ1063" s="156"/>
      <c r="BK1063" s="156"/>
      <c r="BL1063" s="156"/>
      <c r="BN1063" s="367"/>
    </row>
    <row r="1064" spans="1:66" s="216" customFormat="1" x14ac:dyDescent="0.45">
      <c r="A1064" s="154"/>
      <c r="B1064" s="485"/>
      <c r="C1064" s="155"/>
      <c r="D1064" s="155"/>
      <c r="E1064" s="156"/>
      <c r="F1064" s="156"/>
      <c r="AB1064" s="156"/>
      <c r="AC1064" s="156"/>
      <c r="AD1064" s="156"/>
      <c r="AE1064" s="156"/>
      <c r="AF1064" s="156"/>
      <c r="AG1064" s="156"/>
      <c r="AM1064" s="214"/>
      <c r="AN1064" s="214"/>
      <c r="AO1064" s="214"/>
      <c r="AV1064" s="475"/>
      <c r="BE1064" s="178"/>
      <c r="BF1064" s="398"/>
      <c r="BG1064" s="409"/>
      <c r="BH1064" s="156"/>
      <c r="BI1064" s="156"/>
      <c r="BJ1064" s="156"/>
      <c r="BK1064" s="156"/>
      <c r="BL1064" s="156"/>
      <c r="BN1064" s="367"/>
    </row>
    <row r="1065" spans="1:66" s="216" customFormat="1" x14ac:dyDescent="0.45">
      <c r="A1065" s="154"/>
      <c r="B1065" s="485"/>
      <c r="C1065" s="155"/>
      <c r="D1065" s="155"/>
      <c r="E1065" s="156"/>
      <c r="F1065" s="156"/>
      <c r="AB1065" s="156"/>
      <c r="AC1065" s="156"/>
      <c r="AD1065" s="156"/>
      <c r="AE1065" s="156"/>
      <c r="AF1065" s="156"/>
      <c r="AG1065" s="156"/>
      <c r="AM1065" s="214"/>
      <c r="AN1065" s="214"/>
      <c r="AO1065" s="214"/>
      <c r="AV1065" s="475"/>
      <c r="BE1065" s="178"/>
      <c r="BF1065" s="398"/>
      <c r="BG1065" s="409"/>
      <c r="BH1065" s="156"/>
      <c r="BI1065" s="156"/>
      <c r="BJ1065" s="156"/>
      <c r="BK1065" s="156"/>
      <c r="BL1065" s="156"/>
      <c r="BN1065" s="367"/>
    </row>
    <row r="1066" spans="1:66" s="216" customFormat="1" x14ac:dyDescent="0.45">
      <c r="A1066" s="154"/>
      <c r="B1066" s="485"/>
      <c r="C1066" s="155"/>
      <c r="D1066" s="155"/>
      <c r="E1066" s="156"/>
      <c r="F1066" s="156"/>
      <c r="AB1066" s="156"/>
      <c r="AC1066" s="156"/>
      <c r="AD1066" s="156"/>
      <c r="AE1066" s="156"/>
      <c r="AF1066" s="156"/>
      <c r="AG1066" s="156"/>
      <c r="AM1066" s="214"/>
      <c r="AN1066" s="214"/>
      <c r="AO1066" s="214"/>
      <c r="AV1066" s="475"/>
      <c r="BE1066" s="178"/>
      <c r="BF1066" s="398"/>
      <c r="BG1066" s="409"/>
      <c r="BH1066" s="156"/>
      <c r="BI1066" s="156"/>
      <c r="BJ1066" s="156"/>
      <c r="BK1066" s="156"/>
      <c r="BL1066" s="156"/>
      <c r="BN1066" s="367"/>
    </row>
    <row r="1067" spans="1:66" s="216" customFormat="1" x14ac:dyDescent="0.45">
      <c r="A1067" s="154"/>
      <c r="B1067" s="485"/>
      <c r="C1067" s="155"/>
      <c r="D1067" s="155"/>
      <c r="E1067" s="156"/>
      <c r="F1067" s="156"/>
      <c r="AB1067" s="156"/>
      <c r="AC1067" s="156"/>
      <c r="AD1067" s="156"/>
      <c r="AE1067" s="156"/>
      <c r="AF1067" s="156"/>
      <c r="AG1067" s="156"/>
      <c r="AM1067" s="214"/>
      <c r="AN1067" s="214"/>
      <c r="AO1067" s="214"/>
      <c r="AV1067" s="475"/>
      <c r="BE1067" s="178"/>
      <c r="BF1067" s="398"/>
      <c r="BG1067" s="409"/>
      <c r="BH1067" s="156"/>
      <c r="BI1067" s="156"/>
      <c r="BJ1067" s="156"/>
      <c r="BK1067" s="156"/>
      <c r="BL1067" s="156"/>
      <c r="BN1067" s="367"/>
    </row>
    <row r="1068" spans="1:66" s="216" customFormat="1" x14ac:dyDescent="0.45">
      <c r="A1068" s="154"/>
      <c r="B1068" s="485"/>
      <c r="C1068" s="155"/>
      <c r="D1068" s="155"/>
      <c r="E1068" s="156"/>
      <c r="F1068" s="156"/>
      <c r="AB1068" s="156"/>
      <c r="AC1068" s="156"/>
      <c r="AD1068" s="156"/>
      <c r="AE1068" s="156"/>
      <c r="AF1068" s="156"/>
      <c r="AG1068" s="156"/>
      <c r="AM1068" s="214"/>
      <c r="AN1068" s="214"/>
      <c r="AO1068" s="214"/>
      <c r="AV1068" s="475"/>
      <c r="BE1068" s="178"/>
      <c r="BF1068" s="398"/>
      <c r="BG1068" s="409"/>
      <c r="BH1068" s="156"/>
      <c r="BI1068" s="156"/>
      <c r="BJ1068" s="156"/>
      <c r="BK1068" s="156"/>
      <c r="BL1068" s="156"/>
      <c r="BN1068" s="367"/>
    </row>
    <row r="1069" spans="1:66" s="216" customFormat="1" x14ac:dyDescent="0.45">
      <c r="A1069" s="154"/>
      <c r="B1069" s="485"/>
      <c r="C1069" s="155"/>
      <c r="D1069" s="155"/>
      <c r="E1069" s="156"/>
      <c r="F1069" s="156"/>
      <c r="AB1069" s="156"/>
      <c r="AC1069" s="156"/>
      <c r="AD1069" s="156"/>
      <c r="AE1069" s="156"/>
      <c r="AF1069" s="156"/>
      <c r="AG1069" s="156"/>
      <c r="AM1069" s="214"/>
      <c r="AN1069" s="214"/>
      <c r="AO1069" s="214"/>
      <c r="AV1069" s="475"/>
      <c r="BE1069" s="178"/>
      <c r="BF1069" s="398"/>
      <c r="BG1069" s="409"/>
      <c r="BH1069" s="156"/>
      <c r="BI1069" s="156"/>
      <c r="BJ1069" s="156"/>
      <c r="BK1069" s="156"/>
      <c r="BL1069" s="156"/>
      <c r="BN1069" s="367"/>
    </row>
    <row r="1070" spans="1:66" s="216" customFormat="1" x14ac:dyDescent="0.45">
      <c r="A1070" s="154"/>
      <c r="B1070" s="485"/>
      <c r="C1070" s="155"/>
      <c r="D1070" s="155"/>
      <c r="E1070" s="156"/>
      <c r="F1070" s="156"/>
      <c r="AB1070" s="156"/>
      <c r="AC1070" s="156"/>
      <c r="AD1070" s="156"/>
      <c r="AE1070" s="156"/>
      <c r="AF1070" s="156"/>
      <c r="AG1070" s="156"/>
      <c r="AM1070" s="214"/>
      <c r="AN1070" s="214"/>
      <c r="AO1070" s="214"/>
      <c r="AV1070" s="475"/>
      <c r="BE1070" s="178"/>
      <c r="BF1070" s="398"/>
      <c r="BG1070" s="409"/>
      <c r="BH1070" s="156"/>
      <c r="BI1070" s="156"/>
      <c r="BJ1070" s="156"/>
      <c r="BK1070" s="156"/>
      <c r="BL1070" s="156"/>
      <c r="BN1070" s="367"/>
    </row>
    <row r="1071" spans="1:66" s="216" customFormat="1" x14ac:dyDescent="0.45">
      <c r="A1071" s="154"/>
      <c r="B1071" s="485"/>
      <c r="C1071" s="155"/>
      <c r="D1071" s="155"/>
      <c r="E1071" s="156"/>
      <c r="F1071" s="156"/>
      <c r="AB1071" s="156"/>
      <c r="AC1071" s="156"/>
      <c r="AD1071" s="156"/>
      <c r="AE1071" s="156"/>
      <c r="AF1071" s="156"/>
      <c r="AG1071" s="156"/>
      <c r="AM1071" s="214"/>
      <c r="AN1071" s="214"/>
      <c r="AO1071" s="214"/>
      <c r="AV1071" s="475"/>
      <c r="BE1071" s="178"/>
      <c r="BF1071" s="398"/>
      <c r="BG1071" s="409"/>
      <c r="BH1071" s="156"/>
      <c r="BI1071" s="156"/>
      <c r="BJ1071" s="156"/>
      <c r="BK1071" s="156"/>
      <c r="BL1071" s="156"/>
      <c r="BN1071" s="367"/>
    </row>
    <row r="1072" spans="1:66" s="216" customFormat="1" x14ac:dyDescent="0.45">
      <c r="A1072" s="154"/>
      <c r="B1072" s="485"/>
      <c r="C1072" s="155"/>
      <c r="D1072" s="155"/>
      <c r="E1072" s="156"/>
      <c r="F1072" s="156"/>
      <c r="AB1072" s="156"/>
      <c r="AC1072" s="156"/>
      <c r="AD1072" s="156"/>
      <c r="AE1072" s="156"/>
      <c r="AF1072" s="156"/>
      <c r="AG1072" s="156"/>
      <c r="AM1072" s="214"/>
      <c r="AN1072" s="214"/>
      <c r="AO1072" s="214"/>
      <c r="AV1072" s="475"/>
      <c r="BE1072" s="178"/>
      <c r="BF1072" s="398"/>
      <c r="BG1072" s="409"/>
      <c r="BH1072" s="156"/>
      <c r="BI1072" s="156"/>
      <c r="BJ1072" s="156"/>
      <c r="BK1072" s="156"/>
      <c r="BL1072" s="156"/>
      <c r="BN1072" s="367"/>
    </row>
    <row r="1073" spans="1:66" s="216" customFormat="1" x14ac:dyDescent="0.45">
      <c r="A1073" s="154"/>
      <c r="B1073" s="485"/>
      <c r="C1073" s="155"/>
      <c r="D1073" s="155"/>
      <c r="E1073" s="156"/>
      <c r="F1073" s="156"/>
      <c r="AB1073" s="156"/>
      <c r="AC1073" s="156"/>
      <c r="AD1073" s="156"/>
      <c r="AE1073" s="156"/>
      <c r="AF1073" s="156"/>
      <c r="AG1073" s="156"/>
      <c r="AM1073" s="214"/>
      <c r="AN1073" s="214"/>
      <c r="AO1073" s="214"/>
      <c r="AV1073" s="475"/>
      <c r="BE1073" s="178"/>
      <c r="BF1073" s="398"/>
      <c r="BG1073" s="409"/>
      <c r="BH1073" s="156"/>
      <c r="BI1073" s="156"/>
      <c r="BJ1073" s="156"/>
      <c r="BK1073" s="156"/>
      <c r="BL1073" s="156"/>
      <c r="BN1073" s="367"/>
    </row>
    <row r="1074" spans="1:66" s="216" customFormat="1" x14ac:dyDescent="0.45">
      <c r="A1074" s="154"/>
      <c r="B1074" s="485"/>
      <c r="C1074" s="155"/>
      <c r="D1074" s="155"/>
      <c r="E1074" s="156"/>
      <c r="F1074" s="156"/>
      <c r="AB1074" s="156"/>
      <c r="AC1074" s="156"/>
      <c r="AD1074" s="156"/>
      <c r="AE1074" s="156"/>
      <c r="AF1074" s="156"/>
      <c r="AG1074" s="156"/>
      <c r="AM1074" s="214"/>
      <c r="AN1074" s="214"/>
      <c r="AO1074" s="214"/>
      <c r="AV1074" s="475"/>
      <c r="BE1074" s="178"/>
      <c r="BF1074" s="398"/>
      <c r="BG1074" s="409"/>
      <c r="BH1074" s="156"/>
      <c r="BI1074" s="156"/>
      <c r="BJ1074" s="156"/>
      <c r="BK1074" s="156"/>
      <c r="BL1074" s="156"/>
      <c r="BN1074" s="367"/>
    </row>
    <row r="1075" spans="1:66" s="216" customFormat="1" x14ac:dyDescent="0.45">
      <c r="A1075" s="154"/>
      <c r="B1075" s="485"/>
      <c r="C1075" s="155"/>
      <c r="D1075" s="155"/>
      <c r="E1075" s="156"/>
      <c r="F1075" s="156"/>
      <c r="AB1075" s="156"/>
      <c r="AC1075" s="156"/>
      <c r="AD1075" s="156"/>
      <c r="AE1075" s="156"/>
      <c r="AF1075" s="156"/>
      <c r="AG1075" s="156"/>
      <c r="AM1075" s="214"/>
      <c r="AN1075" s="214"/>
      <c r="AO1075" s="214"/>
      <c r="AV1075" s="475"/>
      <c r="BE1075" s="178"/>
      <c r="BF1075" s="398"/>
      <c r="BG1075" s="409"/>
      <c r="BH1075" s="156"/>
      <c r="BI1075" s="156"/>
      <c r="BJ1075" s="156"/>
      <c r="BK1075" s="156"/>
      <c r="BL1075" s="156"/>
      <c r="BN1075" s="367"/>
    </row>
    <row r="1076" spans="1:66" s="216" customFormat="1" x14ac:dyDescent="0.45">
      <c r="A1076" s="154"/>
      <c r="B1076" s="485"/>
      <c r="C1076" s="155"/>
      <c r="D1076" s="155"/>
      <c r="E1076" s="156"/>
      <c r="F1076" s="156"/>
      <c r="AB1076" s="156"/>
      <c r="AC1076" s="156"/>
      <c r="AD1076" s="156"/>
      <c r="AE1076" s="156"/>
      <c r="AF1076" s="156"/>
      <c r="AG1076" s="156"/>
      <c r="AM1076" s="214"/>
      <c r="AN1076" s="214"/>
      <c r="AO1076" s="214"/>
      <c r="AV1076" s="475"/>
      <c r="BE1076" s="178"/>
      <c r="BF1076" s="398"/>
      <c r="BG1076" s="409"/>
      <c r="BH1076" s="156"/>
      <c r="BI1076" s="156"/>
      <c r="BJ1076" s="156"/>
      <c r="BK1076" s="156"/>
      <c r="BL1076" s="156"/>
      <c r="BN1076" s="367"/>
    </row>
    <row r="1077" spans="1:66" s="216" customFormat="1" x14ac:dyDescent="0.45">
      <c r="A1077" s="154"/>
      <c r="B1077" s="485"/>
      <c r="C1077" s="155"/>
      <c r="D1077" s="155"/>
      <c r="E1077" s="156"/>
      <c r="F1077" s="156"/>
      <c r="AB1077" s="156"/>
      <c r="AC1077" s="156"/>
      <c r="AD1077" s="156"/>
      <c r="AE1077" s="156"/>
      <c r="AF1077" s="156"/>
      <c r="AG1077" s="156"/>
      <c r="AM1077" s="214"/>
      <c r="AN1077" s="214"/>
      <c r="AO1077" s="214"/>
      <c r="AV1077" s="475"/>
      <c r="BE1077" s="178"/>
      <c r="BF1077" s="398"/>
      <c r="BG1077" s="409"/>
      <c r="BH1077" s="156"/>
      <c r="BI1077" s="156"/>
      <c r="BJ1077" s="156"/>
      <c r="BK1077" s="156"/>
      <c r="BL1077" s="156"/>
      <c r="BN1077" s="367"/>
    </row>
    <row r="1078" spans="1:66" s="216" customFormat="1" x14ac:dyDescent="0.45">
      <c r="A1078" s="154"/>
      <c r="B1078" s="485"/>
      <c r="C1078" s="155"/>
      <c r="D1078" s="155"/>
      <c r="E1078" s="156"/>
      <c r="F1078" s="156"/>
      <c r="AB1078" s="156"/>
      <c r="AC1078" s="156"/>
      <c r="AD1078" s="156"/>
      <c r="AE1078" s="156"/>
      <c r="AF1078" s="156"/>
      <c r="AG1078" s="156"/>
      <c r="AM1078" s="214"/>
      <c r="AN1078" s="214"/>
      <c r="AO1078" s="214"/>
      <c r="AV1078" s="475"/>
      <c r="BE1078" s="178"/>
      <c r="BF1078" s="398"/>
      <c r="BG1078" s="409"/>
      <c r="BH1078" s="156"/>
      <c r="BI1078" s="156"/>
      <c r="BJ1078" s="156"/>
      <c r="BK1078" s="156"/>
      <c r="BL1078" s="156"/>
      <c r="BN1078" s="367"/>
    </row>
    <row r="1079" spans="1:66" s="216" customFormat="1" x14ac:dyDescent="0.45">
      <c r="A1079" s="154"/>
      <c r="B1079" s="485"/>
      <c r="C1079" s="155"/>
      <c r="D1079" s="155"/>
      <c r="E1079" s="156"/>
      <c r="F1079" s="156"/>
      <c r="AB1079" s="156"/>
      <c r="AC1079" s="156"/>
      <c r="AD1079" s="156"/>
      <c r="AE1079" s="156"/>
      <c r="AF1079" s="156"/>
      <c r="AG1079" s="156"/>
      <c r="AM1079" s="214"/>
      <c r="AN1079" s="214"/>
      <c r="AO1079" s="214"/>
      <c r="AV1079" s="475"/>
      <c r="BE1079" s="178"/>
      <c r="BF1079" s="398"/>
      <c r="BG1079" s="409"/>
      <c r="BH1079" s="156"/>
      <c r="BI1079" s="156"/>
      <c r="BJ1079" s="156"/>
      <c r="BK1079" s="156"/>
      <c r="BL1079" s="156"/>
      <c r="BN1079" s="367"/>
    </row>
    <row r="1080" spans="1:66" s="216" customFormat="1" x14ac:dyDescent="0.45">
      <c r="A1080" s="154"/>
      <c r="B1080" s="485"/>
      <c r="C1080" s="155"/>
      <c r="D1080" s="155"/>
      <c r="E1080" s="156"/>
      <c r="F1080" s="156"/>
      <c r="AB1080" s="156"/>
      <c r="AC1080" s="156"/>
      <c r="AD1080" s="156"/>
      <c r="AE1080" s="156"/>
      <c r="AF1080" s="156"/>
      <c r="AG1080" s="156"/>
      <c r="AM1080" s="214"/>
      <c r="AN1080" s="214"/>
      <c r="AO1080" s="214"/>
      <c r="AV1080" s="475"/>
      <c r="BE1080" s="178"/>
      <c r="BF1080" s="398"/>
      <c r="BG1080" s="409"/>
      <c r="BH1080" s="156"/>
      <c r="BI1080" s="156"/>
      <c r="BJ1080" s="156"/>
      <c r="BK1080" s="156"/>
      <c r="BL1080" s="156"/>
      <c r="BN1080" s="367"/>
    </row>
    <row r="1081" spans="1:66" s="216" customFormat="1" x14ac:dyDescent="0.45">
      <c r="A1081" s="154"/>
      <c r="B1081" s="485"/>
      <c r="C1081" s="155"/>
      <c r="D1081" s="155"/>
      <c r="E1081" s="156"/>
      <c r="F1081" s="156"/>
      <c r="AB1081" s="156"/>
      <c r="AC1081" s="156"/>
      <c r="AD1081" s="156"/>
      <c r="AE1081" s="156"/>
      <c r="AF1081" s="156"/>
      <c r="AG1081" s="156"/>
      <c r="AM1081" s="214"/>
      <c r="AN1081" s="214"/>
      <c r="AO1081" s="214"/>
      <c r="AV1081" s="475"/>
      <c r="BE1081" s="178"/>
      <c r="BF1081" s="398"/>
      <c r="BG1081" s="409"/>
      <c r="BH1081" s="156"/>
      <c r="BI1081" s="156"/>
      <c r="BJ1081" s="156"/>
      <c r="BK1081" s="156"/>
      <c r="BL1081" s="156"/>
      <c r="BN1081" s="367"/>
    </row>
    <row r="1082" spans="1:66" s="216" customFormat="1" x14ac:dyDescent="0.45">
      <c r="A1082" s="154"/>
      <c r="B1082" s="485"/>
      <c r="C1082" s="155"/>
      <c r="D1082" s="155"/>
      <c r="E1082" s="156"/>
      <c r="F1082" s="156"/>
      <c r="AB1082" s="156"/>
      <c r="AC1082" s="156"/>
      <c r="AD1082" s="156"/>
      <c r="AE1082" s="156"/>
      <c r="AF1082" s="156"/>
      <c r="AG1082" s="156"/>
      <c r="AM1082" s="214"/>
      <c r="AN1082" s="214"/>
      <c r="AO1082" s="214"/>
      <c r="AV1082" s="475"/>
      <c r="BE1082" s="178"/>
      <c r="BF1082" s="398"/>
      <c r="BG1082" s="409"/>
      <c r="BH1082" s="156"/>
      <c r="BI1082" s="156"/>
      <c r="BJ1082" s="156"/>
      <c r="BK1082" s="156"/>
      <c r="BL1082" s="156"/>
      <c r="BN1082" s="367"/>
    </row>
    <row r="1083" spans="1:66" s="216" customFormat="1" x14ac:dyDescent="0.45">
      <c r="A1083" s="154"/>
      <c r="B1083" s="485"/>
      <c r="C1083" s="155"/>
      <c r="D1083" s="155"/>
      <c r="E1083" s="156"/>
      <c r="F1083" s="156"/>
      <c r="AB1083" s="156"/>
      <c r="AC1083" s="156"/>
      <c r="AD1083" s="156"/>
      <c r="AE1083" s="156"/>
      <c r="AF1083" s="156"/>
      <c r="AG1083" s="156"/>
      <c r="AM1083" s="214"/>
      <c r="AN1083" s="214"/>
      <c r="AO1083" s="214"/>
      <c r="AV1083" s="475"/>
      <c r="BE1083" s="178"/>
      <c r="BF1083" s="398"/>
      <c r="BG1083" s="409"/>
      <c r="BH1083" s="156"/>
      <c r="BI1083" s="156"/>
      <c r="BJ1083" s="156"/>
      <c r="BK1083" s="156"/>
      <c r="BL1083" s="156"/>
      <c r="BN1083" s="367"/>
    </row>
    <row r="1084" spans="1:66" s="216" customFormat="1" x14ac:dyDescent="0.45">
      <c r="A1084" s="154"/>
      <c r="B1084" s="485"/>
      <c r="C1084" s="155"/>
      <c r="D1084" s="155"/>
      <c r="E1084" s="156"/>
      <c r="F1084" s="156"/>
      <c r="AB1084" s="156"/>
      <c r="AC1084" s="156"/>
      <c r="AD1084" s="156"/>
      <c r="AE1084" s="156"/>
      <c r="AF1084" s="156"/>
      <c r="AG1084" s="156"/>
      <c r="AM1084" s="214"/>
      <c r="AN1084" s="214"/>
      <c r="AO1084" s="214"/>
      <c r="AV1084" s="475"/>
      <c r="BE1084" s="178"/>
      <c r="BF1084" s="398"/>
      <c r="BG1084" s="409"/>
      <c r="BH1084" s="156"/>
      <c r="BI1084" s="156"/>
      <c r="BJ1084" s="156"/>
      <c r="BK1084" s="156"/>
      <c r="BL1084" s="156"/>
      <c r="BN1084" s="367"/>
    </row>
    <row r="1085" spans="1:66" s="216" customFormat="1" x14ac:dyDescent="0.45">
      <c r="A1085" s="154"/>
      <c r="B1085" s="485"/>
      <c r="C1085" s="155"/>
      <c r="D1085" s="155"/>
      <c r="E1085" s="156"/>
      <c r="F1085" s="156"/>
      <c r="AB1085" s="156"/>
      <c r="AC1085" s="156"/>
      <c r="AD1085" s="156"/>
      <c r="AE1085" s="156"/>
      <c r="AF1085" s="156"/>
      <c r="AG1085" s="156"/>
      <c r="AM1085" s="214"/>
      <c r="AN1085" s="214"/>
      <c r="AO1085" s="214"/>
      <c r="AV1085" s="475"/>
      <c r="BE1085" s="178"/>
      <c r="BF1085" s="398"/>
      <c r="BG1085" s="409"/>
      <c r="BH1085" s="156"/>
      <c r="BI1085" s="156"/>
      <c r="BJ1085" s="156"/>
      <c r="BK1085" s="156"/>
      <c r="BL1085" s="156"/>
      <c r="BN1085" s="367"/>
    </row>
    <row r="1086" spans="1:66" s="216" customFormat="1" x14ac:dyDescent="0.45">
      <c r="A1086" s="154"/>
      <c r="B1086" s="485"/>
      <c r="C1086" s="155"/>
      <c r="D1086" s="155"/>
      <c r="E1086" s="156"/>
      <c r="F1086" s="156"/>
      <c r="AB1086" s="156"/>
      <c r="AC1086" s="156"/>
      <c r="AD1086" s="156"/>
      <c r="AE1086" s="156"/>
      <c r="AF1086" s="156"/>
      <c r="AG1086" s="156"/>
      <c r="AM1086" s="214"/>
      <c r="AN1086" s="214"/>
      <c r="AO1086" s="214"/>
      <c r="AV1086" s="475"/>
      <c r="BE1086" s="178"/>
      <c r="BF1086" s="398"/>
      <c r="BG1086" s="409"/>
      <c r="BH1086" s="156"/>
      <c r="BI1086" s="156"/>
      <c r="BJ1086" s="156"/>
      <c r="BK1086" s="156"/>
      <c r="BL1086" s="156"/>
      <c r="BN1086" s="367"/>
    </row>
    <row r="1087" spans="1:66" s="216" customFormat="1" x14ac:dyDescent="0.45">
      <c r="A1087" s="154"/>
      <c r="B1087" s="485"/>
      <c r="C1087" s="155"/>
      <c r="D1087" s="155"/>
      <c r="E1087" s="156"/>
      <c r="F1087" s="156"/>
      <c r="AB1087" s="156"/>
      <c r="AC1087" s="156"/>
      <c r="AD1087" s="156"/>
      <c r="AE1087" s="156"/>
      <c r="AF1087" s="156"/>
      <c r="AG1087" s="156"/>
      <c r="AM1087" s="214"/>
      <c r="AN1087" s="214"/>
      <c r="AO1087" s="214"/>
      <c r="AV1087" s="475"/>
      <c r="BE1087" s="178"/>
      <c r="BF1087" s="398"/>
      <c r="BG1087" s="409"/>
      <c r="BH1087" s="156"/>
      <c r="BI1087" s="156"/>
      <c r="BJ1087" s="156"/>
      <c r="BK1087" s="156"/>
      <c r="BL1087" s="156"/>
      <c r="BN1087" s="367"/>
    </row>
    <row r="1088" spans="1:66" s="216" customFormat="1" x14ac:dyDescent="0.45">
      <c r="A1088" s="154"/>
      <c r="B1088" s="485"/>
      <c r="C1088" s="155"/>
      <c r="D1088" s="155"/>
      <c r="E1088" s="156"/>
      <c r="F1088" s="156"/>
      <c r="AB1088" s="156"/>
      <c r="AC1088" s="156"/>
      <c r="AD1088" s="156"/>
      <c r="AE1088" s="156"/>
      <c r="AF1088" s="156"/>
      <c r="AG1088" s="156"/>
      <c r="AM1088" s="214"/>
      <c r="AN1088" s="214"/>
      <c r="AO1088" s="214"/>
      <c r="AV1088" s="475"/>
      <c r="BE1088" s="178"/>
      <c r="BF1088" s="398"/>
      <c r="BG1088" s="409"/>
      <c r="BH1088" s="156"/>
      <c r="BI1088" s="156"/>
      <c r="BJ1088" s="156"/>
      <c r="BK1088" s="156"/>
      <c r="BL1088" s="156"/>
      <c r="BN1088" s="367"/>
    </row>
    <row r="1089" spans="1:66" s="216" customFormat="1" x14ac:dyDescent="0.45">
      <c r="A1089" s="154"/>
      <c r="B1089" s="485"/>
      <c r="C1089" s="155"/>
      <c r="D1089" s="155"/>
      <c r="E1089" s="156"/>
      <c r="F1089" s="156"/>
      <c r="AB1089" s="156"/>
      <c r="AC1089" s="156"/>
      <c r="AD1089" s="156"/>
      <c r="AE1089" s="156"/>
      <c r="AF1089" s="156"/>
      <c r="AG1089" s="156"/>
      <c r="AM1089" s="214"/>
      <c r="AN1089" s="214"/>
      <c r="AO1089" s="214"/>
      <c r="AV1089" s="475"/>
      <c r="BE1089" s="178"/>
      <c r="BF1089" s="398"/>
      <c r="BG1089" s="409"/>
      <c r="BH1089" s="156"/>
      <c r="BI1089" s="156"/>
      <c r="BJ1089" s="156"/>
      <c r="BK1089" s="156"/>
      <c r="BL1089" s="156"/>
      <c r="BN1089" s="367"/>
    </row>
    <row r="1090" spans="1:66" s="216" customFormat="1" x14ac:dyDescent="0.45">
      <c r="A1090" s="154"/>
      <c r="B1090" s="485"/>
      <c r="C1090" s="155"/>
      <c r="D1090" s="155"/>
      <c r="E1090" s="156"/>
      <c r="F1090" s="156"/>
      <c r="AB1090" s="156"/>
      <c r="AC1090" s="156"/>
      <c r="AD1090" s="156"/>
      <c r="AE1090" s="156"/>
      <c r="AF1090" s="156"/>
      <c r="AG1090" s="156"/>
      <c r="AM1090" s="214"/>
      <c r="AN1090" s="214"/>
      <c r="AO1090" s="214"/>
      <c r="AV1090" s="475"/>
      <c r="BE1090" s="178"/>
      <c r="BF1090" s="398"/>
      <c r="BG1090" s="409"/>
      <c r="BH1090" s="156"/>
      <c r="BI1090" s="156"/>
      <c r="BJ1090" s="156"/>
      <c r="BK1090" s="156"/>
      <c r="BL1090" s="156"/>
      <c r="BN1090" s="367"/>
    </row>
    <row r="1091" spans="1:66" s="216" customFormat="1" x14ac:dyDescent="0.45">
      <c r="A1091" s="154"/>
      <c r="B1091" s="485"/>
      <c r="C1091" s="155"/>
      <c r="D1091" s="155"/>
      <c r="E1091" s="156"/>
      <c r="F1091" s="156"/>
      <c r="AB1091" s="156"/>
      <c r="AC1091" s="156"/>
      <c r="AD1091" s="156"/>
      <c r="AE1091" s="156"/>
      <c r="AF1091" s="156"/>
      <c r="AG1091" s="156"/>
      <c r="AM1091" s="214"/>
      <c r="AN1091" s="214"/>
      <c r="AO1091" s="214"/>
      <c r="AV1091" s="475"/>
      <c r="BE1091" s="178"/>
      <c r="BF1091" s="398"/>
      <c r="BG1091" s="409"/>
      <c r="BH1091" s="156"/>
      <c r="BI1091" s="156"/>
      <c r="BJ1091" s="156"/>
      <c r="BK1091" s="156"/>
      <c r="BL1091" s="156"/>
      <c r="BN1091" s="367"/>
    </row>
    <row r="1092" spans="1:66" s="216" customFormat="1" x14ac:dyDescent="0.45">
      <c r="A1092" s="154"/>
      <c r="B1092" s="485"/>
      <c r="C1092" s="155"/>
      <c r="D1092" s="155"/>
      <c r="E1092" s="156"/>
      <c r="F1092" s="156"/>
      <c r="AB1092" s="156"/>
      <c r="AC1092" s="156"/>
      <c r="AD1092" s="156"/>
      <c r="AE1092" s="156"/>
      <c r="AF1092" s="156"/>
      <c r="AG1092" s="156"/>
      <c r="AM1092" s="214"/>
      <c r="AN1092" s="214"/>
      <c r="AO1092" s="214"/>
      <c r="AV1092" s="475"/>
      <c r="BE1092" s="178"/>
      <c r="BF1092" s="398"/>
      <c r="BG1092" s="409"/>
      <c r="BH1092" s="156"/>
      <c r="BI1092" s="156"/>
      <c r="BJ1092" s="156"/>
      <c r="BK1092" s="156"/>
      <c r="BL1092" s="156"/>
      <c r="BN1092" s="367"/>
    </row>
    <row r="1093" spans="1:66" s="216" customFormat="1" x14ac:dyDescent="0.45">
      <c r="A1093" s="154"/>
      <c r="B1093" s="485"/>
      <c r="C1093" s="155"/>
      <c r="D1093" s="155"/>
      <c r="E1093" s="156"/>
      <c r="F1093" s="156"/>
      <c r="AB1093" s="156"/>
      <c r="AC1093" s="156"/>
      <c r="AD1093" s="156"/>
      <c r="AE1093" s="156"/>
      <c r="AF1093" s="156"/>
      <c r="AG1093" s="156"/>
      <c r="AM1093" s="214"/>
      <c r="AN1093" s="214"/>
      <c r="AO1093" s="214"/>
      <c r="AV1093" s="475"/>
      <c r="BE1093" s="178"/>
      <c r="BF1093" s="398"/>
      <c r="BG1093" s="409"/>
      <c r="BH1093" s="156"/>
      <c r="BI1093" s="156"/>
      <c r="BJ1093" s="156"/>
      <c r="BK1093" s="156"/>
      <c r="BL1093" s="156"/>
      <c r="BN1093" s="367"/>
    </row>
    <row r="1094" spans="1:66" s="216" customFormat="1" x14ac:dyDescent="0.45">
      <c r="A1094" s="154"/>
      <c r="B1094" s="485"/>
      <c r="C1094" s="155"/>
      <c r="D1094" s="155"/>
      <c r="E1094" s="156"/>
      <c r="F1094" s="156"/>
      <c r="AB1094" s="156"/>
      <c r="AC1094" s="156"/>
      <c r="AD1094" s="156"/>
      <c r="AE1094" s="156"/>
      <c r="AF1094" s="156"/>
      <c r="AG1094" s="156"/>
      <c r="AM1094" s="214"/>
      <c r="AN1094" s="214"/>
      <c r="AO1094" s="214"/>
      <c r="AV1094" s="475"/>
      <c r="BE1094" s="178"/>
      <c r="BF1094" s="398"/>
      <c r="BG1094" s="409"/>
      <c r="BH1094" s="156"/>
      <c r="BI1094" s="156"/>
      <c r="BJ1094" s="156"/>
      <c r="BK1094" s="156"/>
      <c r="BL1094" s="156"/>
      <c r="BN1094" s="367"/>
    </row>
    <row r="1095" spans="1:66" s="216" customFormat="1" x14ac:dyDescent="0.45">
      <c r="A1095" s="154"/>
      <c r="B1095" s="485"/>
      <c r="C1095" s="155"/>
      <c r="D1095" s="155"/>
      <c r="E1095" s="156"/>
      <c r="F1095" s="156"/>
      <c r="AB1095" s="156"/>
      <c r="AC1095" s="156"/>
      <c r="AD1095" s="156"/>
      <c r="AE1095" s="156"/>
      <c r="AF1095" s="156"/>
      <c r="AG1095" s="156"/>
      <c r="AM1095" s="214"/>
      <c r="AN1095" s="214"/>
      <c r="AO1095" s="214"/>
      <c r="AV1095" s="475"/>
      <c r="BE1095" s="178"/>
      <c r="BF1095" s="398"/>
      <c r="BG1095" s="409"/>
      <c r="BH1095" s="156"/>
      <c r="BI1095" s="156"/>
      <c r="BJ1095" s="156"/>
      <c r="BK1095" s="156"/>
      <c r="BL1095" s="156"/>
      <c r="BN1095" s="367"/>
    </row>
    <row r="1096" spans="1:66" s="216" customFormat="1" x14ac:dyDescent="0.45">
      <c r="A1096" s="154"/>
      <c r="B1096" s="485"/>
      <c r="C1096" s="155"/>
      <c r="D1096" s="155"/>
      <c r="E1096" s="156"/>
      <c r="F1096" s="156"/>
      <c r="AB1096" s="156"/>
      <c r="AC1096" s="156"/>
      <c r="AD1096" s="156"/>
      <c r="AE1096" s="156"/>
      <c r="AF1096" s="156"/>
      <c r="AG1096" s="156"/>
      <c r="AM1096" s="214"/>
      <c r="AN1096" s="214"/>
      <c r="AO1096" s="214"/>
      <c r="AV1096" s="475"/>
      <c r="BE1096" s="178"/>
      <c r="BF1096" s="398"/>
      <c r="BG1096" s="409"/>
      <c r="BH1096" s="156"/>
      <c r="BI1096" s="156"/>
      <c r="BJ1096" s="156"/>
      <c r="BK1096" s="156"/>
      <c r="BL1096" s="156"/>
      <c r="BN1096" s="367"/>
    </row>
    <row r="1097" spans="1:66" s="216" customFormat="1" x14ac:dyDescent="0.45">
      <c r="A1097" s="154"/>
      <c r="B1097" s="485"/>
      <c r="C1097" s="155"/>
      <c r="D1097" s="155"/>
      <c r="E1097" s="156"/>
      <c r="F1097" s="156"/>
      <c r="AB1097" s="156"/>
      <c r="AC1097" s="156"/>
      <c r="AD1097" s="156"/>
      <c r="AE1097" s="156"/>
      <c r="AF1097" s="156"/>
      <c r="AG1097" s="156"/>
      <c r="AM1097" s="214"/>
      <c r="AN1097" s="214"/>
      <c r="AO1097" s="214"/>
      <c r="AV1097" s="475"/>
      <c r="BE1097" s="178"/>
      <c r="BF1097" s="398"/>
      <c r="BG1097" s="409"/>
      <c r="BH1097" s="156"/>
      <c r="BI1097" s="156"/>
      <c r="BJ1097" s="156"/>
      <c r="BK1097" s="156"/>
      <c r="BL1097" s="156"/>
      <c r="BN1097" s="367"/>
    </row>
    <row r="1098" spans="1:66" s="216" customFormat="1" x14ac:dyDescent="0.45">
      <c r="A1098" s="154"/>
      <c r="B1098" s="485"/>
      <c r="C1098" s="155"/>
      <c r="D1098" s="155"/>
      <c r="E1098" s="156"/>
      <c r="F1098" s="156"/>
      <c r="AB1098" s="156"/>
      <c r="AC1098" s="156"/>
      <c r="AD1098" s="156"/>
      <c r="AE1098" s="156"/>
      <c r="AF1098" s="156"/>
      <c r="AG1098" s="156"/>
      <c r="AM1098" s="214"/>
      <c r="AN1098" s="214"/>
      <c r="AO1098" s="214"/>
      <c r="AV1098" s="475"/>
      <c r="BE1098" s="178"/>
      <c r="BF1098" s="398"/>
      <c r="BG1098" s="409"/>
      <c r="BH1098" s="156"/>
      <c r="BI1098" s="156"/>
      <c r="BJ1098" s="156"/>
      <c r="BK1098" s="156"/>
      <c r="BL1098" s="156"/>
      <c r="BN1098" s="367"/>
    </row>
    <row r="1099" spans="1:66" s="216" customFormat="1" x14ac:dyDescent="0.45">
      <c r="A1099" s="154"/>
      <c r="B1099" s="485"/>
      <c r="C1099" s="155"/>
      <c r="D1099" s="155"/>
      <c r="E1099" s="156"/>
      <c r="F1099" s="156"/>
      <c r="AB1099" s="156"/>
      <c r="AC1099" s="156"/>
      <c r="AD1099" s="156"/>
      <c r="AE1099" s="156"/>
      <c r="AF1099" s="156"/>
      <c r="AG1099" s="156"/>
      <c r="AM1099" s="214"/>
      <c r="AN1099" s="214"/>
      <c r="AO1099" s="214"/>
      <c r="AV1099" s="475"/>
      <c r="BE1099" s="178"/>
      <c r="BF1099" s="398"/>
      <c r="BG1099" s="409"/>
      <c r="BH1099" s="156"/>
      <c r="BI1099" s="156"/>
      <c r="BJ1099" s="156"/>
      <c r="BK1099" s="156"/>
      <c r="BL1099" s="156"/>
      <c r="BN1099" s="367"/>
    </row>
    <row r="1100" spans="1:66" s="216" customFormat="1" x14ac:dyDescent="0.45">
      <c r="A1100" s="154"/>
      <c r="B1100" s="485"/>
      <c r="C1100" s="155"/>
      <c r="D1100" s="155"/>
      <c r="E1100" s="156"/>
      <c r="F1100" s="156"/>
      <c r="AB1100" s="156"/>
      <c r="AC1100" s="156"/>
      <c r="AD1100" s="156"/>
      <c r="AE1100" s="156"/>
      <c r="AF1100" s="156"/>
      <c r="AG1100" s="156"/>
      <c r="AM1100" s="214"/>
      <c r="AN1100" s="214"/>
      <c r="AO1100" s="214"/>
      <c r="AV1100" s="475"/>
      <c r="BE1100" s="178"/>
      <c r="BF1100" s="398"/>
      <c r="BG1100" s="409"/>
      <c r="BH1100" s="156"/>
      <c r="BI1100" s="156"/>
      <c r="BJ1100" s="156"/>
      <c r="BK1100" s="156"/>
      <c r="BL1100" s="156"/>
      <c r="BN1100" s="367"/>
    </row>
    <row r="1101" spans="1:66" s="216" customFormat="1" x14ac:dyDescent="0.45">
      <c r="A1101" s="154"/>
      <c r="B1101" s="485"/>
      <c r="C1101" s="155"/>
      <c r="D1101" s="155"/>
      <c r="E1101" s="156"/>
      <c r="F1101" s="156"/>
      <c r="AB1101" s="156"/>
      <c r="AC1101" s="156"/>
      <c r="AD1101" s="156"/>
      <c r="AE1101" s="156"/>
      <c r="AF1101" s="156"/>
      <c r="AG1101" s="156"/>
      <c r="AM1101" s="214"/>
      <c r="AN1101" s="214"/>
      <c r="AO1101" s="214"/>
      <c r="AV1101" s="475"/>
      <c r="BE1101" s="178"/>
      <c r="BF1101" s="398"/>
      <c r="BG1101" s="409"/>
      <c r="BH1101" s="156"/>
      <c r="BI1101" s="156"/>
      <c r="BJ1101" s="156"/>
      <c r="BK1101" s="156"/>
      <c r="BL1101" s="156"/>
      <c r="BN1101" s="367"/>
    </row>
    <row r="1102" spans="1:66" s="216" customFormat="1" x14ac:dyDescent="0.45">
      <c r="A1102" s="154"/>
      <c r="B1102" s="485"/>
      <c r="C1102" s="155"/>
      <c r="D1102" s="155"/>
      <c r="E1102" s="156"/>
      <c r="F1102" s="156"/>
      <c r="AB1102" s="156"/>
      <c r="AC1102" s="156"/>
      <c r="AD1102" s="156"/>
      <c r="AE1102" s="156"/>
      <c r="AF1102" s="156"/>
      <c r="AG1102" s="156"/>
      <c r="AM1102" s="214"/>
      <c r="AN1102" s="214"/>
      <c r="AO1102" s="214"/>
      <c r="AV1102" s="475"/>
      <c r="BE1102" s="178"/>
      <c r="BF1102" s="398"/>
      <c r="BG1102" s="409"/>
      <c r="BH1102" s="156"/>
      <c r="BI1102" s="156"/>
      <c r="BJ1102" s="156"/>
      <c r="BK1102" s="156"/>
      <c r="BL1102" s="156"/>
      <c r="BN1102" s="367"/>
    </row>
    <row r="1103" spans="1:66" s="216" customFormat="1" x14ac:dyDescent="0.45">
      <c r="A1103" s="154"/>
      <c r="B1103" s="485"/>
      <c r="C1103" s="155"/>
      <c r="D1103" s="155"/>
      <c r="E1103" s="156"/>
      <c r="F1103" s="156"/>
      <c r="AB1103" s="156"/>
      <c r="AC1103" s="156"/>
      <c r="AD1103" s="156"/>
      <c r="AE1103" s="156"/>
      <c r="AF1103" s="156"/>
      <c r="AG1103" s="156"/>
      <c r="AM1103" s="214"/>
      <c r="AN1103" s="214"/>
      <c r="AO1103" s="214"/>
      <c r="AV1103" s="475"/>
      <c r="BE1103" s="178"/>
      <c r="BF1103" s="398"/>
      <c r="BG1103" s="409"/>
      <c r="BH1103" s="156"/>
      <c r="BI1103" s="156"/>
      <c r="BJ1103" s="156"/>
      <c r="BK1103" s="156"/>
      <c r="BL1103" s="156"/>
      <c r="BN1103" s="367"/>
    </row>
    <row r="1104" spans="1:66" s="216" customFormat="1" x14ac:dyDescent="0.45">
      <c r="A1104" s="154"/>
      <c r="B1104" s="485"/>
      <c r="C1104" s="155"/>
      <c r="D1104" s="155"/>
      <c r="E1104" s="156"/>
      <c r="F1104" s="156"/>
      <c r="AB1104" s="156"/>
      <c r="AC1104" s="156"/>
      <c r="AD1104" s="156"/>
      <c r="AE1104" s="156"/>
      <c r="AF1104" s="156"/>
      <c r="AG1104" s="156"/>
      <c r="AM1104" s="214"/>
      <c r="AN1104" s="214"/>
      <c r="AO1104" s="214"/>
      <c r="AV1104" s="475"/>
      <c r="BE1104" s="178"/>
      <c r="BF1104" s="398"/>
      <c r="BG1104" s="409"/>
      <c r="BH1104" s="156"/>
      <c r="BI1104" s="156"/>
      <c r="BJ1104" s="156"/>
      <c r="BK1104" s="156"/>
      <c r="BL1104" s="156"/>
      <c r="BN1104" s="367"/>
    </row>
    <row r="1105" spans="1:66" s="216" customFormat="1" x14ac:dyDescent="0.45">
      <c r="A1105" s="154"/>
      <c r="B1105" s="485"/>
      <c r="C1105" s="155"/>
      <c r="D1105" s="155"/>
      <c r="E1105" s="156"/>
      <c r="F1105" s="156"/>
      <c r="AB1105" s="156"/>
      <c r="AC1105" s="156"/>
      <c r="AD1105" s="156"/>
      <c r="AE1105" s="156"/>
      <c r="AF1105" s="156"/>
      <c r="AG1105" s="156"/>
      <c r="AM1105" s="214"/>
      <c r="AN1105" s="214"/>
      <c r="AO1105" s="214"/>
      <c r="AV1105" s="475"/>
      <c r="BE1105" s="178"/>
      <c r="BF1105" s="398"/>
      <c r="BG1105" s="409"/>
      <c r="BH1105" s="156"/>
      <c r="BI1105" s="156"/>
      <c r="BJ1105" s="156"/>
      <c r="BK1105" s="156"/>
      <c r="BL1105" s="156"/>
      <c r="BN1105" s="367"/>
    </row>
    <row r="1106" spans="1:66" s="216" customFormat="1" x14ac:dyDescent="0.45">
      <c r="A1106" s="154"/>
      <c r="B1106" s="485"/>
      <c r="C1106" s="155"/>
      <c r="D1106" s="155"/>
      <c r="E1106" s="156"/>
      <c r="F1106" s="156"/>
      <c r="AB1106" s="156"/>
      <c r="AC1106" s="156"/>
      <c r="AD1106" s="156"/>
      <c r="AE1106" s="156"/>
      <c r="AF1106" s="156"/>
      <c r="AG1106" s="156"/>
      <c r="AM1106" s="214"/>
      <c r="AN1106" s="214"/>
      <c r="AO1106" s="214"/>
      <c r="AV1106" s="475"/>
      <c r="BE1106" s="178"/>
      <c r="BF1106" s="398"/>
      <c r="BG1106" s="409"/>
      <c r="BH1106" s="156"/>
      <c r="BI1106" s="156"/>
      <c r="BJ1106" s="156"/>
      <c r="BK1106" s="156"/>
      <c r="BL1106" s="156"/>
      <c r="BN1106" s="367"/>
    </row>
    <row r="1107" spans="1:66" s="216" customFormat="1" x14ac:dyDescent="0.45">
      <c r="A1107" s="154"/>
      <c r="B1107" s="485"/>
      <c r="C1107" s="155"/>
      <c r="D1107" s="155"/>
      <c r="E1107" s="156"/>
      <c r="F1107" s="156"/>
      <c r="AB1107" s="156"/>
      <c r="AC1107" s="156"/>
      <c r="AD1107" s="156"/>
      <c r="AE1107" s="156"/>
      <c r="AF1107" s="156"/>
      <c r="AG1107" s="156"/>
      <c r="AM1107" s="214"/>
      <c r="AN1107" s="214"/>
      <c r="AO1107" s="214"/>
      <c r="AV1107" s="475"/>
      <c r="BE1107" s="178"/>
      <c r="BF1107" s="398"/>
      <c r="BG1107" s="409"/>
      <c r="BH1107" s="156"/>
      <c r="BI1107" s="156"/>
      <c r="BJ1107" s="156"/>
      <c r="BK1107" s="156"/>
      <c r="BL1107" s="156"/>
      <c r="BN1107" s="367"/>
    </row>
    <row r="1108" spans="1:66" s="216" customFormat="1" x14ac:dyDescent="0.45">
      <c r="A1108" s="154"/>
      <c r="B1108" s="485"/>
      <c r="C1108" s="155"/>
      <c r="D1108" s="155"/>
      <c r="E1108" s="156"/>
      <c r="F1108" s="156"/>
      <c r="AB1108" s="156"/>
      <c r="AC1108" s="156"/>
      <c r="AD1108" s="156"/>
      <c r="AE1108" s="156"/>
      <c r="AF1108" s="156"/>
      <c r="AG1108" s="156"/>
      <c r="AM1108" s="214"/>
      <c r="AN1108" s="214"/>
      <c r="AO1108" s="214"/>
      <c r="AV1108" s="475"/>
      <c r="BE1108" s="178"/>
      <c r="BF1108" s="398"/>
      <c r="BG1108" s="409"/>
      <c r="BH1108" s="156"/>
      <c r="BI1108" s="156"/>
      <c r="BJ1108" s="156"/>
      <c r="BK1108" s="156"/>
      <c r="BL1108" s="156"/>
      <c r="BN1108" s="367"/>
    </row>
    <row r="1109" spans="1:66" s="216" customFormat="1" x14ac:dyDescent="0.45">
      <c r="A1109" s="154"/>
      <c r="B1109" s="485"/>
      <c r="C1109" s="155"/>
      <c r="D1109" s="155"/>
      <c r="E1109" s="156"/>
      <c r="F1109" s="156"/>
      <c r="AB1109" s="156"/>
      <c r="AC1109" s="156"/>
      <c r="AD1109" s="156"/>
      <c r="AE1109" s="156"/>
      <c r="AF1109" s="156"/>
      <c r="AG1109" s="156"/>
      <c r="AM1109" s="214"/>
      <c r="AN1109" s="214"/>
      <c r="AO1109" s="214"/>
      <c r="AV1109" s="475"/>
      <c r="BE1109" s="178"/>
      <c r="BF1109" s="398"/>
      <c r="BG1109" s="409"/>
      <c r="BH1109" s="156"/>
      <c r="BI1109" s="156"/>
      <c r="BJ1109" s="156"/>
      <c r="BK1109" s="156"/>
      <c r="BL1109" s="156"/>
      <c r="BN1109" s="367"/>
    </row>
    <row r="1110" spans="1:66" s="216" customFormat="1" x14ac:dyDescent="0.45">
      <c r="A1110" s="154"/>
      <c r="B1110" s="485"/>
      <c r="C1110" s="155"/>
      <c r="D1110" s="155"/>
      <c r="E1110" s="156"/>
      <c r="F1110" s="156"/>
      <c r="AB1110" s="156"/>
      <c r="AC1110" s="156"/>
      <c r="AD1110" s="156"/>
      <c r="AE1110" s="156"/>
      <c r="AF1110" s="156"/>
      <c r="AG1110" s="156"/>
      <c r="AM1110" s="214"/>
      <c r="AN1110" s="214"/>
      <c r="AO1110" s="214"/>
      <c r="AV1110" s="475"/>
      <c r="BE1110" s="178"/>
      <c r="BF1110" s="398"/>
      <c r="BG1110" s="409"/>
      <c r="BH1110" s="156"/>
      <c r="BI1110" s="156"/>
      <c r="BJ1110" s="156"/>
      <c r="BK1110" s="156"/>
      <c r="BL1110" s="156"/>
      <c r="BN1110" s="367"/>
    </row>
    <row r="1111" spans="1:66" s="216" customFormat="1" x14ac:dyDescent="0.45">
      <c r="A1111" s="154"/>
      <c r="B1111" s="485"/>
      <c r="C1111" s="155"/>
      <c r="D1111" s="155"/>
      <c r="E1111" s="156"/>
      <c r="F1111" s="156"/>
      <c r="AB1111" s="156"/>
      <c r="AC1111" s="156"/>
      <c r="AD1111" s="156"/>
      <c r="AE1111" s="156"/>
      <c r="AF1111" s="156"/>
      <c r="AG1111" s="156"/>
      <c r="AM1111" s="214"/>
      <c r="AN1111" s="214"/>
      <c r="AO1111" s="214"/>
      <c r="AV1111" s="475"/>
      <c r="BE1111" s="178"/>
      <c r="BF1111" s="398"/>
      <c r="BG1111" s="409"/>
      <c r="BH1111" s="156"/>
      <c r="BI1111" s="156"/>
      <c r="BJ1111" s="156"/>
      <c r="BK1111" s="156"/>
      <c r="BL1111" s="156"/>
      <c r="BN1111" s="367"/>
    </row>
    <row r="1112" spans="1:66" s="216" customFormat="1" x14ac:dyDescent="0.45">
      <c r="A1112" s="154"/>
      <c r="B1112" s="485"/>
      <c r="C1112" s="155"/>
      <c r="D1112" s="155"/>
      <c r="E1112" s="156"/>
      <c r="F1112" s="156"/>
      <c r="AB1112" s="156"/>
      <c r="AC1112" s="156"/>
      <c r="AD1112" s="156"/>
      <c r="AE1112" s="156"/>
      <c r="AF1112" s="156"/>
      <c r="AG1112" s="156"/>
      <c r="AM1112" s="214"/>
      <c r="AN1112" s="214"/>
      <c r="AO1112" s="214"/>
      <c r="AV1112" s="475"/>
      <c r="BE1112" s="178"/>
      <c r="BF1112" s="398"/>
      <c r="BG1112" s="409"/>
      <c r="BH1112" s="156"/>
      <c r="BI1112" s="156"/>
      <c r="BJ1112" s="156"/>
      <c r="BK1112" s="156"/>
      <c r="BL1112" s="156"/>
      <c r="BN1112" s="367"/>
    </row>
    <row r="1113" spans="1:66" s="216" customFormat="1" x14ac:dyDescent="0.45">
      <c r="A1113" s="154"/>
      <c r="B1113" s="485"/>
      <c r="C1113" s="155"/>
      <c r="D1113" s="155"/>
      <c r="E1113" s="156"/>
      <c r="F1113" s="156"/>
      <c r="AB1113" s="156"/>
      <c r="AC1113" s="156"/>
      <c r="AD1113" s="156"/>
      <c r="AE1113" s="156"/>
      <c r="AF1113" s="156"/>
      <c r="AG1113" s="156"/>
      <c r="AM1113" s="214"/>
      <c r="AN1113" s="214"/>
      <c r="AO1113" s="214"/>
      <c r="AV1113" s="475"/>
      <c r="BE1113" s="178"/>
      <c r="BF1113" s="398"/>
      <c r="BG1113" s="409"/>
      <c r="BH1113" s="156"/>
      <c r="BI1113" s="156"/>
      <c r="BJ1113" s="156"/>
      <c r="BK1113" s="156"/>
      <c r="BL1113" s="156"/>
      <c r="BN1113" s="367"/>
    </row>
    <row r="1114" spans="1:66" s="216" customFormat="1" x14ac:dyDescent="0.45">
      <c r="A1114" s="154"/>
      <c r="B1114" s="485"/>
      <c r="C1114" s="155"/>
      <c r="D1114" s="155"/>
      <c r="E1114" s="156"/>
      <c r="F1114" s="156"/>
      <c r="AB1114" s="156"/>
      <c r="AC1114" s="156"/>
      <c r="AD1114" s="156"/>
      <c r="AE1114" s="156"/>
      <c r="AF1114" s="156"/>
      <c r="AG1114" s="156"/>
      <c r="AM1114" s="214"/>
      <c r="AN1114" s="214"/>
      <c r="AO1114" s="214"/>
      <c r="AV1114" s="475"/>
      <c r="BE1114" s="178"/>
      <c r="BF1114" s="398"/>
      <c r="BG1114" s="409"/>
      <c r="BH1114" s="156"/>
      <c r="BI1114" s="156"/>
      <c r="BJ1114" s="156"/>
      <c r="BK1114" s="156"/>
      <c r="BL1114" s="156"/>
      <c r="BN1114" s="367"/>
    </row>
    <row r="1115" spans="1:66" s="216" customFormat="1" x14ac:dyDescent="0.45">
      <c r="A1115" s="154"/>
      <c r="B1115" s="485"/>
      <c r="C1115" s="155"/>
      <c r="D1115" s="155"/>
      <c r="E1115" s="156"/>
      <c r="F1115" s="156"/>
      <c r="AB1115" s="156"/>
      <c r="AC1115" s="156"/>
      <c r="AD1115" s="156"/>
      <c r="AE1115" s="156"/>
      <c r="AF1115" s="156"/>
      <c r="AG1115" s="156"/>
      <c r="AM1115" s="214"/>
      <c r="AN1115" s="214"/>
      <c r="AO1115" s="214"/>
      <c r="AV1115" s="475"/>
      <c r="BE1115" s="178"/>
      <c r="BF1115" s="398"/>
      <c r="BG1115" s="409"/>
      <c r="BH1115" s="156"/>
      <c r="BI1115" s="156"/>
      <c r="BJ1115" s="156"/>
      <c r="BK1115" s="156"/>
      <c r="BL1115" s="156"/>
      <c r="BN1115" s="367"/>
    </row>
    <row r="1116" spans="1:66" s="216" customFormat="1" x14ac:dyDescent="0.45">
      <c r="A1116" s="154"/>
      <c r="B1116" s="485"/>
      <c r="C1116" s="155"/>
      <c r="D1116" s="155"/>
      <c r="E1116" s="156"/>
      <c r="F1116" s="156"/>
      <c r="AB1116" s="156"/>
      <c r="AC1116" s="156"/>
      <c r="AD1116" s="156"/>
      <c r="AE1116" s="156"/>
      <c r="AF1116" s="156"/>
      <c r="AG1116" s="156"/>
      <c r="AM1116" s="214"/>
      <c r="AN1116" s="214"/>
      <c r="AO1116" s="214"/>
      <c r="AV1116" s="475"/>
      <c r="BE1116" s="178"/>
      <c r="BF1116" s="398"/>
      <c r="BG1116" s="409"/>
      <c r="BH1116" s="156"/>
      <c r="BI1116" s="156"/>
      <c r="BJ1116" s="156"/>
      <c r="BK1116" s="156"/>
      <c r="BL1116" s="156"/>
      <c r="BN1116" s="367"/>
    </row>
    <row r="1117" spans="1:66" s="216" customFormat="1" x14ac:dyDescent="0.45">
      <c r="A1117" s="154"/>
      <c r="B1117" s="485"/>
      <c r="C1117" s="155"/>
      <c r="D1117" s="155"/>
      <c r="E1117" s="156"/>
      <c r="F1117" s="156"/>
      <c r="AB1117" s="156"/>
      <c r="AC1117" s="156"/>
      <c r="AD1117" s="156"/>
      <c r="AE1117" s="156"/>
      <c r="AF1117" s="156"/>
      <c r="AG1117" s="156"/>
      <c r="AM1117" s="214"/>
      <c r="AN1117" s="214"/>
      <c r="AO1117" s="214"/>
      <c r="AV1117" s="475"/>
      <c r="BE1117" s="178"/>
      <c r="BF1117" s="398"/>
      <c r="BG1117" s="409"/>
      <c r="BH1117" s="156"/>
      <c r="BI1117" s="156"/>
      <c r="BJ1117" s="156"/>
      <c r="BK1117" s="156"/>
      <c r="BL1117" s="156"/>
      <c r="BN1117" s="367"/>
    </row>
    <row r="1118" spans="1:66" s="216" customFormat="1" x14ac:dyDescent="0.45">
      <c r="A1118" s="154"/>
      <c r="B1118" s="485"/>
      <c r="C1118" s="155"/>
      <c r="D1118" s="155"/>
      <c r="E1118" s="156"/>
      <c r="F1118" s="156"/>
      <c r="AB1118" s="156"/>
      <c r="AC1118" s="156"/>
      <c r="AD1118" s="156"/>
      <c r="AE1118" s="156"/>
      <c r="AF1118" s="156"/>
      <c r="AG1118" s="156"/>
      <c r="AM1118" s="214"/>
      <c r="AN1118" s="214"/>
      <c r="AO1118" s="214"/>
      <c r="AV1118" s="475"/>
      <c r="BE1118" s="178"/>
      <c r="BF1118" s="398"/>
      <c r="BG1118" s="409"/>
      <c r="BH1118" s="156"/>
      <c r="BI1118" s="156"/>
      <c r="BJ1118" s="156"/>
      <c r="BK1118" s="156"/>
      <c r="BL1118" s="156"/>
      <c r="BN1118" s="367"/>
    </row>
    <row r="1119" spans="1:66" s="216" customFormat="1" x14ac:dyDescent="0.45">
      <c r="A1119" s="154"/>
      <c r="B1119" s="485"/>
      <c r="C1119" s="155"/>
      <c r="D1119" s="155"/>
      <c r="E1119" s="156"/>
      <c r="F1119" s="156"/>
      <c r="AB1119" s="156"/>
      <c r="AC1119" s="156"/>
      <c r="AD1119" s="156"/>
      <c r="AE1119" s="156"/>
      <c r="AF1119" s="156"/>
      <c r="AG1119" s="156"/>
      <c r="AM1119" s="214"/>
      <c r="AN1119" s="214"/>
      <c r="AO1119" s="214"/>
      <c r="AV1119" s="475"/>
      <c r="BE1119" s="178"/>
      <c r="BF1119" s="398"/>
      <c r="BG1119" s="409"/>
      <c r="BH1119" s="156"/>
      <c r="BI1119" s="156"/>
      <c r="BJ1119" s="156"/>
      <c r="BK1119" s="156"/>
      <c r="BL1119" s="156"/>
      <c r="BN1119" s="367"/>
    </row>
    <row r="1120" spans="1:66" s="216" customFormat="1" x14ac:dyDescent="0.45">
      <c r="A1120" s="154"/>
      <c r="B1120" s="485"/>
      <c r="C1120" s="155"/>
      <c r="D1120" s="155"/>
      <c r="E1120" s="156"/>
      <c r="F1120" s="156"/>
      <c r="AB1120" s="156"/>
      <c r="AC1120" s="156"/>
      <c r="AD1120" s="156"/>
      <c r="AE1120" s="156"/>
      <c r="AF1120" s="156"/>
      <c r="AG1120" s="156"/>
      <c r="AM1120" s="214"/>
      <c r="AN1120" s="214"/>
      <c r="AO1120" s="214"/>
      <c r="AV1120" s="475"/>
      <c r="BE1120" s="178"/>
      <c r="BF1120" s="398"/>
      <c r="BG1120" s="409"/>
      <c r="BH1120" s="156"/>
      <c r="BI1120" s="156"/>
      <c r="BJ1120" s="156"/>
      <c r="BK1120" s="156"/>
      <c r="BL1120" s="156"/>
      <c r="BN1120" s="367"/>
    </row>
    <row r="1121" spans="1:66" s="216" customFormat="1" x14ac:dyDescent="0.45">
      <c r="A1121" s="154"/>
      <c r="B1121" s="485"/>
      <c r="C1121" s="155"/>
      <c r="D1121" s="155"/>
      <c r="E1121" s="156"/>
      <c r="F1121" s="156"/>
      <c r="AB1121" s="156"/>
      <c r="AC1121" s="156"/>
      <c r="AD1121" s="156"/>
      <c r="AE1121" s="156"/>
      <c r="AF1121" s="156"/>
      <c r="AG1121" s="156"/>
      <c r="AM1121" s="214"/>
      <c r="AN1121" s="214"/>
      <c r="AO1121" s="214"/>
      <c r="AV1121" s="475"/>
      <c r="BE1121" s="178"/>
      <c r="BF1121" s="398"/>
      <c r="BG1121" s="409"/>
      <c r="BH1121" s="156"/>
      <c r="BI1121" s="156"/>
      <c r="BJ1121" s="156"/>
      <c r="BK1121" s="156"/>
      <c r="BL1121" s="156"/>
      <c r="BN1121" s="367"/>
    </row>
    <row r="1122" spans="1:66" s="216" customFormat="1" x14ac:dyDescent="0.45">
      <c r="A1122" s="154"/>
      <c r="B1122" s="485"/>
      <c r="C1122" s="155"/>
      <c r="D1122" s="155"/>
      <c r="E1122" s="156"/>
      <c r="F1122" s="156"/>
      <c r="AB1122" s="156"/>
      <c r="AC1122" s="156"/>
      <c r="AD1122" s="156"/>
      <c r="AE1122" s="156"/>
      <c r="AF1122" s="156"/>
      <c r="AG1122" s="156"/>
      <c r="AM1122" s="214"/>
      <c r="AN1122" s="214"/>
      <c r="AO1122" s="214"/>
      <c r="AV1122" s="475"/>
      <c r="BE1122" s="178"/>
      <c r="BF1122" s="398"/>
      <c r="BG1122" s="409"/>
      <c r="BH1122" s="156"/>
      <c r="BI1122" s="156"/>
      <c r="BJ1122" s="156"/>
      <c r="BK1122" s="156"/>
      <c r="BL1122" s="156"/>
      <c r="BN1122" s="367"/>
    </row>
    <row r="1123" spans="1:66" s="216" customFormat="1" x14ac:dyDescent="0.45">
      <c r="A1123" s="154"/>
      <c r="B1123" s="485"/>
      <c r="C1123" s="155"/>
      <c r="D1123" s="155"/>
      <c r="E1123" s="156"/>
      <c r="F1123" s="156"/>
      <c r="AB1123" s="156"/>
      <c r="AC1123" s="156"/>
      <c r="AD1123" s="156"/>
      <c r="AE1123" s="156"/>
      <c r="AF1123" s="156"/>
      <c r="AG1123" s="156"/>
      <c r="AM1123" s="214"/>
      <c r="AN1123" s="214"/>
      <c r="AO1123" s="214"/>
      <c r="AV1123" s="475"/>
      <c r="BE1123" s="178"/>
      <c r="BF1123" s="398"/>
      <c r="BG1123" s="409"/>
      <c r="BH1123" s="156"/>
      <c r="BI1123" s="156"/>
      <c r="BJ1123" s="156"/>
      <c r="BK1123" s="156"/>
      <c r="BL1123" s="156"/>
      <c r="BN1123" s="367"/>
    </row>
    <row r="1124" spans="1:66" s="216" customFormat="1" x14ac:dyDescent="0.45">
      <c r="A1124" s="154"/>
      <c r="B1124" s="485"/>
      <c r="C1124" s="155"/>
      <c r="D1124" s="155"/>
      <c r="E1124" s="156"/>
      <c r="F1124" s="156"/>
      <c r="AB1124" s="156"/>
      <c r="AC1124" s="156"/>
      <c r="AD1124" s="156"/>
      <c r="AE1124" s="156"/>
      <c r="AF1124" s="156"/>
      <c r="AG1124" s="156"/>
      <c r="AM1124" s="214"/>
      <c r="AN1124" s="214"/>
      <c r="AO1124" s="214"/>
      <c r="AV1124" s="475"/>
      <c r="BE1124" s="178"/>
      <c r="BF1124" s="398"/>
      <c r="BG1124" s="409"/>
      <c r="BH1124" s="156"/>
      <c r="BI1124" s="156"/>
      <c r="BJ1124" s="156"/>
      <c r="BK1124" s="156"/>
      <c r="BL1124" s="156"/>
      <c r="BN1124" s="367"/>
    </row>
    <row r="1125" spans="1:66" s="216" customFormat="1" x14ac:dyDescent="0.45">
      <c r="A1125" s="154"/>
      <c r="B1125" s="485"/>
      <c r="C1125" s="155"/>
      <c r="D1125" s="155"/>
      <c r="E1125" s="156"/>
      <c r="F1125" s="156"/>
      <c r="AB1125" s="156"/>
      <c r="AC1125" s="156"/>
      <c r="AD1125" s="156"/>
      <c r="AE1125" s="156"/>
      <c r="AF1125" s="156"/>
      <c r="AG1125" s="156"/>
      <c r="AM1125" s="214"/>
      <c r="AN1125" s="214"/>
      <c r="AO1125" s="214"/>
      <c r="AV1125" s="475"/>
      <c r="BE1125" s="178"/>
      <c r="BF1125" s="398"/>
      <c r="BG1125" s="409"/>
      <c r="BH1125" s="156"/>
      <c r="BI1125" s="156"/>
      <c r="BJ1125" s="156"/>
      <c r="BK1125" s="156"/>
      <c r="BL1125" s="156"/>
      <c r="BN1125" s="367"/>
    </row>
    <row r="1126" spans="1:66" s="216" customFormat="1" x14ac:dyDescent="0.45">
      <c r="A1126" s="154"/>
      <c r="B1126" s="485"/>
      <c r="C1126" s="155"/>
      <c r="D1126" s="155"/>
      <c r="E1126" s="156"/>
      <c r="F1126" s="156"/>
      <c r="AB1126" s="156"/>
      <c r="AC1126" s="156"/>
      <c r="AD1126" s="156"/>
      <c r="AE1126" s="156"/>
      <c r="AF1126" s="156"/>
      <c r="AG1126" s="156"/>
      <c r="AM1126" s="214"/>
      <c r="AN1126" s="214"/>
      <c r="AO1126" s="214"/>
      <c r="AV1126" s="475"/>
      <c r="BE1126" s="178"/>
      <c r="BF1126" s="398"/>
      <c r="BG1126" s="409"/>
      <c r="BH1126" s="156"/>
      <c r="BI1126" s="156"/>
      <c r="BJ1126" s="156"/>
      <c r="BK1126" s="156"/>
      <c r="BL1126" s="156"/>
      <c r="BN1126" s="367"/>
    </row>
    <row r="1127" spans="1:66" s="216" customFormat="1" x14ac:dyDescent="0.45">
      <c r="A1127" s="154"/>
      <c r="B1127" s="485"/>
      <c r="C1127" s="155"/>
      <c r="D1127" s="155"/>
      <c r="E1127" s="156"/>
      <c r="F1127" s="156"/>
      <c r="AB1127" s="156"/>
      <c r="AC1127" s="156"/>
      <c r="AD1127" s="156"/>
      <c r="AE1127" s="156"/>
      <c r="AF1127" s="156"/>
      <c r="AG1127" s="156"/>
      <c r="AM1127" s="214"/>
      <c r="AN1127" s="214"/>
      <c r="AO1127" s="214"/>
      <c r="AV1127" s="475"/>
      <c r="BE1127" s="178"/>
      <c r="BF1127" s="398"/>
      <c r="BG1127" s="409"/>
      <c r="BH1127" s="156"/>
      <c r="BI1127" s="156"/>
      <c r="BJ1127" s="156"/>
      <c r="BK1127" s="156"/>
      <c r="BL1127" s="156"/>
      <c r="BN1127" s="367"/>
    </row>
    <row r="1128" spans="1:66" s="216" customFormat="1" x14ac:dyDescent="0.45">
      <c r="A1128" s="154"/>
      <c r="B1128" s="485"/>
      <c r="C1128" s="155"/>
      <c r="D1128" s="155"/>
      <c r="E1128" s="156"/>
      <c r="F1128" s="156"/>
      <c r="AB1128" s="156"/>
      <c r="AC1128" s="156"/>
      <c r="AD1128" s="156"/>
      <c r="AE1128" s="156"/>
      <c r="AF1128" s="156"/>
      <c r="AG1128" s="156"/>
      <c r="AM1128" s="214"/>
      <c r="AN1128" s="214"/>
      <c r="AO1128" s="214"/>
      <c r="AV1128" s="475"/>
      <c r="BE1128" s="178"/>
      <c r="BF1128" s="398"/>
      <c r="BG1128" s="409"/>
      <c r="BH1128" s="156"/>
      <c r="BI1128" s="156"/>
      <c r="BJ1128" s="156"/>
      <c r="BK1128" s="156"/>
      <c r="BL1128" s="156"/>
      <c r="BN1128" s="367"/>
    </row>
    <row r="1129" spans="1:66" s="216" customFormat="1" x14ac:dyDescent="0.45">
      <c r="A1129" s="154"/>
      <c r="B1129" s="485"/>
      <c r="C1129" s="155"/>
      <c r="D1129" s="155"/>
      <c r="E1129" s="156"/>
      <c r="F1129" s="156"/>
      <c r="AB1129" s="156"/>
      <c r="AC1129" s="156"/>
      <c r="AD1129" s="156"/>
      <c r="AE1129" s="156"/>
      <c r="AF1129" s="156"/>
      <c r="AG1129" s="156"/>
      <c r="AM1129" s="214"/>
      <c r="AN1129" s="214"/>
      <c r="AO1129" s="214"/>
      <c r="AV1129" s="475"/>
      <c r="BE1129" s="178"/>
      <c r="BF1129" s="398"/>
      <c r="BG1129" s="409"/>
      <c r="BH1129" s="156"/>
      <c r="BI1129" s="156"/>
      <c r="BJ1129" s="156"/>
      <c r="BK1129" s="156"/>
      <c r="BL1129" s="156"/>
      <c r="BN1129" s="367"/>
    </row>
    <row r="1130" spans="1:66" s="216" customFormat="1" x14ac:dyDescent="0.45">
      <c r="A1130" s="154"/>
      <c r="B1130" s="485"/>
      <c r="C1130" s="155"/>
      <c r="D1130" s="155"/>
      <c r="E1130" s="156"/>
      <c r="F1130" s="156"/>
      <c r="AB1130" s="156"/>
      <c r="AC1130" s="156"/>
      <c r="AD1130" s="156"/>
      <c r="AE1130" s="156"/>
      <c r="AF1130" s="156"/>
      <c r="AG1130" s="156"/>
      <c r="AM1130" s="214"/>
      <c r="AN1130" s="214"/>
      <c r="AO1130" s="214"/>
      <c r="AV1130" s="475"/>
      <c r="BE1130" s="178"/>
      <c r="BF1130" s="398"/>
      <c r="BG1130" s="409"/>
      <c r="BH1130" s="156"/>
      <c r="BI1130" s="156"/>
      <c r="BJ1130" s="156"/>
      <c r="BK1130" s="156"/>
      <c r="BL1130" s="156"/>
      <c r="BN1130" s="367"/>
    </row>
    <row r="1131" spans="1:66" s="216" customFormat="1" x14ac:dyDescent="0.45">
      <c r="A1131" s="154"/>
      <c r="B1131" s="485"/>
      <c r="C1131" s="155"/>
      <c r="D1131" s="155"/>
      <c r="E1131" s="156"/>
      <c r="F1131" s="156"/>
      <c r="AB1131" s="156"/>
      <c r="AC1131" s="156"/>
      <c r="AD1131" s="156"/>
      <c r="AE1131" s="156"/>
      <c r="AF1131" s="156"/>
      <c r="AG1131" s="156"/>
      <c r="AM1131" s="214"/>
      <c r="AN1131" s="214"/>
      <c r="AO1131" s="214"/>
      <c r="AV1131" s="475"/>
      <c r="BE1131" s="178"/>
      <c r="BF1131" s="398"/>
      <c r="BG1131" s="409"/>
      <c r="BH1131" s="156"/>
      <c r="BI1131" s="156"/>
      <c r="BJ1131" s="156"/>
      <c r="BK1131" s="156"/>
      <c r="BL1131" s="156"/>
      <c r="BN1131" s="367"/>
    </row>
    <row r="1132" spans="1:66" s="216" customFormat="1" x14ac:dyDescent="0.45">
      <c r="A1132" s="154"/>
      <c r="B1132" s="485"/>
      <c r="C1132" s="155"/>
      <c r="D1132" s="155"/>
      <c r="E1132" s="156"/>
      <c r="F1132" s="156"/>
      <c r="AB1132" s="156"/>
      <c r="AC1132" s="156"/>
      <c r="AD1132" s="156"/>
      <c r="AE1132" s="156"/>
      <c r="AF1132" s="156"/>
      <c r="AG1132" s="156"/>
      <c r="AM1132" s="214"/>
      <c r="AN1132" s="214"/>
      <c r="AO1132" s="214"/>
      <c r="AV1132" s="475"/>
      <c r="BE1132" s="178"/>
      <c r="BF1132" s="398"/>
      <c r="BG1132" s="409"/>
      <c r="BH1132" s="156"/>
      <c r="BI1132" s="156"/>
      <c r="BJ1132" s="156"/>
      <c r="BK1132" s="156"/>
      <c r="BL1132" s="156"/>
      <c r="BN1132" s="367"/>
    </row>
    <row r="1133" spans="1:66" s="216" customFormat="1" x14ac:dyDescent="0.45">
      <c r="A1133" s="154"/>
      <c r="B1133" s="485"/>
      <c r="C1133" s="155"/>
      <c r="D1133" s="155"/>
      <c r="E1133" s="156"/>
      <c r="F1133" s="156"/>
      <c r="AB1133" s="156"/>
      <c r="AC1133" s="156"/>
      <c r="AD1133" s="156"/>
      <c r="AE1133" s="156"/>
      <c r="AF1133" s="156"/>
      <c r="AG1133" s="156"/>
      <c r="AM1133" s="214"/>
      <c r="AN1133" s="214"/>
      <c r="AO1133" s="214"/>
      <c r="AV1133" s="475"/>
      <c r="BE1133" s="178"/>
      <c r="BF1133" s="398"/>
      <c r="BG1133" s="409"/>
      <c r="BH1133" s="156"/>
      <c r="BI1133" s="156"/>
      <c r="BJ1133" s="156"/>
      <c r="BK1133" s="156"/>
      <c r="BL1133" s="156"/>
      <c r="BN1133" s="367"/>
    </row>
    <row r="1134" spans="1:66" s="216" customFormat="1" x14ac:dyDescent="0.45">
      <c r="A1134" s="154"/>
      <c r="B1134" s="485"/>
      <c r="C1134" s="155"/>
      <c r="D1134" s="155"/>
      <c r="E1134" s="156"/>
      <c r="F1134" s="156"/>
      <c r="AB1134" s="156"/>
      <c r="AC1134" s="156"/>
      <c r="AD1134" s="156"/>
      <c r="AE1134" s="156"/>
      <c r="AF1134" s="156"/>
      <c r="AG1134" s="156"/>
      <c r="AM1134" s="214"/>
      <c r="AN1134" s="214"/>
      <c r="AO1134" s="214"/>
      <c r="AV1134" s="475"/>
      <c r="BE1134" s="178"/>
      <c r="BF1134" s="398"/>
      <c r="BG1134" s="409"/>
      <c r="BH1134" s="156"/>
      <c r="BI1134" s="156"/>
      <c r="BJ1134" s="156"/>
      <c r="BK1134" s="156"/>
      <c r="BL1134" s="156"/>
      <c r="BN1134" s="367"/>
    </row>
    <row r="1135" spans="1:66" s="216" customFormat="1" x14ac:dyDescent="0.45">
      <c r="A1135" s="154"/>
      <c r="B1135" s="485"/>
      <c r="C1135" s="155"/>
      <c r="D1135" s="155"/>
      <c r="E1135" s="156"/>
      <c r="F1135" s="156"/>
      <c r="AB1135" s="156"/>
      <c r="AC1135" s="156"/>
      <c r="AD1135" s="156"/>
      <c r="AE1135" s="156"/>
      <c r="AF1135" s="156"/>
      <c r="AG1135" s="156"/>
      <c r="AM1135" s="214"/>
      <c r="AN1135" s="214"/>
      <c r="AO1135" s="214"/>
      <c r="AV1135" s="475"/>
      <c r="BE1135" s="178"/>
      <c r="BF1135" s="398"/>
      <c r="BG1135" s="409"/>
      <c r="BH1135" s="156"/>
      <c r="BI1135" s="156"/>
      <c r="BJ1135" s="156"/>
      <c r="BK1135" s="156"/>
      <c r="BL1135" s="156"/>
      <c r="BN1135" s="367"/>
    </row>
    <row r="1136" spans="1:66" s="216" customFormat="1" x14ac:dyDescent="0.45">
      <c r="A1136" s="154"/>
      <c r="B1136" s="485"/>
      <c r="C1136" s="155"/>
      <c r="D1136" s="155"/>
      <c r="E1136" s="156"/>
      <c r="F1136" s="156"/>
      <c r="AB1136" s="156"/>
      <c r="AC1136" s="156"/>
      <c r="AD1136" s="156"/>
      <c r="AE1136" s="156"/>
      <c r="AF1136" s="156"/>
      <c r="AG1136" s="156"/>
      <c r="AM1136" s="214"/>
      <c r="AN1136" s="214"/>
      <c r="AO1136" s="214"/>
      <c r="AV1136" s="475"/>
      <c r="BE1136" s="178"/>
      <c r="BF1136" s="398"/>
      <c r="BG1136" s="409"/>
      <c r="BH1136" s="156"/>
      <c r="BI1136" s="156"/>
      <c r="BJ1136" s="156"/>
      <c r="BK1136" s="156"/>
      <c r="BL1136" s="156"/>
      <c r="BN1136" s="367"/>
    </row>
    <row r="1137" spans="1:66" s="216" customFormat="1" x14ac:dyDescent="0.45">
      <c r="A1137" s="154"/>
      <c r="B1137" s="485"/>
      <c r="C1137" s="155"/>
      <c r="D1137" s="155"/>
      <c r="E1137" s="156"/>
      <c r="F1137" s="156"/>
      <c r="AB1137" s="156"/>
      <c r="AC1137" s="156"/>
      <c r="AD1137" s="156"/>
      <c r="AE1137" s="156"/>
      <c r="AF1137" s="156"/>
      <c r="AG1137" s="156"/>
      <c r="AM1137" s="214"/>
      <c r="AN1137" s="214"/>
      <c r="AO1137" s="214"/>
      <c r="AV1137" s="475"/>
      <c r="BE1137" s="178"/>
      <c r="BF1137" s="398"/>
      <c r="BG1137" s="409"/>
      <c r="BH1137" s="156"/>
      <c r="BI1137" s="156"/>
      <c r="BJ1137" s="156"/>
      <c r="BK1137" s="156"/>
      <c r="BL1137" s="156"/>
      <c r="BN1137" s="367"/>
    </row>
    <row r="1138" spans="1:66" s="216" customFormat="1" x14ac:dyDescent="0.45">
      <c r="A1138" s="154"/>
      <c r="B1138" s="485"/>
      <c r="C1138" s="155"/>
      <c r="D1138" s="155"/>
      <c r="E1138" s="156"/>
      <c r="F1138" s="156"/>
      <c r="AB1138" s="156"/>
      <c r="AC1138" s="156"/>
      <c r="AD1138" s="156"/>
      <c r="AE1138" s="156"/>
      <c r="AF1138" s="156"/>
      <c r="AG1138" s="156"/>
      <c r="AM1138" s="214"/>
      <c r="AN1138" s="214"/>
      <c r="AO1138" s="214"/>
      <c r="AV1138" s="475"/>
      <c r="BE1138" s="178"/>
      <c r="BF1138" s="398"/>
      <c r="BG1138" s="409"/>
      <c r="BH1138" s="156"/>
      <c r="BI1138" s="156"/>
      <c r="BJ1138" s="156"/>
      <c r="BK1138" s="156"/>
      <c r="BL1138" s="156"/>
      <c r="BN1138" s="367"/>
    </row>
    <row r="1139" spans="1:66" s="216" customFormat="1" x14ac:dyDescent="0.45">
      <c r="A1139" s="154"/>
      <c r="B1139" s="485"/>
      <c r="C1139" s="155"/>
      <c r="D1139" s="155"/>
      <c r="E1139" s="156"/>
      <c r="F1139" s="156"/>
      <c r="AB1139" s="156"/>
      <c r="AC1139" s="156"/>
      <c r="AD1139" s="156"/>
      <c r="AE1139" s="156"/>
      <c r="AF1139" s="156"/>
      <c r="AG1139" s="156"/>
      <c r="AM1139" s="214"/>
      <c r="AN1139" s="214"/>
      <c r="AO1139" s="214"/>
      <c r="AV1139" s="475"/>
      <c r="BE1139" s="178"/>
      <c r="BF1139" s="398"/>
      <c r="BG1139" s="409"/>
      <c r="BH1139" s="156"/>
      <c r="BI1139" s="156"/>
      <c r="BJ1139" s="156"/>
      <c r="BK1139" s="156"/>
      <c r="BL1139" s="156"/>
      <c r="BN1139" s="367"/>
    </row>
    <row r="1140" spans="1:66" s="216" customFormat="1" x14ac:dyDescent="0.45">
      <c r="A1140" s="154"/>
      <c r="B1140" s="485"/>
      <c r="C1140" s="155"/>
      <c r="D1140" s="155"/>
      <c r="E1140" s="156"/>
      <c r="F1140" s="156"/>
      <c r="AB1140" s="156"/>
      <c r="AC1140" s="156"/>
      <c r="AD1140" s="156"/>
      <c r="AE1140" s="156"/>
      <c r="AF1140" s="156"/>
      <c r="AG1140" s="156"/>
      <c r="AM1140" s="214"/>
      <c r="AN1140" s="214"/>
      <c r="AO1140" s="214"/>
      <c r="AV1140" s="475"/>
      <c r="BE1140" s="178"/>
      <c r="BF1140" s="398"/>
      <c r="BG1140" s="409"/>
      <c r="BH1140" s="156"/>
      <c r="BI1140" s="156"/>
      <c r="BJ1140" s="156"/>
      <c r="BK1140" s="156"/>
      <c r="BL1140" s="156"/>
      <c r="BN1140" s="367"/>
    </row>
    <row r="1141" spans="1:66" s="216" customFormat="1" x14ac:dyDescent="0.45">
      <c r="A1141" s="154"/>
      <c r="B1141" s="485"/>
      <c r="C1141" s="155"/>
      <c r="D1141" s="155"/>
      <c r="E1141" s="156"/>
      <c r="F1141" s="156"/>
      <c r="AB1141" s="156"/>
      <c r="AC1141" s="156"/>
      <c r="AD1141" s="156"/>
      <c r="AE1141" s="156"/>
      <c r="AF1141" s="156"/>
      <c r="AG1141" s="156"/>
      <c r="AM1141" s="214"/>
      <c r="AN1141" s="214"/>
      <c r="AO1141" s="214"/>
      <c r="AV1141" s="475"/>
      <c r="BE1141" s="178"/>
      <c r="BF1141" s="398"/>
      <c r="BG1141" s="409"/>
      <c r="BH1141" s="156"/>
      <c r="BI1141" s="156"/>
      <c r="BJ1141" s="156"/>
      <c r="BK1141" s="156"/>
      <c r="BL1141" s="156"/>
      <c r="BN1141" s="367"/>
    </row>
    <row r="1142" spans="1:66" s="216" customFormat="1" x14ac:dyDescent="0.45">
      <c r="A1142" s="154"/>
      <c r="B1142" s="485"/>
      <c r="C1142" s="155"/>
      <c r="D1142" s="155"/>
      <c r="E1142" s="156"/>
      <c r="F1142" s="156"/>
      <c r="AB1142" s="156"/>
      <c r="AC1142" s="156"/>
      <c r="AD1142" s="156"/>
      <c r="AE1142" s="156"/>
      <c r="AF1142" s="156"/>
      <c r="AG1142" s="156"/>
      <c r="AM1142" s="214"/>
      <c r="AN1142" s="214"/>
      <c r="AO1142" s="214"/>
      <c r="AV1142" s="475"/>
      <c r="BE1142" s="178"/>
      <c r="BF1142" s="398"/>
      <c r="BG1142" s="409"/>
      <c r="BH1142" s="156"/>
      <c r="BI1142" s="156"/>
      <c r="BJ1142" s="156"/>
      <c r="BK1142" s="156"/>
      <c r="BL1142" s="156"/>
      <c r="BN1142" s="367"/>
    </row>
    <row r="1143" spans="1:66" s="216" customFormat="1" x14ac:dyDescent="0.45">
      <c r="A1143" s="154"/>
      <c r="B1143" s="485"/>
      <c r="C1143" s="155"/>
      <c r="D1143" s="155"/>
      <c r="E1143" s="156"/>
      <c r="F1143" s="156"/>
      <c r="AB1143" s="156"/>
      <c r="AC1143" s="156"/>
      <c r="AD1143" s="156"/>
      <c r="AE1143" s="156"/>
      <c r="AF1143" s="156"/>
      <c r="AG1143" s="156"/>
      <c r="AM1143" s="214"/>
      <c r="AN1143" s="214"/>
      <c r="AO1143" s="214"/>
      <c r="AV1143" s="475"/>
      <c r="BE1143" s="178"/>
      <c r="BF1143" s="398"/>
      <c r="BG1143" s="409"/>
      <c r="BH1143" s="156"/>
      <c r="BI1143" s="156"/>
      <c r="BJ1143" s="156"/>
      <c r="BK1143" s="156"/>
      <c r="BL1143" s="156"/>
      <c r="BN1143" s="367"/>
    </row>
    <row r="1144" spans="1:66" s="216" customFormat="1" x14ac:dyDescent="0.45">
      <c r="A1144" s="154"/>
      <c r="B1144" s="485"/>
      <c r="C1144" s="155"/>
      <c r="D1144" s="155"/>
      <c r="E1144" s="156"/>
      <c r="F1144" s="156"/>
      <c r="AB1144" s="156"/>
      <c r="AC1144" s="156"/>
      <c r="AD1144" s="156"/>
      <c r="AE1144" s="156"/>
      <c r="AF1144" s="156"/>
      <c r="AG1144" s="156"/>
      <c r="AM1144" s="214"/>
      <c r="AN1144" s="214"/>
      <c r="AO1144" s="214"/>
      <c r="AV1144" s="475"/>
      <c r="BE1144" s="178"/>
      <c r="BF1144" s="398"/>
      <c r="BG1144" s="409"/>
      <c r="BH1144" s="156"/>
      <c r="BI1144" s="156"/>
      <c r="BJ1144" s="156"/>
      <c r="BK1144" s="156"/>
      <c r="BL1144" s="156"/>
      <c r="BN1144" s="367"/>
    </row>
    <row r="1145" spans="1:66" s="216" customFormat="1" x14ac:dyDescent="0.45">
      <c r="A1145" s="154"/>
      <c r="B1145" s="485"/>
      <c r="C1145" s="155"/>
      <c r="D1145" s="155"/>
      <c r="E1145" s="156"/>
      <c r="F1145" s="156"/>
      <c r="AB1145" s="156"/>
      <c r="AC1145" s="156"/>
      <c r="AD1145" s="156"/>
      <c r="AE1145" s="156"/>
      <c r="AF1145" s="156"/>
      <c r="AG1145" s="156"/>
      <c r="AM1145" s="214"/>
      <c r="AN1145" s="214"/>
      <c r="AO1145" s="214"/>
      <c r="AV1145" s="475"/>
      <c r="BE1145" s="178"/>
      <c r="BF1145" s="398"/>
      <c r="BG1145" s="409"/>
      <c r="BH1145" s="156"/>
      <c r="BI1145" s="156"/>
      <c r="BJ1145" s="156"/>
      <c r="BK1145" s="156"/>
      <c r="BL1145" s="156"/>
      <c r="BN1145" s="367"/>
    </row>
    <row r="1146" spans="1:66" s="216" customFormat="1" x14ac:dyDescent="0.45">
      <c r="A1146" s="154"/>
      <c r="B1146" s="485"/>
      <c r="C1146" s="155"/>
      <c r="D1146" s="155"/>
      <c r="E1146" s="156"/>
      <c r="F1146" s="156"/>
      <c r="AB1146" s="156"/>
      <c r="AC1146" s="156"/>
      <c r="AD1146" s="156"/>
      <c r="AE1146" s="156"/>
      <c r="AF1146" s="156"/>
      <c r="AG1146" s="156"/>
      <c r="AM1146" s="214"/>
      <c r="AN1146" s="214"/>
      <c r="AO1146" s="214"/>
      <c r="AV1146" s="475"/>
      <c r="BE1146" s="178"/>
      <c r="BF1146" s="398"/>
      <c r="BG1146" s="409"/>
      <c r="BH1146" s="156"/>
      <c r="BI1146" s="156"/>
      <c r="BJ1146" s="156"/>
      <c r="BK1146" s="156"/>
      <c r="BL1146" s="156"/>
      <c r="BN1146" s="367"/>
    </row>
    <row r="1147" spans="1:66" s="216" customFormat="1" x14ac:dyDescent="0.45">
      <c r="A1147" s="154"/>
      <c r="B1147" s="485"/>
      <c r="C1147" s="155"/>
      <c r="D1147" s="155"/>
      <c r="E1147" s="156"/>
      <c r="F1147" s="156"/>
      <c r="AB1147" s="156"/>
      <c r="AC1147" s="156"/>
      <c r="AD1147" s="156"/>
      <c r="AE1147" s="156"/>
      <c r="AF1147" s="156"/>
      <c r="AG1147" s="156"/>
      <c r="AM1147" s="214"/>
      <c r="AN1147" s="214"/>
      <c r="AO1147" s="214"/>
      <c r="AV1147" s="475"/>
      <c r="BE1147" s="178"/>
      <c r="BF1147" s="398"/>
      <c r="BG1147" s="409"/>
      <c r="BH1147" s="156"/>
      <c r="BI1147" s="156"/>
      <c r="BJ1147" s="156"/>
      <c r="BK1147" s="156"/>
      <c r="BL1147" s="156"/>
      <c r="BN1147" s="367"/>
    </row>
    <row r="1148" spans="1:66" s="216" customFormat="1" x14ac:dyDescent="0.45">
      <c r="A1148" s="154"/>
      <c r="B1148" s="485"/>
      <c r="C1148" s="155"/>
      <c r="D1148" s="155"/>
      <c r="E1148" s="156"/>
      <c r="F1148" s="156"/>
      <c r="AB1148" s="156"/>
      <c r="AC1148" s="156"/>
      <c r="AD1148" s="156"/>
      <c r="AE1148" s="156"/>
      <c r="AF1148" s="156"/>
      <c r="AG1148" s="156"/>
      <c r="AM1148" s="214"/>
      <c r="AN1148" s="214"/>
      <c r="AO1148" s="214"/>
      <c r="AV1148" s="475"/>
      <c r="BE1148" s="178"/>
      <c r="BF1148" s="398"/>
      <c r="BG1148" s="409"/>
      <c r="BH1148" s="156"/>
      <c r="BI1148" s="156"/>
      <c r="BJ1148" s="156"/>
      <c r="BK1148" s="156"/>
      <c r="BL1148" s="156"/>
      <c r="BN1148" s="367"/>
    </row>
    <row r="1149" spans="1:66" s="216" customFormat="1" x14ac:dyDescent="0.45">
      <c r="A1149" s="154"/>
      <c r="B1149" s="485"/>
      <c r="C1149" s="155"/>
      <c r="D1149" s="155"/>
      <c r="E1149" s="156"/>
      <c r="F1149" s="156"/>
      <c r="AB1149" s="156"/>
      <c r="AC1149" s="156"/>
      <c r="AD1149" s="156"/>
      <c r="AE1149" s="156"/>
      <c r="AF1149" s="156"/>
      <c r="AG1149" s="156"/>
      <c r="AM1149" s="214"/>
      <c r="AN1149" s="214"/>
      <c r="AO1149" s="214"/>
      <c r="AV1149" s="475"/>
      <c r="BE1149" s="178"/>
      <c r="BF1149" s="398"/>
      <c r="BG1149" s="409"/>
      <c r="BH1149" s="156"/>
      <c r="BI1149" s="156"/>
      <c r="BJ1149" s="156"/>
      <c r="BK1149" s="156"/>
      <c r="BL1149" s="156"/>
      <c r="BN1149" s="367"/>
    </row>
    <row r="1150" spans="1:66" s="216" customFormat="1" x14ac:dyDescent="0.45">
      <c r="A1150" s="154"/>
      <c r="B1150" s="485"/>
      <c r="C1150" s="155"/>
      <c r="D1150" s="155"/>
      <c r="E1150" s="156"/>
      <c r="F1150" s="156"/>
      <c r="AB1150" s="156"/>
      <c r="AC1150" s="156"/>
      <c r="AD1150" s="156"/>
      <c r="AE1150" s="156"/>
      <c r="AF1150" s="156"/>
      <c r="AG1150" s="156"/>
      <c r="AM1150" s="214"/>
      <c r="AN1150" s="214"/>
      <c r="AO1150" s="214"/>
      <c r="AV1150" s="475"/>
      <c r="BE1150" s="178"/>
      <c r="BF1150" s="398"/>
      <c r="BG1150" s="409"/>
      <c r="BH1150" s="156"/>
      <c r="BI1150" s="156"/>
      <c r="BJ1150" s="156"/>
      <c r="BK1150" s="156"/>
      <c r="BL1150" s="156"/>
      <c r="BN1150" s="367"/>
    </row>
    <row r="1151" spans="1:66" s="216" customFormat="1" x14ac:dyDescent="0.45">
      <c r="A1151" s="154"/>
      <c r="B1151" s="485"/>
      <c r="C1151" s="155"/>
      <c r="D1151" s="155"/>
      <c r="E1151" s="156"/>
      <c r="F1151" s="156"/>
      <c r="AB1151" s="156"/>
      <c r="AC1151" s="156"/>
      <c r="AD1151" s="156"/>
      <c r="AE1151" s="156"/>
      <c r="AF1151" s="156"/>
      <c r="AG1151" s="156"/>
      <c r="AM1151" s="214"/>
      <c r="AN1151" s="214"/>
      <c r="AO1151" s="214"/>
      <c r="AV1151" s="475"/>
      <c r="BE1151" s="178"/>
      <c r="BF1151" s="398"/>
      <c r="BG1151" s="409"/>
      <c r="BH1151" s="156"/>
      <c r="BI1151" s="156"/>
      <c r="BJ1151" s="156"/>
      <c r="BK1151" s="156"/>
      <c r="BL1151" s="156"/>
      <c r="BN1151" s="367"/>
    </row>
    <row r="1152" spans="1:66" s="216" customFormat="1" x14ac:dyDescent="0.45">
      <c r="A1152" s="154"/>
      <c r="B1152" s="485"/>
      <c r="C1152" s="155"/>
      <c r="D1152" s="155"/>
      <c r="E1152" s="156"/>
      <c r="F1152" s="156"/>
      <c r="AB1152" s="156"/>
      <c r="AC1152" s="156"/>
      <c r="AD1152" s="156"/>
      <c r="AE1152" s="156"/>
      <c r="AF1152" s="156"/>
      <c r="AG1152" s="156"/>
      <c r="AM1152" s="214"/>
      <c r="AN1152" s="214"/>
      <c r="AO1152" s="214"/>
      <c r="AV1152" s="475"/>
      <c r="BE1152" s="178"/>
      <c r="BF1152" s="398"/>
      <c r="BG1152" s="409"/>
      <c r="BH1152" s="156"/>
      <c r="BI1152" s="156"/>
      <c r="BJ1152" s="156"/>
      <c r="BK1152" s="156"/>
      <c r="BL1152" s="156"/>
      <c r="BN1152" s="367"/>
    </row>
    <row r="1153" spans="1:66" s="216" customFormat="1" x14ac:dyDescent="0.45">
      <c r="A1153" s="154"/>
      <c r="B1153" s="485"/>
      <c r="C1153" s="155"/>
      <c r="D1153" s="155"/>
      <c r="E1153" s="156"/>
      <c r="F1153" s="156"/>
      <c r="AB1153" s="156"/>
      <c r="AC1153" s="156"/>
      <c r="AD1153" s="156"/>
      <c r="AE1153" s="156"/>
      <c r="AF1153" s="156"/>
      <c r="AG1153" s="156"/>
      <c r="AM1153" s="214"/>
      <c r="AN1153" s="214"/>
      <c r="AO1153" s="214"/>
      <c r="AV1153" s="475"/>
      <c r="BE1153" s="178"/>
      <c r="BF1153" s="398"/>
      <c r="BG1153" s="409"/>
      <c r="BH1153" s="156"/>
      <c r="BI1153" s="156"/>
      <c r="BJ1153" s="156"/>
      <c r="BK1153" s="156"/>
      <c r="BL1153" s="156"/>
      <c r="BN1153" s="367"/>
    </row>
    <row r="1154" spans="1:66" s="216" customFormat="1" x14ac:dyDescent="0.45">
      <c r="A1154" s="154"/>
      <c r="B1154" s="485"/>
      <c r="C1154" s="155"/>
      <c r="D1154" s="155"/>
      <c r="E1154" s="156"/>
      <c r="F1154" s="156"/>
      <c r="AB1154" s="156"/>
      <c r="AC1154" s="156"/>
      <c r="AD1154" s="156"/>
      <c r="AE1154" s="156"/>
      <c r="AF1154" s="156"/>
      <c r="AG1154" s="156"/>
      <c r="AM1154" s="214"/>
      <c r="AN1154" s="214"/>
      <c r="AO1154" s="214"/>
      <c r="AV1154" s="475"/>
      <c r="BE1154" s="178"/>
      <c r="BF1154" s="398"/>
      <c r="BG1154" s="409"/>
      <c r="BH1154" s="156"/>
      <c r="BI1154" s="156"/>
      <c r="BJ1154" s="156"/>
      <c r="BK1154" s="156"/>
      <c r="BL1154" s="156"/>
      <c r="BN1154" s="367"/>
    </row>
    <row r="1155" spans="1:66" s="216" customFormat="1" x14ac:dyDescent="0.45">
      <c r="A1155" s="154"/>
      <c r="B1155" s="485"/>
      <c r="C1155" s="155"/>
      <c r="D1155" s="155"/>
      <c r="E1155" s="156"/>
      <c r="F1155" s="156"/>
      <c r="AB1155" s="156"/>
      <c r="AC1155" s="156"/>
      <c r="AD1155" s="156"/>
      <c r="AE1155" s="156"/>
      <c r="AF1155" s="156"/>
      <c r="AG1155" s="156"/>
      <c r="AM1155" s="214"/>
      <c r="AN1155" s="214"/>
      <c r="AO1155" s="214"/>
      <c r="AV1155" s="475"/>
      <c r="BE1155" s="178"/>
      <c r="BF1155" s="398"/>
      <c r="BG1155" s="409"/>
      <c r="BH1155" s="156"/>
      <c r="BI1155" s="156"/>
      <c r="BJ1155" s="156"/>
      <c r="BK1155" s="156"/>
      <c r="BL1155" s="156"/>
      <c r="BN1155" s="367"/>
    </row>
    <row r="1156" spans="1:66" s="216" customFormat="1" x14ac:dyDescent="0.45">
      <c r="A1156" s="154"/>
      <c r="B1156" s="485"/>
      <c r="C1156" s="155"/>
      <c r="D1156" s="155"/>
      <c r="E1156" s="156"/>
      <c r="F1156" s="156"/>
      <c r="AB1156" s="156"/>
      <c r="AC1156" s="156"/>
      <c r="AD1156" s="156"/>
      <c r="AE1156" s="156"/>
      <c r="AF1156" s="156"/>
      <c r="AG1156" s="156"/>
      <c r="AM1156" s="214"/>
      <c r="AN1156" s="214"/>
      <c r="AO1156" s="214"/>
      <c r="AV1156" s="475"/>
      <c r="BE1156" s="178"/>
      <c r="BF1156" s="398"/>
      <c r="BG1156" s="409"/>
      <c r="BH1156" s="156"/>
      <c r="BI1156" s="156"/>
      <c r="BJ1156" s="156"/>
      <c r="BK1156" s="156"/>
      <c r="BL1156" s="156"/>
      <c r="BN1156" s="367"/>
    </row>
    <row r="1157" spans="1:66" s="216" customFormat="1" x14ac:dyDescent="0.45">
      <c r="A1157" s="154"/>
      <c r="B1157" s="485"/>
      <c r="C1157" s="155"/>
      <c r="D1157" s="155"/>
      <c r="E1157" s="156"/>
      <c r="F1157" s="156"/>
      <c r="AB1157" s="156"/>
      <c r="AC1157" s="156"/>
      <c r="AD1157" s="156"/>
      <c r="AE1157" s="156"/>
      <c r="AF1157" s="156"/>
      <c r="AG1157" s="156"/>
      <c r="AM1157" s="214"/>
      <c r="AN1157" s="214"/>
      <c r="AO1157" s="214"/>
      <c r="AV1157" s="475"/>
      <c r="BE1157" s="178"/>
      <c r="BF1157" s="398"/>
      <c r="BG1157" s="409"/>
      <c r="BH1157" s="156"/>
      <c r="BI1157" s="156"/>
      <c r="BJ1157" s="156"/>
      <c r="BK1157" s="156"/>
      <c r="BL1157" s="156"/>
      <c r="BN1157" s="367"/>
    </row>
    <row r="1158" spans="1:66" s="216" customFormat="1" x14ac:dyDescent="0.45">
      <c r="A1158" s="154"/>
      <c r="B1158" s="485"/>
      <c r="C1158" s="155"/>
      <c r="D1158" s="155"/>
      <c r="E1158" s="156"/>
      <c r="F1158" s="156"/>
      <c r="AB1158" s="156"/>
      <c r="AC1158" s="156"/>
      <c r="AD1158" s="156"/>
      <c r="AE1158" s="156"/>
      <c r="AF1158" s="156"/>
      <c r="AG1158" s="156"/>
      <c r="AM1158" s="214"/>
      <c r="AN1158" s="214"/>
      <c r="AO1158" s="214"/>
      <c r="AV1158" s="475"/>
      <c r="BE1158" s="178"/>
      <c r="BF1158" s="398"/>
      <c r="BG1158" s="409"/>
      <c r="BH1158" s="156"/>
      <c r="BI1158" s="156"/>
      <c r="BJ1158" s="156"/>
      <c r="BK1158" s="156"/>
      <c r="BL1158" s="156"/>
      <c r="BN1158" s="367"/>
    </row>
    <row r="1159" spans="1:66" s="216" customFormat="1" x14ac:dyDescent="0.45">
      <c r="A1159" s="154"/>
      <c r="B1159" s="485"/>
      <c r="C1159" s="155"/>
      <c r="D1159" s="155"/>
      <c r="E1159" s="156"/>
      <c r="F1159" s="156"/>
      <c r="AB1159" s="156"/>
      <c r="AC1159" s="156"/>
      <c r="AD1159" s="156"/>
      <c r="AE1159" s="156"/>
      <c r="AF1159" s="156"/>
      <c r="AG1159" s="156"/>
      <c r="AM1159" s="214"/>
      <c r="AN1159" s="214"/>
      <c r="AO1159" s="214"/>
      <c r="AV1159" s="475"/>
      <c r="BE1159" s="178"/>
      <c r="BF1159" s="398"/>
      <c r="BG1159" s="409"/>
      <c r="BH1159" s="156"/>
      <c r="BI1159" s="156"/>
      <c r="BJ1159" s="156"/>
      <c r="BK1159" s="156"/>
      <c r="BL1159" s="156"/>
      <c r="BN1159" s="367"/>
    </row>
    <row r="1160" spans="1:66" s="216" customFormat="1" x14ac:dyDescent="0.45">
      <c r="A1160" s="154"/>
      <c r="B1160" s="485"/>
      <c r="C1160" s="155"/>
      <c r="D1160" s="155"/>
      <c r="E1160" s="156"/>
      <c r="F1160" s="156"/>
      <c r="AB1160" s="156"/>
      <c r="AC1160" s="156"/>
      <c r="AD1160" s="156"/>
      <c r="AE1160" s="156"/>
      <c r="AF1160" s="156"/>
      <c r="AG1160" s="156"/>
      <c r="AM1160" s="214"/>
      <c r="AN1160" s="214"/>
      <c r="AO1160" s="214"/>
      <c r="AV1160" s="475"/>
      <c r="BE1160" s="178"/>
      <c r="BF1160" s="398"/>
      <c r="BG1160" s="409"/>
      <c r="BH1160" s="156"/>
      <c r="BI1160" s="156"/>
      <c r="BJ1160" s="156"/>
      <c r="BK1160" s="156"/>
      <c r="BL1160" s="156"/>
      <c r="BN1160" s="367"/>
    </row>
    <row r="1161" spans="1:66" s="216" customFormat="1" x14ac:dyDescent="0.45">
      <c r="A1161" s="154"/>
      <c r="B1161" s="485"/>
      <c r="C1161" s="155"/>
      <c r="D1161" s="155"/>
      <c r="E1161" s="156"/>
      <c r="F1161" s="156"/>
      <c r="AB1161" s="156"/>
      <c r="AC1161" s="156"/>
      <c r="AD1161" s="156"/>
      <c r="AE1161" s="156"/>
      <c r="AF1161" s="156"/>
      <c r="AG1161" s="156"/>
      <c r="AM1161" s="214"/>
      <c r="AN1161" s="214"/>
      <c r="AO1161" s="214"/>
      <c r="AV1161" s="475"/>
      <c r="BE1161" s="178"/>
      <c r="BF1161" s="398"/>
      <c r="BG1161" s="409"/>
      <c r="BH1161" s="156"/>
      <c r="BI1161" s="156"/>
      <c r="BJ1161" s="156"/>
      <c r="BK1161" s="156"/>
      <c r="BL1161" s="156"/>
      <c r="BN1161" s="367"/>
    </row>
    <row r="1162" spans="1:66" s="216" customFormat="1" x14ac:dyDescent="0.45">
      <c r="A1162" s="154"/>
      <c r="B1162" s="485"/>
      <c r="C1162" s="155"/>
      <c r="D1162" s="155"/>
      <c r="E1162" s="156"/>
      <c r="F1162" s="156"/>
      <c r="AB1162" s="156"/>
      <c r="AC1162" s="156"/>
      <c r="AD1162" s="156"/>
      <c r="AE1162" s="156"/>
      <c r="AF1162" s="156"/>
      <c r="AG1162" s="156"/>
      <c r="AM1162" s="214"/>
      <c r="AN1162" s="214"/>
      <c r="AO1162" s="214"/>
      <c r="AV1162" s="475"/>
      <c r="BE1162" s="178"/>
      <c r="BF1162" s="398"/>
      <c r="BG1162" s="409"/>
      <c r="BH1162" s="156"/>
      <c r="BI1162" s="156"/>
      <c r="BJ1162" s="156"/>
      <c r="BK1162" s="156"/>
      <c r="BL1162" s="156"/>
      <c r="BN1162" s="367"/>
    </row>
    <row r="1163" spans="1:66" s="216" customFormat="1" x14ac:dyDescent="0.45">
      <c r="A1163" s="154"/>
      <c r="B1163" s="485"/>
      <c r="C1163" s="155"/>
      <c r="D1163" s="155"/>
      <c r="E1163" s="156"/>
      <c r="F1163" s="156"/>
      <c r="AB1163" s="156"/>
      <c r="AC1163" s="156"/>
      <c r="AD1163" s="156"/>
      <c r="AE1163" s="156"/>
      <c r="AF1163" s="156"/>
      <c r="AG1163" s="156"/>
      <c r="AM1163" s="214"/>
      <c r="AN1163" s="214"/>
      <c r="AO1163" s="214"/>
      <c r="AV1163" s="475"/>
      <c r="BE1163" s="178"/>
      <c r="BF1163" s="398"/>
      <c r="BG1163" s="409"/>
      <c r="BH1163" s="156"/>
      <c r="BI1163" s="156"/>
      <c r="BJ1163" s="156"/>
      <c r="BK1163" s="156"/>
      <c r="BL1163" s="156"/>
      <c r="BN1163" s="367"/>
    </row>
    <row r="1164" spans="1:66" s="216" customFormat="1" x14ac:dyDescent="0.45">
      <c r="A1164" s="154"/>
      <c r="B1164" s="485"/>
      <c r="C1164" s="155"/>
      <c r="D1164" s="155"/>
      <c r="E1164" s="156"/>
      <c r="F1164" s="156"/>
      <c r="AB1164" s="156"/>
      <c r="AC1164" s="156"/>
      <c r="AD1164" s="156"/>
      <c r="AE1164" s="156"/>
      <c r="AF1164" s="156"/>
      <c r="AG1164" s="156"/>
      <c r="AM1164" s="214"/>
      <c r="AN1164" s="214"/>
      <c r="AO1164" s="214"/>
      <c r="AV1164" s="475"/>
      <c r="BE1164" s="178"/>
      <c r="BF1164" s="398"/>
      <c r="BG1164" s="409"/>
      <c r="BH1164" s="156"/>
      <c r="BI1164" s="156"/>
      <c r="BJ1164" s="156"/>
      <c r="BK1164" s="156"/>
      <c r="BL1164" s="156"/>
      <c r="BN1164" s="367"/>
    </row>
    <row r="1165" spans="1:66" s="216" customFormat="1" x14ac:dyDescent="0.45">
      <c r="A1165" s="154"/>
      <c r="B1165" s="485"/>
      <c r="C1165" s="155"/>
      <c r="D1165" s="155"/>
      <c r="E1165" s="156"/>
      <c r="F1165" s="156"/>
      <c r="AB1165" s="156"/>
      <c r="AC1165" s="156"/>
      <c r="AD1165" s="156"/>
      <c r="AE1165" s="156"/>
      <c r="AF1165" s="156"/>
      <c r="AG1165" s="156"/>
      <c r="AM1165" s="214"/>
      <c r="AN1165" s="214"/>
      <c r="AO1165" s="214"/>
      <c r="AV1165" s="475"/>
      <c r="BE1165" s="178"/>
      <c r="BF1165" s="398"/>
      <c r="BG1165" s="409"/>
      <c r="BH1165" s="156"/>
      <c r="BI1165" s="156"/>
      <c r="BJ1165" s="156"/>
      <c r="BK1165" s="156"/>
      <c r="BL1165" s="156"/>
      <c r="BN1165" s="367"/>
    </row>
    <row r="1166" spans="1:66" s="216" customFormat="1" x14ac:dyDescent="0.45">
      <c r="A1166" s="154"/>
      <c r="B1166" s="485"/>
      <c r="C1166" s="155"/>
      <c r="D1166" s="155"/>
      <c r="E1166" s="156"/>
      <c r="F1166" s="156"/>
      <c r="AB1166" s="156"/>
      <c r="AC1166" s="156"/>
      <c r="AD1166" s="156"/>
      <c r="AE1166" s="156"/>
      <c r="AF1166" s="156"/>
      <c r="AG1166" s="156"/>
      <c r="AM1166" s="214"/>
      <c r="AN1166" s="214"/>
      <c r="AO1166" s="214"/>
      <c r="AV1166" s="475"/>
      <c r="BE1166" s="178"/>
      <c r="BF1166" s="398"/>
      <c r="BG1166" s="409"/>
      <c r="BH1166" s="156"/>
      <c r="BI1166" s="156"/>
      <c r="BJ1166" s="156"/>
      <c r="BK1166" s="156"/>
      <c r="BL1166" s="156"/>
      <c r="BN1166" s="367"/>
    </row>
    <row r="1167" spans="1:66" s="216" customFormat="1" x14ac:dyDescent="0.45">
      <c r="A1167" s="154"/>
      <c r="B1167" s="485"/>
      <c r="C1167" s="155"/>
      <c r="D1167" s="155"/>
      <c r="E1167" s="156"/>
      <c r="F1167" s="156"/>
      <c r="AB1167" s="156"/>
      <c r="AC1167" s="156"/>
      <c r="AD1167" s="156"/>
      <c r="AE1167" s="156"/>
      <c r="AF1167" s="156"/>
      <c r="AG1167" s="156"/>
      <c r="AM1167" s="214"/>
      <c r="AN1167" s="214"/>
      <c r="AO1167" s="214"/>
      <c r="AV1167" s="475"/>
      <c r="BE1167" s="178"/>
      <c r="BF1167" s="398"/>
      <c r="BG1167" s="409"/>
      <c r="BH1167" s="156"/>
      <c r="BI1167" s="156"/>
      <c r="BJ1167" s="156"/>
      <c r="BK1167" s="156"/>
      <c r="BL1167" s="156"/>
      <c r="BN1167" s="367"/>
    </row>
    <row r="1168" spans="1:66" s="216" customFormat="1" x14ac:dyDescent="0.45">
      <c r="A1168" s="154"/>
      <c r="B1168" s="485"/>
      <c r="C1168" s="155"/>
      <c r="D1168" s="155"/>
      <c r="E1168" s="156"/>
      <c r="F1168" s="156"/>
      <c r="AB1168" s="156"/>
      <c r="AC1168" s="156"/>
      <c r="AD1168" s="156"/>
      <c r="AE1168" s="156"/>
      <c r="AF1168" s="156"/>
      <c r="AG1168" s="156"/>
      <c r="AM1168" s="214"/>
      <c r="AN1168" s="214"/>
      <c r="AO1168" s="214"/>
      <c r="AV1168" s="475"/>
      <c r="BE1168" s="178"/>
      <c r="BF1168" s="398"/>
      <c r="BG1168" s="409"/>
      <c r="BH1168" s="156"/>
      <c r="BI1168" s="156"/>
      <c r="BJ1168" s="156"/>
      <c r="BK1168" s="156"/>
      <c r="BL1168" s="156"/>
      <c r="BN1168" s="367"/>
    </row>
    <row r="1169" spans="1:66" s="216" customFormat="1" x14ac:dyDescent="0.45">
      <c r="A1169" s="154"/>
      <c r="B1169" s="485"/>
      <c r="C1169" s="155"/>
      <c r="D1169" s="155"/>
      <c r="E1169" s="156"/>
      <c r="F1169" s="156"/>
      <c r="AB1169" s="156"/>
      <c r="AC1169" s="156"/>
      <c r="AD1169" s="156"/>
      <c r="AE1169" s="156"/>
      <c r="AF1169" s="156"/>
      <c r="AG1169" s="156"/>
      <c r="AM1169" s="214"/>
      <c r="AN1169" s="214"/>
      <c r="AO1169" s="214"/>
      <c r="AV1169" s="475"/>
      <c r="BE1169" s="178"/>
      <c r="BF1169" s="398"/>
      <c r="BG1169" s="409"/>
      <c r="BH1169" s="156"/>
      <c r="BI1169" s="156"/>
      <c r="BJ1169" s="156"/>
      <c r="BK1169" s="156"/>
      <c r="BL1169" s="156"/>
      <c r="BN1169" s="367"/>
    </row>
    <row r="1170" spans="1:66" s="216" customFormat="1" x14ac:dyDescent="0.45">
      <c r="A1170" s="154"/>
      <c r="B1170" s="485"/>
      <c r="C1170" s="155"/>
      <c r="D1170" s="155"/>
      <c r="E1170" s="156"/>
      <c r="F1170" s="156"/>
      <c r="AB1170" s="156"/>
      <c r="AC1170" s="156"/>
      <c r="AD1170" s="156"/>
      <c r="AE1170" s="156"/>
      <c r="AF1170" s="156"/>
      <c r="AG1170" s="156"/>
      <c r="AM1170" s="214"/>
      <c r="AN1170" s="214"/>
      <c r="AO1170" s="214"/>
      <c r="AV1170" s="475"/>
      <c r="BE1170" s="178"/>
      <c r="BF1170" s="398"/>
      <c r="BG1170" s="409"/>
      <c r="BH1170" s="156"/>
      <c r="BI1170" s="156"/>
      <c r="BJ1170" s="156"/>
      <c r="BK1170" s="156"/>
      <c r="BL1170" s="156"/>
      <c r="BN1170" s="367"/>
    </row>
    <row r="1171" spans="1:66" s="216" customFormat="1" x14ac:dyDescent="0.45">
      <c r="A1171" s="154"/>
      <c r="B1171" s="485"/>
      <c r="C1171" s="155"/>
      <c r="D1171" s="155"/>
      <c r="E1171" s="156"/>
      <c r="F1171" s="156"/>
      <c r="AB1171" s="156"/>
      <c r="AC1171" s="156"/>
      <c r="AD1171" s="156"/>
      <c r="AE1171" s="156"/>
      <c r="AF1171" s="156"/>
      <c r="AG1171" s="156"/>
      <c r="AM1171" s="214"/>
      <c r="AN1171" s="214"/>
      <c r="AO1171" s="214"/>
      <c r="AV1171" s="475"/>
      <c r="BE1171" s="178"/>
      <c r="BF1171" s="398"/>
      <c r="BG1171" s="409"/>
      <c r="BH1171" s="156"/>
      <c r="BI1171" s="156"/>
      <c r="BJ1171" s="156"/>
      <c r="BK1171" s="156"/>
      <c r="BL1171" s="156"/>
      <c r="BN1171" s="367"/>
    </row>
    <row r="1172" spans="1:66" s="216" customFormat="1" x14ac:dyDescent="0.45">
      <c r="A1172" s="154"/>
      <c r="B1172" s="485"/>
      <c r="C1172" s="155"/>
      <c r="D1172" s="155"/>
      <c r="E1172" s="156"/>
      <c r="F1172" s="156"/>
      <c r="AB1172" s="156"/>
      <c r="AC1172" s="156"/>
      <c r="AD1172" s="156"/>
      <c r="AE1172" s="156"/>
      <c r="AF1172" s="156"/>
      <c r="AG1172" s="156"/>
      <c r="AM1172" s="214"/>
      <c r="AN1172" s="214"/>
      <c r="AO1172" s="214"/>
      <c r="AV1172" s="475"/>
      <c r="BE1172" s="178"/>
      <c r="BF1172" s="398"/>
      <c r="BG1172" s="409"/>
      <c r="BH1172" s="156"/>
      <c r="BI1172" s="156"/>
      <c r="BJ1172" s="156"/>
      <c r="BK1172" s="156"/>
      <c r="BL1172" s="156"/>
      <c r="BN1172" s="367"/>
    </row>
    <row r="1173" spans="1:66" s="216" customFormat="1" x14ac:dyDescent="0.45">
      <c r="A1173" s="154"/>
      <c r="B1173" s="485"/>
      <c r="C1173" s="155"/>
      <c r="D1173" s="155"/>
      <c r="E1173" s="156"/>
      <c r="F1173" s="156"/>
      <c r="AB1173" s="156"/>
      <c r="AC1173" s="156"/>
      <c r="AD1173" s="156"/>
      <c r="AE1173" s="156"/>
      <c r="AF1173" s="156"/>
      <c r="AG1173" s="156"/>
      <c r="AM1173" s="214"/>
      <c r="AN1173" s="214"/>
      <c r="AO1173" s="214"/>
      <c r="AV1173" s="475"/>
      <c r="BE1173" s="178"/>
      <c r="BF1173" s="398"/>
      <c r="BG1173" s="409"/>
      <c r="BH1173" s="156"/>
      <c r="BI1173" s="156"/>
      <c r="BJ1173" s="156"/>
      <c r="BK1173" s="156"/>
      <c r="BL1173" s="156"/>
      <c r="BN1173" s="367"/>
    </row>
    <row r="1174" spans="1:66" s="216" customFormat="1" x14ac:dyDescent="0.45">
      <c r="A1174" s="154"/>
      <c r="B1174" s="485"/>
      <c r="C1174" s="155"/>
      <c r="D1174" s="155"/>
      <c r="E1174" s="156"/>
      <c r="F1174" s="156"/>
      <c r="AB1174" s="156"/>
      <c r="AC1174" s="156"/>
      <c r="AD1174" s="156"/>
      <c r="AE1174" s="156"/>
      <c r="AF1174" s="156"/>
      <c r="AG1174" s="156"/>
      <c r="AM1174" s="214"/>
      <c r="AN1174" s="214"/>
      <c r="AO1174" s="214"/>
      <c r="AV1174" s="475"/>
      <c r="BE1174" s="178"/>
      <c r="BF1174" s="398"/>
      <c r="BG1174" s="409"/>
      <c r="BH1174" s="156"/>
      <c r="BI1174" s="156"/>
      <c r="BJ1174" s="156"/>
      <c r="BK1174" s="156"/>
      <c r="BL1174" s="156"/>
      <c r="BN1174" s="367"/>
    </row>
    <row r="1175" spans="1:66" s="216" customFormat="1" x14ac:dyDescent="0.45">
      <c r="A1175" s="154"/>
      <c r="B1175" s="485"/>
      <c r="C1175" s="155"/>
      <c r="D1175" s="155"/>
      <c r="E1175" s="156"/>
      <c r="F1175" s="156"/>
      <c r="AB1175" s="156"/>
      <c r="AC1175" s="156"/>
      <c r="AD1175" s="156"/>
      <c r="AE1175" s="156"/>
      <c r="AF1175" s="156"/>
      <c r="AG1175" s="156"/>
      <c r="AM1175" s="214"/>
      <c r="AN1175" s="214"/>
      <c r="AO1175" s="214"/>
      <c r="AV1175" s="475"/>
      <c r="BE1175" s="178"/>
      <c r="BF1175" s="398"/>
      <c r="BG1175" s="409"/>
      <c r="BH1175" s="156"/>
      <c r="BI1175" s="156"/>
      <c r="BJ1175" s="156"/>
      <c r="BK1175" s="156"/>
      <c r="BL1175" s="156"/>
      <c r="BN1175" s="367"/>
    </row>
    <row r="1176" spans="1:66" s="216" customFormat="1" x14ac:dyDescent="0.45">
      <c r="A1176" s="154"/>
      <c r="B1176" s="485"/>
      <c r="C1176" s="155"/>
      <c r="D1176" s="155"/>
      <c r="E1176" s="156"/>
      <c r="F1176" s="156"/>
      <c r="AB1176" s="156"/>
      <c r="AC1176" s="156"/>
      <c r="AD1176" s="156"/>
      <c r="AE1176" s="156"/>
      <c r="AF1176" s="156"/>
      <c r="AG1176" s="156"/>
      <c r="AM1176" s="214"/>
      <c r="AN1176" s="214"/>
      <c r="AO1176" s="214"/>
      <c r="AV1176" s="475"/>
      <c r="BE1176" s="178"/>
      <c r="BF1176" s="398"/>
      <c r="BG1176" s="409"/>
      <c r="BH1176" s="156"/>
      <c r="BI1176" s="156"/>
      <c r="BJ1176" s="156"/>
      <c r="BK1176" s="156"/>
      <c r="BL1176" s="156"/>
      <c r="BN1176" s="367"/>
    </row>
    <row r="1177" spans="1:66" s="216" customFormat="1" x14ac:dyDescent="0.45">
      <c r="A1177" s="154"/>
      <c r="B1177" s="485"/>
      <c r="C1177" s="155"/>
      <c r="D1177" s="155"/>
      <c r="E1177" s="156"/>
      <c r="F1177" s="156"/>
      <c r="AB1177" s="156"/>
      <c r="AC1177" s="156"/>
      <c r="AD1177" s="156"/>
      <c r="AE1177" s="156"/>
      <c r="AF1177" s="156"/>
      <c r="AG1177" s="156"/>
      <c r="AM1177" s="214"/>
      <c r="AN1177" s="214"/>
      <c r="AO1177" s="214"/>
      <c r="AV1177" s="475"/>
      <c r="BE1177" s="178"/>
      <c r="BF1177" s="398"/>
      <c r="BG1177" s="409"/>
      <c r="BH1177" s="156"/>
      <c r="BI1177" s="156"/>
      <c r="BJ1177" s="156"/>
      <c r="BK1177" s="156"/>
      <c r="BL1177" s="156"/>
      <c r="BN1177" s="367"/>
    </row>
    <row r="1178" spans="1:66" s="216" customFormat="1" x14ac:dyDescent="0.45">
      <c r="A1178" s="154"/>
      <c r="B1178" s="485"/>
      <c r="C1178" s="155"/>
      <c r="D1178" s="155"/>
      <c r="E1178" s="156"/>
      <c r="F1178" s="156"/>
      <c r="AB1178" s="156"/>
      <c r="AC1178" s="156"/>
      <c r="AD1178" s="156"/>
      <c r="AE1178" s="156"/>
      <c r="AF1178" s="156"/>
      <c r="AG1178" s="156"/>
      <c r="AM1178" s="214"/>
      <c r="AN1178" s="214"/>
      <c r="AO1178" s="214"/>
      <c r="AV1178" s="475"/>
      <c r="BE1178" s="178"/>
      <c r="BF1178" s="398"/>
      <c r="BG1178" s="409"/>
      <c r="BH1178" s="156"/>
      <c r="BI1178" s="156"/>
      <c r="BJ1178" s="156"/>
      <c r="BK1178" s="156"/>
      <c r="BL1178" s="156"/>
      <c r="BN1178" s="367"/>
    </row>
    <row r="1179" spans="1:66" s="216" customFormat="1" x14ac:dyDescent="0.45">
      <c r="A1179" s="154"/>
      <c r="B1179" s="485"/>
      <c r="C1179" s="155"/>
      <c r="D1179" s="155"/>
      <c r="E1179" s="156"/>
      <c r="F1179" s="156"/>
      <c r="AB1179" s="156"/>
      <c r="AC1179" s="156"/>
      <c r="AD1179" s="156"/>
      <c r="AE1179" s="156"/>
      <c r="AF1179" s="156"/>
      <c r="AG1179" s="156"/>
      <c r="AM1179" s="214"/>
      <c r="AN1179" s="214"/>
      <c r="AO1179" s="214"/>
      <c r="AV1179" s="475"/>
      <c r="BE1179" s="178"/>
      <c r="BF1179" s="398"/>
      <c r="BG1179" s="409"/>
      <c r="BH1179" s="156"/>
      <c r="BI1179" s="156"/>
      <c r="BJ1179" s="156"/>
      <c r="BK1179" s="156"/>
      <c r="BL1179" s="156"/>
      <c r="BN1179" s="367"/>
    </row>
    <row r="1180" spans="1:66" s="216" customFormat="1" x14ac:dyDescent="0.45">
      <c r="A1180" s="154"/>
      <c r="B1180" s="485"/>
      <c r="C1180" s="155"/>
      <c r="D1180" s="155"/>
      <c r="E1180" s="156"/>
      <c r="F1180" s="156"/>
      <c r="AB1180" s="156"/>
      <c r="AC1180" s="156"/>
      <c r="AD1180" s="156"/>
      <c r="AE1180" s="156"/>
      <c r="AF1180" s="156"/>
      <c r="AG1180" s="156"/>
      <c r="AM1180" s="214"/>
      <c r="AN1180" s="214"/>
      <c r="AO1180" s="214"/>
      <c r="AV1180" s="475"/>
      <c r="BE1180" s="178"/>
      <c r="BF1180" s="398"/>
      <c r="BG1180" s="409"/>
      <c r="BH1180" s="156"/>
      <c r="BI1180" s="156"/>
      <c r="BJ1180" s="156"/>
      <c r="BK1180" s="156"/>
      <c r="BL1180" s="156"/>
      <c r="BN1180" s="367"/>
    </row>
    <row r="1181" spans="1:66" s="216" customFormat="1" x14ac:dyDescent="0.45">
      <c r="A1181" s="154"/>
      <c r="B1181" s="485"/>
      <c r="C1181" s="155"/>
      <c r="D1181" s="155"/>
      <c r="E1181" s="156"/>
      <c r="F1181" s="156"/>
      <c r="AB1181" s="156"/>
      <c r="AC1181" s="156"/>
      <c r="AD1181" s="156"/>
      <c r="AE1181" s="156"/>
      <c r="AF1181" s="156"/>
      <c r="AG1181" s="156"/>
      <c r="AM1181" s="214"/>
      <c r="AN1181" s="214"/>
      <c r="AO1181" s="214"/>
      <c r="AV1181" s="475"/>
      <c r="BE1181" s="178"/>
      <c r="BF1181" s="398"/>
      <c r="BG1181" s="409"/>
      <c r="BH1181" s="156"/>
      <c r="BI1181" s="156"/>
      <c r="BJ1181" s="156"/>
      <c r="BK1181" s="156"/>
      <c r="BL1181" s="156"/>
      <c r="BN1181" s="367"/>
    </row>
    <row r="1182" spans="1:66" s="216" customFormat="1" x14ac:dyDescent="0.45">
      <c r="A1182" s="154"/>
      <c r="B1182" s="485"/>
      <c r="C1182" s="155"/>
      <c r="D1182" s="155"/>
      <c r="E1182" s="156"/>
      <c r="F1182" s="156"/>
      <c r="AB1182" s="156"/>
      <c r="AC1182" s="156"/>
      <c r="AD1182" s="156"/>
      <c r="AE1182" s="156"/>
      <c r="AF1182" s="156"/>
      <c r="AG1182" s="156"/>
      <c r="AM1182" s="214"/>
      <c r="AN1182" s="214"/>
      <c r="AO1182" s="214"/>
      <c r="AV1182" s="475"/>
      <c r="BE1182" s="178"/>
      <c r="BF1182" s="398"/>
      <c r="BG1182" s="409"/>
      <c r="BH1182" s="156"/>
      <c r="BI1182" s="156"/>
      <c r="BJ1182" s="156"/>
      <c r="BK1182" s="156"/>
      <c r="BL1182" s="156"/>
      <c r="BN1182" s="367"/>
    </row>
    <row r="1183" spans="1:66" s="216" customFormat="1" x14ac:dyDescent="0.45">
      <c r="A1183" s="154"/>
      <c r="B1183" s="485"/>
      <c r="C1183" s="155"/>
      <c r="D1183" s="155"/>
      <c r="E1183" s="156"/>
      <c r="F1183" s="156"/>
      <c r="AB1183" s="156"/>
      <c r="AC1183" s="156"/>
      <c r="AD1183" s="156"/>
      <c r="AE1183" s="156"/>
      <c r="AF1183" s="156"/>
      <c r="AG1183" s="156"/>
      <c r="AM1183" s="214"/>
      <c r="AN1183" s="214"/>
      <c r="AO1183" s="214"/>
      <c r="AV1183" s="475"/>
      <c r="BE1183" s="178"/>
      <c r="BF1183" s="398"/>
      <c r="BG1183" s="409"/>
      <c r="BH1183" s="156"/>
      <c r="BI1183" s="156"/>
      <c r="BJ1183" s="156"/>
      <c r="BK1183" s="156"/>
      <c r="BL1183" s="156"/>
      <c r="BN1183" s="367"/>
    </row>
    <row r="1184" spans="1:66" s="216" customFormat="1" x14ac:dyDescent="0.45">
      <c r="A1184" s="154"/>
      <c r="B1184" s="485"/>
      <c r="C1184" s="155"/>
      <c r="D1184" s="155"/>
      <c r="E1184" s="156"/>
      <c r="F1184" s="156"/>
      <c r="AB1184" s="156"/>
      <c r="AC1184" s="156"/>
      <c r="AD1184" s="156"/>
      <c r="AE1184" s="156"/>
      <c r="AF1184" s="156"/>
      <c r="AG1184" s="156"/>
      <c r="AM1184" s="214"/>
      <c r="AN1184" s="214"/>
      <c r="AO1184" s="214"/>
      <c r="AV1184" s="475"/>
      <c r="BE1184" s="178"/>
      <c r="BF1184" s="398"/>
      <c r="BG1184" s="409"/>
      <c r="BH1184" s="156"/>
      <c r="BI1184" s="156"/>
      <c r="BJ1184" s="156"/>
      <c r="BK1184" s="156"/>
      <c r="BL1184" s="156"/>
      <c r="BN1184" s="367"/>
    </row>
    <row r="1185" spans="1:66" s="216" customFormat="1" x14ac:dyDescent="0.45">
      <c r="A1185" s="154"/>
      <c r="B1185" s="485"/>
      <c r="C1185" s="155"/>
      <c r="D1185" s="155"/>
      <c r="E1185" s="156"/>
      <c r="F1185" s="156"/>
      <c r="AB1185" s="156"/>
      <c r="AC1185" s="156"/>
      <c r="AD1185" s="156"/>
      <c r="AE1185" s="156"/>
      <c r="AF1185" s="156"/>
      <c r="AG1185" s="156"/>
      <c r="AM1185" s="214"/>
      <c r="AN1185" s="214"/>
      <c r="AO1185" s="214"/>
      <c r="AV1185" s="475"/>
      <c r="BE1185" s="178"/>
      <c r="BF1185" s="398"/>
      <c r="BG1185" s="409"/>
      <c r="BH1185" s="156"/>
      <c r="BI1185" s="156"/>
      <c r="BJ1185" s="156"/>
      <c r="BK1185" s="156"/>
      <c r="BL1185" s="156"/>
      <c r="BN1185" s="367"/>
    </row>
    <row r="1186" spans="1:66" s="216" customFormat="1" x14ac:dyDescent="0.45">
      <c r="A1186" s="154"/>
      <c r="B1186" s="485"/>
      <c r="C1186" s="155"/>
      <c r="D1186" s="155"/>
      <c r="E1186" s="156"/>
      <c r="F1186" s="156"/>
      <c r="AB1186" s="156"/>
      <c r="AC1186" s="156"/>
      <c r="AD1186" s="156"/>
      <c r="AE1186" s="156"/>
      <c r="AF1186" s="156"/>
      <c r="AG1186" s="156"/>
      <c r="AM1186" s="214"/>
      <c r="AN1186" s="214"/>
      <c r="AO1186" s="214"/>
      <c r="AV1186" s="475"/>
      <c r="BE1186" s="178"/>
      <c r="BF1186" s="398"/>
      <c r="BG1186" s="409"/>
      <c r="BH1186" s="156"/>
      <c r="BI1186" s="156"/>
      <c r="BJ1186" s="156"/>
      <c r="BK1186" s="156"/>
      <c r="BL1186" s="156"/>
      <c r="BN1186" s="367"/>
    </row>
    <row r="1187" spans="1:66" s="216" customFormat="1" x14ac:dyDescent="0.45">
      <c r="A1187" s="154"/>
      <c r="B1187" s="485"/>
      <c r="C1187" s="155"/>
      <c r="D1187" s="155"/>
      <c r="E1187" s="156"/>
      <c r="F1187" s="156"/>
      <c r="AB1187" s="156"/>
      <c r="AC1187" s="156"/>
      <c r="AD1187" s="156"/>
      <c r="AE1187" s="156"/>
      <c r="AF1187" s="156"/>
      <c r="AG1187" s="156"/>
      <c r="AM1187" s="214"/>
      <c r="AN1187" s="214"/>
      <c r="AO1187" s="214"/>
      <c r="AV1187" s="475"/>
      <c r="BE1187" s="178"/>
      <c r="BF1187" s="398"/>
      <c r="BG1187" s="409"/>
      <c r="BH1187" s="156"/>
      <c r="BI1187" s="156"/>
      <c r="BJ1187" s="156"/>
      <c r="BK1187" s="156"/>
      <c r="BL1187" s="156"/>
      <c r="BN1187" s="367"/>
    </row>
    <row r="1188" spans="1:66" s="216" customFormat="1" x14ac:dyDescent="0.45">
      <c r="A1188" s="154"/>
      <c r="B1188" s="485"/>
      <c r="C1188" s="155"/>
      <c r="D1188" s="155"/>
      <c r="E1188" s="156"/>
      <c r="F1188" s="156"/>
      <c r="AB1188" s="156"/>
      <c r="AC1188" s="156"/>
      <c r="AD1188" s="156"/>
      <c r="AE1188" s="156"/>
      <c r="AF1188" s="156"/>
      <c r="AG1188" s="156"/>
      <c r="AM1188" s="214"/>
      <c r="AN1188" s="214"/>
      <c r="AO1188" s="214"/>
      <c r="AV1188" s="475"/>
      <c r="BE1188" s="178"/>
      <c r="BF1188" s="398"/>
      <c r="BG1188" s="409"/>
      <c r="BH1188" s="156"/>
      <c r="BI1188" s="156"/>
      <c r="BJ1188" s="156"/>
      <c r="BK1188" s="156"/>
      <c r="BL1188" s="156"/>
      <c r="BN1188" s="367"/>
    </row>
    <row r="1189" spans="1:66" s="216" customFormat="1" x14ac:dyDescent="0.45">
      <c r="A1189" s="154"/>
      <c r="B1189" s="485"/>
      <c r="C1189" s="155"/>
      <c r="D1189" s="155"/>
      <c r="E1189" s="156"/>
      <c r="F1189" s="156"/>
      <c r="AB1189" s="156"/>
      <c r="AC1189" s="156"/>
      <c r="AD1189" s="156"/>
      <c r="AE1189" s="156"/>
      <c r="AF1189" s="156"/>
      <c r="AG1189" s="156"/>
      <c r="AM1189" s="214"/>
      <c r="AN1189" s="214"/>
      <c r="AO1189" s="214"/>
      <c r="AV1189" s="475"/>
      <c r="BE1189" s="178"/>
      <c r="BF1189" s="398"/>
      <c r="BG1189" s="409"/>
      <c r="BH1189" s="156"/>
      <c r="BI1189" s="156"/>
      <c r="BJ1189" s="156"/>
      <c r="BK1189" s="156"/>
      <c r="BL1189" s="156"/>
      <c r="BN1189" s="367"/>
    </row>
    <row r="1190" spans="1:66" s="216" customFormat="1" x14ac:dyDescent="0.45">
      <c r="A1190" s="154"/>
      <c r="B1190" s="485"/>
      <c r="C1190" s="155"/>
      <c r="D1190" s="155"/>
      <c r="E1190" s="156"/>
      <c r="F1190" s="156"/>
      <c r="AB1190" s="156"/>
      <c r="AC1190" s="156"/>
      <c r="AD1190" s="156"/>
      <c r="AE1190" s="156"/>
      <c r="AF1190" s="156"/>
      <c r="AG1190" s="156"/>
      <c r="AM1190" s="214"/>
      <c r="AN1190" s="214"/>
      <c r="AO1190" s="214"/>
      <c r="AV1190" s="475"/>
      <c r="BE1190" s="178"/>
      <c r="BF1190" s="398"/>
      <c r="BG1190" s="409"/>
      <c r="BH1190" s="156"/>
      <c r="BI1190" s="156"/>
      <c r="BJ1190" s="156"/>
      <c r="BK1190" s="156"/>
      <c r="BL1190" s="156"/>
      <c r="BN1190" s="367"/>
    </row>
    <row r="1191" spans="1:66" s="216" customFormat="1" x14ac:dyDescent="0.45">
      <c r="A1191" s="154"/>
      <c r="B1191" s="485"/>
      <c r="C1191" s="155"/>
      <c r="D1191" s="155"/>
      <c r="E1191" s="156"/>
      <c r="F1191" s="156"/>
      <c r="AB1191" s="156"/>
      <c r="AC1191" s="156"/>
      <c r="AD1191" s="156"/>
      <c r="AE1191" s="156"/>
      <c r="AF1191" s="156"/>
      <c r="AG1191" s="156"/>
      <c r="AM1191" s="214"/>
      <c r="AN1191" s="214"/>
      <c r="AO1191" s="214"/>
      <c r="AV1191" s="475"/>
      <c r="BE1191" s="178"/>
      <c r="BF1191" s="398"/>
      <c r="BG1191" s="409"/>
      <c r="BH1191" s="156"/>
      <c r="BI1191" s="156"/>
      <c r="BJ1191" s="156"/>
      <c r="BK1191" s="156"/>
      <c r="BL1191" s="156"/>
      <c r="BN1191" s="367"/>
    </row>
    <row r="1192" spans="1:66" s="216" customFormat="1" x14ac:dyDescent="0.45">
      <c r="A1192" s="154"/>
      <c r="B1192" s="485"/>
      <c r="C1192" s="155"/>
      <c r="D1192" s="155"/>
      <c r="E1192" s="156"/>
      <c r="F1192" s="156"/>
      <c r="AB1192" s="156"/>
      <c r="AC1192" s="156"/>
      <c r="AD1192" s="156"/>
      <c r="AE1192" s="156"/>
      <c r="AF1192" s="156"/>
      <c r="AG1192" s="156"/>
      <c r="AM1192" s="214"/>
      <c r="AN1192" s="214"/>
      <c r="AO1192" s="214"/>
      <c r="AV1192" s="475"/>
      <c r="BE1192" s="178"/>
      <c r="BF1192" s="398"/>
      <c r="BG1192" s="409"/>
      <c r="BH1192" s="156"/>
      <c r="BI1192" s="156"/>
      <c r="BJ1192" s="156"/>
      <c r="BK1192" s="156"/>
      <c r="BL1192" s="156"/>
      <c r="BN1192" s="367"/>
    </row>
    <row r="1193" spans="1:66" s="216" customFormat="1" x14ac:dyDescent="0.45">
      <c r="A1193" s="154"/>
      <c r="B1193" s="485"/>
      <c r="C1193" s="155"/>
      <c r="D1193" s="155"/>
      <c r="E1193" s="156"/>
      <c r="F1193" s="156"/>
      <c r="AB1193" s="156"/>
      <c r="AC1193" s="156"/>
      <c r="AD1193" s="156"/>
      <c r="AE1193" s="156"/>
      <c r="AF1193" s="156"/>
      <c r="AG1193" s="156"/>
      <c r="AM1193" s="214"/>
      <c r="AN1193" s="214"/>
      <c r="AO1193" s="214"/>
      <c r="AV1193" s="475"/>
      <c r="BE1193" s="178"/>
      <c r="BF1193" s="398"/>
      <c r="BG1193" s="409"/>
      <c r="BH1193" s="156"/>
      <c r="BI1193" s="156"/>
      <c r="BJ1193" s="156"/>
      <c r="BK1193" s="156"/>
      <c r="BL1193" s="156"/>
      <c r="BN1193" s="367"/>
    </row>
    <row r="1194" spans="1:66" s="216" customFormat="1" x14ac:dyDescent="0.45">
      <c r="A1194" s="154"/>
      <c r="B1194" s="485"/>
      <c r="C1194" s="155"/>
      <c r="D1194" s="155"/>
      <c r="E1194" s="156"/>
      <c r="F1194" s="156"/>
      <c r="AB1194" s="156"/>
      <c r="AC1194" s="156"/>
      <c r="AD1194" s="156"/>
      <c r="AE1194" s="156"/>
      <c r="AF1194" s="156"/>
      <c r="AG1194" s="156"/>
      <c r="AM1194" s="214"/>
      <c r="AN1194" s="214"/>
      <c r="AO1194" s="214"/>
      <c r="AV1194" s="475"/>
      <c r="BE1194" s="178"/>
      <c r="BF1194" s="398"/>
      <c r="BG1194" s="409"/>
      <c r="BH1194" s="156"/>
      <c r="BI1194" s="156"/>
      <c r="BJ1194" s="156"/>
      <c r="BK1194" s="156"/>
      <c r="BL1194" s="156"/>
      <c r="BN1194" s="367"/>
    </row>
    <row r="1195" spans="1:66" s="216" customFormat="1" x14ac:dyDescent="0.45">
      <c r="A1195" s="154"/>
      <c r="B1195" s="485"/>
      <c r="C1195" s="155"/>
      <c r="D1195" s="155"/>
      <c r="E1195" s="156"/>
      <c r="F1195" s="156"/>
      <c r="AB1195" s="156"/>
      <c r="AC1195" s="156"/>
      <c r="AD1195" s="156"/>
      <c r="AE1195" s="156"/>
      <c r="AF1195" s="156"/>
      <c r="AG1195" s="156"/>
      <c r="AM1195" s="214"/>
      <c r="AN1195" s="214"/>
      <c r="AO1195" s="214"/>
      <c r="AV1195" s="475"/>
      <c r="BE1195" s="178"/>
      <c r="BF1195" s="398"/>
      <c r="BG1195" s="409"/>
      <c r="BH1195" s="156"/>
      <c r="BI1195" s="156"/>
      <c r="BJ1195" s="156"/>
      <c r="BK1195" s="156"/>
      <c r="BL1195" s="156"/>
      <c r="BN1195" s="367"/>
    </row>
    <row r="1196" spans="1:66" s="216" customFormat="1" x14ac:dyDescent="0.45">
      <c r="A1196" s="154"/>
      <c r="B1196" s="485"/>
      <c r="C1196" s="155"/>
      <c r="D1196" s="155"/>
      <c r="E1196" s="156"/>
      <c r="F1196" s="156"/>
      <c r="AB1196" s="156"/>
      <c r="AC1196" s="156"/>
      <c r="AD1196" s="156"/>
      <c r="AE1196" s="156"/>
      <c r="AF1196" s="156"/>
      <c r="AG1196" s="156"/>
      <c r="AM1196" s="214"/>
      <c r="AN1196" s="214"/>
      <c r="AO1196" s="214"/>
      <c r="AV1196" s="475"/>
      <c r="BE1196" s="178"/>
      <c r="BF1196" s="398"/>
      <c r="BG1196" s="409"/>
      <c r="BH1196" s="156"/>
      <c r="BI1196" s="156"/>
      <c r="BJ1196" s="156"/>
      <c r="BK1196" s="156"/>
      <c r="BL1196" s="156"/>
      <c r="BN1196" s="367"/>
    </row>
    <row r="1197" spans="1:66" s="216" customFormat="1" x14ac:dyDescent="0.45">
      <c r="A1197" s="154"/>
      <c r="B1197" s="485"/>
      <c r="C1197" s="155"/>
      <c r="D1197" s="155"/>
      <c r="E1197" s="156"/>
      <c r="F1197" s="156"/>
      <c r="AB1197" s="156"/>
      <c r="AC1197" s="156"/>
      <c r="AD1197" s="156"/>
      <c r="AE1197" s="156"/>
      <c r="AF1197" s="156"/>
      <c r="AG1197" s="156"/>
      <c r="AM1197" s="214"/>
      <c r="AN1197" s="214"/>
      <c r="AO1197" s="214"/>
      <c r="AV1197" s="475"/>
      <c r="BE1197" s="178"/>
      <c r="BF1197" s="398"/>
      <c r="BG1197" s="409"/>
      <c r="BH1197" s="156"/>
      <c r="BI1197" s="156"/>
      <c r="BJ1197" s="156"/>
      <c r="BK1197" s="156"/>
      <c r="BL1197" s="156"/>
      <c r="BN1197" s="367"/>
    </row>
    <row r="1198" spans="1:66" s="216" customFormat="1" x14ac:dyDescent="0.45">
      <c r="A1198" s="154"/>
      <c r="B1198" s="485"/>
      <c r="C1198" s="155"/>
      <c r="D1198" s="155"/>
      <c r="E1198" s="156"/>
      <c r="F1198" s="156"/>
      <c r="AB1198" s="156"/>
      <c r="AC1198" s="156"/>
      <c r="AD1198" s="156"/>
      <c r="AE1198" s="156"/>
      <c r="AF1198" s="156"/>
      <c r="AG1198" s="156"/>
      <c r="AM1198" s="214"/>
      <c r="AN1198" s="214"/>
      <c r="AO1198" s="214"/>
      <c r="AV1198" s="475"/>
      <c r="BE1198" s="178"/>
      <c r="BF1198" s="398"/>
      <c r="BG1198" s="409"/>
      <c r="BH1198" s="156"/>
      <c r="BI1198" s="156"/>
      <c r="BJ1198" s="156"/>
      <c r="BK1198" s="156"/>
      <c r="BL1198" s="156"/>
      <c r="BN1198" s="367"/>
    </row>
    <row r="1199" spans="1:66" s="216" customFormat="1" x14ac:dyDescent="0.45">
      <c r="A1199" s="154"/>
      <c r="B1199" s="485"/>
      <c r="C1199" s="155"/>
      <c r="D1199" s="155"/>
      <c r="E1199" s="156"/>
      <c r="F1199" s="156"/>
      <c r="AB1199" s="156"/>
      <c r="AC1199" s="156"/>
      <c r="AD1199" s="156"/>
      <c r="AE1199" s="156"/>
      <c r="AF1199" s="156"/>
      <c r="AG1199" s="156"/>
      <c r="AM1199" s="214"/>
      <c r="AN1199" s="214"/>
      <c r="AO1199" s="214"/>
      <c r="AV1199" s="475"/>
      <c r="BE1199" s="178"/>
      <c r="BF1199" s="398"/>
      <c r="BG1199" s="409"/>
      <c r="BH1199" s="156"/>
      <c r="BI1199" s="156"/>
      <c r="BJ1199" s="156"/>
      <c r="BK1199" s="156"/>
      <c r="BL1199" s="156"/>
      <c r="BN1199" s="367"/>
    </row>
    <row r="1200" spans="1:66" s="216" customFormat="1" x14ac:dyDescent="0.45">
      <c r="A1200" s="154"/>
      <c r="B1200" s="485"/>
      <c r="C1200" s="155"/>
      <c r="D1200" s="155"/>
      <c r="E1200" s="156"/>
      <c r="F1200" s="156"/>
      <c r="AB1200" s="156"/>
      <c r="AC1200" s="156"/>
      <c r="AD1200" s="156"/>
      <c r="AE1200" s="156"/>
      <c r="AF1200" s="156"/>
      <c r="AG1200" s="156"/>
      <c r="AM1200" s="214"/>
      <c r="AN1200" s="214"/>
      <c r="AO1200" s="214"/>
      <c r="AV1200" s="475"/>
      <c r="BE1200" s="178"/>
      <c r="BF1200" s="398"/>
      <c r="BG1200" s="409"/>
      <c r="BH1200" s="156"/>
      <c r="BI1200" s="156"/>
      <c r="BJ1200" s="156"/>
      <c r="BK1200" s="156"/>
      <c r="BL1200" s="156"/>
      <c r="BN1200" s="367"/>
    </row>
    <row r="1201" spans="1:66" s="216" customFormat="1" x14ac:dyDescent="0.45">
      <c r="A1201" s="154"/>
      <c r="B1201" s="485"/>
      <c r="C1201" s="155"/>
      <c r="D1201" s="155"/>
      <c r="E1201" s="156"/>
      <c r="F1201" s="156"/>
      <c r="AB1201" s="156"/>
      <c r="AC1201" s="156"/>
      <c r="AD1201" s="156"/>
      <c r="AE1201" s="156"/>
      <c r="AF1201" s="156"/>
      <c r="AG1201" s="156"/>
      <c r="AM1201" s="214"/>
      <c r="AN1201" s="214"/>
      <c r="AO1201" s="214"/>
      <c r="AV1201" s="475"/>
      <c r="BE1201" s="178"/>
      <c r="BF1201" s="398"/>
      <c r="BG1201" s="409"/>
      <c r="BH1201" s="156"/>
      <c r="BI1201" s="156"/>
      <c r="BJ1201" s="156"/>
      <c r="BK1201" s="156"/>
      <c r="BL1201" s="156"/>
      <c r="BN1201" s="367"/>
    </row>
    <row r="1202" spans="1:66" s="216" customFormat="1" x14ac:dyDescent="0.45">
      <c r="A1202" s="154"/>
      <c r="B1202" s="485"/>
      <c r="C1202" s="155"/>
      <c r="D1202" s="155"/>
      <c r="E1202" s="156"/>
      <c r="F1202" s="156"/>
      <c r="AB1202" s="156"/>
      <c r="AC1202" s="156"/>
      <c r="AD1202" s="156"/>
      <c r="AE1202" s="156"/>
      <c r="AF1202" s="156"/>
      <c r="AG1202" s="156"/>
      <c r="AM1202" s="214"/>
      <c r="AN1202" s="214"/>
      <c r="AO1202" s="214"/>
      <c r="AV1202" s="475"/>
      <c r="BE1202" s="178"/>
      <c r="BF1202" s="398"/>
      <c r="BG1202" s="409"/>
      <c r="BH1202" s="156"/>
      <c r="BI1202" s="156"/>
      <c r="BJ1202" s="156"/>
      <c r="BK1202" s="156"/>
      <c r="BL1202" s="156"/>
      <c r="BN1202" s="367"/>
    </row>
    <row r="1203" spans="1:66" s="216" customFormat="1" x14ac:dyDescent="0.45">
      <c r="A1203" s="154"/>
      <c r="B1203" s="485"/>
      <c r="C1203" s="155"/>
      <c r="D1203" s="155"/>
      <c r="E1203" s="156"/>
      <c r="F1203" s="156"/>
      <c r="AB1203" s="156"/>
      <c r="AC1203" s="156"/>
      <c r="AD1203" s="156"/>
      <c r="AE1203" s="156"/>
      <c r="AF1203" s="156"/>
      <c r="AG1203" s="156"/>
      <c r="AM1203" s="214"/>
      <c r="AN1203" s="214"/>
      <c r="AO1203" s="214"/>
      <c r="AV1203" s="475"/>
      <c r="BE1203" s="178"/>
      <c r="BF1203" s="398"/>
      <c r="BG1203" s="409"/>
      <c r="BH1203" s="156"/>
      <c r="BI1203" s="156"/>
      <c r="BJ1203" s="156"/>
      <c r="BK1203" s="156"/>
      <c r="BL1203" s="156"/>
      <c r="BN1203" s="367"/>
    </row>
    <row r="1204" spans="1:66" s="216" customFormat="1" x14ac:dyDescent="0.45">
      <c r="A1204" s="154"/>
      <c r="B1204" s="485"/>
      <c r="C1204" s="155"/>
      <c r="D1204" s="155"/>
      <c r="E1204" s="156"/>
      <c r="F1204" s="156"/>
      <c r="AB1204" s="156"/>
      <c r="AC1204" s="156"/>
      <c r="AD1204" s="156"/>
      <c r="AE1204" s="156"/>
      <c r="AF1204" s="156"/>
      <c r="AG1204" s="156"/>
      <c r="AM1204" s="214"/>
      <c r="AN1204" s="214"/>
      <c r="AO1204" s="214"/>
      <c r="AV1204" s="475"/>
      <c r="BE1204" s="178"/>
      <c r="BF1204" s="398"/>
      <c r="BG1204" s="409"/>
      <c r="BH1204" s="156"/>
      <c r="BI1204" s="156"/>
      <c r="BJ1204" s="156"/>
      <c r="BK1204" s="156"/>
      <c r="BL1204" s="156"/>
      <c r="BN1204" s="367"/>
    </row>
    <row r="1205" spans="1:66" s="216" customFormat="1" x14ac:dyDescent="0.45">
      <c r="A1205" s="154"/>
      <c r="B1205" s="485"/>
      <c r="C1205" s="155"/>
      <c r="D1205" s="155"/>
      <c r="E1205" s="156"/>
      <c r="F1205" s="156"/>
      <c r="AB1205" s="156"/>
      <c r="AC1205" s="156"/>
      <c r="AD1205" s="156"/>
      <c r="AE1205" s="156"/>
      <c r="AF1205" s="156"/>
      <c r="AG1205" s="156"/>
      <c r="AM1205" s="214"/>
      <c r="AN1205" s="214"/>
      <c r="AO1205" s="214"/>
      <c r="AV1205" s="475"/>
      <c r="BE1205" s="178"/>
      <c r="BF1205" s="398"/>
      <c r="BG1205" s="409"/>
      <c r="BH1205" s="156"/>
      <c r="BI1205" s="156"/>
      <c r="BJ1205" s="156"/>
      <c r="BK1205" s="156"/>
      <c r="BL1205" s="156"/>
      <c r="BN1205" s="367"/>
    </row>
    <row r="1206" spans="1:66" s="216" customFormat="1" x14ac:dyDescent="0.45">
      <c r="A1206" s="154"/>
      <c r="B1206" s="485"/>
      <c r="C1206" s="155"/>
      <c r="D1206" s="155"/>
      <c r="E1206" s="156"/>
      <c r="F1206" s="156"/>
      <c r="AB1206" s="156"/>
      <c r="AC1206" s="156"/>
      <c r="AD1206" s="156"/>
      <c r="AE1206" s="156"/>
      <c r="AF1206" s="156"/>
      <c r="AG1206" s="156"/>
      <c r="AM1206" s="214"/>
      <c r="AN1206" s="214"/>
      <c r="AO1206" s="214"/>
      <c r="AV1206" s="475"/>
      <c r="BE1206" s="178"/>
      <c r="BF1206" s="398"/>
      <c r="BG1206" s="409"/>
      <c r="BH1206" s="156"/>
      <c r="BI1206" s="156"/>
      <c r="BJ1206" s="156"/>
      <c r="BK1206" s="156"/>
      <c r="BL1206" s="156"/>
      <c r="BN1206" s="367"/>
    </row>
    <row r="1207" spans="1:66" s="216" customFormat="1" x14ac:dyDescent="0.45">
      <c r="A1207" s="154"/>
      <c r="B1207" s="485"/>
      <c r="C1207" s="155"/>
      <c r="D1207" s="155"/>
      <c r="E1207" s="156"/>
      <c r="F1207" s="156"/>
      <c r="AB1207" s="156"/>
      <c r="AC1207" s="156"/>
      <c r="AD1207" s="156"/>
      <c r="AE1207" s="156"/>
      <c r="AF1207" s="156"/>
      <c r="AG1207" s="156"/>
      <c r="AM1207" s="214"/>
      <c r="AN1207" s="214"/>
      <c r="AO1207" s="214"/>
      <c r="AV1207" s="475"/>
      <c r="BE1207" s="178"/>
      <c r="BF1207" s="398"/>
      <c r="BG1207" s="409"/>
      <c r="BH1207" s="156"/>
      <c r="BI1207" s="156"/>
      <c r="BJ1207" s="156"/>
      <c r="BK1207" s="156"/>
      <c r="BL1207" s="156"/>
      <c r="BN1207" s="367"/>
    </row>
    <row r="1208" spans="1:66" s="216" customFormat="1" x14ac:dyDescent="0.45">
      <c r="A1208" s="154"/>
      <c r="B1208" s="485"/>
      <c r="C1208" s="155"/>
      <c r="D1208" s="155"/>
      <c r="E1208" s="156"/>
      <c r="F1208" s="156"/>
      <c r="AB1208" s="156"/>
      <c r="AC1208" s="156"/>
      <c r="AD1208" s="156"/>
      <c r="AE1208" s="156"/>
      <c r="AF1208" s="156"/>
      <c r="AG1208" s="156"/>
      <c r="AM1208" s="214"/>
      <c r="AN1208" s="214"/>
      <c r="AO1208" s="214"/>
      <c r="AV1208" s="475"/>
      <c r="BE1208" s="178"/>
      <c r="BF1208" s="398"/>
      <c r="BG1208" s="409"/>
      <c r="BH1208" s="156"/>
      <c r="BI1208" s="156"/>
      <c r="BJ1208" s="156"/>
      <c r="BK1208" s="156"/>
      <c r="BL1208" s="156"/>
      <c r="BN1208" s="367"/>
    </row>
    <row r="1209" spans="1:66" s="216" customFormat="1" x14ac:dyDescent="0.45">
      <c r="A1209" s="154"/>
      <c r="B1209" s="485"/>
      <c r="C1209" s="155"/>
      <c r="D1209" s="155"/>
      <c r="E1209" s="156"/>
      <c r="F1209" s="156"/>
      <c r="AB1209" s="156"/>
      <c r="AC1209" s="156"/>
      <c r="AD1209" s="156"/>
      <c r="AE1209" s="156"/>
      <c r="AF1209" s="156"/>
      <c r="AG1209" s="156"/>
      <c r="AM1209" s="214"/>
      <c r="AN1209" s="214"/>
      <c r="AO1209" s="214"/>
      <c r="AV1209" s="475"/>
      <c r="BE1209" s="178"/>
      <c r="BF1209" s="398"/>
      <c r="BG1209" s="409"/>
      <c r="BH1209" s="156"/>
      <c r="BI1209" s="156"/>
      <c r="BJ1209" s="156"/>
      <c r="BK1209" s="156"/>
      <c r="BL1209" s="156"/>
      <c r="BN1209" s="367"/>
    </row>
    <row r="1210" spans="1:66" s="216" customFormat="1" x14ac:dyDescent="0.45">
      <c r="A1210" s="154"/>
      <c r="B1210" s="485"/>
      <c r="C1210" s="155"/>
      <c r="D1210" s="155"/>
      <c r="E1210" s="156"/>
      <c r="F1210" s="156"/>
      <c r="AB1210" s="156"/>
      <c r="AC1210" s="156"/>
      <c r="AD1210" s="156"/>
      <c r="AE1210" s="156"/>
      <c r="AF1210" s="156"/>
      <c r="AG1210" s="156"/>
      <c r="AM1210" s="214"/>
      <c r="AN1210" s="214"/>
      <c r="AO1210" s="214"/>
      <c r="AV1210" s="475"/>
      <c r="BE1210" s="178"/>
      <c r="BF1210" s="398"/>
      <c r="BG1210" s="409"/>
      <c r="BH1210" s="156"/>
      <c r="BI1210" s="156"/>
      <c r="BJ1210" s="156"/>
      <c r="BK1210" s="156"/>
      <c r="BL1210" s="156"/>
      <c r="BN1210" s="367"/>
    </row>
    <row r="1211" spans="1:66" s="216" customFormat="1" x14ac:dyDescent="0.45">
      <c r="A1211" s="154"/>
      <c r="B1211" s="485"/>
      <c r="C1211" s="155"/>
      <c r="D1211" s="155"/>
      <c r="E1211" s="156"/>
      <c r="F1211" s="156"/>
      <c r="AB1211" s="156"/>
      <c r="AC1211" s="156"/>
      <c r="AD1211" s="156"/>
      <c r="AE1211" s="156"/>
      <c r="AF1211" s="156"/>
      <c r="AG1211" s="156"/>
      <c r="AM1211" s="214"/>
      <c r="AN1211" s="214"/>
      <c r="AO1211" s="214"/>
      <c r="AV1211" s="475"/>
      <c r="BE1211" s="178"/>
      <c r="BF1211" s="398"/>
      <c r="BG1211" s="409"/>
      <c r="BH1211" s="156"/>
      <c r="BI1211" s="156"/>
      <c r="BJ1211" s="156"/>
      <c r="BK1211" s="156"/>
      <c r="BL1211" s="156"/>
      <c r="BN1211" s="367"/>
    </row>
    <row r="1212" spans="1:66" s="216" customFormat="1" x14ac:dyDescent="0.45">
      <c r="A1212" s="154"/>
      <c r="B1212" s="485"/>
      <c r="C1212" s="155"/>
      <c r="D1212" s="155"/>
      <c r="E1212" s="156"/>
      <c r="F1212" s="156"/>
      <c r="AB1212" s="156"/>
      <c r="AC1212" s="156"/>
      <c r="AD1212" s="156"/>
      <c r="AE1212" s="156"/>
      <c r="AF1212" s="156"/>
      <c r="AG1212" s="156"/>
      <c r="AM1212" s="214"/>
      <c r="AN1212" s="214"/>
      <c r="AO1212" s="214"/>
      <c r="AV1212" s="475"/>
      <c r="BE1212" s="178"/>
      <c r="BF1212" s="398"/>
      <c r="BG1212" s="409"/>
      <c r="BH1212" s="156"/>
      <c r="BI1212" s="156"/>
      <c r="BJ1212" s="156"/>
      <c r="BK1212" s="156"/>
      <c r="BL1212" s="156"/>
      <c r="BN1212" s="367"/>
    </row>
    <row r="1213" spans="1:66" s="216" customFormat="1" x14ac:dyDescent="0.45">
      <c r="A1213" s="154"/>
      <c r="B1213" s="485"/>
      <c r="C1213" s="155"/>
      <c r="D1213" s="155"/>
      <c r="E1213" s="156"/>
      <c r="F1213" s="156"/>
      <c r="AB1213" s="156"/>
      <c r="AC1213" s="156"/>
      <c r="AD1213" s="156"/>
      <c r="AE1213" s="156"/>
      <c r="AF1213" s="156"/>
      <c r="AG1213" s="156"/>
      <c r="AM1213" s="214"/>
      <c r="AN1213" s="214"/>
      <c r="AO1213" s="214"/>
      <c r="AV1213" s="475"/>
      <c r="BE1213" s="178"/>
      <c r="BF1213" s="398"/>
      <c r="BG1213" s="409"/>
      <c r="BH1213" s="156"/>
      <c r="BI1213" s="156"/>
      <c r="BJ1213" s="156"/>
      <c r="BK1213" s="156"/>
      <c r="BL1213" s="156"/>
      <c r="BN1213" s="367"/>
    </row>
    <row r="1214" spans="1:66" s="216" customFormat="1" x14ac:dyDescent="0.45">
      <c r="A1214" s="154"/>
      <c r="B1214" s="485"/>
      <c r="C1214" s="155"/>
      <c r="D1214" s="155"/>
      <c r="E1214" s="156"/>
      <c r="F1214" s="156"/>
      <c r="AB1214" s="156"/>
      <c r="AC1214" s="156"/>
      <c r="AD1214" s="156"/>
      <c r="AE1214" s="156"/>
      <c r="AF1214" s="156"/>
      <c r="AG1214" s="156"/>
      <c r="AM1214" s="214"/>
      <c r="AN1214" s="214"/>
      <c r="AO1214" s="214"/>
      <c r="AV1214" s="475"/>
      <c r="BE1214" s="178"/>
      <c r="BF1214" s="398"/>
      <c r="BG1214" s="409"/>
      <c r="BH1214" s="156"/>
      <c r="BI1214" s="156"/>
      <c r="BJ1214" s="156"/>
      <c r="BK1214" s="156"/>
      <c r="BL1214" s="156"/>
      <c r="BN1214" s="367"/>
    </row>
    <row r="1215" spans="1:66" s="216" customFormat="1" x14ac:dyDescent="0.45">
      <c r="A1215" s="154"/>
      <c r="B1215" s="485"/>
      <c r="C1215" s="155"/>
      <c r="D1215" s="155"/>
      <c r="E1215" s="156"/>
      <c r="F1215" s="156"/>
      <c r="AB1215" s="156"/>
      <c r="AC1215" s="156"/>
      <c r="AD1215" s="156"/>
      <c r="AE1215" s="156"/>
      <c r="AF1215" s="156"/>
      <c r="AG1215" s="156"/>
      <c r="AM1215" s="214"/>
      <c r="AN1215" s="214"/>
      <c r="AO1215" s="214"/>
      <c r="AV1215" s="475"/>
      <c r="BE1215" s="178"/>
      <c r="BF1215" s="398"/>
      <c r="BG1215" s="409"/>
      <c r="BH1215" s="156"/>
      <c r="BI1215" s="156"/>
      <c r="BJ1215" s="156"/>
      <c r="BK1215" s="156"/>
      <c r="BL1215" s="156"/>
      <c r="BN1215" s="367"/>
    </row>
    <row r="1216" spans="1:66" s="216" customFormat="1" x14ac:dyDescent="0.45">
      <c r="A1216" s="154"/>
      <c r="B1216" s="485"/>
      <c r="C1216" s="155"/>
      <c r="D1216" s="155"/>
      <c r="E1216" s="156"/>
      <c r="F1216" s="156"/>
      <c r="AB1216" s="156"/>
      <c r="AC1216" s="156"/>
      <c r="AD1216" s="156"/>
      <c r="AE1216" s="156"/>
      <c r="AF1216" s="156"/>
      <c r="AG1216" s="156"/>
      <c r="AM1216" s="214"/>
      <c r="AN1216" s="214"/>
      <c r="AO1216" s="214"/>
      <c r="AV1216" s="475"/>
      <c r="BE1216" s="178"/>
      <c r="BF1216" s="398"/>
      <c r="BG1216" s="409"/>
      <c r="BH1216" s="156"/>
      <c r="BI1216" s="156"/>
      <c r="BJ1216" s="156"/>
      <c r="BK1216" s="156"/>
      <c r="BL1216" s="156"/>
      <c r="BN1216" s="367"/>
    </row>
    <row r="1217" spans="1:66" s="216" customFormat="1" x14ac:dyDescent="0.45">
      <c r="A1217" s="154"/>
      <c r="B1217" s="485"/>
      <c r="C1217" s="155"/>
      <c r="D1217" s="155"/>
      <c r="E1217" s="156"/>
      <c r="F1217" s="156"/>
      <c r="AB1217" s="156"/>
      <c r="AC1217" s="156"/>
      <c r="AD1217" s="156"/>
      <c r="AE1217" s="156"/>
      <c r="AF1217" s="156"/>
      <c r="AG1217" s="156"/>
      <c r="AM1217" s="214"/>
      <c r="AN1217" s="214"/>
      <c r="AO1217" s="214"/>
      <c r="AV1217" s="475"/>
      <c r="BE1217" s="178"/>
      <c r="BF1217" s="398"/>
      <c r="BG1217" s="409"/>
      <c r="BH1217" s="156"/>
      <c r="BI1217" s="156"/>
      <c r="BJ1217" s="156"/>
      <c r="BK1217" s="156"/>
      <c r="BL1217" s="156"/>
      <c r="BN1217" s="367"/>
    </row>
    <row r="1218" spans="1:66" s="216" customFormat="1" x14ac:dyDescent="0.45">
      <c r="A1218" s="154"/>
      <c r="B1218" s="485"/>
      <c r="C1218" s="155"/>
      <c r="D1218" s="155"/>
      <c r="E1218" s="156"/>
      <c r="F1218" s="156"/>
      <c r="AB1218" s="156"/>
      <c r="AC1218" s="156"/>
      <c r="AD1218" s="156"/>
      <c r="AE1218" s="156"/>
      <c r="AF1218" s="156"/>
      <c r="AG1218" s="156"/>
      <c r="AM1218" s="214"/>
      <c r="AN1218" s="214"/>
      <c r="AO1218" s="214"/>
      <c r="AV1218" s="475"/>
      <c r="BE1218" s="178"/>
      <c r="BF1218" s="398"/>
      <c r="BG1218" s="409"/>
      <c r="BH1218" s="156"/>
      <c r="BI1218" s="156"/>
      <c r="BJ1218" s="156"/>
      <c r="BK1218" s="156"/>
      <c r="BL1218" s="156"/>
      <c r="BN1218" s="367"/>
    </row>
    <row r="1219" spans="1:66" s="216" customFormat="1" x14ac:dyDescent="0.45">
      <c r="A1219" s="154"/>
      <c r="B1219" s="485"/>
      <c r="C1219" s="155"/>
      <c r="D1219" s="155"/>
      <c r="E1219" s="156"/>
      <c r="F1219" s="156"/>
      <c r="AB1219" s="156"/>
      <c r="AC1219" s="156"/>
      <c r="AD1219" s="156"/>
      <c r="AE1219" s="156"/>
      <c r="AF1219" s="156"/>
      <c r="AG1219" s="156"/>
      <c r="AM1219" s="214"/>
      <c r="AN1219" s="214"/>
      <c r="AO1219" s="214"/>
      <c r="AV1219" s="475"/>
      <c r="BE1219" s="178"/>
      <c r="BF1219" s="398"/>
      <c r="BG1219" s="409"/>
      <c r="BH1219" s="156"/>
      <c r="BI1219" s="156"/>
      <c r="BJ1219" s="156"/>
      <c r="BK1219" s="156"/>
      <c r="BL1219" s="156"/>
      <c r="BN1219" s="367"/>
    </row>
    <row r="1220" spans="1:66" s="216" customFormat="1" x14ac:dyDescent="0.45">
      <c r="A1220" s="154"/>
      <c r="B1220" s="485"/>
      <c r="C1220" s="155"/>
      <c r="D1220" s="155"/>
      <c r="E1220" s="156"/>
      <c r="F1220" s="156"/>
      <c r="AB1220" s="156"/>
      <c r="AC1220" s="156"/>
      <c r="AD1220" s="156"/>
      <c r="AE1220" s="156"/>
      <c r="AF1220" s="156"/>
      <c r="AG1220" s="156"/>
      <c r="AM1220" s="214"/>
      <c r="AN1220" s="214"/>
      <c r="AO1220" s="214"/>
      <c r="AV1220" s="475"/>
      <c r="BE1220" s="178"/>
      <c r="BF1220" s="398"/>
      <c r="BG1220" s="409"/>
      <c r="BH1220" s="156"/>
      <c r="BI1220" s="156"/>
      <c r="BJ1220" s="156"/>
      <c r="BK1220" s="156"/>
      <c r="BL1220" s="156"/>
      <c r="BN1220" s="367"/>
    </row>
    <row r="1221" spans="1:66" s="216" customFormat="1" x14ac:dyDescent="0.45">
      <c r="A1221" s="154"/>
      <c r="B1221" s="485"/>
      <c r="C1221" s="155"/>
      <c r="D1221" s="155"/>
      <c r="E1221" s="156"/>
      <c r="F1221" s="156"/>
      <c r="AB1221" s="156"/>
      <c r="AC1221" s="156"/>
      <c r="AD1221" s="156"/>
      <c r="AE1221" s="156"/>
      <c r="AF1221" s="156"/>
      <c r="AG1221" s="156"/>
      <c r="AM1221" s="214"/>
      <c r="AN1221" s="214"/>
      <c r="AO1221" s="214"/>
      <c r="AV1221" s="475"/>
      <c r="BE1221" s="178"/>
      <c r="BF1221" s="398"/>
      <c r="BG1221" s="409"/>
      <c r="BH1221" s="156"/>
      <c r="BI1221" s="156"/>
      <c r="BJ1221" s="156"/>
      <c r="BK1221" s="156"/>
      <c r="BL1221" s="156"/>
      <c r="BN1221" s="367"/>
    </row>
    <row r="1222" spans="1:66" s="216" customFormat="1" x14ac:dyDescent="0.45">
      <c r="A1222" s="154"/>
      <c r="B1222" s="485"/>
      <c r="C1222" s="155"/>
      <c r="D1222" s="155"/>
      <c r="E1222" s="156"/>
      <c r="F1222" s="156"/>
      <c r="AB1222" s="156"/>
      <c r="AC1222" s="156"/>
      <c r="AD1222" s="156"/>
      <c r="AE1222" s="156"/>
      <c r="AF1222" s="156"/>
      <c r="AG1222" s="156"/>
      <c r="AM1222" s="214"/>
      <c r="AN1222" s="214"/>
      <c r="AO1222" s="214"/>
      <c r="AV1222" s="475"/>
      <c r="BE1222" s="178"/>
      <c r="BF1222" s="398"/>
      <c r="BG1222" s="409"/>
      <c r="BH1222" s="156"/>
      <c r="BI1222" s="156"/>
      <c r="BJ1222" s="156"/>
      <c r="BK1222" s="156"/>
      <c r="BL1222" s="156"/>
      <c r="BN1222" s="367"/>
    </row>
    <row r="1223" spans="1:66" s="216" customFormat="1" x14ac:dyDescent="0.45">
      <c r="A1223" s="154"/>
      <c r="B1223" s="485"/>
      <c r="C1223" s="155"/>
      <c r="D1223" s="155"/>
      <c r="E1223" s="156"/>
      <c r="F1223" s="156"/>
      <c r="AB1223" s="156"/>
      <c r="AC1223" s="156"/>
      <c r="AD1223" s="156"/>
      <c r="AE1223" s="156"/>
      <c r="AF1223" s="156"/>
      <c r="AG1223" s="156"/>
      <c r="AM1223" s="214"/>
      <c r="AN1223" s="214"/>
      <c r="AO1223" s="214"/>
      <c r="AV1223" s="475"/>
      <c r="BE1223" s="178"/>
      <c r="BF1223" s="398"/>
      <c r="BG1223" s="409"/>
      <c r="BH1223" s="156"/>
      <c r="BI1223" s="156"/>
      <c r="BJ1223" s="156"/>
      <c r="BK1223" s="156"/>
      <c r="BL1223" s="156"/>
      <c r="BN1223" s="367"/>
    </row>
    <row r="1224" spans="1:66" s="216" customFormat="1" x14ac:dyDescent="0.45">
      <c r="A1224" s="154"/>
      <c r="B1224" s="485"/>
      <c r="C1224" s="155"/>
      <c r="D1224" s="155"/>
      <c r="E1224" s="156"/>
      <c r="F1224" s="156"/>
      <c r="AB1224" s="156"/>
      <c r="AC1224" s="156"/>
      <c r="AD1224" s="156"/>
      <c r="AE1224" s="156"/>
      <c r="AF1224" s="156"/>
      <c r="AG1224" s="156"/>
      <c r="AM1224" s="214"/>
      <c r="AN1224" s="214"/>
      <c r="AO1224" s="214"/>
      <c r="AV1224" s="475"/>
      <c r="BE1224" s="178"/>
      <c r="BF1224" s="398"/>
      <c r="BG1224" s="409"/>
      <c r="BH1224" s="156"/>
      <c r="BI1224" s="156"/>
      <c r="BJ1224" s="156"/>
      <c r="BK1224" s="156"/>
      <c r="BL1224" s="156"/>
      <c r="BN1224" s="367"/>
    </row>
    <row r="1225" spans="1:66" s="216" customFormat="1" x14ac:dyDescent="0.45">
      <c r="A1225" s="154"/>
      <c r="B1225" s="485"/>
      <c r="C1225" s="155"/>
      <c r="D1225" s="155"/>
      <c r="E1225" s="156"/>
      <c r="F1225" s="156"/>
      <c r="AB1225" s="156"/>
      <c r="AC1225" s="156"/>
      <c r="AD1225" s="156"/>
      <c r="AE1225" s="156"/>
      <c r="AF1225" s="156"/>
      <c r="AG1225" s="156"/>
      <c r="AM1225" s="214"/>
      <c r="AN1225" s="214"/>
      <c r="AO1225" s="214"/>
      <c r="AV1225" s="475"/>
      <c r="BE1225" s="178"/>
      <c r="BF1225" s="398"/>
      <c r="BG1225" s="409"/>
      <c r="BH1225" s="156"/>
      <c r="BI1225" s="156"/>
      <c r="BJ1225" s="156"/>
      <c r="BK1225" s="156"/>
      <c r="BL1225" s="156"/>
      <c r="BN1225" s="367"/>
    </row>
    <row r="1226" spans="1:66" s="216" customFormat="1" x14ac:dyDescent="0.45">
      <c r="A1226" s="154"/>
      <c r="B1226" s="485"/>
      <c r="C1226" s="155"/>
      <c r="D1226" s="155"/>
      <c r="E1226" s="156"/>
      <c r="F1226" s="156"/>
      <c r="AB1226" s="156"/>
      <c r="AC1226" s="156"/>
      <c r="AD1226" s="156"/>
      <c r="AE1226" s="156"/>
      <c r="AF1226" s="156"/>
      <c r="AG1226" s="156"/>
      <c r="AM1226" s="214"/>
      <c r="AN1226" s="214"/>
      <c r="AO1226" s="214"/>
      <c r="AV1226" s="475"/>
      <c r="BE1226" s="178"/>
      <c r="BF1226" s="398"/>
      <c r="BG1226" s="409"/>
      <c r="BH1226" s="156"/>
      <c r="BI1226" s="156"/>
      <c r="BJ1226" s="156"/>
      <c r="BK1226" s="156"/>
      <c r="BL1226" s="156"/>
      <c r="BN1226" s="367"/>
    </row>
    <row r="1227" spans="1:66" s="216" customFormat="1" x14ac:dyDescent="0.45">
      <c r="A1227" s="154"/>
      <c r="B1227" s="485"/>
      <c r="C1227" s="155"/>
      <c r="D1227" s="155"/>
      <c r="E1227" s="156"/>
      <c r="F1227" s="156"/>
      <c r="AB1227" s="156"/>
      <c r="AC1227" s="156"/>
      <c r="AD1227" s="156"/>
      <c r="AE1227" s="156"/>
      <c r="AF1227" s="156"/>
      <c r="AG1227" s="156"/>
      <c r="AM1227" s="214"/>
      <c r="AN1227" s="214"/>
      <c r="AO1227" s="214"/>
      <c r="AV1227" s="475"/>
      <c r="BE1227" s="178"/>
      <c r="BF1227" s="398"/>
      <c r="BG1227" s="409"/>
      <c r="BH1227" s="156"/>
      <c r="BI1227" s="156"/>
      <c r="BJ1227" s="156"/>
      <c r="BK1227" s="156"/>
      <c r="BL1227" s="156"/>
      <c r="BN1227" s="367"/>
    </row>
    <row r="1228" spans="1:66" s="216" customFormat="1" x14ac:dyDescent="0.45">
      <c r="A1228" s="154"/>
      <c r="B1228" s="485"/>
      <c r="C1228" s="155"/>
      <c r="D1228" s="155"/>
      <c r="E1228" s="156"/>
      <c r="F1228" s="156"/>
      <c r="AB1228" s="156"/>
      <c r="AC1228" s="156"/>
      <c r="AD1228" s="156"/>
      <c r="AE1228" s="156"/>
      <c r="AF1228" s="156"/>
      <c r="AG1228" s="156"/>
      <c r="AM1228" s="214"/>
      <c r="AN1228" s="214"/>
      <c r="AO1228" s="214"/>
      <c r="AV1228" s="475"/>
      <c r="BE1228" s="178"/>
      <c r="BF1228" s="398"/>
      <c r="BG1228" s="409"/>
      <c r="BH1228" s="156"/>
      <c r="BI1228" s="156"/>
      <c r="BJ1228" s="156"/>
      <c r="BK1228" s="156"/>
      <c r="BL1228" s="156"/>
      <c r="BN1228" s="367"/>
    </row>
    <row r="1229" spans="1:66" s="216" customFormat="1" x14ac:dyDescent="0.45">
      <c r="A1229" s="154"/>
      <c r="B1229" s="485"/>
      <c r="C1229" s="155"/>
      <c r="D1229" s="155"/>
      <c r="E1229" s="156"/>
      <c r="F1229" s="156"/>
      <c r="AB1229" s="156"/>
      <c r="AC1229" s="156"/>
      <c r="AD1229" s="156"/>
      <c r="AE1229" s="156"/>
      <c r="AF1229" s="156"/>
      <c r="AG1229" s="156"/>
      <c r="AM1229" s="214"/>
      <c r="AN1229" s="214"/>
      <c r="AO1229" s="214"/>
      <c r="AV1229" s="475"/>
      <c r="BE1229" s="178"/>
      <c r="BF1229" s="398"/>
      <c r="BG1229" s="409"/>
      <c r="BH1229" s="156"/>
      <c r="BI1229" s="156"/>
      <c r="BJ1229" s="156"/>
      <c r="BK1229" s="156"/>
      <c r="BL1229" s="156"/>
      <c r="BN1229" s="367"/>
    </row>
    <row r="1230" spans="1:66" s="216" customFormat="1" x14ac:dyDescent="0.45">
      <c r="A1230" s="154"/>
      <c r="B1230" s="485"/>
      <c r="C1230" s="155"/>
      <c r="D1230" s="155"/>
      <c r="E1230" s="156"/>
      <c r="F1230" s="156"/>
      <c r="AB1230" s="156"/>
      <c r="AC1230" s="156"/>
      <c r="AD1230" s="156"/>
      <c r="AE1230" s="156"/>
      <c r="AF1230" s="156"/>
      <c r="AG1230" s="156"/>
      <c r="AM1230" s="214"/>
      <c r="AN1230" s="214"/>
      <c r="AO1230" s="214"/>
      <c r="AV1230" s="475"/>
      <c r="BE1230" s="178"/>
      <c r="BF1230" s="398"/>
      <c r="BG1230" s="409"/>
      <c r="BH1230" s="156"/>
      <c r="BI1230" s="156"/>
      <c r="BJ1230" s="156"/>
      <c r="BK1230" s="156"/>
      <c r="BL1230" s="156"/>
      <c r="BN1230" s="367"/>
    </row>
    <row r="1231" spans="1:66" s="216" customFormat="1" x14ac:dyDescent="0.45">
      <c r="A1231" s="154"/>
      <c r="B1231" s="485"/>
      <c r="C1231" s="155"/>
      <c r="D1231" s="155"/>
      <c r="E1231" s="156"/>
      <c r="F1231" s="156"/>
      <c r="AB1231" s="156"/>
      <c r="AC1231" s="156"/>
      <c r="AD1231" s="156"/>
      <c r="AE1231" s="156"/>
      <c r="AF1231" s="156"/>
      <c r="AG1231" s="156"/>
      <c r="AM1231" s="214"/>
      <c r="AN1231" s="214"/>
      <c r="AO1231" s="214"/>
      <c r="AV1231" s="475"/>
      <c r="BE1231" s="178"/>
      <c r="BF1231" s="398"/>
      <c r="BG1231" s="409"/>
      <c r="BH1231" s="156"/>
      <c r="BI1231" s="156"/>
      <c r="BJ1231" s="156"/>
      <c r="BK1231" s="156"/>
      <c r="BL1231" s="156"/>
      <c r="BN1231" s="367"/>
    </row>
    <row r="1232" spans="1:66" s="216" customFormat="1" x14ac:dyDescent="0.45">
      <c r="A1232" s="154"/>
      <c r="B1232" s="485"/>
      <c r="C1232" s="155"/>
      <c r="D1232" s="155"/>
      <c r="E1232" s="156"/>
      <c r="F1232" s="156"/>
      <c r="AB1232" s="156"/>
      <c r="AC1232" s="156"/>
      <c r="AD1232" s="156"/>
      <c r="AE1232" s="156"/>
      <c r="AF1232" s="156"/>
      <c r="AG1232" s="156"/>
      <c r="AM1232" s="214"/>
      <c r="AN1232" s="214"/>
      <c r="AO1232" s="214"/>
      <c r="AV1232" s="475"/>
      <c r="BE1232" s="178"/>
      <c r="BF1232" s="398"/>
      <c r="BG1232" s="409"/>
      <c r="BH1232" s="156"/>
      <c r="BI1232" s="156"/>
      <c r="BJ1232" s="156"/>
      <c r="BK1232" s="156"/>
      <c r="BL1232" s="156"/>
      <c r="BN1232" s="367"/>
    </row>
    <row r="1233" spans="1:66" s="216" customFormat="1" x14ac:dyDescent="0.45">
      <c r="A1233" s="154"/>
      <c r="B1233" s="485"/>
      <c r="C1233" s="155"/>
      <c r="D1233" s="155"/>
      <c r="E1233" s="156"/>
      <c r="F1233" s="156"/>
      <c r="AB1233" s="156"/>
      <c r="AC1233" s="156"/>
      <c r="AD1233" s="156"/>
      <c r="AE1233" s="156"/>
      <c r="AF1233" s="156"/>
      <c r="AG1233" s="156"/>
      <c r="AM1233" s="214"/>
      <c r="AN1233" s="214"/>
      <c r="AO1233" s="214"/>
      <c r="AV1233" s="475"/>
      <c r="BE1233" s="178"/>
      <c r="BF1233" s="398"/>
      <c r="BG1233" s="409"/>
      <c r="BH1233" s="156"/>
      <c r="BI1233" s="156"/>
      <c r="BJ1233" s="156"/>
      <c r="BK1233" s="156"/>
      <c r="BL1233" s="156"/>
      <c r="BN1233" s="367"/>
    </row>
    <row r="1234" spans="1:66" s="216" customFormat="1" x14ac:dyDescent="0.45">
      <c r="A1234" s="154"/>
      <c r="B1234" s="485"/>
      <c r="C1234" s="155"/>
      <c r="D1234" s="155"/>
      <c r="E1234" s="156"/>
      <c r="F1234" s="156"/>
      <c r="AB1234" s="156"/>
      <c r="AC1234" s="156"/>
      <c r="AD1234" s="156"/>
      <c r="AE1234" s="156"/>
      <c r="AF1234" s="156"/>
      <c r="AG1234" s="156"/>
      <c r="AM1234" s="214"/>
      <c r="AN1234" s="214"/>
      <c r="AO1234" s="214"/>
      <c r="AV1234" s="475"/>
      <c r="BE1234" s="178"/>
      <c r="BF1234" s="398"/>
      <c r="BG1234" s="409"/>
      <c r="BH1234" s="156"/>
      <c r="BI1234" s="156"/>
      <c r="BJ1234" s="156"/>
      <c r="BK1234" s="156"/>
      <c r="BL1234" s="156"/>
      <c r="BN1234" s="367"/>
    </row>
    <row r="1235" spans="1:66" s="216" customFormat="1" x14ac:dyDescent="0.45">
      <c r="A1235" s="154"/>
      <c r="B1235" s="485"/>
      <c r="C1235" s="155"/>
      <c r="D1235" s="155"/>
      <c r="E1235" s="156"/>
      <c r="F1235" s="156"/>
      <c r="AB1235" s="156"/>
      <c r="AC1235" s="156"/>
      <c r="AD1235" s="156"/>
      <c r="AE1235" s="156"/>
      <c r="AF1235" s="156"/>
      <c r="AG1235" s="156"/>
      <c r="AM1235" s="214"/>
      <c r="AN1235" s="214"/>
      <c r="AO1235" s="214"/>
      <c r="AV1235" s="475"/>
      <c r="BE1235" s="178"/>
      <c r="BF1235" s="398"/>
      <c r="BG1235" s="409"/>
      <c r="BH1235" s="156"/>
      <c r="BI1235" s="156"/>
      <c r="BJ1235" s="156"/>
      <c r="BK1235" s="156"/>
      <c r="BL1235" s="156"/>
      <c r="BN1235" s="367"/>
    </row>
    <row r="1236" spans="1:66" s="216" customFormat="1" x14ac:dyDescent="0.45">
      <c r="A1236" s="154"/>
      <c r="B1236" s="485"/>
      <c r="C1236" s="155"/>
      <c r="D1236" s="155"/>
      <c r="E1236" s="156"/>
      <c r="F1236" s="156"/>
      <c r="AB1236" s="156"/>
      <c r="AC1236" s="156"/>
      <c r="AD1236" s="156"/>
      <c r="AE1236" s="156"/>
      <c r="AF1236" s="156"/>
      <c r="AG1236" s="156"/>
      <c r="AM1236" s="214"/>
      <c r="AN1236" s="214"/>
      <c r="AO1236" s="214"/>
      <c r="AV1236" s="475"/>
      <c r="BE1236" s="178"/>
      <c r="BF1236" s="398"/>
      <c r="BG1236" s="409"/>
      <c r="BH1236" s="156"/>
      <c r="BI1236" s="156"/>
      <c r="BJ1236" s="156"/>
      <c r="BK1236" s="156"/>
      <c r="BL1236" s="156"/>
      <c r="BN1236" s="367"/>
    </row>
    <row r="1237" spans="1:66" s="216" customFormat="1" x14ac:dyDescent="0.45">
      <c r="A1237" s="154"/>
      <c r="B1237" s="485"/>
      <c r="C1237" s="155"/>
      <c r="D1237" s="155"/>
      <c r="E1237" s="156"/>
      <c r="F1237" s="156"/>
      <c r="AB1237" s="156"/>
      <c r="AC1237" s="156"/>
      <c r="AD1237" s="156"/>
      <c r="AE1237" s="156"/>
      <c r="AF1237" s="156"/>
      <c r="AG1237" s="156"/>
      <c r="AM1237" s="214"/>
      <c r="AN1237" s="214"/>
      <c r="AO1237" s="214"/>
      <c r="AV1237" s="475"/>
      <c r="BE1237" s="178"/>
      <c r="BF1237" s="398"/>
      <c r="BG1237" s="409"/>
      <c r="BH1237" s="156"/>
      <c r="BI1237" s="156"/>
      <c r="BJ1237" s="156"/>
      <c r="BK1237" s="156"/>
      <c r="BL1237" s="156"/>
      <c r="BN1237" s="367"/>
    </row>
    <row r="1238" spans="1:66" s="216" customFormat="1" x14ac:dyDescent="0.45">
      <c r="A1238" s="154"/>
      <c r="B1238" s="485"/>
      <c r="C1238" s="155"/>
      <c r="D1238" s="155"/>
      <c r="E1238" s="156"/>
      <c r="F1238" s="156"/>
      <c r="AB1238" s="156"/>
      <c r="AC1238" s="156"/>
      <c r="AD1238" s="156"/>
      <c r="AE1238" s="156"/>
      <c r="AF1238" s="156"/>
      <c r="AG1238" s="156"/>
      <c r="AM1238" s="214"/>
      <c r="AN1238" s="214"/>
      <c r="AO1238" s="214"/>
      <c r="AV1238" s="475"/>
      <c r="BE1238" s="178"/>
      <c r="BF1238" s="398"/>
      <c r="BG1238" s="409"/>
      <c r="BH1238" s="156"/>
      <c r="BI1238" s="156"/>
      <c r="BJ1238" s="156"/>
      <c r="BK1238" s="156"/>
      <c r="BL1238" s="156"/>
      <c r="BN1238" s="367"/>
    </row>
    <row r="1239" spans="1:66" s="216" customFormat="1" x14ac:dyDescent="0.45">
      <c r="A1239" s="154"/>
      <c r="B1239" s="485"/>
      <c r="C1239" s="155"/>
      <c r="D1239" s="155"/>
      <c r="E1239" s="156"/>
      <c r="F1239" s="156"/>
      <c r="AB1239" s="156"/>
      <c r="AC1239" s="156"/>
      <c r="AD1239" s="156"/>
      <c r="AE1239" s="156"/>
      <c r="AF1239" s="156"/>
      <c r="AG1239" s="156"/>
      <c r="AM1239" s="214"/>
      <c r="AN1239" s="214"/>
      <c r="AO1239" s="214"/>
      <c r="AV1239" s="475"/>
      <c r="BE1239" s="178"/>
      <c r="BF1239" s="398"/>
      <c r="BG1239" s="409"/>
      <c r="BH1239" s="156"/>
      <c r="BI1239" s="156"/>
      <c r="BJ1239" s="156"/>
      <c r="BK1239" s="156"/>
      <c r="BL1239" s="156"/>
      <c r="BN1239" s="367"/>
    </row>
    <row r="1240" spans="1:66" s="216" customFormat="1" x14ac:dyDescent="0.45">
      <c r="A1240" s="154"/>
      <c r="B1240" s="485"/>
      <c r="C1240" s="155"/>
      <c r="D1240" s="155"/>
      <c r="E1240" s="156"/>
      <c r="F1240" s="156"/>
      <c r="AB1240" s="156"/>
      <c r="AC1240" s="156"/>
      <c r="AD1240" s="156"/>
      <c r="AE1240" s="156"/>
      <c r="AF1240" s="156"/>
      <c r="AG1240" s="156"/>
      <c r="AM1240" s="214"/>
      <c r="AN1240" s="214"/>
      <c r="AO1240" s="214"/>
      <c r="AV1240" s="475"/>
      <c r="BE1240" s="178"/>
      <c r="BF1240" s="398"/>
      <c r="BG1240" s="409"/>
      <c r="BH1240" s="156"/>
      <c r="BI1240" s="156"/>
      <c r="BJ1240" s="156"/>
      <c r="BK1240" s="156"/>
      <c r="BL1240" s="156"/>
      <c r="BN1240" s="367"/>
    </row>
    <row r="1241" spans="1:66" s="216" customFormat="1" x14ac:dyDescent="0.45">
      <c r="A1241" s="154"/>
      <c r="B1241" s="485"/>
      <c r="C1241" s="155"/>
      <c r="D1241" s="155"/>
      <c r="E1241" s="156"/>
      <c r="F1241" s="156"/>
      <c r="AB1241" s="156"/>
      <c r="AC1241" s="156"/>
      <c r="AD1241" s="156"/>
      <c r="AE1241" s="156"/>
      <c r="AF1241" s="156"/>
      <c r="AG1241" s="156"/>
      <c r="AM1241" s="214"/>
      <c r="AN1241" s="214"/>
      <c r="AO1241" s="214"/>
      <c r="AV1241" s="475"/>
      <c r="BE1241" s="178"/>
      <c r="BF1241" s="398"/>
      <c r="BG1241" s="409"/>
      <c r="BH1241" s="156"/>
      <c r="BI1241" s="156"/>
      <c r="BJ1241" s="156"/>
      <c r="BK1241" s="156"/>
      <c r="BL1241" s="156"/>
      <c r="BN1241" s="367"/>
    </row>
    <row r="1242" spans="1:66" s="216" customFormat="1" x14ac:dyDescent="0.45">
      <c r="A1242" s="154"/>
      <c r="B1242" s="485"/>
      <c r="C1242" s="155"/>
      <c r="D1242" s="155"/>
      <c r="E1242" s="156"/>
      <c r="F1242" s="156"/>
      <c r="AB1242" s="156"/>
      <c r="AC1242" s="156"/>
      <c r="AD1242" s="156"/>
      <c r="AE1242" s="156"/>
      <c r="AF1242" s="156"/>
      <c r="AG1242" s="156"/>
      <c r="AM1242" s="214"/>
      <c r="AN1242" s="214"/>
      <c r="AO1242" s="214"/>
      <c r="AV1242" s="475"/>
      <c r="BE1242" s="178"/>
      <c r="BF1242" s="398"/>
      <c r="BG1242" s="409"/>
      <c r="BH1242" s="156"/>
      <c r="BI1242" s="156"/>
      <c r="BJ1242" s="156"/>
      <c r="BK1242" s="156"/>
      <c r="BL1242" s="156"/>
      <c r="BN1242" s="367"/>
    </row>
    <row r="1243" spans="1:66" s="216" customFormat="1" x14ac:dyDescent="0.45">
      <c r="A1243" s="154"/>
      <c r="B1243" s="485"/>
      <c r="C1243" s="155"/>
      <c r="D1243" s="155"/>
      <c r="E1243" s="156"/>
      <c r="F1243" s="156"/>
      <c r="AB1243" s="156"/>
      <c r="AC1243" s="156"/>
      <c r="AD1243" s="156"/>
      <c r="AE1243" s="156"/>
      <c r="AF1243" s="156"/>
      <c r="AG1243" s="156"/>
      <c r="AM1243" s="214"/>
      <c r="AN1243" s="214"/>
      <c r="AO1243" s="214"/>
      <c r="AV1243" s="475"/>
      <c r="BE1243" s="178"/>
      <c r="BF1243" s="398"/>
      <c r="BG1243" s="409"/>
      <c r="BH1243" s="156"/>
      <c r="BI1243" s="156"/>
      <c r="BJ1243" s="156"/>
      <c r="BK1243" s="156"/>
      <c r="BL1243" s="156"/>
      <c r="BN1243" s="367"/>
    </row>
    <row r="1244" spans="1:66" s="216" customFormat="1" x14ac:dyDescent="0.45">
      <c r="A1244" s="154"/>
      <c r="B1244" s="485"/>
      <c r="C1244" s="155"/>
      <c r="D1244" s="155"/>
      <c r="E1244" s="156"/>
      <c r="F1244" s="156"/>
      <c r="AB1244" s="156"/>
      <c r="AC1244" s="156"/>
      <c r="AD1244" s="156"/>
      <c r="AE1244" s="156"/>
      <c r="AF1244" s="156"/>
      <c r="AG1244" s="156"/>
      <c r="AM1244" s="214"/>
      <c r="AN1244" s="214"/>
      <c r="AO1244" s="214"/>
      <c r="AV1244" s="475"/>
      <c r="BE1244" s="178"/>
      <c r="BF1244" s="398"/>
      <c r="BG1244" s="409"/>
      <c r="BH1244" s="156"/>
      <c r="BI1244" s="156"/>
      <c r="BJ1244" s="156"/>
      <c r="BK1244" s="156"/>
      <c r="BL1244" s="156"/>
      <c r="BN1244" s="367"/>
    </row>
    <row r="1245" spans="1:66" s="216" customFormat="1" x14ac:dyDescent="0.45">
      <c r="A1245" s="154"/>
      <c r="B1245" s="485"/>
      <c r="C1245" s="155"/>
      <c r="D1245" s="155"/>
      <c r="E1245" s="156"/>
      <c r="F1245" s="156"/>
      <c r="AB1245" s="156"/>
      <c r="AC1245" s="156"/>
      <c r="AD1245" s="156"/>
      <c r="AE1245" s="156"/>
      <c r="AF1245" s="156"/>
      <c r="AG1245" s="156"/>
      <c r="AM1245" s="214"/>
      <c r="AN1245" s="214"/>
      <c r="AO1245" s="214"/>
      <c r="AV1245" s="475"/>
      <c r="BE1245" s="178"/>
      <c r="BF1245" s="398"/>
      <c r="BG1245" s="409"/>
      <c r="BH1245" s="156"/>
      <c r="BI1245" s="156"/>
      <c r="BJ1245" s="156"/>
      <c r="BK1245" s="156"/>
      <c r="BL1245" s="156"/>
      <c r="BN1245" s="367"/>
    </row>
    <row r="1246" spans="1:66" s="216" customFormat="1" x14ac:dyDescent="0.45">
      <c r="A1246" s="154"/>
      <c r="B1246" s="485"/>
      <c r="C1246" s="155"/>
      <c r="D1246" s="155"/>
      <c r="E1246" s="156"/>
      <c r="F1246" s="156"/>
      <c r="AB1246" s="156"/>
      <c r="AC1246" s="156"/>
      <c r="AD1246" s="156"/>
      <c r="AE1246" s="156"/>
      <c r="AF1246" s="156"/>
      <c r="AG1246" s="156"/>
      <c r="AM1246" s="214"/>
      <c r="AN1246" s="214"/>
      <c r="AO1246" s="214"/>
      <c r="AV1246" s="475"/>
      <c r="BE1246" s="178"/>
      <c r="BF1246" s="398"/>
      <c r="BG1246" s="409"/>
      <c r="BH1246" s="156"/>
      <c r="BI1246" s="156"/>
      <c r="BJ1246" s="156"/>
      <c r="BK1246" s="156"/>
      <c r="BL1246" s="156"/>
      <c r="BN1246" s="367"/>
    </row>
    <row r="1247" spans="1:66" s="216" customFormat="1" x14ac:dyDescent="0.45">
      <c r="A1247" s="154"/>
      <c r="B1247" s="485"/>
      <c r="C1247" s="155"/>
      <c r="D1247" s="155"/>
      <c r="E1247" s="156"/>
      <c r="F1247" s="156"/>
      <c r="AB1247" s="156"/>
      <c r="AC1247" s="156"/>
      <c r="AD1247" s="156"/>
      <c r="AE1247" s="156"/>
      <c r="AF1247" s="156"/>
      <c r="AG1247" s="156"/>
      <c r="AM1247" s="214"/>
      <c r="AN1247" s="214"/>
      <c r="AO1247" s="214"/>
      <c r="AV1247" s="475"/>
      <c r="BE1247" s="178"/>
      <c r="BF1247" s="398"/>
      <c r="BG1247" s="409"/>
      <c r="BH1247" s="156"/>
      <c r="BI1247" s="156"/>
      <c r="BJ1247" s="156"/>
      <c r="BK1247" s="156"/>
      <c r="BL1247" s="156"/>
      <c r="BN1247" s="367"/>
    </row>
    <row r="1248" spans="1:66" s="216" customFormat="1" x14ac:dyDescent="0.45">
      <c r="A1248" s="154"/>
      <c r="B1248" s="485"/>
      <c r="C1248" s="155"/>
      <c r="D1248" s="155"/>
      <c r="E1248" s="156"/>
      <c r="F1248" s="156"/>
      <c r="AB1248" s="156"/>
      <c r="AC1248" s="156"/>
      <c r="AD1248" s="156"/>
      <c r="AE1248" s="156"/>
      <c r="AF1248" s="156"/>
      <c r="AG1248" s="156"/>
      <c r="AM1248" s="214"/>
      <c r="AN1248" s="214"/>
      <c r="AO1248" s="214"/>
      <c r="AV1248" s="475"/>
      <c r="BE1248" s="178"/>
      <c r="BF1248" s="398"/>
      <c r="BG1248" s="409"/>
      <c r="BH1248" s="156"/>
      <c r="BI1248" s="156"/>
      <c r="BJ1248" s="156"/>
      <c r="BK1248" s="156"/>
      <c r="BL1248" s="156"/>
      <c r="BN1248" s="367"/>
    </row>
    <row r="1249" spans="1:66" s="216" customFormat="1" x14ac:dyDescent="0.45">
      <c r="A1249" s="154"/>
      <c r="B1249" s="485"/>
      <c r="C1249" s="155"/>
      <c r="D1249" s="155"/>
      <c r="E1249" s="156"/>
      <c r="F1249" s="156"/>
      <c r="AB1249" s="156"/>
      <c r="AC1249" s="156"/>
      <c r="AD1249" s="156"/>
      <c r="AE1249" s="156"/>
      <c r="AF1249" s="156"/>
      <c r="AG1249" s="156"/>
      <c r="AM1249" s="214"/>
      <c r="AN1249" s="214"/>
      <c r="AO1249" s="214"/>
      <c r="AV1249" s="475"/>
      <c r="BE1249" s="178"/>
      <c r="BF1249" s="398"/>
      <c r="BG1249" s="409"/>
      <c r="BH1249" s="156"/>
      <c r="BI1249" s="156"/>
      <c r="BJ1249" s="156"/>
      <c r="BK1249" s="156"/>
      <c r="BL1249" s="156"/>
      <c r="BN1249" s="367"/>
    </row>
    <row r="1250" spans="1:66" s="216" customFormat="1" x14ac:dyDescent="0.45">
      <c r="A1250" s="154"/>
      <c r="B1250" s="485"/>
      <c r="C1250" s="155"/>
      <c r="D1250" s="155"/>
      <c r="E1250" s="156"/>
      <c r="F1250" s="156"/>
      <c r="AB1250" s="156"/>
      <c r="AC1250" s="156"/>
      <c r="AD1250" s="156"/>
      <c r="AE1250" s="156"/>
      <c r="AF1250" s="156"/>
      <c r="AG1250" s="156"/>
      <c r="AM1250" s="214"/>
      <c r="AN1250" s="214"/>
      <c r="AO1250" s="214"/>
      <c r="AV1250" s="475"/>
      <c r="BE1250" s="178"/>
      <c r="BF1250" s="398"/>
      <c r="BG1250" s="409"/>
      <c r="BH1250" s="156"/>
      <c r="BI1250" s="156"/>
      <c r="BJ1250" s="156"/>
      <c r="BK1250" s="156"/>
      <c r="BL1250" s="156"/>
      <c r="BN1250" s="367"/>
    </row>
    <row r="1251" spans="1:66" s="216" customFormat="1" x14ac:dyDescent="0.45">
      <c r="A1251" s="154"/>
      <c r="B1251" s="485"/>
      <c r="C1251" s="155"/>
      <c r="D1251" s="155"/>
      <c r="E1251" s="156"/>
      <c r="F1251" s="156"/>
      <c r="AB1251" s="156"/>
      <c r="AC1251" s="156"/>
      <c r="AD1251" s="156"/>
      <c r="AE1251" s="156"/>
      <c r="AF1251" s="156"/>
      <c r="AG1251" s="156"/>
      <c r="AM1251" s="214"/>
      <c r="AN1251" s="214"/>
      <c r="AO1251" s="214"/>
      <c r="AV1251" s="475"/>
      <c r="BE1251" s="178"/>
      <c r="BF1251" s="398"/>
      <c r="BG1251" s="409"/>
      <c r="BH1251" s="156"/>
      <c r="BI1251" s="156"/>
      <c r="BJ1251" s="156"/>
      <c r="BK1251" s="156"/>
      <c r="BL1251" s="156"/>
      <c r="BN1251" s="367"/>
    </row>
    <row r="1252" spans="1:66" s="216" customFormat="1" x14ac:dyDescent="0.45">
      <c r="A1252" s="154"/>
      <c r="B1252" s="485"/>
      <c r="C1252" s="155"/>
      <c r="D1252" s="155"/>
      <c r="E1252" s="156"/>
      <c r="F1252" s="156"/>
      <c r="AB1252" s="156"/>
      <c r="AC1252" s="156"/>
      <c r="AD1252" s="156"/>
      <c r="AE1252" s="156"/>
      <c r="AF1252" s="156"/>
      <c r="AG1252" s="156"/>
      <c r="AM1252" s="214"/>
      <c r="AN1252" s="214"/>
      <c r="AO1252" s="214"/>
      <c r="AV1252" s="475"/>
      <c r="BE1252" s="178"/>
      <c r="BF1252" s="398"/>
      <c r="BG1252" s="409"/>
      <c r="BH1252" s="156"/>
      <c r="BI1252" s="156"/>
      <c r="BJ1252" s="156"/>
      <c r="BK1252" s="156"/>
      <c r="BL1252" s="156"/>
      <c r="BN1252" s="367"/>
    </row>
    <row r="1253" spans="1:66" s="216" customFormat="1" x14ac:dyDescent="0.45">
      <c r="A1253" s="154"/>
      <c r="B1253" s="485"/>
      <c r="C1253" s="155"/>
      <c r="D1253" s="155"/>
      <c r="E1253" s="156"/>
      <c r="F1253" s="156"/>
      <c r="AB1253" s="156"/>
      <c r="AC1253" s="156"/>
      <c r="AD1253" s="156"/>
      <c r="AE1253" s="156"/>
      <c r="AF1253" s="156"/>
      <c r="AG1253" s="156"/>
      <c r="AM1253" s="214"/>
      <c r="AN1253" s="214"/>
      <c r="AO1253" s="214"/>
      <c r="AV1253" s="475"/>
      <c r="BE1253" s="178"/>
      <c r="BF1253" s="398"/>
      <c r="BG1253" s="409"/>
      <c r="BH1253" s="156"/>
      <c r="BI1253" s="156"/>
      <c r="BJ1253" s="156"/>
      <c r="BK1253" s="156"/>
      <c r="BL1253" s="156"/>
      <c r="BN1253" s="367"/>
    </row>
    <row r="1254" spans="1:66" s="216" customFormat="1" x14ac:dyDescent="0.45">
      <c r="A1254" s="154"/>
      <c r="B1254" s="485"/>
      <c r="C1254" s="155"/>
      <c r="D1254" s="155"/>
      <c r="E1254" s="156"/>
      <c r="F1254" s="156"/>
      <c r="AB1254" s="156"/>
      <c r="AC1254" s="156"/>
      <c r="AD1254" s="156"/>
      <c r="AE1254" s="156"/>
      <c r="AF1254" s="156"/>
      <c r="AG1254" s="156"/>
      <c r="AM1254" s="214"/>
      <c r="AN1254" s="214"/>
      <c r="AO1254" s="214"/>
      <c r="AV1254" s="475"/>
      <c r="BE1254" s="178"/>
      <c r="BF1254" s="398"/>
      <c r="BG1254" s="409"/>
      <c r="BH1254" s="156"/>
      <c r="BI1254" s="156"/>
      <c r="BJ1254" s="156"/>
      <c r="BK1254" s="156"/>
      <c r="BL1254" s="156"/>
      <c r="BN1254" s="367"/>
    </row>
    <row r="1255" spans="1:66" s="216" customFormat="1" x14ac:dyDescent="0.45">
      <c r="A1255" s="154"/>
      <c r="B1255" s="485"/>
      <c r="C1255" s="155"/>
      <c r="D1255" s="155"/>
      <c r="E1255" s="156"/>
      <c r="F1255" s="156"/>
      <c r="AB1255" s="156"/>
      <c r="AC1255" s="156"/>
      <c r="AD1255" s="156"/>
      <c r="AE1255" s="156"/>
      <c r="AF1255" s="156"/>
      <c r="AG1255" s="156"/>
      <c r="AM1255" s="214"/>
      <c r="AN1255" s="214"/>
      <c r="AO1255" s="214"/>
      <c r="AV1255" s="475"/>
      <c r="BE1255" s="178"/>
      <c r="BF1255" s="398"/>
      <c r="BG1255" s="409"/>
      <c r="BH1255" s="156"/>
      <c r="BI1255" s="156"/>
      <c r="BJ1255" s="156"/>
      <c r="BK1255" s="156"/>
      <c r="BL1255" s="156"/>
      <c r="BN1255" s="367"/>
    </row>
    <row r="1256" spans="1:66" s="216" customFormat="1" x14ac:dyDescent="0.45">
      <c r="A1256" s="154"/>
      <c r="B1256" s="485"/>
      <c r="C1256" s="155"/>
      <c r="D1256" s="155"/>
      <c r="E1256" s="156"/>
      <c r="F1256" s="156"/>
      <c r="AB1256" s="156"/>
      <c r="AC1256" s="156"/>
      <c r="AD1256" s="156"/>
      <c r="AE1256" s="156"/>
      <c r="AF1256" s="156"/>
      <c r="AG1256" s="156"/>
      <c r="AM1256" s="214"/>
      <c r="AN1256" s="214"/>
      <c r="AO1256" s="214"/>
      <c r="AV1256" s="475"/>
      <c r="BE1256" s="178"/>
      <c r="BF1256" s="398"/>
      <c r="BG1256" s="409"/>
      <c r="BH1256" s="156"/>
      <c r="BI1256" s="156"/>
      <c r="BJ1256" s="156"/>
      <c r="BK1256" s="156"/>
      <c r="BL1256" s="156"/>
      <c r="BN1256" s="367"/>
    </row>
    <row r="1257" spans="1:66" s="216" customFormat="1" x14ac:dyDescent="0.45">
      <c r="A1257" s="154"/>
      <c r="B1257" s="485"/>
      <c r="C1257" s="155"/>
      <c r="D1257" s="155"/>
      <c r="E1257" s="156"/>
      <c r="F1257" s="156"/>
      <c r="AB1257" s="156"/>
      <c r="AC1257" s="156"/>
      <c r="AD1257" s="156"/>
      <c r="AE1257" s="156"/>
      <c r="AF1257" s="156"/>
      <c r="AG1257" s="156"/>
      <c r="AM1257" s="214"/>
      <c r="AN1257" s="214"/>
      <c r="AO1257" s="214"/>
      <c r="AV1257" s="475"/>
      <c r="BE1257" s="178"/>
      <c r="BF1257" s="398"/>
      <c r="BG1257" s="409"/>
      <c r="BH1257" s="156"/>
      <c r="BI1257" s="156"/>
      <c r="BJ1257" s="156"/>
      <c r="BK1257" s="156"/>
      <c r="BL1257" s="156"/>
      <c r="BN1257" s="367"/>
    </row>
    <row r="1258" spans="1:66" s="216" customFormat="1" x14ac:dyDescent="0.45">
      <c r="A1258" s="154"/>
      <c r="B1258" s="485"/>
      <c r="C1258" s="155"/>
      <c r="D1258" s="155"/>
      <c r="E1258" s="156"/>
      <c r="F1258" s="156"/>
      <c r="AB1258" s="156"/>
      <c r="AC1258" s="156"/>
      <c r="AD1258" s="156"/>
      <c r="AE1258" s="156"/>
      <c r="AF1258" s="156"/>
      <c r="AG1258" s="156"/>
      <c r="AM1258" s="214"/>
      <c r="AN1258" s="214"/>
      <c r="AO1258" s="214"/>
      <c r="AV1258" s="475"/>
      <c r="BE1258" s="178"/>
      <c r="BF1258" s="398"/>
      <c r="BG1258" s="409"/>
      <c r="BH1258" s="156"/>
      <c r="BI1258" s="156"/>
      <c r="BJ1258" s="156"/>
      <c r="BK1258" s="156"/>
      <c r="BL1258" s="156"/>
      <c r="BN1258" s="367"/>
    </row>
    <row r="1259" spans="1:66" s="216" customFormat="1" x14ac:dyDescent="0.45">
      <c r="A1259" s="154"/>
      <c r="B1259" s="485"/>
      <c r="C1259" s="155"/>
      <c r="D1259" s="155"/>
      <c r="E1259" s="156"/>
      <c r="F1259" s="156"/>
      <c r="AB1259" s="156"/>
      <c r="AC1259" s="156"/>
      <c r="AD1259" s="156"/>
      <c r="AE1259" s="156"/>
      <c r="AF1259" s="156"/>
      <c r="AG1259" s="156"/>
      <c r="AM1259" s="214"/>
      <c r="AN1259" s="214"/>
      <c r="AO1259" s="214"/>
      <c r="AV1259" s="475"/>
      <c r="BE1259" s="178"/>
      <c r="BF1259" s="398"/>
      <c r="BG1259" s="409"/>
      <c r="BH1259" s="156"/>
      <c r="BI1259" s="156"/>
      <c r="BJ1259" s="156"/>
      <c r="BK1259" s="156"/>
      <c r="BL1259" s="156"/>
      <c r="BN1259" s="367"/>
    </row>
    <row r="1260" spans="1:66" s="216" customFormat="1" x14ac:dyDescent="0.45">
      <c r="A1260" s="154"/>
      <c r="B1260" s="485"/>
      <c r="C1260" s="155"/>
      <c r="D1260" s="155"/>
      <c r="E1260" s="156"/>
      <c r="F1260" s="156"/>
      <c r="AB1260" s="156"/>
      <c r="AC1260" s="156"/>
      <c r="AD1260" s="156"/>
      <c r="AE1260" s="156"/>
      <c r="AF1260" s="156"/>
      <c r="AG1260" s="156"/>
      <c r="AM1260" s="214"/>
      <c r="AN1260" s="214"/>
      <c r="AO1260" s="214"/>
      <c r="AV1260" s="475"/>
      <c r="BE1260" s="178"/>
      <c r="BF1260" s="398"/>
      <c r="BG1260" s="409"/>
      <c r="BH1260" s="156"/>
      <c r="BI1260" s="156"/>
      <c r="BJ1260" s="156"/>
      <c r="BK1260" s="156"/>
      <c r="BL1260" s="156"/>
      <c r="BN1260" s="367"/>
    </row>
    <row r="1261" spans="1:66" s="216" customFormat="1" x14ac:dyDescent="0.45">
      <c r="A1261" s="154"/>
      <c r="B1261" s="485"/>
      <c r="C1261" s="155"/>
      <c r="D1261" s="155"/>
      <c r="E1261" s="156"/>
      <c r="F1261" s="156"/>
      <c r="AB1261" s="156"/>
      <c r="AC1261" s="156"/>
      <c r="AD1261" s="156"/>
      <c r="AE1261" s="156"/>
      <c r="AF1261" s="156"/>
      <c r="AG1261" s="156"/>
      <c r="AM1261" s="214"/>
      <c r="AN1261" s="214"/>
      <c r="AO1261" s="214"/>
      <c r="AV1261" s="475"/>
      <c r="BE1261" s="178"/>
      <c r="BF1261" s="398"/>
      <c r="BG1261" s="409"/>
      <c r="BH1261" s="156"/>
      <c r="BI1261" s="156"/>
      <c r="BJ1261" s="156"/>
      <c r="BK1261" s="156"/>
      <c r="BL1261" s="156"/>
      <c r="BN1261" s="367"/>
    </row>
    <row r="1262" spans="1:66" s="216" customFormat="1" x14ac:dyDescent="0.45">
      <c r="A1262" s="154"/>
      <c r="B1262" s="485"/>
      <c r="C1262" s="155"/>
      <c r="D1262" s="155"/>
      <c r="E1262" s="156"/>
      <c r="F1262" s="156"/>
      <c r="AB1262" s="156"/>
      <c r="AC1262" s="156"/>
      <c r="AD1262" s="156"/>
      <c r="AE1262" s="156"/>
      <c r="AF1262" s="156"/>
      <c r="AG1262" s="156"/>
      <c r="AM1262" s="214"/>
      <c r="AN1262" s="214"/>
      <c r="AO1262" s="214"/>
      <c r="AV1262" s="475"/>
      <c r="BE1262" s="178"/>
      <c r="BF1262" s="398"/>
      <c r="BG1262" s="409"/>
      <c r="BH1262" s="156"/>
      <c r="BI1262" s="156"/>
      <c r="BJ1262" s="156"/>
      <c r="BK1262" s="156"/>
      <c r="BL1262" s="156"/>
      <c r="BN1262" s="367"/>
    </row>
    <row r="1263" spans="1:66" s="216" customFormat="1" x14ac:dyDescent="0.45">
      <c r="A1263" s="154"/>
      <c r="B1263" s="485"/>
      <c r="C1263" s="155"/>
      <c r="D1263" s="155"/>
      <c r="E1263" s="156"/>
      <c r="F1263" s="156"/>
      <c r="AB1263" s="156"/>
      <c r="AC1263" s="156"/>
      <c r="AD1263" s="156"/>
      <c r="AE1263" s="156"/>
      <c r="AF1263" s="156"/>
      <c r="AG1263" s="156"/>
      <c r="AM1263" s="214"/>
      <c r="AN1263" s="214"/>
      <c r="AO1263" s="214"/>
      <c r="AV1263" s="475"/>
      <c r="BE1263" s="178"/>
      <c r="BF1263" s="398"/>
      <c r="BG1263" s="409"/>
      <c r="BH1263" s="156"/>
      <c r="BI1263" s="156"/>
      <c r="BJ1263" s="156"/>
      <c r="BK1263" s="156"/>
      <c r="BL1263" s="156"/>
      <c r="BN1263" s="367"/>
    </row>
    <row r="1264" spans="1:66" s="216" customFormat="1" x14ac:dyDescent="0.45">
      <c r="A1264" s="154"/>
      <c r="B1264" s="485"/>
      <c r="C1264" s="155"/>
      <c r="D1264" s="155"/>
      <c r="E1264" s="156"/>
      <c r="F1264" s="156"/>
      <c r="AB1264" s="156"/>
      <c r="AC1264" s="156"/>
      <c r="AD1264" s="156"/>
      <c r="AE1264" s="156"/>
      <c r="AF1264" s="156"/>
      <c r="AG1264" s="156"/>
      <c r="AM1264" s="214"/>
      <c r="AN1264" s="214"/>
      <c r="AO1264" s="214"/>
      <c r="AV1264" s="475"/>
      <c r="BE1264" s="178"/>
      <c r="BF1264" s="398"/>
      <c r="BG1264" s="409"/>
      <c r="BH1264" s="156"/>
      <c r="BI1264" s="156"/>
      <c r="BJ1264" s="156"/>
      <c r="BK1264" s="156"/>
      <c r="BL1264" s="156"/>
      <c r="BN1264" s="367"/>
    </row>
    <row r="1265" spans="1:66" s="216" customFormat="1" x14ac:dyDescent="0.45">
      <c r="A1265" s="154"/>
      <c r="B1265" s="485"/>
      <c r="C1265" s="155"/>
      <c r="D1265" s="155"/>
      <c r="E1265" s="156"/>
      <c r="F1265" s="156"/>
      <c r="AB1265" s="156"/>
      <c r="AC1265" s="156"/>
      <c r="AD1265" s="156"/>
      <c r="AE1265" s="156"/>
      <c r="AF1265" s="156"/>
      <c r="AG1265" s="156"/>
      <c r="AM1265" s="214"/>
      <c r="AN1265" s="214"/>
      <c r="AO1265" s="214"/>
      <c r="AV1265" s="475"/>
      <c r="BE1265" s="178"/>
      <c r="BF1265" s="398"/>
      <c r="BG1265" s="409"/>
      <c r="BH1265" s="156"/>
      <c r="BI1265" s="156"/>
      <c r="BJ1265" s="156"/>
      <c r="BK1265" s="156"/>
      <c r="BL1265" s="156"/>
      <c r="BN1265" s="367"/>
    </row>
    <row r="1266" spans="1:66" s="216" customFormat="1" x14ac:dyDescent="0.45">
      <c r="A1266" s="154"/>
      <c r="B1266" s="485"/>
      <c r="C1266" s="155"/>
      <c r="D1266" s="155"/>
      <c r="E1266" s="156"/>
      <c r="F1266" s="156"/>
      <c r="AB1266" s="156"/>
      <c r="AC1266" s="156"/>
      <c r="AD1266" s="156"/>
      <c r="AE1266" s="156"/>
      <c r="AF1266" s="156"/>
      <c r="AG1266" s="156"/>
      <c r="AM1266" s="214"/>
      <c r="AN1266" s="214"/>
      <c r="AO1266" s="214"/>
      <c r="AV1266" s="475"/>
      <c r="BE1266" s="178"/>
      <c r="BF1266" s="398"/>
      <c r="BG1266" s="409"/>
      <c r="BH1266" s="156"/>
      <c r="BI1266" s="156"/>
      <c r="BJ1266" s="156"/>
      <c r="BK1266" s="156"/>
      <c r="BL1266" s="156"/>
      <c r="BN1266" s="367"/>
    </row>
    <row r="1267" spans="1:66" s="216" customFormat="1" x14ac:dyDescent="0.45">
      <c r="A1267" s="154"/>
      <c r="B1267" s="485"/>
      <c r="C1267" s="155"/>
      <c r="D1267" s="155"/>
      <c r="E1267" s="156"/>
      <c r="F1267" s="156"/>
      <c r="AB1267" s="156"/>
      <c r="AC1267" s="156"/>
      <c r="AD1267" s="156"/>
      <c r="AE1267" s="156"/>
      <c r="AF1267" s="156"/>
      <c r="AG1267" s="156"/>
      <c r="AM1267" s="214"/>
      <c r="AN1267" s="214"/>
      <c r="AO1267" s="214"/>
      <c r="AV1267" s="475"/>
      <c r="BE1267" s="178"/>
      <c r="BF1267" s="398"/>
      <c r="BG1267" s="409"/>
      <c r="BH1267" s="156"/>
      <c r="BI1267" s="156"/>
      <c r="BJ1267" s="156"/>
      <c r="BK1267" s="156"/>
      <c r="BL1267" s="156"/>
      <c r="BN1267" s="367"/>
    </row>
    <row r="1268" spans="1:66" s="216" customFormat="1" x14ac:dyDescent="0.45">
      <c r="A1268" s="154"/>
      <c r="B1268" s="485"/>
      <c r="C1268" s="155"/>
      <c r="D1268" s="155"/>
      <c r="E1268" s="156"/>
      <c r="F1268" s="156"/>
      <c r="AB1268" s="156"/>
      <c r="AC1268" s="156"/>
      <c r="AD1268" s="156"/>
      <c r="AE1268" s="156"/>
      <c r="AF1268" s="156"/>
      <c r="AG1268" s="156"/>
      <c r="AM1268" s="214"/>
      <c r="AN1268" s="214"/>
      <c r="AO1268" s="214"/>
      <c r="AV1268" s="475"/>
      <c r="BE1268" s="178"/>
      <c r="BF1268" s="398"/>
      <c r="BG1268" s="409"/>
      <c r="BH1268" s="156"/>
      <c r="BI1268" s="156"/>
      <c r="BJ1268" s="156"/>
      <c r="BK1268" s="156"/>
      <c r="BL1268" s="156"/>
      <c r="BN1268" s="367"/>
    </row>
    <row r="1269" spans="1:66" s="216" customFormat="1" x14ac:dyDescent="0.45">
      <c r="A1269" s="154"/>
      <c r="B1269" s="485"/>
      <c r="C1269" s="155"/>
      <c r="D1269" s="155"/>
      <c r="E1269" s="156"/>
      <c r="F1269" s="156"/>
      <c r="AB1269" s="156"/>
      <c r="AC1269" s="156"/>
      <c r="AD1269" s="156"/>
      <c r="AE1269" s="156"/>
      <c r="AF1269" s="156"/>
      <c r="AG1269" s="156"/>
      <c r="AM1269" s="214"/>
      <c r="AN1269" s="214"/>
      <c r="AO1269" s="214"/>
      <c r="AV1269" s="475"/>
      <c r="BE1269" s="178"/>
      <c r="BF1269" s="398"/>
      <c r="BG1269" s="409"/>
      <c r="BH1269" s="156"/>
      <c r="BI1269" s="156"/>
      <c r="BJ1269" s="156"/>
      <c r="BK1269" s="156"/>
      <c r="BL1269" s="156"/>
      <c r="BN1269" s="367"/>
    </row>
    <row r="1270" spans="1:66" s="216" customFormat="1" x14ac:dyDescent="0.45">
      <c r="A1270" s="154"/>
      <c r="B1270" s="485"/>
      <c r="C1270" s="155"/>
      <c r="D1270" s="155"/>
      <c r="E1270" s="156"/>
      <c r="F1270" s="156"/>
      <c r="AB1270" s="156"/>
      <c r="AC1270" s="156"/>
      <c r="AD1270" s="156"/>
      <c r="AE1270" s="156"/>
      <c r="AF1270" s="156"/>
      <c r="AG1270" s="156"/>
      <c r="AM1270" s="214"/>
      <c r="AN1270" s="214"/>
      <c r="AO1270" s="214"/>
      <c r="AV1270" s="475"/>
      <c r="BE1270" s="178"/>
      <c r="BF1270" s="398"/>
      <c r="BG1270" s="409"/>
      <c r="BH1270" s="156"/>
      <c r="BI1270" s="156"/>
      <c r="BJ1270" s="156"/>
      <c r="BK1270" s="156"/>
      <c r="BL1270" s="156"/>
      <c r="BN1270" s="367"/>
    </row>
    <row r="1271" spans="1:66" s="216" customFormat="1" x14ac:dyDescent="0.45">
      <c r="A1271" s="154"/>
      <c r="B1271" s="485"/>
      <c r="C1271" s="155"/>
      <c r="D1271" s="155"/>
      <c r="E1271" s="156"/>
      <c r="F1271" s="156"/>
      <c r="AB1271" s="156"/>
      <c r="AC1271" s="156"/>
      <c r="AD1271" s="156"/>
      <c r="AE1271" s="156"/>
      <c r="AF1271" s="156"/>
      <c r="AG1271" s="156"/>
      <c r="AM1271" s="214"/>
      <c r="AN1271" s="214"/>
      <c r="AO1271" s="214"/>
      <c r="AV1271" s="475"/>
      <c r="BE1271" s="178"/>
      <c r="BF1271" s="398"/>
      <c r="BG1271" s="409"/>
      <c r="BH1271" s="156"/>
      <c r="BI1271" s="156"/>
      <c r="BJ1271" s="156"/>
      <c r="BK1271" s="156"/>
      <c r="BL1271" s="156"/>
      <c r="BN1271" s="367"/>
    </row>
    <row r="1272" spans="1:66" s="216" customFormat="1" x14ac:dyDescent="0.45">
      <c r="A1272" s="154"/>
      <c r="B1272" s="485"/>
      <c r="C1272" s="155"/>
      <c r="D1272" s="155"/>
      <c r="E1272" s="156"/>
      <c r="F1272" s="156"/>
      <c r="AB1272" s="156"/>
      <c r="AC1272" s="156"/>
      <c r="AD1272" s="156"/>
      <c r="AE1272" s="156"/>
      <c r="AF1272" s="156"/>
      <c r="AG1272" s="156"/>
      <c r="AM1272" s="214"/>
      <c r="AN1272" s="214"/>
      <c r="AO1272" s="214"/>
      <c r="AV1272" s="475"/>
      <c r="BE1272" s="178"/>
      <c r="BF1272" s="398"/>
      <c r="BG1272" s="409"/>
      <c r="BH1272" s="156"/>
      <c r="BI1272" s="156"/>
      <c r="BJ1272" s="156"/>
      <c r="BK1272" s="156"/>
      <c r="BL1272" s="156"/>
      <c r="BN1272" s="367"/>
    </row>
    <row r="1273" spans="1:66" s="216" customFormat="1" x14ac:dyDescent="0.45">
      <c r="A1273" s="154"/>
      <c r="B1273" s="485"/>
      <c r="C1273" s="155"/>
      <c r="D1273" s="155"/>
      <c r="E1273" s="156"/>
      <c r="F1273" s="156"/>
      <c r="AB1273" s="156"/>
      <c r="AC1273" s="156"/>
      <c r="AD1273" s="156"/>
      <c r="AE1273" s="156"/>
      <c r="AF1273" s="156"/>
      <c r="AG1273" s="156"/>
      <c r="AM1273" s="214"/>
      <c r="AN1273" s="214"/>
      <c r="AO1273" s="214"/>
      <c r="AV1273" s="475"/>
      <c r="BE1273" s="178"/>
      <c r="BF1273" s="398"/>
      <c r="BG1273" s="409"/>
      <c r="BH1273" s="156"/>
      <c r="BI1273" s="156"/>
      <c r="BJ1273" s="156"/>
      <c r="BK1273" s="156"/>
      <c r="BL1273" s="156"/>
      <c r="BN1273" s="367"/>
    </row>
    <row r="1274" spans="1:66" s="216" customFormat="1" x14ac:dyDescent="0.45">
      <c r="A1274" s="154"/>
      <c r="B1274" s="485"/>
      <c r="C1274" s="155"/>
      <c r="D1274" s="155"/>
      <c r="E1274" s="156"/>
      <c r="F1274" s="156"/>
      <c r="AB1274" s="156"/>
      <c r="AC1274" s="156"/>
      <c r="AD1274" s="156"/>
      <c r="AE1274" s="156"/>
      <c r="AF1274" s="156"/>
      <c r="AG1274" s="156"/>
      <c r="AM1274" s="214"/>
      <c r="AN1274" s="214"/>
      <c r="AO1274" s="214"/>
      <c r="AV1274" s="475"/>
      <c r="BE1274" s="178"/>
      <c r="BF1274" s="398"/>
      <c r="BG1274" s="409"/>
      <c r="BH1274" s="156"/>
      <c r="BI1274" s="156"/>
      <c r="BJ1274" s="156"/>
      <c r="BK1274" s="156"/>
      <c r="BL1274" s="156"/>
      <c r="BN1274" s="367"/>
    </row>
    <row r="1275" spans="1:66" s="216" customFormat="1" x14ac:dyDescent="0.45">
      <c r="A1275" s="154"/>
      <c r="B1275" s="485"/>
      <c r="C1275" s="155"/>
      <c r="D1275" s="155"/>
      <c r="E1275" s="156"/>
      <c r="F1275" s="156"/>
      <c r="AB1275" s="156"/>
      <c r="AC1275" s="156"/>
      <c r="AD1275" s="156"/>
      <c r="AE1275" s="156"/>
      <c r="AF1275" s="156"/>
      <c r="AG1275" s="156"/>
      <c r="AM1275" s="214"/>
      <c r="AN1275" s="214"/>
      <c r="AO1275" s="214"/>
      <c r="AV1275" s="475"/>
      <c r="BE1275" s="178"/>
      <c r="BF1275" s="398"/>
      <c r="BG1275" s="409"/>
      <c r="BH1275" s="156"/>
      <c r="BI1275" s="156"/>
      <c r="BJ1275" s="156"/>
      <c r="BK1275" s="156"/>
      <c r="BL1275" s="156"/>
      <c r="BN1275" s="367"/>
    </row>
    <row r="1276" spans="1:66" s="216" customFormat="1" x14ac:dyDescent="0.45">
      <c r="A1276" s="154"/>
      <c r="B1276" s="485"/>
      <c r="C1276" s="155"/>
      <c r="D1276" s="155"/>
      <c r="E1276" s="156"/>
      <c r="F1276" s="156"/>
      <c r="AB1276" s="156"/>
      <c r="AC1276" s="156"/>
      <c r="AD1276" s="156"/>
      <c r="AE1276" s="156"/>
      <c r="AF1276" s="156"/>
      <c r="AG1276" s="156"/>
      <c r="AM1276" s="214"/>
      <c r="AN1276" s="214"/>
      <c r="AO1276" s="214"/>
      <c r="AV1276" s="475"/>
      <c r="BE1276" s="178"/>
      <c r="BF1276" s="398"/>
      <c r="BG1276" s="409"/>
      <c r="BH1276" s="156"/>
      <c r="BI1276" s="156"/>
      <c r="BJ1276" s="156"/>
      <c r="BK1276" s="156"/>
      <c r="BL1276" s="156"/>
      <c r="BN1276" s="367"/>
    </row>
    <row r="1277" spans="1:66" s="216" customFormat="1" x14ac:dyDescent="0.45">
      <c r="A1277" s="154"/>
      <c r="B1277" s="485"/>
      <c r="C1277" s="155"/>
      <c r="D1277" s="155"/>
      <c r="E1277" s="156"/>
      <c r="F1277" s="156"/>
      <c r="AB1277" s="156"/>
      <c r="AC1277" s="156"/>
      <c r="AD1277" s="156"/>
      <c r="AE1277" s="156"/>
      <c r="AF1277" s="156"/>
      <c r="AG1277" s="156"/>
      <c r="AM1277" s="214"/>
      <c r="AN1277" s="214"/>
      <c r="AO1277" s="214"/>
      <c r="AV1277" s="475"/>
      <c r="BE1277" s="178"/>
      <c r="BF1277" s="398"/>
      <c r="BG1277" s="409"/>
      <c r="BH1277" s="156"/>
      <c r="BI1277" s="156"/>
      <c r="BJ1277" s="156"/>
      <c r="BK1277" s="156"/>
      <c r="BL1277" s="156"/>
      <c r="BN1277" s="367"/>
    </row>
    <row r="1278" spans="1:66" s="216" customFormat="1" x14ac:dyDescent="0.45">
      <c r="A1278" s="154"/>
      <c r="B1278" s="485"/>
      <c r="C1278" s="155"/>
      <c r="D1278" s="155"/>
      <c r="E1278" s="156"/>
      <c r="F1278" s="156"/>
      <c r="AB1278" s="156"/>
      <c r="AC1278" s="156"/>
      <c r="AD1278" s="156"/>
      <c r="AE1278" s="156"/>
      <c r="AF1278" s="156"/>
      <c r="AG1278" s="156"/>
      <c r="AM1278" s="214"/>
      <c r="AN1278" s="214"/>
      <c r="AO1278" s="214"/>
      <c r="AV1278" s="475"/>
      <c r="BE1278" s="178"/>
      <c r="BF1278" s="398"/>
      <c r="BG1278" s="409"/>
      <c r="BH1278" s="156"/>
      <c r="BI1278" s="156"/>
      <c r="BJ1278" s="156"/>
      <c r="BK1278" s="156"/>
      <c r="BL1278" s="156"/>
      <c r="BN1278" s="367"/>
    </row>
    <row r="1279" spans="1:66" s="216" customFormat="1" x14ac:dyDescent="0.45">
      <c r="A1279" s="154"/>
      <c r="B1279" s="485"/>
      <c r="C1279" s="155"/>
      <c r="D1279" s="155"/>
      <c r="E1279" s="156"/>
      <c r="F1279" s="156"/>
      <c r="AB1279" s="156"/>
      <c r="AC1279" s="156"/>
      <c r="AD1279" s="156"/>
      <c r="AE1279" s="156"/>
      <c r="AF1279" s="156"/>
      <c r="AG1279" s="156"/>
      <c r="AM1279" s="214"/>
      <c r="AN1279" s="214"/>
      <c r="AO1279" s="214"/>
      <c r="AV1279" s="475"/>
      <c r="BE1279" s="178"/>
      <c r="BF1279" s="398"/>
      <c r="BG1279" s="409"/>
      <c r="BH1279" s="156"/>
      <c r="BI1279" s="156"/>
      <c r="BJ1279" s="156"/>
      <c r="BK1279" s="156"/>
      <c r="BL1279" s="156"/>
      <c r="BN1279" s="367"/>
    </row>
    <row r="1280" spans="1:66" s="216" customFormat="1" x14ac:dyDescent="0.45">
      <c r="A1280" s="154"/>
      <c r="B1280" s="485"/>
      <c r="C1280" s="155"/>
      <c r="D1280" s="155"/>
      <c r="E1280" s="156"/>
      <c r="F1280" s="156"/>
      <c r="AB1280" s="156"/>
      <c r="AC1280" s="156"/>
      <c r="AD1280" s="156"/>
      <c r="AE1280" s="156"/>
      <c r="AF1280" s="156"/>
      <c r="AG1280" s="156"/>
      <c r="AM1280" s="214"/>
      <c r="AN1280" s="214"/>
      <c r="AO1280" s="214"/>
      <c r="AV1280" s="475"/>
      <c r="BE1280" s="178"/>
      <c r="BF1280" s="398"/>
      <c r="BG1280" s="409"/>
      <c r="BH1280" s="156"/>
      <c r="BI1280" s="156"/>
      <c r="BJ1280" s="156"/>
      <c r="BK1280" s="156"/>
      <c r="BL1280" s="156"/>
      <c r="BN1280" s="367"/>
    </row>
    <row r="1281" spans="1:66" s="216" customFormat="1" x14ac:dyDescent="0.45">
      <c r="A1281" s="154"/>
      <c r="B1281" s="485"/>
      <c r="C1281" s="155"/>
      <c r="D1281" s="155"/>
      <c r="E1281" s="156"/>
      <c r="F1281" s="156"/>
      <c r="AB1281" s="156"/>
      <c r="AC1281" s="156"/>
      <c r="AD1281" s="156"/>
      <c r="AE1281" s="156"/>
      <c r="AF1281" s="156"/>
      <c r="AG1281" s="156"/>
      <c r="AM1281" s="214"/>
      <c r="AN1281" s="214"/>
      <c r="AO1281" s="214"/>
      <c r="AV1281" s="475"/>
      <c r="BE1281" s="178"/>
      <c r="BF1281" s="398"/>
      <c r="BG1281" s="409"/>
      <c r="BH1281" s="156"/>
      <c r="BI1281" s="156"/>
      <c r="BJ1281" s="156"/>
      <c r="BK1281" s="156"/>
      <c r="BL1281" s="156"/>
      <c r="BN1281" s="367"/>
    </row>
    <row r="1282" spans="1:66" s="216" customFormat="1" x14ac:dyDescent="0.45">
      <c r="A1282" s="154"/>
      <c r="B1282" s="485"/>
      <c r="C1282" s="155"/>
      <c r="D1282" s="155"/>
      <c r="E1282" s="156"/>
      <c r="F1282" s="156"/>
      <c r="AB1282" s="156"/>
      <c r="AC1282" s="156"/>
      <c r="AD1282" s="156"/>
      <c r="AE1282" s="156"/>
      <c r="AF1282" s="156"/>
      <c r="AG1282" s="156"/>
      <c r="AM1282" s="214"/>
      <c r="AN1282" s="214"/>
      <c r="AO1282" s="214"/>
      <c r="AV1282" s="475"/>
      <c r="BE1282" s="178"/>
      <c r="BF1282" s="398"/>
      <c r="BG1282" s="409"/>
      <c r="BH1282" s="156"/>
      <c r="BI1282" s="156"/>
      <c r="BJ1282" s="156"/>
      <c r="BK1282" s="156"/>
      <c r="BL1282" s="156"/>
      <c r="BN1282" s="367"/>
    </row>
    <row r="1283" spans="1:66" s="216" customFormat="1" x14ac:dyDescent="0.45">
      <c r="A1283" s="154"/>
      <c r="B1283" s="485"/>
      <c r="C1283" s="155"/>
      <c r="D1283" s="155"/>
      <c r="E1283" s="156"/>
      <c r="F1283" s="156"/>
      <c r="AB1283" s="156"/>
      <c r="AC1283" s="156"/>
      <c r="AD1283" s="156"/>
      <c r="AE1283" s="156"/>
      <c r="AF1283" s="156"/>
      <c r="AG1283" s="156"/>
      <c r="AM1283" s="214"/>
      <c r="AN1283" s="214"/>
      <c r="AO1283" s="214"/>
      <c r="AV1283" s="475"/>
      <c r="BE1283" s="178"/>
      <c r="BF1283" s="398"/>
      <c r="BG1283" s="409"/>
      <c r="BH1283" s="156"/>
      <c r="BI1283" s="156"/>
      <c r="BJ1283" s="156"/>
      <c r="BK1283" s="156"/>
      <c r="BL1283" s="156"/>
      <c r="BN1283" s="367"/>
    </row>
    <row r="1284" spans="1:66" s="216" customFormat="1" x14ac:dyDescent="0.45">
      <c r="A1284" s="154"/>
      <c r="B1284" s="485"/>
      <c r="C1284" s="155"/>
      <c r="D1284" s="155"/>
      <c r="E1284" s="156"/>
      <c r="F1284" s="156"/>
      <c r="AB1284" s="156"/>
      <c r="AC1284" s="156"/>
      <c r="AD1284" s="156"/>
      <c r="AE1284" s="156"/>
      <c r="AF1284" s="156"/>
      <c r="AG1284" s="156"/>
      <c r="AM1284" s="214"/>
      <c r="AN1284" s="214"/>
      <c r="AO1284" s="214"/>
      <c r="AV1284" s="475"/>
      <c r="BE1284" s="178"/>
      <c r="BF1284" s="398"/>
      <c r="BG1284" s="409"/>
      <c r="BH1284" s="156"/>
      <c r="BI1284" s="156"/>
      <c r="BJ1284" s="156"/>
      <c r="BK1284" s="156"/>
      <c r="BL1284" s="156"/>
      <c r="BN1284" s="367"/>
    </row>
    <row r="1285" spans="1:66" s="216" customFormat="1" x14ac:dyDescent="0.45">
      <c r="A1285" s="154"/>
      <c r="B1285" s="485"/>
      <c r="C1285" s="155"/>
      <c r="D1285" s="155"/>
      <c r="E1285" s="156"/>
      <c r="F1285" s="156"/>
      <c r="AB1285" s="156"/>
      <c r="AC1285" s="156"/>
      <c r="AD1285" s="156"/>
      <c r="AE1285" s="156"/>
      <c r="AF1285" s="156"/>
      <c r="AG1285" s="156"/>
      <c r="AM1285" s="214"/>
      <c r="AN1285" s="214"/>
      <c r="AO1285" s="214"/>
      <c r="AV1285" s="475"/>
      <c r="BE1285" s="178"/>
      <c r="BF1285" s="398"/>
      <c r="BG1285" s="409"/>
      <c r="BH1285" s="156"/>
      <c r="BI1285" s="156"/>
      <c r="BJ1285" s="156"/>
      <c r="BK1285" s="156"/>
      <c r="BL1285" s="156"/>
      <c r="BN1285" s="367"/>
    </row>
    <row r="1286" spans="1:66" s="216" customFormat="1" x14ac:dyDescent="0.45">
      <c r="A1286" s="154"/>
      <c r="B1286" s="485"/>
      <c r="C1286" s="155"/>
      <c r="D1286" s="155"/>
      <c r="E1286" s="156"/>
      <c r="F1286" s="156"/>
      <c r="AB1286" s="156"/>
      <c r="AC1286" s="156"/>
      <c r="AD1286" s="156"/>
      <c r="AE1286" s="156"/>
      <c r="AF1286" s="156"/>
      <c r="AG1286" s="156"/>
      <c r="AM1286" s="214"/>
      <c r="AN1286" s="214"/>
      <c r="AO1286" s="214"/>
      <c r="AV1286" s="475"/>
      <c r="BE1286" s="178"/>
      <c r="BF1286" s="398"/>
      <c r="BG1286" s="409"/>
      <c r="BH1286" s="156"/>
      <c r="BI1286" s="156"/>
      <c r="BJ1286" s="156"/>
      <c r="BK1286" s="156"/>
      <c r="BL1286" s="156"/>
      <c r="BN1286" s="367"/>
    </row>
    <row r="1287" spans="1:66" s="216" customFormat="1" x14ac:dyDescent="0.45">
      <c r="A1287" s="154"/>
      <c r="B1287" s="485"/>
      <c r="C1287" s="155"/>
      <c r="D1287" s="155"/>
      <c r="E1287" s="156"/>
      <c r="F1287" s="156"/>
      <c r="AB1287" s="156"/>
      <c r="AC1287" s="156"/>
      <c r="AD1287" s="156"/>
      <c r="AE1287" s="156"/>
      <c r="AF1287" s="156"/>
      <c r="AG1287" s="156"/>
      <c r="AM1287" s="214"/>
      <c r="AN1287" s="214"/>
      <c r="AO1287" s="214"/>
      <c r="AV1287" s="475"/>
      <c r="BE1287" s="178"/>
      <c r="BF1287" s="398"/>
      <c r="BG1287" s="409"/>
      <c r="BH1287" s="156"/>
      <c r="BI1287" s="156"/>
      <c r="BJ1287" s="156"/>
      <c r="BK1287" s="156"/>
      <c r="BL1287" s="156"/>
      <c r="BN1287" s="367"/>
    </row>
    <row r="1288" spans="1:66" s="216" customFormat="1" x14ac:dyDescent="0.45">
      <c r="A1288" s="154"/>
      <c r="B1288" s="485"/>
      <c r="C1288" s="155"/>
      <c r="D1288" s="155"/>
      <c r="E1288" s="156"/>
      <c r="F1288" s="156"/>
      <c r="AB1288" s="156"/>
      <c r="AC1288" s="156"/>
      <c r="AD1288" s="156"/>
      <c r="AE1288" s="156"/>
      <c r="AF1288" s="156"/>
      <c r="AG1288" s="156"/>
      <c r="AM1288" s="214"/>
      <c r="AN1288" s="214"/>
      <c r="AO1288" s="214"/>
      <c r="AV1288" s="475"/>
      <c r="BE1288" s="178"/>
      <c r="BF1288" s="398"/>
      <c r="BG1288" s="409"/>
      <c r="BH1288" s="156"/>
      <c r="BI1288" s="156"/>
      <c r="BJ1288" s="156"/>
      <c r="BK1288" s="156"/>
      <c r="BL1288" s="156"/>
      <c r="BN1288" s="367"/>
    </row>
    <row r="1289" spans="1:66" s="216" customFormat="1" x14ac:dyDescent="0.45">
      <c r="A1289" s="154"/>
      <c r="B1289" s="485"/>
      <c r="C1289" s="155"/>
      <c r="D1289" s="155"/>
      <c r="E1289" s="156"/>
      <c r="F1289" s="156"/>
      <c r="AB1289" s="156"/>
      <c r="AC1289" s="156"/>
      <c r="AD1289" s="156"/>
      <c r="AE1289" s="156"/>
      <c r="AF1289" s="156"/>
      <c r="AG1289" s="156"/>
      <c r="AM1289" s="214"/>
      <c r="AN1289" s="214"/>
      <c r="AO1289" s="214"/>
      <c r="AV1289" s="475"/>
      <c r="BE1289" s="178"/>
      <c r="BF1289" s="398"/>
      <c r="BG1289" s="409"/>
      <c r="BH1289" s="156"/>
      <c r="BI1289" s="156"/>
      <c r="BJ1289" s="156"/>
      <c r="BK1289" s="156"/>
      <c r="BL1289" s="156"/>
      <c r="BN1289" s="367"/>
    </row>
    <row r="1290" spans="1:66" s="216" customFormat="1" x14ac:dyDescent="0.45">
      <c r="A1290" s="154"/>
      <c r="B1290" s="485"/>
      <c r="C1290" s="155"/>
      <c r="D1290" s="155"/>
      <c r="E1290" s="156"/>
      <c r="F1290" s="156"/>
      <c r="AB1290" s="156"/>
      <c r="AC1290" s="156"/>
      <c r="AD1290" s="156"/>
      <c r="AE1290" s="156"/>
      <c r="AF1290" s="156"/>
      <c r="AG1290" s="156"/>
      <c r="AM1290" s="214"/>
      <c r="AN1290" s="214"/>
      <c r="AO1290" s="214"/>
      <c r="AV1290" s="475"/>
      <c r="BE1290" s="178"/>
      <c r="BF1290" s="398"/>
      <c r="BG1290" s="409"/>
      <c r="BH1290" s="156"/>
      <c r="BI1290" s="156"/>
      <c r="BJ1290" s="156"/>
      <c r="BK1290" s="156"/>
      <c r="BL1290" s="156"/>
      <c r="BN1290" s="367"/>
    </row>
    <row r="1291" spans="1:66" s="216" customFormat="1" x14ac:dyDescent="0.45">
      <c r="A1291" s="154"/>
      <c r="B1291" s="485"/>
      <c r="C1291" s="155"/>
      <c r="D1291" s="155"/>
      <c r="E1291" s="156"/>
      <c r="F1291" s="156"/>
      <c r="AB1291" s="156"/>
      <c r="AC1291" s="156"/>
      <c r="AD1291" s="156"/>
      <c r="AE1291" s="156"/>
      <c r="AF1291" s="156"/>
      <c r="AG1291" s="156"/>
      <c r="AM1291" s="214"/>
      <c r="AN1291" s="214"/>
      <c r="AO1291" s="214"/>
      <c r="AV1291" s="475"/>
      <c r="BE1291" s="178"/>
      <c r="BF1291" s="398"/>
      <c r="BG1291" s="409"/>
      <c r="BH1291" s="156"/>
      <c r="BI1291" s="156"/>
      <c r="BJ1291" s="156"/>
      <c r="BK1291" s="156"/>
      <c r="BL1291" s="156"/>
      <c r="BN1291" s="367"/>
    </row>
    <row r="1292" spans="1:66" s="216" customFormat="1" x14ac:dyDescent="0.45">
      <c r="A1292" s="154"/>
      <c r="B1292" s="485"/>
      <c r="C1292" s="155"/>
      <c r="D1292" s="155"/>
      <c r="E1292" s="156"/>
      <c r="F1292" s="156"/>
      <c r="AB1292" s="156"/>
      <c r="AC1292" s="156"/>
      <c r="AD1292" s="156"/>
      <c r="AE1292" s="156"/>
      <c r="AF1292" s="156"/>
      <c r="AG1292" s="156"/>
      <c r="AM1292" s="214"/>
      <c r="AN1292" s="214"/>
      <c r="AO1292" s="214"/>
      <c r="AV1292" s="475"/>
      <c r="BE1292" s="178"/>
      <c r="BF1292" s="398"/>
      <c r="BG1292" s="409"/>
      <c r="BH1292" s="156"/>
      <c r="BI1292" s="156"/>
      <c r="BJ1292" s="156"/>
      <c r="BK1292" s="156"/>
      <c r="BL1292" s="156"/>
      <c r="BN1292" s="367"/>
    </row>
    <row r="1293" spans="1:66" s="216" customFormat="1" x14ac:dyDescent="0.45">
      <c r="A1293" s="154"/>
      <c r="B1293" s="485"/>
      <c r="C1293" s="155"/>
      <c r="D1293" s="155"/>
      <c r="E1293" s="156"/>
      <c r="F1293" s="156"/>
      <c r="AB1293" s="156"/>
      <c r="AC1293" s="156"/>
      <c r="AD1293" s="156"/>
      <c r="AE1293" s="156"/>
      <c r="AF1293" s="156"/>
      <c r="AG1293" s="156"/>
      <c r="AM1293" s="214"/>
      <c r="AN1293" s="214"/>
      <c r="AO1293" s="214"/>
      <c r="AV1293" s="475"/>
      <c r="BE1293" s="178"/>
      <c r="BF1293" s="398"/>
      <c r="BG1293" s="409"/>
      <c r="BH1293" s="156"/>
      <c r="BI1293" s="156"/>
      <c r="BJ1293" s="156"/>
      <c r="BK1293" s="156"/>
      <c r="BL1293" s="156"/>
      <c r="BN1293" s="367"/>
    </row>
    <row r="1294" spans="1:66" s="216" customFormat="1" x14ac:dyDescent="0.45">
      <c r="A1294" s="154"/>
      <c r="B1294" s="485"/>
      <c r="C1294" s="155"/>
      <c r="D1294" s="155"/>
      <c r="E1294" s="156"/>
      <c r="F1294" s="156"/>
      <c r="AB1294" s="156"/>
      <c r="AC1294" s="156"/>
      <c r="AD1294" s="156"/>
      <c r="AE1294" s="156"/>
      <c r="AF1294" s="156"/>
      <c r="AG1294" s="156"/>
      <c r="AM1294" s="214"/>
      <c r="AN1294" s="214"/>
      <c r="AO1294" s="214"/>
      <c r="AV1294" s="475"/>
      <c r="BE1294" s="178"/>
      <c r="BF1294" s="398"/>
      <c r="BG1294" s="409"/>
      <c r="BH1294" s="156"/>
      <c r="BI1294" s="156"/>
      <c r="BJ1294" s="156"/>
      <c r="BK1294" s="156"/>
      <c r="BL1294" s="156"/>
      <c r="BN1294" s="367"/>
    </row>
    <row r="1295" spans="1:66" s="216" customFormat="1" x14ac:dyDescent="0.45">
      <c r="A1295" s="154"/>
      <c r="B1295" s="485"/>
      <c r="C1295" s="155"/>
      <c r="D1295" s="155"/>
      <c r="E1295" s="156"/>
      <c r="F1295" s="156"/>
      <c r="AB1295" s="156"/>
      <c r="AC1295" s="156"/>
      <c r="AD1295" s="156"/>
      <c r="AE1295" s="156"/>
      <c r="AF1295" s="156"/>
      <c r="AG1295" s="156"/>
      <c r="AM1295" s="214"/>
      <c r="AN1295" s="214"/>
      <c r="AO1295" s="214"/>
      <c r="AV1295" s="475"/>
      <c r="BE1295" s="178"/>
      <c r="BF1295" s="398"/>
      <c r="BG1295" s="409"/>
      <c r="BH1295" s="156"/>
      <c r="BI1295" s="156"/>
      <c r="BJ1295" s="156"/>
      <c r="BK1295" s="156"/>
      <c r="BL1295" s="156"/>
      <c r="BN1295" s="367"/>
    </row>
    <row r="1296" spans="1:66" s="216" customFormat="1" x14ac:dyDescent="0.45">
      <c r="A1296" s="154"/>
      <c r="B1296" s="485"/>
      <c r="C1296" s="155"/>
      <c r="D1296" s="155"/>
      <c r="E1296" s="156"/>
      <c r="F1296" s="156"/>
      <c r="AB1296" s="156"/>
      <c r="AC1296" s="156"/>
      <c r="AD1296" s="156"/>
      <c r="AE1296" s="156"/>
      <c r="AF1296" s="156"/>
      <c r="AG1296" s="156"/>
      <c r="AM1296" s="214"/>
      <c r="AN1296" s="214"/>
      <c r="AO1296" s="214"/>
      <c r="AV1296" s="475"/>
      <c r="BE1296" s="178"/>
      <c r="BF1296" s="398"/>
      <c r="BG1296" s="409"/>
      <c r="BH1296" s="156"/>
      <c r="BI1296" s="156"/>
      <c r="BJ1296" s="156"/>
      <c r="BK1296" s="156"/>
      <c r="BL1296" s="156"/>
      <c r="BN1296" s="367"/>
    </row>
    <row r="1297" spans="1:66" s="216" customFormat="1" x14ac:dyDescent="0.45">
      <c r="A1297" s="154"/>
      <c r="B1297" s="485"/>
      <c r="C1297" s="155"/>
      <c r="D1297" s="155"/>
      <c r="E1297" s="156"/>
      <c r="F1297" s="156"/>
      <c r="AB1297" s="156"/>
      <c r="AC1297" s="156"/>
      <c r="AD1297" s="156"/>
      <c r="AE1297" s="156"/>
      <c r="AF1297" s="156"/>
      <c r="AG1297" s="156"/>
      <c r="AM1297" s="214"/>
      <c r="AN1297" s="214"/>
      <c r="AO1297" s="214"/>
      <c r="AV1297" s="475"/>
      <c r="BE1297" s="178"/>
      <c r="BF1297" s="398"/>
      <c r="BG1297" s="409"/>
      <c r="BH1297" s="156"/>
      <c r="BI1297" s="156"/>
      <c r="BJ1297" s="156"/>
      <c r="BK1297" s="156"/>
      <c r="BL1297" s="156"/>
      <c r="BN1297" s="367"/>
    </row>
    <row r="1298" spans="1:66" s="216" customFormat="1" x14ac:dyDescent="0.45">
      <c r="A1298" s="154"/>
      <c r="B1298" s="485"/>
      <c r="C1298" s="155"/>
      <c r="D1298" s="155"/>
      <c r="E1298" s="156"/>
      <c r="F1298" s="156"/>
      <c r="AB1298" s="156"/>
      <c r="AC1298" s="156"/>
      <c r="AD1298" s="156"/>
      <c r="AE1298" s="156"/>
      <c r="AF1298" s="156"/>
      <c r="AG1298" s="156"/>
      <c r="AM1298" s="214"/>
      <c r="AN1298" s="214"/>
      <c r="AO1298" s="214"/>
      <c r="AV1298" s="475"/>
      <c r="BE1298" s="178"/>
      <c r="BF1298" s="398"/>
      <c r="BG1298" s="409"/>
      <c r="BH1298" s="156"/>
      <c r="BI1298" s="156"/>
      <c r="BJ1298" s="156"/>
      <c r="BK1298" s="156"/>
      <c r="BL1298" s="156"/>
      <c r="BN1298" s="367"/>
    </row>
    <row r="1299" spans="1:66" s="216" customFormat="1" x14ac:dyDescent="0.45">
      <c r="A1299" s="154"/>
      <c r="B1299" s="485"/>
      <c r="C1299" s="155"/>
      <c r="D1299" s="155"/>
      <c r="E1299" s="156"/>
      <c r="F1299" s="156"/>
      <c r="AB1299" s="156"/>
      <c r="AC1299" s="156"/>
      <c r="AD1299" s="156"/>
      <c r="AE1299" s="156"/>
      <c r="AF1299" s="156"/>
      <c r="AG1299" s="156"/>
      <c r="AM1299" s="214"/>
      <c r="AN1299" s="214"/>
      <c r="AO1299" s="214"/>
      <c r="AV1299" s="475"/>
      <c r="BE1299" s="178"/>
      <c r="BF1299" s="398"/>
      <c r="BG1299" s="409"/>
      <c r="BH1299" s="156"/>
      <c r="BI1299" s="156"/>
      <c r="BJ1299" s="156"/>
      <c r="BK1299" s="156"/>
      <c r="BL1299" s="156"/>
      <c r="BN1299" s="367"/>
    </row>
    <row r="1300" spans="1:66" s="216" customFormat="1" x14ac:dyDescent="0.45">
      <c r="A1300" s="154"/>
      <c r="B1300" s="485"/>
      <c r="C1300" s="155"/>
      <c r="D1300" s="155"/>
      <c r="E1300" s="156"/>
      <c r="F1300" s="156"/>
      <c r="AB1300" s="156"/>
      <c r="AC1300" s="156"/>
      <c r="AD1300" s="156"/>
      <c r="AE1300" s="156"/>
      <c r="AF1300" s="156"/>
      <c r="AG1300" s="156"/>
      <c r="AM1300" s="214"/>
      <c r="AN1300" s="214"/>
      <c r="AO1300" s="214"/>
      <c r="AV1300" s="475"/>
      <c r="BE1300" s="178"/>
      <c r="BF1300" s="398"/>
      <c r="BG1300" s="409"/>
      <c r="BH1300" s="156"/>
      <c r="BI1300" s="156"/>
      <c r="BJ1300" s="156"/>
      <c r="BK1300" s="156"/>
      <c r="BL1300" s="156"/>
      <c r="BN1300" s="367"/>
    </row>
    <row r="1301" spans="1:66" s="216" customFormat="1" x14ac:dyDescent="0.45">
      <c r="A1301" s="154"/>
      <c r="B1301" s="485"/>
      <c r="C1301" s="155"/>
      <c r="D1301" s="155"/>
      <c r="E1301" s="156"/>
      <c r="F1301" s="156"/>
      <c r="AB1301" s="156"/>
      <c r="AC1301" s="156"/>
      <c r="AD1301" s="156"/>
      <c r="AE1301" s="156"/>
      <c r="AF1301" s="156"/>
      <c r="AG1301" s="156"/>
      <c r="AM1301" s="214"/>
      <c r="AN1301" s="214"/>
      <c r="AO1301" s="214"/>
      <c r="AV1301" s="475"/>
      <c r="BE1301" s="178"/>
      <c r="BF1301" s="398"/>
      <c r="BG1301" s="409"/>
      <c r="BH1301" s="156"/>
      <c r="BI1301" s="156"/>
      <c r="BJ1301" s="156"/>
      <c r="BK1301" s="156"/>
      <c r="BL1301" s="156"/>
      <c r="BN1301" s="367"/>
    </row>
    <row r="1302" spans="1:66" s="216" customFormat="1" x14ac:dyDescent="0.45">
      <c r="A1302" s="154"/>
      <c r="B1302" s="485"/>
      <c r="C1302" s="155"/>
      <c r="D1302" s="155"/>
      <c r="E1302" s="156"/>
      <c r="F1302" s="156"/>
      <c r="AB1302" s="156"/>
      <c r="AC1302" s="156"/>
      <c r="AD1302" s="156"/>
      <c r="AE1302" s="156"/>
      <c r="AF1302" s="156"/>
      <c r="AG1302" s="156"/>
      <c r="AM1302" s="214"/>
      <c r="AN1302" s="214"/>
      <c r="AO1302" s="214"/>
      <c r="AV1302" s="475"/>
      <c r="BE1302" s="178"/>
      <c r="BF1302" s="398"/>
      <c r="BG1302" s="409"/>
      <c r="BH1302" s="156"/>
      <c r="BI1302" s="156"/>
      <c r="BJ1302" s="156"/>
      <c r="BK1302" s="156"/>
      <c r="BL1302" s="156"/>
      <c r="BN1302" s="367"/>
    </row>
    <row r="1303" spans="1:66" s="216" customFormat="1" x14ac:dyDescent="0.45">
      <c r="A1303" s="154"/>
      <c r="B1303" s="485"/>
      <c r="C1303" s="155"/>
      <c r="D1303" s="155"/>
      <c r="E1303" s="156"/>
      <c r="F1303" s="156"/>
      <c r="AB1303" s="156"/>
      <c r="AC1303" s="156"/>
      <c r="AD1303" s="156"/>
      <c r="AE1303" s="156"/>
      <c r="AF1303" s="156"/>
      <c r="AG1303" s="156"/>
      <c r="AM1303" s="214"/>
      <c r="AN1303" s="214"/>
      <c r="AO1303" s="214"/>
      <c r="AV1303" s="475"/>
      <c r="BE1303" s="178"/>
      <c r="BF1303" s="398"/>
      <c r="BG1303" s="409"/>
      <c r="BH1303" s="156"/>
      <c r="BI1303" s="156"/>
      <c r="BJ1303" s="156"/>
      <c r="BK1303" s="156"/>
      <c r="BL1303" s="156"/>
      <c r="BN1303" s="367"/>
    </row>
    <row r="1304" spans="1:66" s="216" customFormat="1" x14ac:dyDescent="0.45">
      <c r="A1304" s="154"/>
      <c r="B1304" s="485"/>
      <c r="C1304" s="155"/>
      <c r="D1304" s="155"/>
      <c r="E1304" s="156"/>
      <c r="F1304" s="156"/>
      <c r="AB1304" s="156"/>
      <c r="AC1304" s="156"/>
      <c r="AD1304" s="156"/>
      <c r="AE1304" s="156"/>
      <c r="AF1304" s="156"/>
      <c r="AG1304" s="156"/>
      <c r="AM1304" s="214"/>
      <c r="AN1304" s="214"/>
      <c r="AO1304" s="214"/>
      <c r="AV1304" s="475"/>
      <c r="BE1304" s="178"/>
      <c r="BF1304" s="398"/>
      <c r="BG1304" s="409"/>
      <c r="BH1304" s="156"/>
      <c r="BI1304" s="156"/>
      <c r="BJ1304" s="156"/>
      <c r="BK1304" s="156"/>
      <c r="BL1304" s="156"/>
      <c r="BN1304" s="367"/>
    </row>
    <row r="1305" spans="1:66" s="216" customFormat="1" x14ac:dyDescent="0.45">
      <c r="A1305" s="154"/>
      <c r="B1305" s="485"/>
      <c r="C1305" s="155"/>
      <c r="D1305" s="155"/>
      <c r="E1305" s="156"/>
      <c r="F1305" s="156"/>
      <c r="AB1305" s="156"/>
      <c r="AC1305" s="156"/>
      <c r="AD1305" s="156"/>
      <c r="AE1305" s="156"/>
      <c r="AF1305" s="156"/>
      <c r="AG1305" s="156"/>
      <c r="AM1305" s="214"/>
      <c r="AN1305" s="214"/>
      <c r="AO1305" s="214"/>
      <c r="AV1305" s="475"/>
      <c r="BE1305" s="178"/>
      <c r="BF1305" s="398"/>
      <c r="BG1305" s="409"/>
      <c r="BH1305" s="156"/>
      <c r="BI1305" s="156"/>
      <c r="BJ1305" s="156"/>
      <c r="BK1305" s="156"/>
      <c r="BL1305" s="156"/>
      <c r="BN1305" s="367"/>
    </row>
    <row r="1306" spans="1:66" s="216" customFormat="1" x14ac:dyDescent="0.45">
      <c r="A1306" s="154"/>
      <c r="B1306" s="485"/>
      <c r="C1306" s="155"/>
      <c r="D1306" s="155"/>
      <c r="E1306" s="156"/>
      <c r="F1306" s="156"/>
      <c r="AB1306" s="156"/>
      <c r="AC1306" s="156"/>
      <c r="AD1306" s="156"/>
      <c r="AE1306" s="156"/>
      <c r="AF1306" s="156"/>
      <c r="AG1306" s="156"/>
      <c r="AM1306" s="214"/>
      <c r="AN1306" s="214"/>
      <c r="AO1306" s="214"/>
      <c r="AV1306" s="475"/>
      <c r="BE1306" s="178"/>
      <c r="BF1306" s="398"/>
      <c r="BG1306" s="409"/>
      <c r="BH1306" s="156"/>
      <c r="BI1306" s="156"/>
      <c r="BJ1306" s="156"/>
      <c r="BK1306" s="156"/>
      <c r="BL1306" s="156"/>
      <c r="BN1306" s="367"/>
    </row>
    <row r="1307" spans="1:66" s="216" customFormat="1" x14ac:dyDescent="0.45">
      <c r="A1307" s="154"/>
      <c r="B1307" s="485"/>
      <c r="C1307" s="155"/>
      <c r="D1307" s="155"/>
      <c r="E1307" s="156"/>
      <c r="F1307" s="156"/>
      <c r="AB1307" s="156"/>
      <c r="AC1307" s="156"/>
      <c r="AD1307" s="156"/>
      <c r="AE1307" s="156"/>
      <c r="AF1307" s="156"/>
      <c r="AG1307" s="156"/>
      <c r="AM1307" s="214"/>
      <c r="AN1307" s="214"/>
      <c r="AO1307" s="214"/>
      <c r="AV1307" s="475"/>
      <c r="BE1307" s="178"/>
      <c r="BF1307" s="398"/>
      <c r="BG1307" s="409"/>
      <c r="BH1307" s="156"/>
      <c r="BI1307" s="156"/>
      <c r="BJ1307" s="156"/>
      <c r="BK1307" s="156"/>
      <c r="BL1307" s="156"/>
      <c r="BN1307" s="367"/>
    </row>
    <row r="1308" spans="1:66" s="216" customFormat="1" x14ac:dyDescent="0.45">
      <c r="A1308" s="154"/>
      <c r="B1308" s="485"/>
      <c r="C1308" s="155"/>
      <c r="D1308" s="155"/>
      <c r="E1308" s="156"/>
      <c r="F1308" s="156"/>
      <c r="AB1308" s="156"/>
      <c r="AC1308" s="156"/>
      <c r="AD1308" s="156"/>
      <c r="AE1308" s="156"/>
      <c r="AF1308" s="156"/>
      <c r="AG1308" s="156"/>
      <c r="AM1308" s="214"/>
      <c r="AN1308" s="214"/>
      <c r="AO1308" s="214"/>
      <c r="AV1308" s="475"/>
      <c r="BE1308" s="178"/>
      <c r="BF1308" s="398"/>
      <c r="BG1308" s="409"/>
      <c r="BH1308" s="156"/>
      <c r="BI1308" s="156"/>
      <c r="BJ1308" s="156"/>
      <c r="BK1308" s="156"/>
      <c r="BL1308" s="156"/>
      <c r="BN1308" s="367"/>
    </row>
    <row r="1309" spans="1:66" s="216" customFormat="1" x14ac:dyDescent="0.45">
      <c r="A1309" s="154"/>
      <c r="B1309" s="485"/>
      <c r="C1309" s="155"/>
      <c r="D1309" s="155"/>
      <c r="E1309" s="156"/>
      <c r="F1309" s="156"/>
      <c r="AB1309" s="156"/>
      <c r="AC1309" s="156"/>
      <c r="AD1309" s="156"/>
      <c r="AE1309" s="156"/>
      <c r="AF1309" s="156"/>
      <c r="AG1309" s="156"/>
      <c r="AM1309" s="214"/>
      <c r="AN1309" s="214"/>
      <c r="AO1309" s="214"/>
      <c r="AV1309" s="475"/>
      <c r="BE1309" s="178"/>
      <c r="BF1309" s="398"/>
      <c r="BG1309" s="409"/>
      <c r="BH1309" s="156"/>
      <c r="BI1309" s="156"/>
      <c r="BJ1309" s="156"/>
      <c r="BK1309" s="156"/>
      <c r="BL1309" s="156"/>
      <c r="BN1309" s="367"/>
    </row>
    <row r="1310" spans="1:66" s="216" customFormat="1" x14ac:dyDescent="0.45">
      <c r="A1310" s="154"/>
      <c r="B1310" s="485"/>
      <c r="C1310" s="155"/>
      <c r="D1310" s="155"/>
      <c r="E1310" s="156"/>
      <c r="F1310" s="156"/>
      <c r="AB1310" s="156"/>
      <c r="AC1310" s="156"/>
      <c r="AD1310" s="156"/>
      <c r="AE1310" s="156"/>
      <c r="AF1310" s="156"/>
      <c r="AG1310" s="156"/>
      <c r="AM1310" s="214"/>
      <c r="AN1310" s="214"/>
      <c r="AO1310" s="214"/>
      <c r="AV1310" s="475"/>
      <c r="BE1310" s="178"/>
      <c r="BF1310" s="398"/>
      <c r="BG1310" s="409"/>
      <c r="BH1310" s="156"/>
      <c r="BI1310" s="156"/>
      <c r="BJ1310" s="156"/>
      <c r="BK1310" s="156"/>
      <c r="BL1310" s="156"/>
      <c r="BN1310" s="367"/>
    </row>
    <row r="1311" spans="1:66" s="216" customFormat="1" x14ac:dyDescent="0.45">
      <c r="A1311" s="154"/>
      <c r="B1311" s="485"/>
      <c r="C1311" s="155"/>
      <c r="D1311" s="155"/>
      <c r="E1311" s="156"/>
      <c r="F1311" s="156"/>
      <c r="AB1311" s="156"/>
      <c r="AC1311" s="156"/>
      <c r="AD1311" s="156"/>
      <c r="AE1311" s="156"/>
      <c r="AF1311" s="156"/>
      <c r="AG1311" s="156"/>
      <c r="AM1311" s="214"/>
      <c r="AN1311" s="214"/>
      <c r="AO1311" s="214"/>
      <c r="AV1311" s="475"/>
      <c r="BE1311" s="178"/>
      <c r="BF1311" s="398"/>
      <c r="BG1311" s="409"/>
      <c r="BH1311" s="156"/>
      <c r="BI1311" s="156"/>
      <c r="BJ1311" s="156"/>
      <c r="BK1311" s="156"/>
      <c r="BL1311" s="156"/>
      <c r="BN1311" s="367"/>
    </row>
    <row r="1312" spans="1:66" s="216" customFormat="1" x14ac:dyDescent="0.45">
      <c r="A1312" s="154"/>
      <c r="B1312" s="485"/>
      <c r="C1312" s="155"/>
      <c r="D1312" s="155"/>
      <c r="E1312" s="156"/>
      <c r="F1312" s="156"/>
      <c r="AB1312" s="156"/>
      <c r="AC1312" s="156"/>
      <c r="AD1312" s="156"/>
      <c r="AE1312" s="156"/>
      <c r="AF1312" s="156"/>
      <c r="AG1312" s="156"/>
      <c r="AM1312" s="214"/>
      <c r="AN1312" s="214"/>
      <c r="AO1312" s="214"/>
      <c r="AV1312" s="475"/>
      <c r="BE1312" s="178"/>
      <c r="BF1312" s="398"/>
      <c r="BG1312" s="409"/>
      <c r="BH1312" s="156"/>
      <c r="BI1312" s="156"/>
      <c r="BJ1312" s="156"/>
      <c r="BK1312" s="156"/>
      <c r="BL1312" s="156"/>
      <c r="BN1312" s="367"/>
    </row>
    <row r="1313" spans="1:66" s="216" customFormat="1" x14ac:dyDescent="0.45">
      <c r="A1313" s="154"/>
      <c r="B1313" s="485"/>
      <c r="C1313" s="155"/>
      <c r="D1313" s="155"/>
      <c r="E1313" s="156"/>
      <c r="F1313" s="156"/>
      <c r="AB1313" s="156"/>
      <c r="AC1313" s="156"/>
      <c r="AD1313" s="156"/>
      <c r="AE1313" s="156"/>
      <c r="AF1313" s="156"/>
      <c r="AG1313" s="156"/>
      <c r="AM1313" s="214"/>
      <c r="AN1313" s="214"/>
      <c r="AO1313" s="214"/>
      <c r="AV1313" s="475"/>
      <c r="BE1313" s="178"/>
      <c r="BF1313" s="398"/>
      <c r="BG1313" s="409"/>
      <c r="BH1313" s="156"/>
      <c r="BI1313" s="156"/>
      <c r="BJ1313" s="156"/>
      <c r="BK1313" s="156"/>
      <c r="BL1313" s="156"/>
      <c r="BN1313" s="367"/>
    </row>
    <row r="1314" spans="1:66" s="216" customFormat="1" x14ac:dyDescent="0.45">
      <c r="A1314" s="154"/>
      <c r="B1314" s="485"/>
      <c r="C1314" s="155"/>
      <c r="D1314" s="155"/>
      <c r="E1314" s="156"/>
      <c r="F1314" s="156"/>
      <c r="AB1314" s="156"/>
      <c r="AC1314" s="156"/>
      <c r="AD1314" s="156"/>
      <c r="AE1314" s="156"/>
      <c r="AF1314" s="156"/>
      <c r="AG1314" s="156"/>
      <c r="AM1314" s="214"/>
      <c r="AN1314" s="214"/>
      <c r="AO1314" s="214"/>
      <c r="AV1314" s="475"/>
      <c r="BE1314" s="178"/>
      <c r="BF1314" s="398"/>
      <c r="BG1314" s="409"/>
      <c r="BH1314" s="156"/>
      <c r="BI1314" s="156"/>
      <c r="BJ1314" s="156"/>
      <c r="BK1314" s="156"/>
      <c r="BL1314" s="156"/>
      <c r="BN1314" s="367"/>
    </row>
    <row r="1315" spans="1:66" s="216" customFormat="1" x14ac:dyDescent="0.45">
      <c r="A1315" s="154"/>
      <c r="B1315" s="485"/>
      <c r="C1315" s="155"/>
      <c r="D1315" s="155"/>
      <c r="E1315" s="156"/>
      <c r="F1315" s="156"/>
      <c r="AB1315" s="156"/>
      <c r="AC1315" s="156"/>
      <c r="AD1315" s="156"/>
      <c r="AE1315" s="156"/>
      <c r="AF1315" s="156"/>
      <c r="AG1315" s="156"/>
      <c r="AM1315" s="214"/>
      <c r="AN1315" s="214"/>
      <c r="AO1315" s="214"/>
      <c r="AV1315" s="475"/>
      <c r="BE1315" s="178"/>
      <c r="BF1315" s="398"/>
      <c r="BG1315" s="409"/>
      <c r="BH1315" s="156"/>
      <c r="BI1315" s="156"/>
      <c r="BJ1315" s="156"/>
      <c r="BK1315" s="156"/>
      <c r="BL1315" s="156"/>
      <c r="BN1315" s="367"/>
    </row>
    <row r="1316" spans="1:66" s="216" customFormat="1" x14ac:dyDescent="0.45">
      <c r="A1316" s="154"/>
      <c r="B1316" s="485"/>
      <c r="C1316" s="155"/>
      <c r="D1316" s="155"/>
      <c r="E1316" s="156"/>
      <c r="F1316" s="156"/>
      <c r="AB1316" s="156"/>
      <c r="AC1316" s="156"/>
      <c r="AD1316" s="156"/>
      <c r="AE1316" s="156"/>
      <c r="AF1316" s="156"/>
      <c r="AG1316" s="156"/>
      <c r="AM1316" s="214"/>
      <c r="AN1316" s="214"/>
      <c r="AO1316" s="214"/>
      <c r="AV1316" s="475"/>
      <c r="BE1316" s="178"/>
      <c r="BF1316" s="398"/>
      <c r="BG1316" s="409"/>
      <c r="BH1316" s="156"/>
      <c r="BI1316" s="156"/>
      <c r="BJ1316" s="156"/>
      <c r="BK1316" s="156"/>
      <c r="BL1316" s="156"/>
      <c r="BN1316" s="367"/>
    </row>
    <row r="1317" spans="1:66" s="216" customFormat="1" x14ac:dyDescent="0.45">
      <c r="A1317" s="154"/>
      <c r="B1317" s="485"/>
      <c r="C1317" s="155"/>
      <c r="D1317" s="155"/>
      <c r="E1317" s="156"/>
      <c r="F1317" s="156"/>
      <c r="AB1317" s="156"/>
      <c r="AC1317" s="156"/>
      <c r="AD1317" s="156"/>
      <c r="AE1317" s="156"/>
      <c r="AF1317" s="156"/>
      <c r="AG1317" s="156"/>
      <c r="AM1317" s="214"/>
      <c r="AN1317" s="214"/>
      <c r="AO1317" s="214"/>
      <c r="AV1317" s="475"/>
      <c r="BE1317" s="178"/>
      <c r="BF1317" s="398"/>
      <c r="BG1317" s="409"/>
      <c r="BH1317" s="156"/>
      <c r="BI1317" s="156"/>
      <c r="BJ1317" s="156"/>
      <c r="BK1317" s="156"/>
      <c r="BL1317" s="156"/>
      <c r="BN1317" s="367"/>
    </row>
    <row r="1318" spans="1:66" s="216" customFormat="1" x14ac:dyDescent="0.45">
      <c r="A1318" s="154"/>
      <c r="B1318" s="485"/>
      <c r="C1318" s="155"/>
      <c r="D1318" s="155"/>
      <c r="E1318" s="156"/>
      <c r="F1318" s="156"/>
      <c r="AB1318" s="156"/>
      <c r="AC1318" s="156"/>
      <c r="AD1318" s="156"/>
      <c r="AE1318" s="156"/>
      <c r="AF1318" s="156"/>
      <c r="AG1318" s="156"/>
      <c r="AM1318" s="214"/>
      <c r="AN1318" s="214"/>
      <c r="AO1318" s="214"/>
      <c r="AV1318" s="475"/>
      <c r="BE1318" s="178"/>
      <c r="BF1318" s="398"/>
      <c r="BG1318" s="409"/>
      <c r="BH1318" s="156"/>
      <c r="BI1318" s="156"/>
      <c r="BJ1318" s="156"/>
      <c r="BK1318" s="156"/>
      <c r="BL1318" s="156"/>
      <c r="BN1318" s="367"/>
    </row>
    <row r="1319" spans="1:66" s="216" customFormat="1" x14ac:dyDescent="0.45">
      <c r="A1319" s="154"/>
      <c r="B1319" s="485"/>
      <c r="C1319" s="155"/>
      <c r="D1319" s="155"/>
      <c r="E1319" s="156"/>
      <c r="F1319" s="156"/>
      <c r="AB1319" s="156"/>
      <c r="AC1319" s="156"/>
      <c r="AD1319" s="156"/>
      <c r="AE1319" s="156"/>
      <c r="AF1319" s="156"/>
      <c r="AG1319" s="156"/>
      <c r="AM1319" s="214"/>
      <c r="AN1319" s="214"/>
      <c r="AO1319" s="214"/>
      <c r="AV1319" s="475"/>
      <c r="BE1319" s="178"/>
      <c r="BF1319" s="398"/>
      <c r="BG1319" s="409"/>
      <c r="BH1319" s="156"/>
      <c r="BI1319" s="156"/>
      <c r="BJ1319" s="156"/>
      <c r="BK1319" s="156"/>
      <c r="BL1319" s="156"/>
      <c r="BN1319" s="367"/>
    </row>
    <row r="1320" spans="1:66" s="216" customFormat="1" x14ac:dyDescent="0.45">
      <c r="A1320" s="154"/>
      <c r="B1320" s="485"/>
      <c r="C1320" s="155"/>
      <c r="D1320" s="155"/>
      <c r="E1320" s="156"/>
      <c r="F1320" s="156"/>
      <c r="AB1320" s="156"/>
      <c r="AC1320" s="156"/>
      <c r="AD1320" s="156"/>
      <c r="AE1320" s="156"/>
      <c r="AF1320" s="156"/>
      <c r="AG1320" s="156"/>
      <c r="AM1320" s="214"/>
      <c r="AN1320" s="214"/>
      <c r="AO1320" s="214"/>
      <c r="AV1320" s="475"/>
      <c r="BE1320" s="178"/>
      <c r="BF1320" s="398"/>
      <c r="BG1320" s="409"/>
      <c r="BH1320" s="156"/>
      <c r="BI1320" s="156"/>
      <c r="BJ1320" s="156"/>
      <c r="BK1320" s="156"/>
      <c r="BL1320" s="156"/>
      <c r="BN1320" s="367"/>
    </row>
    <row r="1321" spans="1:66" s="216" customFormat="1" x14ac:dyDescent="0.45">
      <c r="A1321" s="154"/>
      <c r="B1321" s="485"/>
      <c r="C1321" s="155"/>
      <c r="D1321" s="155"/>
      <c r="E1321" s="156"/>
      <c r="F1321" s="156"/>
      <c r="AB1321" s="156"/>
      <c r="AC1321" s="156"/>
      <c r="AD1321" s="156"/>
      <c r="AE1321" s="156"/>
      <c r="AF1321" s="156"/>
      <c r="AG1321" s="156"/>
      <c r="AM1321" s="214"/>
      <c r="AN1321" s="214"/>
      <c r="AO1321" s="214"/>
      <c r="AV1321" s="475"/>
      <c r="BE1321" s="178"/>
      <c r="BF1321" s="398"/>
      <c r="BG1321" s="409"/>
      <c r="BH1321" s="156"/>
      <c r="BI1321" s="156"/>
      <c r="BJ1321" s="156"/>
      <c r="BK1321" s="156"/>
      <c r="BL1321" s="156"/>
      <c r="BN1321" s="367"/>
    </row>
    <row r="1322" spans="1:66" s="216" customFormat="1" x14ac:dyDescent="0.45">
      <c r="A1322" s="154"/>
      <c r="B1322" s="485"/>
      <c r="C1322" s="155"/>
      <c r="D1322" s="155"/>
      <c r="E1322" s="156"/>
      <c r="F1322" s="156"/>
      <c r="AB1322" s="156"/>
      <c r="AC1322" s="156"/>
      <c r="AD1322" s="156"/>
      <c r="AE1322" s="156"/>
      <c r="AF1322" s="156"/>
      <c r="AG1322" s="156"/>
      <c r="AM1322" s="214"/>
      <c r="AN1322" s="214"/>
      <c r="AO1322" s="214"/>
      <c r="AV1322" s="475"/>
      <c r="BE1322" s="178"/>
      <c r="BF1322" s="398"/>
      <c r="BG1322" s="409"/>
      <c r="BH1322" s="156"/>
      <c r="BI1322" s="156"/>
      <c r="BJ1322" s="156"/>
      <c r="BK1322" s="156"/>
      <c r="BL1322" s="156"/>
      <c r="BN1322" s="367"/>
    </row>
    <row r="1323" spans="1:66" s="216" customFormat="1" x14ac:dyDescent="0.45">
      <c r="A1323" s="154"/>
      <c r="B1323" s="485"/>
      <c r="C1323" s="155"/>
      <c r="D1323" s="155"/>
      <c r="E1323" s="156"/>
      <c r="F1323" s="156"/>
      <c r="AB1323" s="156"/>
      <c r="AC1323" s="156"/>
      <c r="AD1323" s="156"/>
      <c r="AE1323" s="156"/>
      <c r="AF1323" s="156"/>
      <c r="AG1323" s="156"/>
      <c r="AM1323" s="214"/>
      <c r="AN1323" s="214"/>
      <c r="AO1323" s="214"/>
      <c r="AV1323" s="475"/>
      <c r="BE1323" s="178"/>
      <c r="BF1323" s="398"/>
      <c r="BG1323" s="409"/>
      <c r="BH1323" s="156"/>
      <c r="BI1323" s="156"/>
      <c r="BJ1323" s="156"/>
      <c r="BK1323" s="156"/>
      <c r="BL1323" s="156"/>
      <c r="BN1323" s="367"/>
    </row>
    <row r="1324" spans="1:66" s="216" customFormat="1" x14ac:dyDescent="0.45">
      <c r="A1324" s="154"/>
      <c r="B1324" s="485"/>
      <c r="C1324" s="155"/>
      <c r="D1324" s="155"/>
      <c r="E1324" s="156"/>
      <c r="F1324" s="156"/>
      <c r="AB1324" s="156"/>
      <c r="AC1324" s="156"/>
      <c r="AD1324" s="156"/>
      <c r="AE1324" s="156"/>
      <c r="AF1324" s="156"/>
      <c r="AG1324" s="156"/>
      <c r="AM1324" s="214"/>
      <c r="AN1324" s="214"/>
      <c r="AO1324" s="214"/>
      <c r="AV1324" s="475"/>
      <c r="BE1324" s="178"/>
      <c r="BF1324" s="398"/>
      <c r="BG1324" s="409"/>
      <c r="BH1324" s="156"/>
      <c r="BI1324" s="156"/>
      <c r="BJ1324" s="156"/>
      <c r="BK1324" s="156"/>
      <c r="BL1324" s="156"/>
      <c r="BN1324" s="367"/>
    </row>
    <row r="1325" spans="1:66" s="216" customFormat="1" x14ac:dyDescent="0.45">
      <c r="A1325" s="154"/>
      <c r="B1325" s="485"/>
      <c r="C1325" s="155"/>
      <c r="D1325" s="155"/>
      <c r="E1325" s="156"/>
      <c r="F1325" s="156"/>
      <c r="AB1325" s="156"/>
      <c r="AC1325" s="156"/>
      <c r="AD1325" s="156"/>
      <c r="AE1325" s="156"/>
      <c r="AF1325" s="156"/>
      <c r="AG1325" s="156"/>
      <c r="AM1325" s="214"/>
      <c r="AN1325" s="214"/>
      <c r="AO1325" s="214"/>
      <c r="AV1325" s="475"/>
      <c r="BE1325" s="178"/>
      <c r="BF1325" s="398"/>
      <c r="BG1325" s="409"/>
      <c r="BH1325" s="156"/>
      <c r="BI1325" s="156"/>
      <c r="BJ1325" s="156"/>
      <c r="BK1325" s="156"/>
      <c r="BL1325" s="156"/>
      <c r="BN1325" s="367"/>
    </row>
    <row r="1326" spans="1:66" s="216" customFormat="1" x14ac:dyDescent="0.45">
      <c r="A1326" s="154"/>
      <c r="B1326" s="485"/>
      <c r="C1326" s="155"/>
      <c r="D1326" s="155"/>
      <c r="E1326" s="156"/>
      <c r="F1326" s="156"/>
      <c r="AB1326" s="156"/>
      <c r="AC1326" s="156"/>
      <c r="AD1326" s="156"/>
      <c r="AE1326" s="156"/>
      <c r="AF1326" s="156"/>
      <c r="AG1326" s="156"/>
      <c r="AM1326" s="214"/>
      <c r="AN1326" s="214"/>
      <c r="AO1326" s="214"/>
      <c r="AV1326" s="475"/>
      <c r="BE1326" s="178"/>
      <c r="BF1326" s="398"/>
      <c r="BG1326" s="409"/>
      <c r="BH1326" s="156"/>
      <c r="BI1326" s="156"/>
      <c r="BJ1326" s="156"/>
      <c r="BK1326" s="156"/>
      <c r="BL1326" s="156"/>
      <c r="BN1326" s="367"/>
    </row>
    <row r="1327" spans="1:66" s="216" customFormat="1" x14ac:dyDescent="0.45">
      <c r="A1327" s="154"/>
      <c r="B1327" s="485"/>
      <c r="C1327" s="155"/>
      <c r="D1327" s="155"/>
      <c r="E1327" s="156"/>
      <c r="F1327" s="156"/>
      <c r="AB1327" s="156"/>
      <c r="AC1327" s="156"/>
      <c r="AD1327" s="156"/>
      <c r="AE1327" s="156"/>
      <c r="AF1327" s="156"/>
      <c r="AG1327" s="156"/>
      <c r="AM1327" s="214"/>
      <c r="AN1327" s="214"/>
      <c r="AO1327" s="214"/>
      <c r="AV1327" s="475"/>
      <c r="BE1327" s="178"/>
      <c r="BF1327" s="398"/>
      <c r="BG1327" s="409"/>
      <c r="BH1327" s="156"/>
      <c r="BI1327" s="156"/>
      <c r="BJ1327" s="156"/>
      <c r="BK1327" s="156"/>
      <c r="BL1327" s="156"/>
      <c r="BN1327" s="367"/>
    </row>
    <row r="1328" spans="1:66" s="216" customFormat="1" x14ac:dyDescent="0.45">
      <c r="A1328" s="154"/>
      <c r="B1328" s="485"/>
      <c r="C1328" s="155"/>
      <c r="D1328" s="155"/>
      <c r="E1328" s="156"/>
      <c r="F1328" s="156"/>
      <c r="AB1328" s="156"/>
      <c r="AC1328" s="156"/>
      <c r="AD1328" s="156"/>
      <c r="AE1328" s="156"/>
      <c r="AF1328" s="156"/>
      <c r="AG1328" s="156"/>
      <c r="AM1328" s="214"/>
      <c r="AN1328" s="214"/>
      <c r="AO1328" s="214"/>
      <c r="AV1328" s="475"/>
      <c r="BE1328" s="178"/>
      <c r="BF1328" s="398"/>
      <c r="BG1328" s="409"/>
      <c r="BH1328" s="156"/>
      <c r="BI1328" s="156"/>
      <c r="BJ1328" s="156"/>
      <c r="BK1328" s="156"/>
      <c r="BL1328" s="156"/>
      <c r="BN1328" s="367"/>
    </row>
    <row r="1329" spans="1:66" s="216" customFormat="1" x14ac:dyDescent="0.45">
      <c r="A1329" s="154"/>
      <c r="B1329" s="485"/>
      <c r="C1329" s="155"/>
      <c r="D1329" s="155"/>
      <c r="E1329" s="156"/>
      <c r="F1329" s="156"/>
      <c r="AB1329" s="156"/>
      <c r="AC1329" s="156"/>
      <c r="AD1329" s="156"/>
      <c r="AE1329" s="156"/>
      <c r="AF1329" s="156"/>
      <c r="AG1329" s="156"/>
      <c r="AM1329" s="214"/>
      <c r="AN1329" s="214"/>
      <c r="AO1329" s="214"/>
      <c r="AV1329" s="475"/>
      <c r="BE1329" s="178"/>
      <c r="BF1329" s="398"/>
      <c r="BG1329" s="409"/>
      <c r="BH1329" s="156"/>
      <c r="BI1329" s="156"/>
      <c r="BJ1329" s="156"/>
      <c r="BK1329" s="156"/>
      <c r="BL1329" s="156"/>
      <c r="BN1329" s="367"/>
    </row>
    <row r="1330" spans="1:66" s="216" customFormat="1" x14ac:dyDescent="0.45">
      <c r="A1330" s="154"/>
      <c r="B1330" s="485"/>
      <c r="C1330" s="155"/>
      <c r="D1330" s="155"/>
      <c r="E1330" s="156"/>
      <c r="F1330" s="156"/>
      <c r="AB1330" s="156"/>
      <c r="AC1330" s="156"/>
      <c r="AD1330" s="156"/>
      <c r="AE1330" s="156"/>
      <c r="AF1330" s="156"/>
      <c r="AG1330" s="156"/>
      <c r="AM1330" s="214"/>
      <c r="AN1330" s="214"/>
      <c r="AO1330" s="214"/>
      <c r="AV1330" s="475"/>
      <c r="BE1330" s="178"/>
      <c r="BF1330" s="398"/>
      <c r="BG1330" s="409"/>
      <c r="BH1330" s="156"/>
      <c r="BI1330" s="156"/>
      <c r="BJ1330" s="156"/>
      <c r="BK1330" s="156"/>
      <c r="BL1330" s="156"/>
      <c r="BN1330" s="367"/>
    </row>
    <row r="1331" spans="1:66" s="216" customFormat="1" x14ac:dyDescent="0.45">
      <c r="A1331" s="154"/>
      <c r="B1331" s="485"/>
      <c r="C1331" s="155"/>
      <c r="D1331" s="155"/>
      <c r="E1331" s="156"/>
      <c r="F1331" s="156"/>
      <c r="AB1331" s="156"/>
      <c r="AC1331" s="156"/>
      <c r="AD1331" s="156"/>
      <c r="AE1331" s="156"/>
      <c r="AF1331" s="156"/>
      <c r="AG1331" s="156"/>
      <c r="AM1331" s="214"/>
      <c r="AN1331" s="214"/>
      <c r="AO1331" s="214"/>
      <c r="AV1331" s="475"/>
      <c r="BE1331" s="178"/>
      <c r="BF1331" s="398"/>
      <c r="BG1331" s="409"/>
      <c r="BH1331" s="156"/>
      <c r="BI1331" s="156"/>
      <c r="BJ1331" s="156"/>
      <c r="BK1331" s="156"/>
      <c r="BL1331" s="156"/>
      <c r="BN1331" s="367"/>
    </row>
    <row r="1332" spans="1:66" s="216" customFormat="1" x14ac:dyDescent="0.45">
      <c r="A1332" s="154"/>
      <c r="B1332" s="485"/>
      <c r="C1332" s="155"/>
      <c r="D1332" s="155"/>
      <c r="E1332" s="156"/>
      <c r="F1332" s="156"/>
      <c r="AB1332" s="156"/>
      <c r="AC1332" s="156"/>
      <c r="AD1332" s="156"/>
      <c r="AE1332" s="156"/>
      <c r="AF1332" s="156"/>
      <c r="AG1332" s="156"/>
      <c r="AM1332" s="214"/>
      <c r="AN1332" s="214"/>
      <c r="AO1332" s="214"/>
      <c r="AV1332" s="475"/>
      <c r="BE1332" s="178"/>
      <c r="BF1332" s="398"/>
      <c r="BG1332" s="409"/>
      <c r="BH1332" s="156"/>
      <c r="BI1332" s="156"/>
      <c r="BJ1332" s="156"/>
      <c r="BK1332" s="156"/>
      <c r="BL1332" s="156"/>
      <c r="BN1332" s="367"/>
    </row>
    <row r="1333" spans="1:66" s="216" customFormat="1" x14ac:dyDescent="0.45">
      <c r="A1333" s="154"/>
      <c r="B1333" s="485"/>
      <c r="C1333" s="155"/>
      <c r="D1333" s="155"/>
      <c r="E1333" s="156"/>
      <c r="F1333" s="156"/>
      <c r="AB1333" s="156"/>
      <c r="AC1333" s="156"/>
      <c r="AD1333" s="156"/>
      <c r="AE1333" s="156"/>
      <c r="AF1333" s="156"/>
      <c r="AG1333" s="156"/>
      <c r="AM1333" s="214"/>
      <c r="AN1333" s="214"/>
      <c r="AO1333" s="214"/>
      <c r="AV1333" s="475"/>
      <c r="BE1333" s="178"/>
      <c r="BF1333" s="398"/>
      <c r="BG1333" s="409"/>
      <c r="BH1333" s="156"/>
      <c r="BI1333" s="156"/>
      <c r="BJ1333" s="156"/>
      <c r="BK1333" s="156"/>
      <c r="BL1333" s="156"/>
      <c r="BN1333" s="367"/>
    </row>
    <row r="1334" spans="1:66" s="216" customFormat="1" x14ac:dyDescent="0.45">
      <c r="A1334" s="154"/>
      <c r="B1334" s="485"/>
      <c r="C1334" s="155"/>
      <c r="D1334" s="155"/>
      <c r="E1334" s="156"/>
      <c r="F1334" s="156"/>
      <c r="AB1334" s="156"/>
      <c r="AC1334" s="156"/>
      <c r="AD1334" s="156"/>
      <c r="AE1334" s="156"/>
      <c r="AF1334" s="156"/>
      <c r="AG1334" s="156"/>
      <c r="AM1334" s="214"/>
      <c r="AN1334" s="214"/>
      <c r="AO1334" s="214"/>
      <c r="AV1334" s="475"/>
      <c r="BE1334" s="178"/>
      <c r="BF1334" s="398"/>
      <c r="BG1334" s="409"/>
      <c r="BH1334" s="156"/>
      <c r="BI1334" s="156"/>
      <c r="BJ1334" s="156"/>
      <c r="BK1334" s="156"/>
      <c r="BL1334" s="156"/>
      <c r="BN1334" s="367"/>
    </row>
    <row r="1335" spans="1:66" s="216" customFormat="1" x14ac:dyDescent="0.45">
      <c r="A1335" s="154"/>
      <c r="B1335" s="485"/>
      <c r="C1335" s="155"/>
      <c r="D1335" s="155"/>
      <c r="E1335" s="156"/>
      <c r="F1335" s="156"/>
      <c r="AB1335" s="156"/>
      <c r="AC1335" s="156"/>
      <c r="AD1335" s="156"/>
      <c r="AE1335" s="156"/>
      <c r="AF1335" s="156"/>
      <c r="AG1335" s="156"/>
      <c r="AM1335" s="214"/>
      <c r="AN1335" s="214"/>
      <c r="AO1335" s="214"/>
      <c r="AV1335" s="475"/>
      <c r="BE1335" s="178"/>
      <c r="BF1335" s="398"/>
      <c r="BG1335" s="409"/>
      <c r="BH1335" s="156"/>
      <c r="BI1335" s="156"/>
      <c r="BJ1335" s="156"/>
      <c r="BK1335" s="156"/>
      <c r="BL1335" s="156"/>
      <c r="BN1335" s="367"/>
    </row>
    <row r="1336" spans="1:66" s="216" customFormat="1" x14ac:dyDescent="0.45">
      <c r="A1336" s="154"/>
      <c r="B1336" s="485"/>
      <c r="C1336" s="155"/>
      <c r="D1336" s="155"/>
      <c r="E1336" s="156"/>
      <c r="F1336" s="156"/>
      <c r="AB1336" s="156"/>
      <c r="AC1336" s="156"/>
      <c r="AD1336" s="156"/>
      <c r="AE1336" s="156"/>
      <c r="AF1336" s="156"/>
      <c r="AG1336" s="156"/>
      <c r="AM1336" s="214"/>
      <c r="AN1336" s="214"/>
      <c r="AO1336" s="214"/>
      <c r="AV1336" s="475"/>
      <c r="BE1336" s="178"/>
      <c r="BF1336" s="398"/>
      <c r="BG1336" s="409"/>
      <c r="BH1336" s="156"/>
      <c r="BI1336" s="156"/>
      <c r="BJ1336" s="156"/>
      <c r="BK1336" s="156"/>
      <c r="BL1336" s="156"/>
      <c r="BN1336" s="367"/>
    </row>
    <row r="1337" spans="1:66" s="216" customFormat="1" x14ac:dyDescent="0.45">
      <c r="A1337" s="154"/>
      <c r="B1337" s="485"/>
      <c r="C1337" s="155"/>
      <c r="D1337" s="155"/>
      <c r="E1337" s="156"/>
      <c r="F1337" s="156"/>
      <c r="AB1337" s="156"/>
      <c r="AC1337" s="156"/>
      <c r="AD1337" s="156"/>
      <c r="AE1337" s="156"/>
      <c r="AF1337" s="156"/>
      <c r="AG1337" s="156"/>
      <c r="AM1337" s="214"/>
      <c r="AN1337" s="214"/>
      <c r="AO1337" s="214"/>
      <c r="AV1337" s="475"/>
      <c r="BE1337" s="178"/>
      <c r="BF1337" s="398"/>
      <c r="BG1337" s="409"/>
      <c r="BH1337" s="156"/>
      <c r="BI1337" s="156"/>
      <c r="BJ1337" s="156"/>
      <c r="BK1337" s="156"/>
      <c r="BL1337" s="156"/>
      <c r="BN1337" s="367"/>
    </row>
    <row r="1338" spans="1:66" s="216" customFormat="1" x14ac:dyDescent="0.45">
      <c r="A1338" s="154"/>
      <c r="B1338" s="485"/>
      <c r="C1338" s="155"/>
      <c r="D1338" s="155"/>
      <c r="E1338" s="156"/>
      <c r="F1338" s="156"/>
      <c r="AB1338" s="156"/>
      <c r="AC1338" s="156"/>
      <c r="AD1338" s="156"/>
      <c r="AE1338" s="156"/>
      <c r="AF1338" s="156"/>
      <c r="AG1338" s="156"/>
      <c r="AM1338" s="214"/>
      <c r="AN1338" s="214"/>
      <c r="AO1338" s="214"/>
      <c r="AV1338" s="475"/>
      <c r="BE1338" s="178"/>
      <c r="BF1338" s="398"/>
      <c r="BG1338" s="409"/>
      <c r="BH1338" s="156"/>
      <c r="BI1338" s="156"/>
      <c r="BJ1338" s="156"/>
      <c r="BK1338" s="156"/>
      <c r="BL1338" s="156"/>
      <c r="BN1338" s="367"/>
    </row>
    <row r="1339" spans="1:66" s="216" customFormat="1" x14ac:dyDescent="0.45">
      <c r="A1339" s="154"/>
      <c r="B1339" s="485"/>
      <c r="C1339" s="155"/>
      <c r="D1339" s="155"/>
      <c r="E1339" s="156"/>
      <c r="F1339" s="156"/>
      <c r="AB1339" s="156"/>
      <c r="AC1339" s="156"/>
      <c r="AD1339" s="156"/>
      <c r="AE1339" s="156"/>
      <c r="AF1339" s="156"/>
      <c r="AG1339" s="156"/>
      <c r="AM1339" s="214"/>
      <c r="AN1339" s="214"/>
      <c r="AO1339" s="214"/>
      <c r="AV1339" s="475"/>
      <c r="BE1339" s="178"/>
      <c r="BF1339" s="398"/>
      <c r="BG1339" s="409"/>
      <c r="BH1339" s="156"/>
      <c r="BI1339" s="156"/>
      <c r="BJ1339" s="156"/>
      <c r="BK1339" s="156"/>
      <c r="BL1339" s="156"/>
      <c r="BN1339" s="367"/>
    </row>
    <row r="1340" spans="1:66" s="216" customFormat="1" x14ac:dyDescent="0.45">
      <c r="A1340" s="154"/>
      <c r="B1340" s="485"/>
      <c r="C1340" s="155"/>
      <c r="D1340" s="155"/>
      <c r="E1340" s="156"/>
      <c r="F1340" s="156"/>
      <c r="AB1340" s="156"/>
      <c r="AC1340" s="156"/>
      <c r="AD1340" s="156"/>
      <c r="AE1340" s="156"/>
      <c r="AF1340" s="156"/>
      <c r="AG1340" s="156"/>
      <c r="AM1340" s="214"/>
      <c r="AN1340" s="214"/>
      <c r="AO1340" s="214"/>
      <c r="AV1340" s="475"/>
      <c r="BE1340" s="178"/>
      <c r="BF1340" s="398"/>
      <c r="BG1340" s="409"/>
      <c r="BH1340" s="156"/>
      <c r="BI1340" s="156"/>
      <c r="BJ1340" s="156"/>
      <c r="BK1340" s="156"/>
      <c r="BL1340" s="156"/>
      <c r="BN1340" s="367"/>
    </row>
    <row r="1341" spans="1:66" s="216" customFormat="1" x14ac:dyDescent="0.45">
      <c r="A1341" s="154"/>
      <c r="B1341" s="485"/>
      <c r="C1341" s="155"/>
      <c r="D1341" s="155"/>
      <c r="E1341" s="156"/>
      <c r="F1341" s="156"/>
      <c r="AB1341" s="156"/>
      <c r="AC1341" s="156"/>
      <c r="AD1341" s="156"/>
      <c r="AE1341" s="156"/>
      <c r="AF1341" s="156"/>
      <c r="AG1341" s="156"/>
      <c r="AM1341" s="214"/>
      <c r="AN1341" s="214"/>
      <c r="AO1341" s="214"/>
      <c r="AV1341" s="475"/>
      <c r="BE1341" s="178"/>
      <c r="BF1341" s="398"/>
      <c r="BG1341" s="409"/>
      <c r="BH1341" s="156"/>
      <c r="BI1341" s="156"/>
      <c r="BJ1341" s="156"/>
      <c r="BK1341" s="156"/>
      <c r="BL1341" s="156"/>
      <c r="BN1341" s="367"/>
    </row>
    <row r="1342" spans="1:66" s="216" customFormat="1" x14ac:dyDescent="0.45">
      <c r="A1342" s="154"/>
      <c r="B1342" s="485"/>
      <c r="C1342" s="155"/>
      <c r="D1342" s="155"/>
      <c r="E1342" s="156"/>
      <c r="F1342" s="156"/>
      <c r="AB1342" s="156"/>
      <c r="AC1342" s="156"/>
      <c r="AD1342" s="156"/>
      <c r="AE1342" s="156"/>
      <c r="AF1342" s="156"/>
      <c r="AG1342" s="156"/>
      <c r="AM1342" s="214"/>
      <c r="AN1342" s="214"/>
      <c r="AO1342" s="214"/>
      <c r="AV1342" s="475"/>
      <c r="BE1342" s="178"/>
      <c r="BF1342" s="398"/>
      <c r="BG1342" s="409"/>
      <c r="BH1342" s="156"/>
      <c r="BI1342" s="156"/>
      <c r="BJ1342" s="156"/>
      <c r="BK1342" s="156"/>
      <c r="BL1342" s="156"/>
      <c r="BN1342" s="367"/>
    </row>
    <row r="1343" spans="1:66" s="216" customFormat="1" x14ac:dyDescent="0.45">
      <c r="A1343" s="154"/>
      <c r="B1343" s="485"/>
      <c r="C1343" s="155"/>
      <c r="D1343" s="155"/>
      <c r="E1343" s="156"/>
      <c r="F1343" s="156"/>
      <c r="AB1343" s="156"/>
      <c r="AC1343" s="156"/>
      <c r="AD1343" s="156"/>
      <c r="AE1343" s="156"/>
      <c r="AF1343" s="156"/>
      <c r="AG1343" s="156"/>
      <c r="AM1343" s="214"/>
      <c r="AN1343" s="214"/>
      <c r="AO1343" s="214"/>
      <c r="AV1343" s="475"/>
      <c r="BE1343" s="178"/>
      <c r="BF1343" s="398"/>
      <c r="BG1343" s="409"/>
      <c r="BH1343" s="156"/>
      <c r="BI1343" s="156"/>
      <c r="BJ1343" s="156"/>
      <c r="BK1343" s="156"/>
      <c r="BL1343" s="156"/>
      <c r="BN1343" s="367"/>
    </row>
    <row r="1344" spans="1:66" s="216" customFormat="1" x14ac:dyDescent="0.45">
      <c r="A1344" s="154"/>
      <c r="B1344" s="485"/>
      <c r="C1344" s="155"/>
      <c r="D1344" s="155"/>
      <c r="E1344" s="156"/>
      <c r="F1344" s="156"/>
      <c r="AB1344" s="156"/>
      <c r="AC1344" s="156"/>
      <c r="AD1344" s="156"/>
      <c r="AE1344" s="156"/>
      <c r="AF1344" s="156"/>
      <c r="AG1344" s="156"/>
      <c r="AM1344" s="214"/>
      <c r="AN1344" s="214"/>
      <c r="AO1344" s="214"/>
      <c r="AV1344" s="475"/>
      <c r="BE1344" s="178"/>
      <c r="BF1344" s="398"/>
      <c r="BG1344" s="409"/>
      <c r="BH1344" s="156"/>
      <c r="BI1344" s="156"/>
      <c r="BJ1344" s="156"/>
      <c r="BK1344" s="156"/>
      <c r="BL1344" s="156"/>
      <c r="BN1344" s="367"/>
    </row>
    <row r="1345" spans="1:66" s="216" customFormat="1" x14ac:dyDescent="0.45">
      <c r="A1345" s="154"/>
      <c r="B1345" s="485"/>
      <c r="C1345" s="155"/>
      <c r="D1345" s="155"/>
      <c r="E1345" s="156"/>
      <c r="F1345" s="156"/>
      <c r="AB1345" s="156"/>
      <c r="AC1345" s="156"/>
      <c r="AD1345" s="156"/>
      <c r="AE1345" s="156"/>
      <c r="AF1345" s="156"/>
      <c r="AG1345" s="156"/>
      <c r="AM1345" s="214"/>
      <c r="AN1345" s="214"/>
      <c r="AO1345" s="214"/>
      <c r="AV1345" s="475"/>
      <c r="BE1345" s="178"/>
      <c r="BF1345" s="398"/>
      <c r="BG1345" s="409"/>
      <c r="BH1345" s="156"/>
      <c r="BI1345" s="156"/>
      <c r="BJ1345" s="156"/>
      <c r="BK1345" s="156"/>
      <c r="BL1345" s="156"/>
      <c r="BN1345" s="367"/>
    </row>
    <row r="1346" spans="1:66" s="216" customFormat="1" x14ac:dyDescent="0.45">
      <c r="A1346" s="154"/>
      <c r="B1346" s="485"/>
      <c r="C1346" s="155"/>
      <c r="D1346" s="155"/>
      <c r="E1346" s="156"/>
      <c r="F1346" s="156"/>
      <c r="AB1346" s="156"/>
      <c r="AC1346" s="156"/>
      <c r="AD1346" s="156"/>
      <c r="AE1346" s="156"/>
      <c r="AF1346" s="156"/>
      <c r="AG1346" s="156"/>
      <c r="AM1346" s="214"/>
      <c r="AN1346" s="214"/>
      <c r="AO1346" s="214"/>
      <c r="AV1346" s="475"/>
      <c r="BE1346" s="178"/>
      <c r="BF1346" s="398"/>
      <c r="BG1346" s="409"/>
      <c r="BH1346" s="156"/>
      <c r="BI1346" s="156"/>
      <c r="BJ1346" s="156"/>
      <c r="BK1346" s="156"/>
      <c r="BL1346" s="156"/>
      <c r="BN1346" s="367"/>
    </row>
    <row r="1347" spans="1:66" s="216" customFormat="1" x14ac:dyDescent="0.45">
      <c r="A1347" s="154"/>
      <c r="B1347" s="485"/>
      <c r="C1347" s="155"/>
      <c r="D1347" s="155"/>
      <c r="E1347" s="156"/>
      <c r="F1347" s="156"/>
      <c r="AB1347" s="156"/>
      <c r="AC1347" s="156"/>
      <c r="AD1347" s="156"/>
      <c r="AE1347" s="156"/>
      <c r="AF1347" s="156"/>
      <c r="AG1347" s="156"/>
      <c r="AM1347" s="214"/>
      <c r="AN1347" s="214"/>
      <c r="AO1347" s="214"/>
      <c r="AV1347" s="475"/>
      <c r="BE1347" s="178"/>
      <c r="BF1347" s="398"/>
      <c r="BG1347" s="409"/>
      <c r="BH1347" s="156"/>
      <c r="BI1347" s="156"/>
      <c r="BJ1347" s="156"/>
      <c r="BK1347" s="156"/>
      <c r="BL1347" s="156"/>
      <c r="BN1347" s="367"/>
    </row>
    <row r="1348" spans="1:66" s="216" customFormat="1" x14ac:dyDescent="0.45">
      <c r="A1348" s="154"/>
      <c r="B1348" s="485"/>
      <c r="C1348" s="155"/>
      <c r="D1348" s="155"/>
      <c r="E1348" s="156"/>
      <c r="F1348" s="156"/>
      <c r="AB1348" s="156"/>
      <c r="AC1348" s="156"/>
      <c r="AD1348" s="156"/>
      <c r="AE1348" s="156"/>
      <c r="AF1348" s="156"/>
      <c r="AG1348" s="156"/>
      <c r="AM1348" s="214"/>
      <c r="AN1348" s="214"/>
      <c r="AO1348" s="214"/>
      <c r="AV1348" s="475"/>
      <c r="BE1348" s="178"/>
      <c r="BF1348" s="398"/>
      <c r="BG1348" s="409"/>
      <c r="BH1348" s="156"/>
      <c r="BI1348" s="156"/>
      <c r="BJ1348" s="156"/>
      <c r="BK1348" s="156"/>
      <c r="BL1348" s="156"/>
      <c r="BN1348" s="367"/>
    </row>
    <row r="1349" spans="1:66" s="216" customFormat="1" x14ac:dyDescent="0.45">
      <c r="A1349" s="154"/>
      <c r="B1349" s="485"/>
      <c r="C1349" s="155"/>
      <c r="D1349" s="155"/>
      <c r="E1349" s="156"/>
      <c r="F1349" s="156"/>
      <c r="AB1349" s="156"/>
      <c r="AC1349" s="156"/>
      <c r="AD1349" s="156"/>
      <c r="AE1349" s="156"/>
      <c r="AF1349" s="156"/>
      <c r="AG1349" s="156"/>
      <c r="AM1349" s="214"/>
      <c r="AN1349" s="214"/>
      <c r="AO1349" s="214"/>
      <c r="AV1349" s="475"/>
      <c r="BE1349" s="178"/>
      <c r="BF1349" s="398"/>
      <c r="BG1349" s="409"/>
      <c r="BH1349" s="156"/>
      <c r="BI1349" s="156"/>
      <c r="BJ1349" s="156"/>
      <c r="BK1349" s="156"/>
      <c r="BL1349" s="156"/>
      <c r="BN1349" s="367"/>
    </row>
    <row r="1350" spans="1:66" s="216" customFormat="1" x14ac:dyDescent="0.45">
      <c r="A1350" s="154"/>
      <c r="B1350" s="485"/>
      <c r="C1350" s="155"/>
      <c r="D1350" s="155"/>
      <c r="E1350" s="156"/>
      <c r="F1350" s="156"/>
      <c r="AB1350" s="156"/>
      <c r="AC1350" s="156"/>
      <c r="AD1350" s="156"/>
      <c r="AE1350" s="156"/>
      <c r="AF1350" s="156"/>
      <c r="AG1350" s="156"/>
      <c r="AM1350" s="214"/>
      <c r="AN1350" s="214"/>
      <c r="AO1350" s="214"/>
      <c r="AV1350" s="475"/>
      <c r="BE1350" s="178"/>
      <c r="BF1350" s="398"/>
      <c r="BG1350" s="409"/>
      <c r="BH1350" s="156"/>
      <c r="BI1350" s="156"/>
      <c r="BJ1350" s="156"/>
      <c r="BK1350" s="156"/>
      <c r="BL1350" s="156"/>
      <c r="BN1350" s="367"/>
    </row>
    <row r="1351" spans="1:66" s="216" customFormat="1" x14ac:dyDescent="0.45">
      <c r="A1351" s="154"/>
      <c r="B1351" s="485"/>
      <c r="C1351" s="155"/>
      <c r="D1351" s="155"/>
      <c r="E1351" s="156"/>
      <c r="F1351" s="156"/>
      <c r="AB1351" s="156"/>
      <c r="AC1351" s="156"/>
      <c r="AD1351" s="156"/>
      <c r="AE1351" s="156"/>
      <c r="AF1351" s="156"/>
      <c r="AG1351" s="156"/>
      <c r="AM1351" s="214"/>
      <c r="AN1351" s="214"/>
      <c r="AO1351" s="214"/>
      <c r="AV1351" s="475"/>
      <c r="BE1351" s="178"/>
      <c r="BF1351" s="398"/>
      <c r="BG1351" s="409"/>
      <c r="BH1351" s="156"/>
      <c r="BI1351" s="156"/>
      <c r="BJ1351" s="156"/>
      <c r="BK1351" s="156"/>
      <c r="BL1351" s="156"/>
      <c r="BN1351" s="367"/>
    </row>
    <row r="1352" spans="1:66" s="216" customFormat="1" x14ac:dyDescent="0.45">
      <c r="A1352" s="154"/>
      <c r="B1352" s="485"/>
      <c r="C1352" s="155"/>
      <c r="D1352" s="155"/>
      <c r="E1352" s="156"/>
      <c r="F1352" s="156"/>
      <c r="AB1352" s="156"/>
      <c r="AC1352" s="156"/>
      <c r="AD1352" s="156"/>
      <c r="AE1352" s="156"/>
      <c r="AF1352" s="156"/>
      <c r="AG1352" s="156"/>
      <c r="AM1352" s="214"/>
      <c r="AN1352" s="214"/>
      <c r="AO1352" s="214"/>
      <c r="AV1352" s="475"/>
      <c r="BE1352" s="178"/>
      <c r="BF1352" s="398"/>
      <c r="BG1352" s="409"/>
      <c r="BH1352" s="156"/>
      <c r="BI1352" s="156"/>
      <c r="BJ1352" s="156"/>
      <c r="BK1352" s="156"/>
      <c r="BL1352" s="156"/>
      <c r="BN1352" s="367"/>
    </row>
    <row r="1353" spans="1:66" s="216" customFormat="1" x14ac:dyDescent="0.45">
      <c r="A1353" s="154"/>
      <c r="B1353" s="485"/>
      <c r="C1353" s="155"/>
      <c r="D1353" s="155"/>
      <c r="E1353" s="156"/>
      <c r="F1353" s="156"/>
      <c r="AB1353" s="156"/>
      <c r="AC1353" s="156"/>
      <c r="AD1353" s="156"/>
      <c r="AE1353" s="156"/>
      <c r="AF1353" s="156"/>
      <c r="AG1353" s="156"/>
      <c r="AM1353" s="214"/>
      <c r="AN1353" s="214"/>
      <c r="AO1353" s="214"/>
      <c r="AV1353" s="475"/>
      <c r="BE1353" s="178"/>
      <c r="BF1353" s="398"/>
      <c r="BG1353" s="409"/>
      <c r="BH1353" s="156"/>
      <c r="BI1353" s="156"/>
      <c r="BJ1353" s="156"/>
      <c r="BK1353" s="156"/>
      <c r="BL1353" s="156"/>
      <c r="BN1353" s="367"/>
    </row>
    <row r="1354" spans="1:66" s="216" customFormat="1" x14ac:dyDescent="0.45">
      <c r="A1354" s="154"/>
      <c r="B1354" s="485"/>
      <c r="C1354" s="155"/>
      <c r="D1354" s="155"/>
      <c r="E1354" s="156"/>
      <c r="F1354" s="156"/>
      <c r="AB1354" s="156"/>
      <c r="AC1354" s="156"/>
      <c r="AD1354" s="156"/>
      <c r="AE1354" s="156"/>
      <c r="AF1354" s="156"/>
      <c r="AG1354" s="156"/>
      <c r="AM1354" s="214"/>
      <c r="AN1354" s="214"/>
      <c r="AO1354" s="214"/>
      <c r="AV1354" s="475"/>
      <c r="BE1354" s="178"/>
      <c r="BF1354" s="398"/>
      <c r="BG1354" s="409"/>
      <c r="BH1354" s="156"/>
      <c r="BI1354" s="156"/>
      <c r="BJ1354" s="156"/>
      <c r="BK1354" s="156"/>
      <c r="BL1354" s="156"/>
      <c r="BN1354" s="367"/>
    </row>
    <row r="1355" spans="1:66" s="216" customFormat="1" x14ac:dyDescent="0.45">
      <c r="A1355" s="154"/>
      <c r="B1355" s="485"/>
      <c r="C1355" s="155"/>
      <c r="D1355" s="155"/>
      <c r="E1355" s="156"/>
      <c r="F1355" s="156"/>
      <c r="AB1355" s="156"/>
      <c r="AC1355" s="156"/>
      <c r="AD1355" s="156"/>
      <c r="AE1355" s="156"/>
      <c r="AF1355" s="156"/>
      <c r="AG1355" s="156"/>
      <c r="AM1355" s="214"/>
      <c r="AN1355" s="214"/>
      <c r="AO1355" s="214"/>
      <c r="AV1355" s="475"/>
      <c r="BE1355" s="178"/>
      <c r="BF1355" s="398"/>
      <c r="BG1355" s="409"/>
      <c r="BH1355" s="156"/>
      <c r="BI1355" s="156"/>
      <c r="BJ1355" s="156"/>
      <c r="BK1355" s="156"/>
      <c r="BL1355" s="156"/>
      <c r="BN1355" s="367"/>
    </row>
    <row r="1356" spans="1:66" s="216" customFormat="1" x14ac:dyDescent="0.45">
      <c r="A1356" s="154"/>
      <c r="B1356" s="485"/>
      <c r="C1356" s="155"/>
      <c r="D1356" s="155"/>
      <c r="E1356" s="156"/>
      <c r="F1356" s="156"/>
      <c r="AB1356" s="156"/>
      <c r="AC1356" s="156"/>
      <c r="AD1356" s="156"/>
      <c r="AE1356" s="156"/>
      <c r="AF1356" s="156"/>
      <c r="AG1356" s="156"/>
      <c r="AM1356" s="214"/>
      <c r="AN1356" s="214"/>
      <c r="AO1356" s="214"/>
      <c r="AV1356" s="475"/>
      <c r="BE1356" s="178"/>
      <c r="BF1356" s="398"/>
      <c r="BG1356" s="409"/>
      <c r="BH1356" s="156"/>
      <c r="BI1356" s="156"/>
      <c r="BJ1356" s="156"/>
      <c r="BK1356" s="156"/>
      <c r="BL1356" s="156"/>
      <c r="BN1356" s="367"/>
    </row>
    <row r="1357" spans="1:66" s="216" customFormat="1" x14ac:dyDescent="0.45">
      <c r="A1357" s="154"/>
      <c r="B1357" s="485"/>
      <c r="C1357" s="155"/>
      <c r="D1357" s="155"/>
      <c r="E1357" s="156"/>
      <c r="F1357" s="156"/>
      <c r="AB1357" s="156"/>
      <c r="AC1357" s="156"/>
      <c r="AD1357" s="156"/>
      <c r="AE1357" s="156"/>
      <c r="AF1357" s="156"/>
      <c r="AG1357" s="156"/>
      <c r="AM1357" s="214"/>
      <c r="AN1357" s="214"/>
      <c r="AO1357" s="214"/>
      <c r="AV1357" s="475"/>
      <c r="BE1357" s="178"/>
      <c r="BF1357" s="398"/>
      <c r="BG1357" s="409"/>
      <c r="BH1357" s="156"/>
      <c r="BI1357" s="156"/>
      <c r="BJ1357" s="156"/>
      <c r="BK1357" s="156"/>
      <c r="BL1357" s="156"/>
      <c r="BN1357" s="367"/>
    </row>
    <row r="1358" spans="1:66" s="216" customFormat="1" x14ac:dyDescent="0.45">
      <c r="A1358" s="154"/>
      <c r="B1358" s="485"/>
      <c r="C1358" s="155"/>
      <c r="D1358" s="155"/>
      <c r="E1358" s="156"/>
      <c r="F1358" s="156"/>
      <c r="AB1358" s="156"/>
      <c r="AC1358" s="156"/>
      <c r="AD1358" s="156"/>
      <c r="AE1358" s="156"/>
      <c r="AF1358" s="156"/>
      <c r="AG1358" s="156"/>
      <c r="AM1358" s="214"/>
      <c r="AN1358" s="214"/>
      <c r="AO1358" s="214"/>
      <c r="AV1358" s="475"/>
      <c r="BE1358" s="178"/>
      <c r="BF1358" s="398"/>
      <c r="BG1358" s="409"/>
      <c r="BH1358" s="156"/>
      <c r="BI1358" s="156"/>
      <c r="BJ1358" s="156"/>
      <c r="BK1358" s="156"/>
      <c r="BL1358" s="156"/>
      <c r="BN1358" s="367"/>
    </row>
    <row r="1359" spans="1:66" s="216" customFormat="1" x14ac:dyDescent="0.45">
      <c r="A1359" s="154"/>
      <c r="B1359" s="485"/>
      <c r="C1359" s="155"/>
      <c r="D1359" s="155"/>
      <c r="E1359" s="156"/>
      <c r="F1359" s="156"/>
      <c r="AB1359" s="156"/>
      <c r="AC1359" s="156"/>
      <c r="AD1359" s="156"/>
      <c r="AE1359" s="156"/>
      <c r="AF1359" s="156"/>
      <c r="AG1359" s="156"/>
      <c r="AM1359" s="214"/>
      <c r="AN1359" s="214"/>
      <c r="AO1359" s="214"/>
      <c r="AV1359" s="475"/>
      <c r="BE1359" s="178"/>
      <c r="BF1359" s="398"/>
      <c r="BG1359" s="409"/>
      <c r="BH1359" s="156"/>
      <c r="BI1359" s="156"/>
      <c r="BJ1359" s="156"/>
      <c r="BK1359" s="156"/>
      <c r="BL1359" s="156"/>
      <c r="BN1359" s="367"/>
    </row>
    <row r="1360" spans="1:66" s="216" customFormat="1" x14ac:dyDescent="0.45">
      <c r="A1360" s="154"/>
      <c r="B1360" s="485"/>
      <c r="C1360" s="155"/>
      <c r="D1360" s="155"/>
      <c r="E1360" s="156"/>
      <c r="F1360" s="156"/>
      <c r="AB1360" s="156"/>
      <c r="AC1360" s="156"/>
      <c r="AD1360" s="156"/>
      <c r="AE1360" s="156"/>
      <c r="AF1360" s="156"/>
      <c r="AG1360" s="156"/>
      <c r="AM1360" s="214"/>
      <c r="AN1360" s="214"/>
      <c r="AO1360" s="214"/>
      <c r="AV1360" s="475"/>
      <c r="BE1360" s="178"/>
      <c r="BF1360" s="398"/>
      <c r="BG1360" s="409"/>
      <c r="BH1360" s="156"/>
      <c r="BI1360" s="156"/>
      <c r="BJ1360" s="156"/>
      <c r="BK1360" s="156"/>
      <c r="BL1360" s="156"/>
      <c r="BN1360" s="367"/>
    </row>
    <row r="1361" spans="1:66" s="216" customFormat="1" x14ac:dyDescent="0.45">
      <c r="A1361" s="154"/>
      <c r="B1361" s="485"/>
      <c r="C1361" s="155"/>
      <c r="D1361" s="155"/>
      <c r="E1361" s="156"/>
      <c r="F1361" s="156"/>
      <c r="AB1361" s="156"/>
      <c r="AC1361" s="156"/>
      <c r="AD1361" s="156"/>
      <c r="AE1361" s="156"/>
      <c r="AF1361" s="156"/>
      <c r="AG1361" s="156"/>
      <c r="AM1361" s="214"/>
      <c r="AN1361" s="214"/>
      <c r="AO1361" s="214"/>
      <c r="AV1361" s="475"/>
      <c r="BE1361" s="178"/>
      <c r="BF1361" s="398"/>
      <c r="BG1361" s="409"/>
      <c r="BH1361" s="156"/>
      <c r="BI1361" s="156"/>
      <c r="BJ1361" s="156"/>
      <c r="BK1361" s="156"/>
      <c r="BL1361" s="156"/>
      <c r="BN1361" s="367"/>
    </row>
    <row r="1362" spans="1:66" s="216" customFormat="1" x14ac:dyDescent="0.45">
      <c r="A1362" s="154"/>
      <c r="B1362" s="485"/>
      <c r="C1362" s="155"/>
      <c r="D1362" s="155"/>
      <c r="E1362" s="156"/>
      <c r="F1362" s="156"/>
      <c r="AB1362" s="156"/>
      <c r="AC1362" s="156"/>
      <c r="AD1362" s="156"/>
      <c r="AE1362" s="156"/>
      <c r="AF1362" s="156"/>
      <c r="AG1362" s="156"/>
      <c r="AM1362" s="214"/>
      <c r="AN1362" s="214"/>
      <c r="AO1362" s="214"/>
      <c r="AV1362" s="475"/>
      <c r="BE1362" s="178"/>
      <c r="BF1362" s="398"/>
      <c r="BG1362" s="409"/>
      <c r="BH1362" s="156"/>
      <c r="BI1362" s="156"/>
      <c r="BJ1362" s="156"/>
      <c r="BK1362" s="156"/>
      <c r="BL1362" s="156"/>
      <c r="BN1362" s="367"/>
    </row>
    <row r="1363" spans="1:66" s="216" customFormat="1" x14ac:dyDescent="0.45">
      <c r="A1363" s="154"/>
      <c r="B1363" s="485"/>
      <c r="C1363" s="155"/>
      <c r="D1363" s="155"/>
      <c r="E1363" s="156"/>
      <c r="F1363" s="156"/>
      <c r="AB1363" s="156"/>
      <c r="AC1363" s="156"/>
      <c r="AD1363" s="156"/>
      <c r="AE1363" s="156"/>
      <c r="AF1363" s="156"/>
      <c r="AG1363" s="156"/>
      <c r="AM1363" s="214"/>
      <c r="AN1363" s="214"/>
      <c r="AO1363" s="214"/>
      <c r="AV1363" s="475"/>
      <c r="BE1363" s="178"/>
      <c r="BF1363" s="398"/>
      <c r="BG1363" s="409"/>
      <c r="BH1363" s="156"/>
      <c r="BI1363" s="156"/>
      <c r="BJ1363" s="156"/>
      <c r="BK1363" s="156"/>
      <c r="BL1363" s="156"/>
      <c r="BN1363" s="367"/>
    </row>
    <row r="1364" spans="1:66" s="216" customFormat="1" x14ac:dyDescent="0.45">
      <c r="A1364" s="154"/>
      <c r="B1364" s="485"/>
      <c r="C1364" s="155"/>
      <c r="D1364" s="155"/>
      <c r="E1364" s="156"/>
      <c r="F1364" s="156"/>
      <c r="AB1364" s="156"/>
      <c r="AC1364" s="156"/>
      <c r="AD1364" s="156"/>
      <c r="AE1364" s="156"/>
      <c r="AF1364" s="156"/>
      <c r="AG1364" s="156"/>
      <c r="AM1364" s="214"/>
      <c r="AN1364" s="214"/>
      <c r="AO1364" s="214"/>
      <c r="AV1364" s="475"/>
      <c r="BE1364" s="178"/>
      <c r="BF1364" s="398"/>
      <c r="BG1364" s="409"/>
      <c r="BH1364" s="156"/>
      <c r="BI1364" s="156"/>
      <c r="BJ1364" s="156"/>
      <c r="BK1364" s="156"/>
      <c r="BL1364" s="156"/>
      <c r="BN1364" s="367"/>
    </row>
    <row r="1365" spans="1:66" s="216" customFormat="1" x14ac:dyDescent="0.45">
      <c r="A1365" s="154"/>
      <c r="B1365" s="485"/>
      <c r="C1365" s="155"/>
      <c r="D1365" s="155"/>
      <c r="E1365" s="156"/>
      <c r="F1365" s="156"/>
      <c r="AB1365" s="156"/>
      <c r="AC1365" s="156"/>
      <c r="AD1365" s="156"/>
      <c r="AE1365" s="156"/>
      <c r="AF1365" s="156"/>
      <c r="AG1365" s="156"/>
      <c r="AM1365" s="214"/>
      <c r="AN1365" s="214"/>
      <c r="AO1365" s="214"/>
      <c r="AV1365" s="475"/>
      <c r="BE1365" s="178"/>
      <c r="BF1365" s="398"/>
      <c r="BG1365" s="409"/>
      <c r="BH1365" s="156"/>
      <c r="BI1365" s="156"/>
      <c r="BJ1365" s="156"/>
      <c r="BK1365" s="156"/>
      <c r="BL1365" s="156"/>
      <c r="BN1365" s="367"/>
    </row>
    <row r="1366" spans="1:66" s="216" customFormat="1" x14ac:dyDescent="0.45">
      <c r="A1366" s="154"/>
      <c r="B1366" s="485"/>
      <c r="C1366" s="155"/>
      <c r="D1366" s="155"/>
      <c r="E1366" s="156"/>
      <c r="F1366" s="156"/>
      <c r="AB1366" s="156"/>
      <c r="AC1366" s="156"/>
      <c r="AD1366" s="156"/>
      <c r="AE1366" s="156"/>
      <c r="AF1366" s="156"/>
      <c r="AG1366" s="156"/>
      <c r="AM1366" s="214"/>
      <c r="AN1366" s="214"/>
      <c r="AO1366" s="214"/>
      <c r="AV1366" s="475"/>
      <c r="BE1366" s="178"/>
      <c r="BF1366" s="398"/>
      <c r="BG1366" s="409"/>
      <c r="BH1366" s="156"/>
      <c r="BI1366" s="156"/>
      <c r="BJ1366" s="156"/>
      <c r="BK1366" s="156"/>
      <c r="BL1366" s="156"/>
      <c r="BN1366" s="367"/>
    </row>
    <row r="1367" spans="1:66" s="216" customFormat="1" x14ac:dyDescent="0.45">
      <c r="A1367" s="154"/>
      <c r="B1367" s="485"/>
      <c r="C1367" s="155"/>
      <c r="D1367" s="155"/>
      <c r="E1367" s="156"/>
      <c r="F1367" s="156"/>
      <c r="AB1367" s="156"/>
      <c r="AC1367" s="156"/>
      <c r="AD1367" s="156"/>
      <c r="AE1367" s="156"/>
      <c r="AF1367" s="156"/>
      <c r="AG1367" s="156"/>
      <c r="AM1367" s="214"/>
      <c r="AN1367" s="214"/>
      <c r="AO1367" s="214"/>
      <c r="AV1367" s="475"/>
      <c r="BE1367" s="178"/>
      <c r="BF1367" s="398"/>
      <c r="BG1367" s="409"/>
      <c r="BH1367" s="156"/>
      <c r="BI1367" s="156"/>
      <c r="BJ1367" s="156"/>
      <c r="BK1367" s="156"/>
      <c r="BL1367" s="156"/>
      <c r="BN1367" s="367"/>
    </row>
    <row r="1368" spans="1:66" s="216" customFormat="1" x14ac:dyDescent="0.45">
      <c r="A1368" s="154"/>
      <c r="B1368" s="485"/>
      <c r="C1368" s="155"/>
      <c r="D1368" s="155"/>
      <c r="E1368" s="156"/>
      <c r="F1368" s="156"/>
      <c r="AB1368" s="156"/>
      <c r="AC1368" s="156"/>
      <c r="AD1368" s="156"/>
      <c r="AE1368" s="156"/>
      <c r="AF1368" s="156"/>
      <c r="AG1368" s="156"/>
      <c r="AM1368" s="214"/>
      <c r="AN1368" s="214"/>
      <c r="AO1368" s="214"/>
      <c r="AV1368" s="475"/>
      <c r="BE1368" s="178"/>
      <c r="BF1368" s="398"/>
      <c r="BG1368" s="409"/>
      <c r="BH1368" s="156"/>
      <c r="BI1368" s="156"/>
      <c r="BJ1368" s="156"/>
      <c r="BK1368" s="156"/>
      <c r="BL1368" s="156"/>
      <c r="BN1368" s="367"/>
    </row>
    <row r="1369" spans="1:66" s="216" customFormat="1" x14ac:dyDescent="0.45">
      <c r="A1369" s="154"/>
      <c r="B1369" s="485"/>
      <c r="C1369" s="155"/>
      <c r="D1369" s="155"/>
      <c r="E1369" s="156"/>
      <c r="F1369" s="156"/>
      <c r="AB1369" s="156"/>
      <c r="AC1369" s="156"/>
      <c r="AD1369" s="156"/>
      <c r="AE1369" s="156"/>
      <c r="AF1369" s="156"/>
      <c r="AG1369" s="156"/>
      <c r="AM1369" s="214"/>
      <c r="AN1369" s="214"/>
      <c r="AO1369" s="214"/>
      <c r="AV1369" s="475"/>
      <c r="BE1369" s="178"/>
      <c r="BF1369" s="398"/>
      <c r="BG1369" s="409"/>
      <c r="BH1369" s="156"/>
      <c r="BI1369" s="156"/>
      <c r="BJ1369" s="156"/>
      <c r="BK1369" s="156"/>
      <c r="BL1369" s="156"/>
      <c r="BN1369" s="367"/>
    </row>
    <row r="1370" spans="1:66" s="216" customFormat="1" x14ac:dyDescent="0.45">
      <c r="A1370" s="154"/>
      <c r="B1370" s="485"/>
      <c r="C1370" s="155"/>
      <c r="D1370" s="155"/>
      <c r="E1370" s="156"/>
      <c r="F1370" s="156"/>
      <c r="AB1370" s="156"/>
      <c r="AC1370" s="156"/>
      <c r="AD1370" s="156"/>
      <c r="AE1370" s="156"/>
      <c r="AF1370" s="156"/>
      <c r="AG1370" s="156"/>
      <c r="AM1370" s="214"/>
      <c r="AN1370" s="214"/>
      <c r="AO1370" s="214"/>
      <c r="AV1370" s="475"/>
      <c r="BE1370" s="178"/>
      <c r="BF1370" s="398"/>
      <c r="BG1370" s="409"/>
      <c r="BH1370" s="156"/>
      <c r="BI1370" s="156"/>
      <c r="BJ1370" s="156"/>
      <c r="BK1370" s="156"/>
      <c r="BL1370" s="156"/>
      <c r="BN1370" s="367"/>
    </row>
    <row r="1371" spans="1:66" s="216" customFormat="1" x14ac:dyDescent="0.45">
      <c r="A1371" s="154"/>
      <c r="B1371" s="485"/>
      <c r="C1371" s="155"/>
      <c r="D1371" s="155"/>
      <c r="E1371" s="156"/>
      <c r="F1371" s="156"/>
      <c r="AB1371" s="156"/>
      <c r="AC1371" s="156"/>
      <c r="AD1371" s="156"/>
      <c r="AE1371" s="156"/>
      <c r="AF1371" s="156"/>
      <c r="AG1371" s="156"/>
      <c r="AM1371" s="214"/>
      <c r="AN1371" s="214"/>
      <c r="AO1371" s="214"/>
      <c r="AV1371" s="475"/>
      <c r="BE1371" s="178"/>
      <c r="BF1371" s="398"/>
      <c r="BG1371" s="409"/>
      <c r="BH1371" s="156"/>
      <c r="BI1371" s="156"/>
      <c r="BJ1371" s="156"/>
      <c r="BK1371" s="156"/>
      <c r="BL1371" s="156"/>
      <c r="BN1371" s="367"/>
    </row>
    <row r="1372" spans="1:66" s="216" customFormat="1" x14ac:dyDescent="0.45">
      <c r="A1372" s="154"/>
      <c r="B1372" s="485"/>
      <c r="C1372" s="155"/>
      <c r="D1372" s="155"/>
      <c r="E1372" s="156"/>
      <c r="F1372" s="156"/>
      <c r="AB1372" s="156"/>
      <c r="AC1372" s="156"/>
      <c r="AD1372" s="156"/>
      <c r="AE1372" s="156"/>
      <c r="AF1372" s="156"/>
      <c r="AG1372" s="156"/>
      <c r="AM1372" s="214"/>
      <c r="AN1372" s="214"/>
      <c r="AO1372" s="214"/>
      <c r="AV1372" s="475"/>
      <c r="BE1372" s="178"/>
      <c r="BF1372" s="398"/>
      <c r="BG1372" s="409"/>
      <c r="BH1372" s="156"/>
      <c r="BI1372" s="156"/>
      <c r="BJ1372" s="156"/>
      <c r="BK1372" s="156"/>
      <c r="BL1372" s="156"/>
      <c r="BN1372" s="367"/>
    </row>
    <row r="1373" spans="1:66" s="216" customFormat="1" x14ac:dyDescent="0.45">
      <c r="A1373" s="154"/>
      <c r="B1373" s="485"/>
      <c r="C1373" s="155"/>
      <c r="D1373" s="155"/>
      <c r="E1373" s="156"/>
      <c r="F1373" s="156"/>
      <c r="AB1373" s="156"/>
      <c r="AC1373" s="156"/>
      <c r="AD1373" s="156"/>
      <c r="AE1373" s="156"/>
      <c r="AF1373" s="156"/>
      <c r="AG1373" s="156"/>
      <c r="AM1373" s="214"/>
      <c r="AN1373" s="214"/>
      <c r="AO1373" s="214"/>
      <c r="AV1373" s="475"/>
      <c r="BE1373" s="178"/>
      <c r="BF1373" s="398"/>
      <c r="BG1373" s="409"/>
      <c r="BH1373" s="156"/>
      <c r="BI1373" s="156"/>
      <c r="BJ1373" s="156"/>
      <c r="BK1373" s="156"/>
      <c r="BL1373" s="156"/>
      <c r="BN1373" s="367"/>
    </row>
    <row r="1374" spans="1:66" s="216" customFormat="1" x14ac:dyDescent="0.45">
      <c r="A1374" s="154"/>
      <c r="B1374" s="485"/>
      <c r="C1374" s="155"/>
      <c r="D1374" s="155"/>
      <c r="E1374" s="156"/>
      <c r="F1374" s="156"/>
      <c r="AB1374" s="156"/>
      <c r="AC1374" s="156"/>
      <c r="AD1374" s="156"/>
      <c r="AE1374" s="156"/>
      <c r="AF1374" s="156"/>
      <c r="AG1374" s="156"/>
      <c r="AM1374" s="214"/>
      <c r="AN1374" s="214"/>
      <c r="AO1374" s="214"/>
      <c r="AV1374" s="475"/>
      <c r="BE1374" s="178"/>
      <c r="BF1374" s="398"/>
      <c r="BG1374" s="409"/>
      <c r="BH1374" s="156"/>
      <c r="BI1374" s="156"/>
      <c r="BJ1374" s="156"/>
      <c r="BK1374" s="156"/>
      <c r="BL1374" s="156"/>
      <c r="BN1374" s="367"/>
    </row>
    <row r="1375" spans="1:66" s="216" customFormat="1" x14ac:dyDescent="0.45">
      <c r="A1375" s="154"/>
      <c r="B1375" s="485"/>
      <c r="C1375" s="155"/>
      <c r="D1375" s="155"/>
      <c r="E1375" s="156"/>
      <c r="F1375" s="156"/>
      <c r="AB1375" s="156"/>
      <c r="AC1375" s="156"/>
      <c r="AD1375" s="156"/>
      <c r="AE1375" s="156"/>
      <c r="AF1375" s="156"/>
      <c r="AG1375" s="156"/>
      <c r="AM1375" s="214"/>
      <c r="AN1375" s="214"/>
      <c r="AO1375" s="214"/>
      <c r="AV1375" s="475"/>
      <c r="BE1375" s="178"/>
      <c r="BF1375" s="398"/>
      <c r="BG1375" s="409"/>
      <c r="BH1375" s="156"/>
      <c r="BI1375" s="156"/>
      <c r="BJ1375" s="156"/>
      <c r="BK1375" s="156"/>
      <c r="BL1375" s="156"/>
      <c r="BN1375" s="367"/>
    </row>
    <row r="1376" spans="1:66" s="216" customFormat="1" x14ac:dyDescent="0.45">
      <c r="A1376" s="154"/>
      <c r="B1376" s="485"/>
      <c r="C1376" s="155"/>
      <c r="D1376" s="155"/>
      <c r="E1376" s="156"/>
      <c r="F1376" s="156"/>
      <c r="AB1376" s="156"/>
      <c r="AC1376" s="156"/>
      <c r="AD1376" s="156"/>
      <c r="AE1376" s="156"/>
      <c r="AF1376" s="156"/>
      <c r="AG1376" s="156"/>
      <c r="AM1376" s="214"/>
      <c r="AN1376" s="214"/>
      <c r="AO1376" s="214"/>
      <c r="AV1376" s="475"/>
      <c r="BE1376" s="178"/>
      <c r="BF1376" s="398"/>
      <c r="BG1376" s="409"/>
      <c r="BH1376" s="156"/>
      <c r="BI1376" s="156"/>
      <c r="BJ1376" s="156"/>
      <c r="BK1376" s="156"/>
      <c r="BL1376" s="156"/>
      <c r="BN1376" s="367"/>
    </row>
    <row r="1377" spans="1:66" s="216" customFormat="1" x14ac:dyDescent="0.45">
      <c r="A1377" s="154"/>
      <c r="B1377" s="485"/>
      <c r="C1377" s="155"/>
      <c r="D1377" s="155"/>
      <c r="E1377" s="156"/>
      <c r="F1377" s="156"/>
      <c r="AB1377" s="156"/>
      <c r="AC1377" s="156"/>
      <c r="AD1377" s="156"/>
      <c r="AE1377" s="156"/>
      <c r="AF1377" s="156"/>
      <c r="AG1377" s="156"/>
      <c r="AM1377" s="214"/>
      <c r="AN1377" s="214"/>
      <c r="AO1377" s="214"/>
      <c r="AV1377" s="475"/>
      <c r="BE1377" s="178"/>
      <c r="BF1377" s="398"/>
      <c r="BG1377" s="409"/>
      <c r="BH1377" s="156"/>
      <c r="BI1377" s="156"/>
      <c r="BJ1377" s="156"/>
      <c r="BK1377" s="156"/>
      <c r="BL1377" s="156"/>
      <c r="BN1377" s="367"/>
    </row>
    <row r="1378" spans="1:66" s="216" customFormat="1" x14ac:dyDescent="0.45">
      <c r="A1378" s="154"/>
      <c r="B1378" s="485"/>
      <c r="C1378" s="155"/>
      <c r="D1378" s="155"/>
      <c r="E1378" s="156"/>
      <c r="F1378" s="156"/>
      <c r="AB1378" s="156"/>
      <c r="AC1378" s="156"/>
      <c r="AD1378" s="156"/>
      <c r="AE1378" s="156"/>
      <c r="AF1378" s="156"/>
      <c r="AG1378" s="156"/>
      <c r="AM1378" s="214"/>
      <c r="AN1378" s="214"/>
      <c r="AO1378" s="214"/>
      <c r="AV1378" s="475"/>
      <c r="BE1378" s="178"/>
      <c r="BF1378" s="398"/>
      <c r="BG1378" s="409"/>
      <c r="BH1378" s="156"/>
      <c r="BI1378" s="156"/>
      <c r="BJ1378" s="156"/>
      <c r="BK1378" s="156"/>
      <c r="BL1378" s="156"/>
      <c r="BN1378" s="367"/>
    </row>
    <row r="1379" spans="1:66" s="216" customFormat="1" x14ac:dyDescent="0.45">
      <c r="A1379" s="154"/>
      <c r="B1379" s="485"/>
      <c r="C1379" s="155"/>
      <c r="D1379" s="155"/>
      <c r="E1379" s="156"/>
      <c r="F1379" s="156"/>
      <c r="AB1379" s="156"/>
      <c r="AC1379" s="156"/>
      <c r="AD1379" s="156"/>
      <c r="AE1379" s="156"/>
      <c r="AF1379" s="156"/>
      <c r="AG1379" s="156"/>
      <c r="AM1379" s="214"/>
      <c r="AN1379" s="214"/>
      <c r="AO1379" s="214"/>
      <c r="AV1379" s="475"/>
      <c r="BE1379" s="178"/>
      <c r="BF1379" s="398"/>
      <c r="BG1379" s="409"/>
      <c r="BH1379" s="156"/>
      <c r="BI1379" s="156"/>
      <c r="BJ1379" s="156"/>
      <c r="BK1379" s="156"/>
      <c r="BL1379" s="156"/>
      <c r="BN1379" s="367"/>
    </row>
    <row r="1380" spans="1:66" s="216" customFormat="1" x14ac:dyDescent="0.45">
      <c r="A1380" s="154"/>
      <c r="B1380" s="485"/>
      <c r="C1380" s="155"/>
      <c r="D1380" s="155"/>
      <c r="E1380" s="156"/>
      <c r="F1380" s="156"/>
      <c r="AB1380" s="156"/>
      <c r="AC1380" s="156"/>
      <c r="AD1380" s="156"/>
      <c r="AE1380" s="156"/>
      <c r="AF1380" s="156"/>
      <c r="AG1380" s="156"/>
      <c r="AM1380" s="214"/>
      <c r="AN1380" s="214"/>
      <c r="AO1380" s="214"/>
      <c r="AV1380" s="475"/>
      <c r="BE1380" s="178"/>
      <c r="BF1380" s="398"/>
      <c r="BG1380" s="409"/>
      <c r="BH1380" s="156"/>
      <c r="BI1380" s="156"/>
      <c r="BJ1380" s="156"/>
      <c r="BK1380" s="156"/>
      <c r="BL1380" s="156"/>
      <c r="BN1380" s="367"/>
    </row>
    <row r="1381" spans="1:66" s="216" customFormat="1" x14ac:dyDescent="0.45">
      <c r="A1381" s="154"/>
      <c r="B1381" s="485"/>
      <c r="C1381" s="155"/>
      <c r="D1381" s="155"/>
      <c r="E1381" s="156"/>
      <c r="F1381" s="156"/>
      <c r="AB1381" s="156"/>
      <c r="AC1381" s="156"/>
      <c r="AD1381" s="156"/>
      <c r="AE1381" s="156"/>
      <c r="AF1381" s="156"/>
      <c r="AG1381" s="156"/>
      <c r="AM1381" s="214"/>
      <c r="AN1381" s="214"/>
      <c r="AO1381" s="214"/>
      <c r="AV1381" s="475"/>
      <c r="BE1381" s="178"/>
      <c r="BF1381" s="398"/>
      <c r="BG1381" s="409"/>
      <c r="BH1381" s="156"/>
      <c r="BI1381" s="156"/>
      <c r="BJ1381" s="156"/>
      <c r="BK1381" s="156"/>
      <c r="BL1381" s="156"/>
      <c r="BN1381" s="367"/>
    </row>
    <row r="1382" spans="1:66" s="216" customFormat="1" x14ac:dyDescent="0.45">
      <c r="A1382" s="154"/>
      <c r="B1382" s="485"/>
      <c r="C1382" s="155"/>
      <c r="D1382" s="155"/>
      <c r="E1382" s="156"/>
      <c r="F1382" s="156"/>
      <c r="AB1382" s="156"/>
      <c r="AC1382" s="156"/>
      <c r="AD1382" s="156"/>
      <c r="AE1382" s="156"/>
      <c r="AF1382" s="156"/>
      <c r="AG1382" s="156"/>
      <c r="AM1382" s="214"/>
      <c r="AN1382" s="214"/>
      <c r="AO1382" s="214"/>
      <c r="AV1382" s="475"/>
      <c r="BE1382" s="178"/>
      <c r="BF1382" s="398"/>
      <c r="BG1382" s="409"/>
      <c r="BH1382" s="156"/>
      <c r="BI1382" s="156"/>
      <c r="BJ1382" s="156"/>
      <c r="BK1382" s="156"/>
      <c r="BL1382" s="156"/>
      <c r="BN1382" s="367"/>
    </row>
    <row r="1383" spans="1:66" s="216" customFormat="1" x14ac:dyDescent="0.45">
      <c r="A1383" s="154"/>
      <c r="B1383" s="485"/>
      <c r="C1383" s="155"/>
      <c r="D1383" s="155"/>
      <c r="E1383" s="156"/>
      <c r="F1383" s="156"/>
      <c r="AB1383" s="156"/>
      <c r="AC1383" s="156"/>
      <c r="AD1383" s="156"/>
      <c r="AE1383" s="156"/>
      <c r="AF1383" s="156"/>
      <c r="AG1383" s="156"/>
      <c r="AM1383" s="214"/>
      <c r="AN1383" s="214"/>
      <c r="AO1383" s="214"/>
      <c r="AV1383" s="475"/>
      <c r="BE1383" s="178"/>
      <c r="BF1383" s="398"/>
      <c r="BG1383" s="409"/>
      <c r="BH1383" s="156"/>
      <c r="BI1383" s="156"/>
      <c r="BJ1383" s="156"/>
      <c r="BK1383" s="156"/>
      <c r="BL1383" s="156"/>
      <c r="BN1383" s="367"/>
    </row>
    <row r="1384" spans="1:66" s="216" customFormat="1" x14ac:dyDescent="0.45">
      <c r="A1384" s="154"/>
      <c r="B1384" s="485"/>
      <c r="C1384" s="155"/>
      <c r="D1384" s="155"/>
      <c r="E1384" s="156"/>
      <c r="F1384" s="156"/>
      <c r="AB1384" s="156"/>
      <c r="AC1384" s="156"/>
      <c r="AD1384" s="156"/>
      <c r="AE1384" s="156"/>
      <c r="AF1384" s="156"/>
      <c r="AG1384" s="156"/>
      <c r="AM1384" s="214"/>
      <c r="AN1384" s="214"/>
      <c r="AO1384" s="214"/>
      <c r="AV1384" s="475"/>
      <c r="BE1384" s="178"/>
      <c r="BF1384" s="398"/>
      <c r="BG1384" s="409"/>
      <c r="BH1384" s="156"/>
      <c r="BI1384" s="156"/>
      <c r="BJ1384" s="156"/>
      <c r="BK1384" s="156"/>
      <c r="BL1384" s="156"/>
      <c r="BN1384" s="367"/>
    </row>
    <row r="1385" spans="1:66" s="216" customFormat="1" x14ac:dyDescent="0.45">
      <c r="A1385" s="154"/>
      <c r="B1385" s="485"/>
      <c r="C1385" s="155"/>
      <c r="D1385" s="155"/>
      <c r="E1385" s="156"/>
      <c r="F1385" s="156"/>
      <c r="AB1385" s="156"/>
      <c r="AC1385" s="156"/>
      <c r="AD1385" s="156"/>
      <c r="AE1385" s="156"/>
      <c r="AF1385" s="156"/>
      <c r="AG1385" s="156"/>
      <c r="AM1385" s="214"/>
      <c r="AN1385" s="214"/>
      <c r="AO1385" s="214"/>
      <c r="AV1385" s="475"/>
      <c r="BE1385" s="178"/>
      <c r="BF1385" s="398"/>
      <c r="BG1385" s="409"/>
      <c r="BH1385" s="156"/>
      <c r="BI1385" s="156"/>
      <c r="BJ1385" s="156"/>
      <c r="BK1385" s="156"/>
      <c r="BL1385" s="156"/>
      <c r="BN1385" s="367"/>
    </row>
    <row r="1386" spans="1:66" s="216" customFormat="1" x14ac:dyDescent="0.45">
      <c r="A1386" s="154"/>
      <c r="B1386" s="485"/>
      <c r="C1386" s="155"/>
      <c r="D1386" s="155"/>
      <c r="E1386" s="156"/>
      <c r="F1386" s="156"/>
      <c r="AB1386" s="156"/>
      <c r="AC1386" s="156"/>
      <c r="AD1386" s="156"/>
      <c r="AE1386" s="156"/>
      <c r="AF1386" s="156"/>
      <c r="AG1386" s="156"/>
      <c r="AM1386" s="214"/>
      <c r="AN1386" s="214"/>
      <c r="AO1386" s="214"/>
      <c r="AV1386" s="475"/>
      <c r="BE1386" s="178"/>
      <c r="BF1386" s="398"/>
      <c r="BG1386" s="409"/>
      <c r="BH1386" s="156"/>
      <c r="BI1386" s="156"/>
      <c r="BJ1386" s="156"/>
      <c r="BK1386" s="156"/>
      <c r="BL1386" s="156"/>
      <c r="BN1386" s="367"/>
    </row>
    <row r="1387" spans="1:66" s="216" customFormat="1" x14ac:dyDescent="0.45">
      <c r="A1387" s="154"/>
      <c r="B1387" s="485"/>
      <c r="C1387" s="155"/>
      <c r="D1387" s="155"/>
      <c r="E1387" s="156"/>
      <c r="F1387" s="156"/>
      <c r="AB1387" s="156"/>
      <c r="AC1387" s="156"/>
      <c r="AD1387" s="156"/>
      <c r="AE1387" s="156"/>
      <c r="AF1387" s="156"/>
      <c r="AG1387" s="156"/>
      <c r="AM1387" s="214"/>
      <c r="AN1387" s="214"/>
      <c r="AO1387" s="214"/>
      <c r="AV1387" s="475"/>
      <c r="BE1387" s="178"/>
      <c r="BF1387" s="398"/>
      <c r="BG1387" s="409"/>
      <c r="BH1387" s="156"/>
      <c r="BI1387" s="156"/>
      <c r="BJ1387" s="156"/>
      <c r="BK1387" s="156"/>
      <c r="BL1387" s="156"/>
      <c r="BN1387" s="367"/>
    </row>
    <row r="1388" spans="1:66" s="216" customFormat="1" x14ac:dyDescent="0.45">
      <c r="A1388" s="154"/>
      <c r="B1388" s="485"/>
      <c r="C1388" s="155"/>
      <c r="D1388" s="155"/>
      <c r="E1388" s="156"/>
      <c r="F1388" s="156"/>
      <c r="AB1388" s="156"/>
      <c r="AC1388" s="156"/>
      <c r="AD1388" s="156"/>
      <c r="AE1388" s="156"/>
      <c r="AF1388" s="156"/>
      <c r="AG1388" s="156"/>
      <c r="AM1388" s="214"/>
      <c r="AN1388" s="214"/>
      <c r="AO1388" s="214"/>
      <c r="AV1388" s="475"/>
      <c r="BE1388" s="178"/>
      <c r="BF1388" s="398"/>
      <c r="BG1388" s="409"/>
      <c r="BH1388" s="156"/>
      <c r="BI1388" s="156"/>
      <c r="BJ1388" s="156"/>
      <c r="BK1388" s="156"/>
      <c r="BL1388" s="156"/>
      <c r="BN1388" s="367"/>
    </row>
    <row r="1389" spans="1:66" s="216" customFormat="1" x14ac:dyDescent="0.45">
      <c r="A1389" s="154"/>
      <c r="B1389" s="485"/>
      <c r="C1389" s="155"/>
      <c r="D1389" s="155"/>
      <c r="E1389" s="156"/>
      <c r="F1389" s="156"/>
      <c r="AB1389" s="156"/>
      <c r="AC1389" s="156"/>
      <c r="AD1389" s="156"/>
      <c r="AE1389" s="156"/>
      <c r="AF1389" s="156"/>
      <c r="AG1389" s="156"/>
      <c r="AM1389" s="214"/>
      <c r="AN1389" s="214"/>
      <c r="AO1389" s="214"/>
      <c r="AV1389" s="475"/>
      <c r="BE1389" s="178"/>
      <c r="BF1389" s="398"/>
      <c r="BG1389" s="409"/>
      <c r="BH1389" s="156"/>
      <c r="BI1389" s="156"/>
      <c r="BJ1389" s="156"/>
      <c r="BK1389" s="156"/>
      <c r="BL1389" s="156"/>
      <c r="BN1389" s="367"/>
    </row>
    <row r="1390" spans="1:66" s="216" customFormat="1" x14ac:dyDescent="0.45">
      <c r="A1390" s="154"/>
      <c r="B1390" s="485"/>
      <c r="C1390" s="155"/>
      <c r="D1390" s="155"/>
      <c r="E1390" s="156"/>
      <c r="F1390" s="156"/>
      <c r="AB1390" s="156"/>
      <c r="AC1390" s="156"/>
      <c r="AD1390" s="156"/>
      <c r="AE1390" s="156"/>
      <c r="AF1390" s="156"/>
      <c r="AG1390" s="156"/>
      <c r="AM1390" s="214"/>
      <c r="AN1390" s="214"/>
      <c r="AO1390" s="214"/>
      <c r="AV1390" s="475"/>
      <c r="BE1390" s="178"/>
      <c r="BF1390" s="398"/>
      <c r="BG1390" s="409"/>
      <c r="BH1390" s="156"/>
      <c r="BI1390" s="156"/>
      <c r="BJ1390" s="156"/>
      <c r="BK1390" s="156"/>
      <c r="BL1390" s="156"/>
      <c r="BN1390" s="367"/>
    </row>
    <row r="1391" spans="1:66" s="216" customFormat="1" x14ac:dyDescent="0.45">
      <c r="A1391" s="154"/>
      <c r="B1391" s="485"/>
      <c r="C1391" s="155"/>
      <c r="D1391" s="155"/>
      <c r="E1391" s="156"/>
      <c r="F1391" s="156"/>
      <c r="AB1391" s="156"/>
      <c r="AC1391" s="156"/>
      <c r="AD1391" s="156"/>
      <c r="AE1391" s="156"/>
      <c r="AF1391" s="156"/>
      <c r="AG1391" s="156"/>
      <c r="AM1391" s="214"/>
      <c r="AN1391" s="214"/>
      <c r="AO1391" s="214"/>
      <c r="AV1391" s="475"/>
      <c r="BE1391" s="178"/>
      <c r="BF1391" s="398"/>
      <c r="BG1391" s="409"/>
      <c r="BH1391" s="156"/>
      <c r="BI1391" s="156"/>
      <c r="BJ1391" s="156"/>
      <c r="BK1391" s="156"/>
      <c r="BL1391" s="156"/>
      <c r="BN1391" s="367"/>
    </row>
    <row r="1392" spans="1:66" s="216" customFormat="1" x14ac:dyDescent="0.45">
      <c r="A1392" s="154"/>
      <c r="B1392" s="485"/>
      <c r="C1392" s="155"/>
      <c r="D1392" s="155"/>
      <c r="E1392" s="156"/>
      <c r="F1392" s="156"/>
      <c r="AB1392" s="156"/>
      <c r="AC1392" s="156"/>
      <c r="AD1392" s="156"/>
      <c r="AE1392" s="156"/>
      <c r="AF1392" s="156"/>
      <c r="AG1392" s="156"/>
      <c r="AM1392" s="214"/>
      <c r="AN1392" s="214"/>
      <c r="AO1392" s="214"/>
      <c r="AV1392" s="475"/>
      <c r="BE1392" s="178"/>
      <c r="BF1392" s="398"/>
      <c r="BG1392" s="409"/>
      <c r="BH1392" s="156"/>
      <c r="BI1392" s="156"/>
      <c r="BJ1392" s="156"/>
      <c r="BK1392" s="156"/>
      <c r="BL1392" s="156"/>
      <c r="BN1392" s="367"/>
    </row>
    <row r="1393" spans="1:66" s="216" customFormat="1" x14ac:dyDescent="0.45">
      <c r="A1393" s="154"/>
      <c r="B1393" s="485"/>
      <c r="C1393" s="155"/>
      <c r="D1393" s="155"/>
      <c r="E1393" s="156"/>
      <c r="F1393" s="156"/>
      <c r="AB1393" s="156"/>
      <c r="AC1393" s="156"/>
      <c r="AD1393" s="156"/>
      <c r="AE1393" s="156"/>
      <c r="AF1393" s="156"/>
      <c r="AG1393" s="156"/>
      <c r="AM1393" s="214"/>
      <c r="AN1393" s="214"/>
      <c r="AO1393" s="214"/>
      <c r="AV1393" s="475"/>
      <c r="BE1393" s="178"/>
      <c r="BF1393" s="398"/>
      <c r="BG1393" s="409"/>
      <c r="BH1393" s="156"/>
      <c r="BI1393" s="156"/>
      <c r="BJ1393" s="156"/>
      <c r="BK1393" s="156"/>
      <c r="BL1393" s="156"/>
      <c r="BN1393" s="367"/>
    </row>
    <row r="1394" spans="1:66" s="216" customFormat="1" x14ac:dyDescent="0.45">
      <c r="A1394" s="154"/>
      <c r="B1394" s="485"/>
      <c r="C1394" s="155"/>
      <c r="D1394" s="155"/>
      <c r="E1394" s="156"/>
      <c r="F1394" s="156"/>
      <c r="AB1394" s="156"/>
      <c r="AC1394" s="156"/>
      <c r="AD1394" s="156"/>
      <c r="AE1394" s="156"/>
      <c r="AF1394" s="156"/>
      <c r="AG1394" s="156"/>
      <c r="AM1394" s="214"/>
      <c r="AN1394" s="214"/>
      <c r="AO1394" s="214"/>
      <c r="AV1394" s="475"/>
      <c r="BE1394" s="178"/>
      <c r="BF1394" s="398"/>
      <c r="BG1394" s="409"/>
      <c r="BH1394" s="156"/>
      <c r="BI1394" s="156"/>
      <c r="BJ1394" s="156"/>
      <c r="BK1394" s="156"/>
      <c r="BL1394" s="156"/>
      <c r="BN1394" s="367"/>
    </row>
    <row r="1395" spans="1:66" s="216" customFormat="1" x14ac:dyDescent="0.45">
      <c r="A1395" s="154"/>
      <c r="B1395" s="485"/>
      <c r="C1395" s="155"/>
      <c r="D1395" s="155"/>
      <c r="E1395" s="156"/>
      <c r="F1395" s="156"/>
      <c r="AB1395" s="156"/>
      <c r="AC1395" s="156"/>
      <c r="AD1395" s="156"/>
      <c r="AE1395" s="156"/>
      <c r="AF1395" s="156"/>
      <c r="AG1395" s="156"/>
      <c r="AM1395" s="214"/>
      <c r="AN1395" s="214"/>
      <c r="AO1395" s="214"/>
      <c r="AV1395" s="475"/>
      <c r="BE1395" s="178"/>
      <c r="BF1395" s="398"/>
      <c r="BG1395" s="409"/>
      <c r="BH1395" s="156"/>
      <c r="BI1395" s="156"/>
      <c r="BJ1395" s="156"/>
      <c r="BK1395" s="156"/>
      <c r="BL1395" s="156"/>
      <c r="BN1395" s="367"/>
    </row>
    <row r="1396" spans="1:66" s="216" customFormat="1" x14ac:dyDescent="0.45">
      <c r="A1396" s="154"/>
      <c r="B1396" s="485"/>
      <c r="C1396" s="155"/>
      <c r="D1396" s="155"/>
      <c r="E1396" s="156"/>
      <c r="F1396" s="156"/>
      <c r="AB1396" s="156"/>
      <c r="AC1396" s="156"/>
      <c r="AD1396" s="156"/>
      <c r="AE1396" s="156"/>
      <c r="AF1396" s="156"/>
      <c r="AG1396" s="156"/>
      <c r="AM1396" s="214"/>
      <c r="AN1396" s="214"/>
      <c r="AO1396" s="214"/>
      <c r="AV1396" s="475"/>
      <c r="BE1396" s="178"/>
      <c r="BF1396" s="398"/>
      <c r="BG1396" s="409"/>
      <c r="BH1396" s="156"/>
      <c r="BI1396" s="156"/>
      <c r="BJ1396" s="156"/>
      <c r="BK1396" s="156"/>
      <c r="BL1396" s="156"/>
      <c r="BN1396" s="367"/>
    </row>
    <row r="1397" spans="1:66" s="216" customFormat="1" x14ac:dyDescent="0.45">
      <c r="A1397" s="154"/>
      <c r="B1397" s="485"/>
      <c r="C1397" s="155"/>
      <c r="D1397" s="155"/>
      <c r="E1397" s="156"/>
      <c r="F1397" s="156"/>
      <c r="AB1397" s="156"/>
      <c r="AC1397" s="156"/>
      <c r="AD1397" s="156"/>
      <c r="AE1397" s="156"/>
      <c r="AF1397" s="156"/>
      <c r="AG1397" s="156"/>
      <c r="AM1397" s="214"/>
      <c r="AN1397" s="214"/>
      <c r="AO1397" s="214"/>
      <c r="AV1397" s="475"/>
      <c r="BE1397" s="178"/>
      <c r="BF1397" s="398"/>
      <c r="BG1397" s="409"/>
      <c r="BH1397" s="156"/>
      <c r="BI1397" s="156"/>
      <c r="BJ1397" s="156"/>
      <c r="BK1397" s="156"/>
      <c r="BL1397" s="156"/>
      <c r="BN1397" s="367"/>
    </row>
    <row r="1398" spans="1:66" s="216" customFormat="1" x14ac:dyDescent="0.45">
      <c r="A1398" s="154"/>
      <c r="B1398" s="485"/>
      <c r="C1398" s="155"/>
      <c r="D1398" s="155"/>
      <c r="E1398" s="156"/>
      <c r="F1398" s="156"/>
      <c r="AB1398" s="156"/>
      <c r="AC1398" s="156"/>
      <c r="AD1398" s="156"/>
      <c r="AE1398" s="156"/>
      <c r="AF1398" s="156"/>
      <c r="AG1398" s="156"/>
      <c r="AM1398" s="214"/>
      <c r="AN1398" s="214"/>
      <c r="AO1398" s="214"/>
      <c r="AV1398" s="475"/>
      <c r="BE1398" s="178"/>
      <c r="BF1398" s="398"/>
      <c r="BG1398" s="409"/>
      <c r="BH1398" s="156"/>
      <c r="BI1398" s="156"/>
      <c r="BJ1398" s="156"/>
      <c r="BK1398" s="156"/>
      <c r="BL1398" s="156"/>
      <c r="BN1398" s="367"/>
    </row>
    <row r="1399" spans="1:66" s="216" customFormat="1" x14ac:dyDescent="0.45">
      <c r="A1399" s="154"/>
      <c r="B1399" s="485"/>
      <c r="C1399" s="155"/>
      <c r="D1399" s="155"/>
      <c r="E1399" s="156"/>
      <c r="F1399" s="156"/>
      <c r="AB1399" s="156"/>
      <c r="AC1399" s="156"/>
      <c r="AD1399" s="156"/>
      <c r="AE1399" s="156"/>
      <c r="AF1399" s="156"/>
      <c r="AG1399" s="156"/>
      <c r="AM1399" s="214"/>
      <c r="AN1399" s="214"/>
      <c r="AO1399" s="214"/>
      <c r="AV1399" s="475"/>
      <c r="BE1399" s="178"/>
      <c r="BF1399" s="398"/>
      <c r="BG1399" s="409"/>
      <c r="BH1399" s="156"/>
      <c r="BI1399" s="156"/>
      <c r="BJ1399" s="156"/>
      <c r="BK1399" s="156"/>
      <c r="BL1399" s="156"/>
      <c r="BN1399" s="367"/>
    </row>
    <row r="1400" spans="1:66" s="216" customFormat="1" x14ac:dyDescent="0.45">
      <c r="A1400" s="154"/>
      <c r="B1400" s="485"/>
      <c r="C1400" s="155"/>
      <c r="D1400" s="155"/>
      <c r="E1400" s="156"/>
      <c r="F1400" s="156"/>
      <c r="AB1400" s="156"/>
      <c r="AC1400" s="156"/>
      <c r="AD1400" s="156"/>
      <c r="AE1400" s="156"/>
      <c r="AF1400" s="156"/>
      <c r="AG1400" s="156"/>
      <c r="AM1400" s="214"/>
      <c r="AN1400" s="214"/>
      <c r="AO1400" s="214"/>
      <c r="AV1400" s="475"/>
      <c r="BE1400" s="178"/>
      <c r="BF1400" s="398"/>
      <c r="BG1400" s="409"/>
      <c r="BH1400" s="156"/>
      <c r="BI1400" s="156"/>
      <c r="BJ1400" s="156"/>
      <c r="BK1400" s="156"/>
      <c r="BL1400" s="156"/>
      <c r="BN1400" s="367"/>
    </row>
    <row r="1401" spans="1:66" s="216" customFormat="1" x14ac:dyDescent="0.45">
      <c r="A1401" s="154"/>
      <c r="B1401" s="485"/>
      <c r="C1401" s="155"/>
      <c r="D1401" s="155"/>
      <c r="E1401" s="156"/>
      <c r="F1401" s="156"/>
      <c r="AB1401" s="156"/>
      <c r="AC1401" s="156"/>
      <c r="AD1401" s="156"/>
      <c r="AE1401" s="156"/>
      <c r="AF1401" s="156"/>
      <c r="AG1401" s="156"/>
      <c r="AM1401" s="214"/>
      <c r="AN1401" s="214"/>
      <c r="AO1401" s="214"/>
      <c r="AV1401" s="475"/>
      <c r="BE1401" s="178"/>
      <c r="BF1401" s="398"/>
      <c r="BG1401" s="409"/>
      <c r="BH1401" s="156"/>
      <c r="BI1401" s="156"/>
      <c r="BJ1401" s="156"/>
      <c r="BK1401" s="156"/>
      <c r="BL1401" s="156"/>
      <c r="BN1401" s="367"/>
    </row>
    <row r="1402" spans="1:66" s="216" customFormat="1" x14ac:dyDescent="0.45">
      <c r="A1402" s="154"/>
      <c r="B1402" s="485"/>
      <c r="C1402" s="155"/>
      <c r="D1402" s="155"/>
      <c r="E1402" s="156"/>
      <c r="F1402" s="156"/>
      <c r="AB1402" s="156"/>
      <c r="AC1402" s="156"/>
      <c r="AD1402" s="156"/>
      <c r="AE1402" s="156"/>
      <c r="AF1402" s="156"/>
      <c r="AG1402" s="156"/>
      <c r="AM1402" s="214"/>
      <c r="AN1402" s="214"/>
      <c r="AO1402" s="214"/>
      <c r="AV1402" s="475"/>
      <c r="BE1402" s="178"/>
      <c r="BF1402" s="398"/>
      <c r="BG1402" s="409"/>
      <c r="BH1402" s="156"/>
      <c r="BI1402" s="156"/>
      <c r="BJ1402" s="156"/>
      <c r="BK1402" s="156"/>
      <c r="BL1402" s="156"/>
      <c r="BN1402" s="367"/>
    </row>
    <row r="1403" spans="1:66" s="216" customFormat="1" x14ac:dyDescent="0.45">
      <c r="A1403" s="154"/>
      <c r="B1403" s="485"/>
      <c r="C1403" s="155"/>
      <c r="D1403" s="155"/>
      <c r="E1403" s="156"/>
      <c r="F1403" s="156"/>
      <c r="AB1403" s="156"/>
      <c r="AC1403" s="156"/>
      <c r="AD1403" s="156"/>
      <c r="AE1403" s="156"/>
      <c r="AF1403" s="156"/>
      <c r="AG1403" s="156"/>
      <c r="AM1403" s="214"/>
      <c r="AN1403" s="214"/>
      <c r="AO1403" s="214"/>
      <c r="AV1403" s="475"/>
      <c r="BE1403" s="178"/>
      <c r="BF1403" s="398"/>
      <c r="BG1403" s="409"/>
      <c r="BH1403" s="156"/>
      <c r="BI1403" s="156"/>
      <c r="BJ1403" s="156"/>
      <c r="BK1403" s="156"/>
      <c r="BL1403" s="156"/>
      <c r="BN1403" s="367"/>
    </row>
    <row r="1404" spans="1:66" s="216" customFormat="1" x14ac:dyDescent="0.45">
      <c r="A1404" s="154"/>
      <c r="B1404" s="485"/>
      <c r="C1404" s="155"/>
      <c r="D1404" s="155"/>
      <c r="E1404" s="156"/>
      <c r="F1404" s="156"/>
      <c r="AB1404" s="156"/>
      <c r="AC1404" s="156"/>
      <c r="AD1404" s="156"/>
      <c r="AE1404" s="156"/>
      <c r="AF1404" s="156"/>
      <c r="AG1404" s="156"/>
      <c r="AM1404" s="214"/>
      <c r="AN1404" s="214"/>
      <c r="AO1404" s="214"/>
      <c r="AV1404" s="475"/>
      <c r="BE1404" s="178"/>
      <c r="BF1404" s="398"/>
      <c r="BG1404" s="409"/>
      <c r="BH1404" s="156"/>
      <c r="BI1404" s="156"/>
      <c r="BJ1404" s="156"/>
      <c r="BK1404" s="156"/>
      <c r="BL1404" s="156"/>
      <c r="BN1404" s="367"/>
    </row>
    <row r="1405" spans="1:66" s="216" customFormat="1" x14ac:dyDescent="0.45">
      <c r="A1405" s="154"/>
      <c r="B1405" s="485"/>
      <c r="C1405" s="155"/>
      <c r="D1405" s="155"/>
      <c r="E1405" s="156"/>
      <c r="F1405" s="156"/>
      <c r="AB1405" s="156"/>
      <c r="AC1405" s="156"/>
      <c r="AD1405" s="156"/>
      <c r="AE1405" s="156"/>
      <c r="AF1405" s="156"/>
      <c r="AG1405" s="156"/>
      <c r="AM1405" s="214"/>
      <c r="AN1405" s="214"/>
      <c r="AO1405" s="214"/>
      <c r="AV1405" s="475"/>
      <c r="BE1405" s="178"/>
      <c r="BF1405" s="398"/>
      <c r="BG1405" s="409"/>
      <c r="BH1405" s="156"/>
      <c r="BI1405" s="156"/>
      <c r="BJ1405" s="156"/>
      <c r="BK1405" s="156"/>
      <c r="BL1405" s="156"/>
      <c r="BN1405" s="367"/>
    </row>
    <row r="1406" spans="1:66" s="216" customFormat="1" x14ac:dyDescent="0.45">
      <c r="A1406" s="154"/>
      <c r="B1406" s="485"/>
      <c r="C1406" s="155"/>
      <c r="D1406" s="155"/>
      <c r="E1406" s="156"/>
      <c r="F1406" s="156"/>
      <c r="AB1406" s="156"/>
      <c r="AC1406" s="156"/>
      <c r="AD1406" s="156"/>
      <c r="AE1406" s="156"/>
      <c r="AF1406" s="156"/>
      <c r="AG1406" s="156"/>
      <c r="AM1406" s="214"/>
      <c r="AN1406" s="214"/>
      <c r="AO1406" s="214"/>
      <c r="AV1406" s="475"/>
      <c r="BE1406" s="178"/>
      <c r="BF1406" s="398"/>
      <c r="BG1406" s="409"/>
      <c r="BH1406" s="156"/>
      <c r="BI1406" s="156"/>
      <c r="BJ1406" s="156"/>
      <c r="BK1406" s="156"/>
      <c r="BL1406" s="156"/>
      <c r="BN1406" s="367"/>
    </row>
    <row r="1407" spans="1:66" s="216" customFormat="1" x14ac:dyDescent="0.45">
      <c r="A1407" s="154"/>
      <c r="B1407" s="485"/>
      <c r="C1407" s="155"/>
      <c r="D1407" s="155"/>
      <c r="E1407" s="156"/>
      <c r="F1407" s="156"/>
      <c r="AB1407" s="156"/>
      <c r="AC1407" s="156"/>
      <c r="AD1407" s="156"/>
      <c r="AE1407" s="156"/>
      <c r="AF1407" s="156"/>
      <c r="AG1407" s="156"/>
      <c r="AM1407" s="214"/>
      <c r="AN1407" s="214"/>
      <c r="AO1407" s="214"/>
      <c r="AV1407" s="475"/>
      <c r="BE1407" s="178"/>
      <c r="BF1407" s="398"/>
      <c r="BG1407" s="409"/>
      <c r="BH1407" s="156"/>
      <c r="BI1407" s="156"/>
      <c r="BJ1407" s="156"/>
      <c r="BK1407" s="156"/>
      <c r="BL1407" s="156"/>
      <c r="BN1407" s="367"/>
    </row>
    <row r="1408" spans="1:66" s="216" customFormat="1" x14ac:dyDescent="0.45">
      <c r="A1408" s="154"/>
      <c r="B1408" s="485"/>
      <c r="C1408" s="155"/>
      <c r="D1408" s="155"/>
      <c r="E1408" s="156"/>
      <c r="F1408" s="156"/>
      <c r="AB1408" s="156"/>
      <c r="AC1408" s="156"/>
      <c r="AD1408" s="156"/>
      <c r="AE1408" s="156"/>
      <c r="AF1408" s="156"/>
      <c r="AG1408" s="156"/>
      <c r="AM1408" s="214"/>
      <c r="AN1408" s="214"/>
      <c r="AO1408" s="214"/>
      <c r="AV1408" s="475"/>
      <c r="BE1408" s="178"/>
      <c r="BF1408" s="398"/>
      <c r="BG1408" s="409"/>
      <c r="BH1408" s="156"/>
      <c r="BI1408" s="156"/>
      <c r="BJ1408" s="156"/>
      <c r="BK1408" s="156"/>
      <c r="BL1408" s="156"/>
      <c r="BN1408" s="367"/>
    </row>
    <row r="1409" spans="1:66" s="216" customFormat="1" x14ac:dyDescent="0.45">
      <c r="A1409" s="154"/>
      <c r="B1409" s="485"/>
      <c r="C1409" s="155"/>
      <c r="D1409" s="155"/>
      <c r="E1409" s="156"/>
      <c r="F1409" s="156"/>
      <c r="AB1409" s="156"/>
      <c r="AC1409" s="156"/>
      <c r="AD1409" s="156"/>
      <c r="AE1409" s="156"/>
      <c r="AF1409" s="156"/>
      <c r="AG1409" s="156"/>
      <c r="AM1409" s="214"/>
      <c r="AN1409" s="214"/>
      <c r="AO1409" s="214"/>
      <c r="AV1409" s="475"/>
      <c r="BE1409" s="178"/>
      <c r="BF1409" s="398"/>
      <c r="BG1409" s="409"/>
      <c r="BH1409" s="156"/>
      <c r="BI1409" s="156"/>
      <c r="BJ1409" s="156"/>
      <c r="BK1409" s="156"/>
      <c r="BL1409" s="156"/>
      <c r="BN1409" s="367"/>
    </row>
    <row r="1410" spans="1:66" s="216" customFormat="1" x14ac:dyDescent="0.45">
      <c r="A1410" s="154"/>
      <c r="B1410" s="485"/>
      <c r="C1410" s="155"/>
      <c r="D1410" s="155"/>
      <c r="E1410" s="156"/>
      <c r="F1410" s="156"/>
      <c r="AB1410" s="156"/>
      <c r="AC1410" s="156"/>
      <c r="AD1410" s="156"/>
      <c r="AE1410" s="156"/>
      <c r="AF1410" s="156"/>
      <c r="AG1410" s="156"/>
      <c r="AM1410" s="214"/>
      <c r="AN1410" s="214"/>
      <c r="AO1410" s="214"/>
      <c r="AV1410" s="475"/>
      <c r="BE1410" s="178"/>
      <c r="BF1410" s="398"/>
      <c r="BG1410" s="409"/>
      <c r="BH1410" s="156"/>
      <c r="BI1410" s="156"/>
      <c r="BJ1410" s="156"/>
      <c r="BK1410" s="156"/>
      <c r="BL1410" s="156"/>
      <c r="BN1410" s="367"/>
    </row>
    <row r="1411" spans="1:66" s="216" customFormat="1" x14ac:dyDescent="0.45">
      <c r="A1411" s="154"/>
      <c r="B1411" s="485"/>
      <c r="C1411" s="155"/>
      <c r="D1411" s="155"/>
      <c r="E1411" s="156"/>
      <c r="F1411" s="156"/>
      <c r="AB1411" s="156"/>
      <c r="AC1411" s="156"/>
      <c r="AD1411" s="156"/>
      <c r="AE1411" s="156"/>
      <c r="AF1411" s="156"/>
      <c r="AG1411" s="156"/>
      <c r="AM1411" s="214"/>
      <c r="AN1411" s="214"/>
      <c r="AO1411" s="214"/>
      <c r="AV1411" s="475"/>
      <c r="BE1411" s="178"/>
      <c r="BF1411" s="398"/>
      <c r="BG1411" s="409"/>
      <c r="BH1411" s="156"/>
      <c r="BI1411" s="156"/>
      <c r="BJ1411" s="156"/>
      <c r="BK1411" s="156"/>
      <c r="BL1411" s="156"/>
      <c r="BN1411" s="367"/>
    </row>
    <row r="1412" spans="1:66" s="216" customFormat="1" x14ac:dyDescent="0.45">
      <c r="A1412" s="154"/>
      <c r="B1412" s="485"/>
      <c r="C1412" s="155"/>
      <c r="D1412" s="155"/>
      <c r="E1412" s="156"/>
      <c r="F1412" s="156"/>
      <c r="AB1412" s="156"/>
      <c r="AC1412" s="156"/>
      <c r="AD1412" s="156"/>
      <c r="AE1412" s="156"/>
      <c r="AF1412" s="156"/>
      <c r="AG1412" s="156"/>
      <c r="AM1412" s="214"/>
      <c r="AN1412" s="214"/>
      <c r="AO1412" s="214"/>
      <c r="AV1412" s="475"/>
      <c r="BE1412" s="178"/>
      <c r="BF1412" s="398"/>
      <c r="BG1412" s="409"/>
      <c r="BH1412" s="156"/>
      <c r="BI1412" s="156"/>
      <c r="BJ1412" s="156"/>
      <c r="BK1412" s="156"/>
      <c r="BL1412" s="156"/>
      <c r="BN1412" s="367"/>
    </row>
    <row r="1413" spans="1:66" s="216" customFormat="1" x14ac:dyDescent="0.45">
      <c r="A1413" s="154"/>
      <c r="B1413" s="485"/>
      <c r="C1413" s="155"/>
      <c r="D1413" s="155"/>
      <c r="E1413" s="156"/>
      <c r="F1413" s="156"/>
      <c r="AB1413" s="156"/>
      <c r="AC1413" s="156"/>
      <c r="AD1413" s="156"/>
      <c r="AE1413" s="156"/>
      <c r="AF1413" s="156"/>
      <c r="AG1413" s="156"/>
      <c r="AM1413" s="214"/>
      <c r="AN1413" s="214"/>
      <c r="AO1413" s="214"/>
      <c r="AV1413" s="475"/>
      <c r="BE1413" s="178"/>
      <c r="BF1413" s="398"/>
      <c r="BG1413" s="409"/>
      <c r="BH1413" s="156"/>
      <c r="BI1413" s="156"/>
      <c r="BJ1413" s="156"/>
      <c r="BK1413" s="156"/>
      <c r="BL1413" s="156"/>
      <c r="BN1413" s="367"/>
    </row>
    <row r="1414" spans="1:66" s="216" customFormat="1" x14ac:dyDescent="0.45">
      <c r="A1414" s="154"/>
      <c r="B1414" s="485"/>
      <c r="C1414" s="155"/>
      <c r="D1414" s="155"/>
      <c r="E1414" s="156"/>
      <c r="F1414" s="156"/>
      <c r="AB1414" s="156"/>
      <c r="AC1414" s="156"/>
      <c r="AD1414" s="156"/>
      <c r="AE1414" s="156"/>
      <c r="AF1414" s="156"/>
      <c r="AG1414" s="156"/>
      <c r="AM1414" s="214"/>
      <c r="AN1414" s="214"/>
      <c r="AO1414" s="214"/>
      <c r="AV1414" s="475"/>
      <c r="BE1414" s="178"/>
      <c r="BF1414" s="398"/>
      <c r="BG1414" s="409"/>
      <c r="BH1414" s="156"/>
      <c r="BI1414" s="156"/>
      <c r="BJ1414" s="156"/>
      <c r="BK1414" s="156"/>
      <c r="BL1414" s="156"/>
      <c r="BN1414" s="367"/>
    </row>
    <row r="1415" spans="1:66" s="216" customFormat="1" x14ac:dyDescent="0.45">
      <c r="A1415" s="154"/>
      <c r="B1415" s="485"/>
      <c r="C1415" s="155"/>
      <c r="D1415" s="155"/>
      <c r="E1415" s="156"/>
      <c r="F1415" s="156"/>
      <c r="AB1415" s="156"/>
      <c r="AC1415" s="156"/>
      <c r="AD1415" s="156"/>
      <c r="AE1415" s="156"/>
      <c r="AF1415" s="156"/>
      <c r="AG1415" s="156"/>
      <c r="AM1415" s="214"/>
      <c r="AN1415" s="214"/>
      <c r="AO1415" s="214"/>
      <c r="AV1415" s="475"/>
      <c r="BE1415" s="178"/>
      <c r="BF1415" s="398"/>
      <c r="BG1415" s="409"/>
      <c r="BH1415" s="156"/>
      <c r="BI1415" s="156"/>
      <c r="BJ1415" s="156"/>
      <c r="BK1415" s="156"/>
      <c r="BL1415" s="156"/>
      <c r="BN1415" s="367"/>
    </row>
    <row r="1416" spans="1:66" s="216" customFormat="1" x14ac:dyDescent="0.45">
      <c r="A1416" s="154"/>
      <c r="B1416" s="485"/>
      <c r="C1416" s="155"/>
      <c r="D1416" s="155"/>
      <c r="E1416" s="156"/>
      <c r="F1416" s="156"/>
      <c r="AB1416" s="156"/>
      <c r="AC1416" s="156"/>
      <c r="AD1416" s="156"/>
      <c r="AE1416" s="156"/>
      <c r="AF1416" s="156"/>
      <c r="AG1416" s="156"/>
      <c r="AM1416" s="214"/>
      <c r="AN1416" s="214"/>
      <c r="AO1416" s="214"/>
      <c r="AV1416" s="475"/>
      <c r="BE1416" s="178"/>
      <c r="BF1416" s="398"/>
      <c r="BG1416" s="409"/>
      <c r="BH1416" s="156"/>
      <c r="BI1416" s="156"/>
      <c r="BJ1416" s="156"/>
      <c r="BK1416" s="156"/>
      <c r="BL1416" s="156"/>
      <c r="BN1416" s="367"/>
    </row>
    <row r="1417" spans="1:66" s="216" customFormat="1" x14ac:dyDescent="0.45">
      <c r="A1417" s="154"/>
      <c r="B1417" s="485"/>
      <c r="C1417" s="155"/>
      <c r="D1417" s="155"/>
      <c r="E1417" s="156"/>
      <c r="F1417" s="156"/>
      <c r="AB1417" s="156"/>
      <c r="AC1417" s="156"/>
      <c r="AD1417" s="156"/>
      <c r="AE1417" s="156"/>
      <c r="AF1417" s="156"/>
      <c r="AG1417" s="156"/>
      <c r="AM1417" s="214"/>
      <c r="AN1417" s="214"/>
      <c r="AO1417" s="214"/>
      <c r="AV1417" s="475"/>
      <c r="BE1417" s="178"/>
      <c r="BF1417" s="398"/>
      <c r="BG1417" s="409"/>
      <c r="BH1417" s="156"/>
      <c r="BI1417" s="156"/>
      <c r="BJ1417" s="156"/>
      <c r="BK1417" s="156"/>
      <c r="BL1417" s="156"/>
      <c r="BN1417" s="367"/>
    </row>
    <row r="1418" spans="1:66" s="216" customFormat="1" x14ac:dyDescent="0.45">
      <c r="A1418" s="154"/>
      <c r="B1418" s="485"/>
      <c r="C1418" s="155"/>
      <c r="D1418" s="155"/>
      <c r="E1418" s="156"/>
      <c r="F1418" s="156"/>
      <c r="AB1418" s="156"/>
      <c r="AC1418" s="156"/>
      <c r="AD1418" s="156"/>
      <c r="AE1418" s="156"/>
      <c r="AF1418" s="156"/>
      <c r="AG1418" s="156"/>
      <c r="AM1418" s="214"/>
      <c r="AN1418" s="214"/>
      <c r="AO1418" s="214"/>
      <c r="AV1418" s="475"/>
      <c r="BE1418" s="178"/>
      <c r="BF1418" s="398"/>
      <c r="BG1418" s="409"/>
      <c r="BH1418" s="156"/>
      <c r="BI1418" s="156"/>
      <c r="BJ1418" s="156"/>
      <c r="BK1418" s="156"/>
      <c r="BL1418" s="156"/>
      <c r="BN1418" s="367"/>
    </row>
    <row r="1419" spans="1:66" s="216" customFormat="1" x14ac:dyDescent="0.45">
      <c r="A1419" s="154"/>
      <c r="B1419" s="485"/>
      <c r="C1419" s="155"/>
      <c r="D1419" s="155"/>
      <c r="E1419" s="156"/>
      <c r="F1419" s="156"/>
      <c r="AB1419" s="156"/>
      <c r="AC1419" s="156"/>
      <c r="AD1419" s="156"/>
      <c r="AE1419" s="156"/>
      <c r="AF1419" s="156"/>
      <c r="AG1419" s="156"/>
      <c r="AM1419" s="214"/>
      <c r="AN1419" s="214"/>
      <c r="AO1419" s="214"/>
      <c r="AV1419" s="475"/>
      <c r="BE1419" s="178"/>
      <c r="BF1419" s="398"/>
      <c r="BG1419" s="409"/>
      <c r="BH1419" s="156"/>
      <c r="BI1419" s="156"/>
      <c r="BJ1419" s="156"/>
      <c r="BK1419" s="156"/>
      <c r="BL1419" s="156"/>
      <c r="BN1419" s="367"/>
    </row>
    <row r="1420" spans="1:66" s="216" customFormat="1" x14ac:dyDescent="0.45">
      <c r="A1420" s="154"/>
      <c r="B1420" s="485"/>
      <c r="C1420" s="155"/>
      <c r="D1420" s="155"/>
      <c r="E1420" s="156"/>
      <c r="F1420" s="156"/>
      <c r="AB1420" s="156"/>
      <c r="AC1420" s="156"/>
      <c r="AD1420" s="156"/>
      <c r="AE1420" s="156"/>
      <c r="AF1420" s="156"/>
      <c r="AG1420" s="156"/>
      <c r="AM1420" s="214"/>
      <c r="AN1420" s="214"/>
      <c r="AO1420" s="214"/>
      <c r="AV1420" s="475"/>
      <c r="BE1420" s="178"/>
      <c r="BF1420" s="398"/>
      <c r="BG1420" s="409"/>
      <c r="BH1420" s="156"/>
      <c r="BI1420" s="156"/>
      <c r="BJ1420" s="156"/>
      <c r="BK1420" s="156"/>
      <c r="BL1420" s="156"/>
      <c r="BN1420" s="367"/>
    </row>
    <row r="1421" spans="1:66" s="216" customFormat="1" x14ac:dyDescent="0.45">
      <c r="A1421" s="154"/>
      <c r="B1421" s="485"/>
      <c r="C1421" s="155"/>
      <c r="D1421" s="155"/>
      <c r="E1421" s="156"/>
      <c r="F1421" s="156"/>
      <c r="AB1421" s="156"/>
      <c r="AC1421" s="156"/>
      <c r="AD1421" s="156"/>
      <c r="AE1421" s="156"/>
      <c r="AF1421" s="156"/>
      <c r="AG1421" s="156"/>
      <c r="AM1421" s="214"/>
      <c r="AN1421" s="214"/>
      <c r="AO1421" s="214"/>
      <c r="AV1421" s="475"/>
      <c r="BE1421" s="178"/>
      <c r="BF1421" s="398"/>
      <c r="BG1421" s="409"/>
      <c r="BH1421" s="156"/>
      <c r="BI1421" s="156"/>
      <c r="BJ1421" s="156"/>
      <c r="BK1421" s="156"/>
      <c r="BL1421" s="156"/>
      <c r="BN1421" s="367"/>
    </row>
    <row r="1422" spans="1:66" s="216" customFormat="1" x14ac:dyDescent="0.45">
      <c r="A1422" s="154"/>
      <c r="B1422" s="485"/>
      <c r="C1422" s="155"/>
      <c r="D1422" s="155"/>
      <c r="E1422" s="156"/>
      <c r="F1422" s="156"/>
      <c r="AB1422" s="156"/>
      <c r="AC1422" s="156"/>
      <c r="AD1422" s="156"/>
      <c r="AE1422" s="156"/>
      <c r="AF1422" s="156"/>
      <c r="AG1422" s="156"/>
      <c r="AM1422" s="214"/>
      <c r="AN1422" s="214"/>
      <c r="AO1422" s="214"/>
      <c r="AV1422" s="475"/>
      <c r="BE1422" s="178"/>
      <c r="BF1422" s="398"/>
      <c r="BG1422" s="409"/>
      <c r="BH1422" s="156"/>
      <c r="BI1422" s="156"/>
      <c r="BJ1422" s="156"/>
      <c r="BK1422" s="156"/>
      <c r="BL1422" s="156"/>
      <c r="BN1422" s="367"/>
    </row>
    <row r="1423" spans="1:66" s="216" customFormat="1" x14ac:dyDescent="0.45">
      <c r="A1423" s="154"/>
      <c r="B1423" s="485"/>
      <c r="C1423" s="155"/>
      <c r="D1423" s="155"/>
      <c r="E1423" s="156"/>
      <c r="F1423" s="156"/>
      <c r="AB1423" s="156"/>
      <c r="AC1423" s="156"/>
      <c r="AD1423" s="156"/>
      <c r="AE1423" s="156"/>
      <c r="AF1423" s="156"/>
      <c r="AG1423" s="156"/>
      <c r="AM1423" s="214"/>
      <c r="AN1423" s="214"/>
      <c r="AO1423" s="214"/>
      <c r="AV1423" s="475"/>
      <c r="BE1423" s="178"/>
      <c r="BF1423" s="398"/>
      <c r="BG1423" s="409"/>
      <c r="BH1423" s="156"/>
      <c r="BI1423" s="156"/>
      <c r="BJ1423" s="156"/>
      <c r="BK1423" s="156"/>
      <c r="BL1423" s="156"/>
      <c r="BN1423" s="367"/>
    </row>
    <row r="1424" spans="1:66" s="216" customFormat="1" x14ac:dyDescent="0.45">
      <c r="A1424" s="154"/>
      <c r="B1424" s="485"/>
      <c r="C1424" s="155"/>
      <c r="D1424" s="155"/>
      <c r="E1424" s="156"/>
      <c r="F1424" s="156"/>
      <c r="AB1424" s="156"/>
      <c r="AC1424" s="156"/>
      <c r="AD1424" s="156"/>
      <c r="AE1424" s="156"/>
      <c r="AF1424" s="156"/>
      <c r="AG1424" s="156"/>
      <c r="AM1424" s="214"/>
      <c r="AN1424" s="214"/>
      <c r="AO1424" s="214"/>
      <c r="AV1424" s="475"/>
      <c r="BE1424" s="178"/>
      <c r="BF1424" s="398"/>
      <c r="BG1424" s="409"/>
      <c r="BH1424" s="156"/>
      <c r="BI1424" s="156"/>
      <c r="BJ1424" s="156"/>
      <c r="BK1424" s="156"/>
      <c r="BL1424" s="156"/>
      <c r="BN1424" s="367"/>
    </row>
    <row r="1425" spans="1:66" s="216" customFormat="1" x14ac:dyDescent="0.45">
      <c r="A1425" s="154"/>
      <c r="B1425" s="485"/>
      <c r="C1425" s="155"/>
      <c r="D1425" s="155"/>
      <c r="E1425" s="156"/>
      <c r="F1425" s="156"/>
      <c r="AB1425" s="156"/>
      <c r="AC1425" s="156"/>
      <c r="AD1425" s="156"/>
      <c r="AE1425" s="156"/>
      <c r="AF1425" s="156"/>
      <c r="AG1425" s="156"/>
      <c r="AM1425" s="214"/>
      <c r="AN1425" s="214"/>
      <c r="AO1425" s="214"/>
      <c r="AV1425" s="475"/>
      <c r="BE1425" s="178"/>
      <c r="BF1425" s="398"/>
      <c r="BG1425" s="409"/>
      <c r="BH1425" s="156"/>
      <c r="BI1425" s="156"/>
      <c r="BJ1425" s="156"/>
      <c r="BK1425" s="156"/>
      <c r="BL1425" s="156"/>
      <c r="BN1425" s="367"/>
    </row>
    <row r="1426" spans="1:66" s="216" customFormat="1" x14ac:dyDescent="0.45">
      <c r="A1426" s="154"/>
      <c r="B1426" s="485"/>
      <c r="C1426" s="155"/>
      <c r="D1426" s="155"/>
      <c r="E1426" s="156"/>
      <c r="F1426" s="156"/>
      <c r="AB1426" s="156"/>
      <c r="AC1426" s="156"/>
      <c r="AD1426" s="156"/>
      <c r="AE1426" s="156"/>
      <c r="AF1426" s="156"/>
      <c r="AG1426" s="156"/>
      <c r="AM1426" s="214"/>
      <c r="AN1426" s="214"/>
      <c r="AO1426" s="214"/>
      <c r="AV1426" s="475"/>
      <c r="BE1426" s="178"/>
      <c r="BF1426" s="398"/>
      <c r="BG1426" s="409"/>
      <c r="BH1426" s="156"/>
      <c r="BI1426" s="156"/>
      <c r="BJ1426" s="156"/>
      <c r="BK1426" s="156"/>
      <c r="BL1426" s="156"/>
      <c r="BN1426" s="367"/>
    </row>
    <row r="1427" spans="1:66" s="216" customFormat="1" x14ac:dyDescent="0.45">
      <c r="A1427" s="154"/>
      <c r="B1427" s="485"/>
      <c r="C1427" s="155"/>
      <c r="D1427" s="155"/>
      <c r="E1427" s="156"/>
      <c r="F1427" s="156"/>
      <c r="AB1427" s="156"/>
      <c r="AC1427" s="156"/>
      <c r="AD1427" s="156"/>
      <c r="AE1427" s="156"/>
      <c r="AF1427" s="156"/>
      <c r="AG1427" s="156"/>
      <c r="AM1427" s="214"/>
      <c r="AN1427" s="214"/>
      <c r="AO1427" s="214"/>
      <c r="AV1427" s="475"/>
      <c r="BE1427" s="178"/>
      <c r="BF1427" s="398"/>
      <c r="BG1427" s="409"/>
      <c r="BH1427" s="156"/>
      <c r="BI1427" s="156"/>
      <c r="BJ1427" s="156"/>
      <c r="BK1427" s="156"/>
      <c r="BL1427" s="156"/>
      <c r="BN1427" s="367"/>
    </row>
    <row r="1428" spans="1:66" s="216" customFormat="1" x14ac:dyDescent="0.45">
      <c r="A1428" s="154"/>
      <c r="B1428" s="485"/>
      <c r="C1428" s="155"/>
      <c r="D1428" s="155"/>
      <c r="E1428" s="156"/>
      <c r="F1428" s="156"/>
      <c r="AB1428" s="156"/>
      <c r="AC1428" s="156"/>
      <c r="AD1428" s="156"/>
      <c r="AE1428" s="156"/>
      <c r="AF1428" s="156"/>
      <c r="AG1428" s="156"/>
      <c r="AM1428" s="214"/>
      <c r="AN1428" s="214"/>
      <c r="AO1428" s="214"/>
      <c r="AV1428" s="475"/>
      <c r="BE1428" s="178"/>
      <c r="BF1428" s="398"/>
      <c r="BG1428" s="409"/>
      <c r="BH1428" s="156"/>
      <c r="BI1428" s="156"/>
      <c r="BJ1428" s="156"/>
      <c r="BK1428" s="156"/>
      <c r="BL1428" s="156"/>
      <c r="BN1428" s="367"/>
    </row>
    <row r="1429" spans="1:66" s="216" customFormat="1" x14ac:dyDescent="0.45">
      <c r="A1429" s="154"/>
      <c r="B1429" s="485"/>
      <c r="C1429" s="155"/>
      <c r="D1429" s="155"/>
      <c r="E1429" s="156"/>
      <c r="F1429" s="156"/>
      <c r="AB1429" s="156"/>
      <c r="AC1429" s="156"/>
      <c r="AD1429" s="156"/>
      <c r="AE1429" s="156"/>
      <c r="AF1429" s="156"/>
      <c r="AG1429" s="156"/>
      <c r="AM1429" s="214"/>
      <c r="AN1429" s="214"/>
      <c r="AO1429" s="214"/>
      <c r="AV1429" s="475"/>
      <c r="BE1429" s="178"/>
      <c r="BF1429" s="398"/>
      <c r="BG1429" s="409"/>
      <c r="BH1429" s="156"/>
      <c r="BI1429" s="156"/>
      <c r="BJ1429" s="156"/>
      <c r="BK1429" s="156"/>
      <c r="BL1429" s="156"/>
      <c r="BN1429" s="367"/>
    </row>
    <row r="1430" spans="1:66" s="216" customFormat="1" x14ac:dyDescent="0.45">
      <c r="A1430" s="154"/>
      <c r="B1430" s="485"/>
      <c r="C1430" s="155"/>
      <c r="D1430" s="155"/>
      <c r="E1430" s="156"/>
      <c r="F1430" s="156"/>
      <c r="AB1430" s="156"/>
      <c r="AC1430" s="156"/>
      <c r="AD1430" s="156"/>
      <c r="AE1430" s="156"/>
      <c r="AF1430" s="156"/>
      <c r="AG1430" s="156"/>
      <c r="AM1430" s="214"/>
      <c r="AN1430" s="214"/>
      <c r="AO1430" s="214"/>
      <c r="AV1430" s="475"/>
      <c r="BE1430" s="178"/>
      <c r="BF1430" s="398"/>
      <c r="BG1430" s="409"/>
      <c r="BH1430" s="156"/>
      <c r="BI1430" s="156"/>
      <c r="BJ1430" s="156"/>
      <c r="BK1430" s="156"/>
      <c r="BL1430" s="156"/>
      <c r="BN1430" s="367"/>
    </row>
    <row r="1431" spans="1:66" s="216" customFormat="1" x14ac:dyDescent="0.45">
      <c r="A1431" s="154"/>
      <c r="B1431" s="485"/>
      <c r="C1431" s="155"/>
      <c r="D1431" s="155"/>
      <c r="E1431" s="156"/>
      <c r="F1431" s="156"/>
      <c r="AB1431" s="156"/>
      <c r="AC1431" s="156"/>
      <c r="AD1431" s="156"/>
      <c r="AE1431" s="156"/>
      <c r="AF1431" s="156"/>
      <c r="AG1431" s="156"/>
      <c r="AM1431" s="214"/>
      <c r="AN1431" s="214"/>
      <c r="AO1431" s="214"/>
      <c r="AV1431" s="475"/>
      <c r="BE1431" s="178"/>
      <c r="BF1431" s="398"/>
      <c r="BG1431" s="409"/>
      <c r="BH1431" s="156"/>
      <c r="BI1431" s="156"/>
      <c r="BJ1431" s="156"/>
      <c r="BK1431" s="156"/>
      <c r="BL1431" s="156"/>
      <c r="BN1431" s="367"/>
    </row>
    <row r="1432" spans="1:66" s="216" customFormat="1" x14ac:dyDescent="0.45">
      <c r="A1432" s="154"/>
      <c r="B1432" s="485"/>
      <c r="C1432" s="155"/>
      <c r="D1432" s="155"/>
      <c r="E1432" s="156"/>
      <c r="F1432" s="156"/>
      <c r="AB1432" s="156"/>
      <c r="AC1432" s="156"/>
      <c r="AD1432" s="156"/>
      <c r="AE1432" s="156"/>
      <c r="AF1432" s="156"/>
      <c r="AG1432" s="156"/>
      <c r="AM1432" s="214"/>
      <c r="AN1432" s="214"/>
      <c r="AO1432" s="214"/>
      <c r="AV1432" s="475"/>
      <c r="BE1432" s="178"/>
      <c r="BF1432" s="398"/>
      <c r="BG1432" s="409"/>
      <c r="BH1432" s="156"/>
      <c r="BI1432" s="156"/>
      <c r="BJ1432" s="156"/>
      <c r="BK1432" s="156"/>
      <c r="BL1432" s="156"/>
      <c r="BN1432" s="367"/>
    </row>
    <row r="1433" spans="1:66" s="216" customFormat="1" x14ac:dyDescent="0.45">
      <c r="A1433" s="154"/>
      <c r="B1433" s="485"/>
      <c r="C1433" s="155"/>
      <c r="D1433" s="155"/>
      <c r="E1433" s="156"/>
      <c r="F1433" s="156"/>
      <c r="AB1433" s="156"/>
      <c r="AC1433" s="156"/>
      <c r="AD1433" s="156"/>
      <c r="AE1433" s="156"/>
      <c r="AF1433" s="156"/>
      <c r="AG1433" s="156"/>
      <c r="AM1433" s="214"/>
      <c r="AN1433" s="214"/>
      <c r="AO1433" s="214"/>
      <c r="AV1433" s="475"/>
      <c r="BE1433" s="178"/>
      <c r="BF1433" s="398"/>
      <c r="BG1433" s="409"/>
      <c r="BH1433" s="156"/>
      <c r="BI1433" s="156"/>
      <c r="BJ1433" s="156"/>
      <c r="BK1433" s="156"/>
      <c r="BL1433" s="156"/>
      <c r="BN1433" s="367"/>
    </row>
    <row r="1434" spans="1:66" s="216" customFormat="1" x14ac:dyDescent="0.45">
      <c r="A1434" s="154"/>
      <c r="B1434" s="485"/>
      <c r="C1434" s="155"/>
      <c r="D1434" s="155"/>
      <c r="E1434" s="156"/>
      <c r="F1434" s="156"/>
      <c r="AB1434" s="156"/>
      <c r="AC1434" s="156"/>
      <c r="AD1434" s="156"/>
      <c r="AE1434" s="156"/>
      <c r="AF1434" s="156"/>
      <c r="AG1434" s="156"/>
      <c r="AM1434" s="214"/>
      <c r="AN1434" s="214"/>
      <c r="AO1434" s="214"/>
      <c r="AV1434" s="475"/>
      <c r="BE1434" s="178"/>
      <c r="BF1434" s="398"/>
      <c r="BG1434" s="409"/>
      <c r="BH1434" s="156"/>
      <c r="BI1434" s="156"/>
      <c r="BJ1434" s="156"/>
      <c r="BK1434" s="156"/>
      <c r="BL1434" s="156"/>
      <c r="BN1434" s="367"/>
    </row>
    <row r="1435" spans="1:66" s="216" customFormat="1" x14ac:dyDescent="0.45">
      <c r="A1435" s="154"/>
      <c r="B1435" s="485"/>
      <c r="C1435" s="155"/>
      <c r="D1435" s="155"/>
      <c r="E1435" s="156"/>
      <c r="F1435" s="156"/>
      <c r="AB1435" s="156"/>
      <c r="AC1435" s="156"/>
      <c r="AD1435" s="156"/>
      <c r="AE1435" s="156"/>
      <c r="AF1435" s="156"/>
      <c r="AG1435" s="156"/>
      <c r="AM1435" s="214"/>
      <c r="AN1435" s="214"/>
      <c r="AO1435" s="214"/>
      <c r="AV1435" s="475"/>
      <c r="BE1435" s="178"/>
      <c r="BF1435" s="398"/>
      <c r="BG1435" s="409"/>
      <c r="BH1435" s="156"/>
      <c r="BI1435" s="156"/>
      <c r="BJ1435" s="156"/>
      <c r="BK1435" s="156"/>
      <c r="BL1435" s="156"/>
      <c r="BN1435" s="367"/>
    </row>
    <row r="1436" spans="1:66" s="216" customFormat="1" x14ac:dyDescent="0.45">
      <c r="A1436" s="154"/>
      <c r="B1436" s="485"/>
      <c r="C1436" s="155"/>
      <c r="D1436" s="155"/>
      <c r="E1436" s="156"/>
      <c r="F1436" s="156"/>
      <c r="AB1436" s="156"/>
      <c r="AC1436" s="156"/>
      <c r="AD1436" s="156"/>
      <c r="AE1436" s="156"/>
      <c r="AF1436" s="156"/>
      <c r="AG1436" s="156"/>
      <c r="AM1436" s="214"/>
      <c r="AN1436" s="214"/>
      <c r="AO1436" s="214"/>
      <c r="AV1436" s="475"/>
      <c r="BE1436" s="178"/>
      <c r="BF1436" s="398"/>
      <c r="BG1436" s="409"/>
      <c r="BH1436" s="156"/>
      <c r="BI1436" s="156"/>
      <c r="BJ1436" s="156"/>
      <c r="BK1436" s="156"/>
      <c r="BL1436" s="156"/>
      <c r="BN1436" s="367"/>
    </row>
    <row r="1437" spans="1:66" s="216" customFormat="1" x14ac:dyDescent="0.45">
      <c r="A1437" s="154"/>
      <c r="B1437" s="485"/>
      <c r="C1437" s="155"/>
      <c r="D1437" s="155"/>
      <c r="E1437" s="156"/>
      <c r="F1437" s="156"/>
      <c r="AB1437" s="156"/>
      <c r="AC1437" s="156"/>
      <c r="AD1437" s="156"/>
      <c r="AE1437" s="156"/>
      <c r="AF1437" s="156"/>
      <c r="AG1437" s="156"/>
      <c r="AM1437" s="214"/>
      <c r="AN1437" s="214"/>
      <c r="AO1437" s="214"/>
      <c r="AV1437" s="475"/>
      <c r="BE1437" s="178"/>
      <c r="BF1437" s="398"/>
      <c r="BG1437" s="409"/>
      <c r="BH1437" s="156"/>
      <c r="BI1437" s="156"/>
      <c r="BJ1437" s="156"/>
      <c r="BK1437" s="156"/>
      <c r="BL1437" s="156"/>
      <c r="BN1437" s="367"/>
    </row>
    <row r="1438" spans="1:66" s="216" customFormat="1" x14ac:dyDescent="0.45">
      <c r="A1438" s="154"/>
      <c r="B1438" s="485"/>
      <c r="C1438" s="155"/>
      <c r="D1438" s="155"/>
      <c r="E1438" s="156"/>
      <c r="F1438" s="156"/>
      <c r="AB1438" s="156"/>
      <c r="AC1438" s="156"/>
      <c r="AD1438" s="156"/>
      <c r="AE1438" s="156"/>
      <c r="AF1438" s="156"/>
      <c r="AG1438" s="156"/>
      <c r="AM1438" s="214"/>
      <c r="AN1438" s="214"/>
      <c r="AO1438" s="214"/>
      <c r="AV1438" s="475"/>
      <c r="BE1438" s="178"/>
      <c r="BF1438" s="398"/>
      <c r="BG1438" s="409"/>
      <c r="BH1438" s="156"/>
      <c r="BI1438" s="156"/>
      <c r="BJ1438" s="156"/>
      <c r="BK1438" s="156"/>
      <c r="BL1438" s="156"/>
      <c r="BN1438" s="367"/>
    </row>
    <row r="1439" spans="1:66" s="216" customFormat="1" x14ac:dyDescent="0.45">
      <c r="A1439" s="154"/>
      <c r="B1439" s="485"/>
      <c r="C1439" s="155"/>
      <c r="D1439" s="155"/>
      <c r="E1439" s="156"/>
      <c r="F1439" s="156"/>
      <c r="AB1439" s="156"/>
      <c r="AC1439" s="156"/>
      <c r="AD1439" s="156"/>
      <c r="AE1439" s="156"/>
      <c r="AF1439" s="156"/>
      <c r="AG1439" s="156"/>
      <c r="AM1439" s="214"/>
      <c r="AN1439" s="214"/>
      <c r="AO1439" s="214"/>
      <c r="AV1439" s="475"/>
      <c r="BE1439" s="178"/>
      <c r="BF1439" s="398"/>
      <c r="BG1439" s="409"/>
      <c r="BH1439" s="156"/>
      <c r="BI1439" s="156"/>
      <c r="BJ1439" s="156"/>
      <c r="BK1439" s="156"/>
      <c r="BL1439" s="156"/>
      <c r="BN1439" s="367"/>
    </row>
    <row r="1440" spans="1:66" s="216" customFormat="1" x14ac:dyDescent="0.45">
      <c r="A1440" s="154"/>
      <c r="B1440" s="485"/>
      <c r="C1440" s="155"/>
      <c r="D1440" s="155"/>
      <c r="E1440" s="156"/>
      <c r="F1440" s="156"/>
      <c r="AB1440" s="156"/>
      <c r="AC1440" s="156"/>
      <c r="AD1440" s="156"/>
      <c r="AE1440" s="156"/>
      <c r="AF1440" s="156"/>
      <c r="AG1440" s="156"/>
      <c r="AM1440" s="214"/>
      <c r="AN1440" s="214"/>
      <c r="AO1440" s="214"/>
      <c r="AV1440" s="475"/>
      <c r="BE1440" s="178"/>
      <c r="BF1440" s="398"/>
      <c r="BG1440" s="409"/>
      <c r="BH1440" s="156"/>
      <c r="BI1440" s="156"/>
      <c r="BJ1440" s="156"/>
      <c r="BK1440" s="156"/>
      <c r="BL1440" s="156"/>
      <c r="BN1440" s="367"/>
    </row>
    <row r="1441" spans="1:66" s="216" customFormat="1" x14ac:dyDescent="0.45">
      <c r="A1441" s="154"/>
      <c r="B1441" s="485"/>
      <c r="C1441" s="155"/>
      <c r="D1441" s="155"/>
      <c r="E1441" s="156"/>
      <c r="F1441" s="156"/>
      <c r="AB1441" s="156"/>
      <c r="AC1441" s="156"/>
      <c r="AD1441" s="156"/>
      <c r="AE1441" s="156"/>
      <c r="AF1441" s="156"/>
      <c r="AG1441" s="156"/>
      <c r="AM1441" s="214"/>
      <c r="AN1441" s="214"/>
      <c r="AO1441" s="214"/>
      <c r="AV1441" s="475"/>
      <c r="BE1441" s="178"/>
      <c r="BF1441" s="398"/>
      <c r="BG1441" s="409"/>
      <c r="BH1441" s="156"/>
      <c r="BI1441" s="156"/>
      <c r="BJ1441" s="156"/>
      <c r="BK1441" s="156"/>
      <c r="BL1441" s="156"/>
      <c r="BN1441" s="367"/>
    </row>
    <row r="1442" spans="1:66" s="216" customFormat="1" x14ac:dyDescent="0.45">
      <c r="A1442" s="154"/>
      <c r="B1442" s="485"/>
      <c r="C1442" s="155"/>
      <c r="D1442" s="155"/>
      <c r="E1442" s="156"/>
      <c r="F1442" s="156"/>
      <c r="AB1442" s="156"/>
      <c r="AC1442" s="156"/>
      <c r="AD1442" s="156"/>
      <c r="AE1442" s="156"/>
      <c r="AF1442" s="156"/>
      <c r="AG1442" s="156"/>
      <c r="AM1442" s="214"/>
      <c r="AN1442" s="214"/>
      <c r="AO1442" s="214"/>
      <c r="AV1442" s="475"/>
      <c r="BE1442" s="178"/>
      <c r="BF1442" s="398"/>
      <c r="BG1442" s="409"/>
      <c r="BH1442" s="156"/>
      <c r="BI1442" s="156"/>
      <c r="BJ1442" s="156"/>
      <c r="BK1442" s="156"/>
      <c r="BL1442" s="156"/>
      <c r="BN1442" s="367"/>
    </row>
    <row r="1443" spans="1:66" s="216" customFormat="1" x14ac:dyDescent="0.45">
      <c r="A1443" s="154"/>
      <c r="B1443" s="485"/>
      <c r="C1443" s="155"/>
      <c r="D1443" s="155"/>
      <c r="E1443" s="156"/>
      <c r="F1443" s="156"/>
      <c r="AB1443" s="156"/>
      <c r="AC1443" s="156"/>
      <c r="AD1443" s="156"/>
      <c r="AE1443" s="156"/>
      <c r="AF1443" s="156"/>
      <c r="AG1443" s="156"/>
      <c r="AM1443" s="214"/>
      <c r="AN1443" s="214"/>
      <c r="AO1443" s="214"/>
      <c r="AV1443" s="475"/>
      <c r="BE1443" s="178"/>
      <c r="BF1443" s="398"/>
      <c r="BG1443" s="409"/>
      <c r="BH1443" s="156"/>
      <c r="BI1443" s="156"/>
      <c r="BJ1443" s="156"/>
      <c r="BK1443" s="156"/>
      <c r="BL1443" s="156"/>
      <c r="BN1443" s="367"/>
    </row>
    <row r="1444" spans="1:66" s="216" customFormat="1" x14ac:dyDescent="0.45">
      <c r="A1444" s="154"/>
      <c r="B1444" s="485"/>
      <c r="C1444" s="155"/>
      <c r="D1444" s="155"/>
      <c r="E1444" s="156"/>
      <c r="F1444" s="156"/>
      <c r="AB1444" s="156"/>
      <c r="AC1444" s="156"/>
      <c r="AD1444" s="156"/>
      <c r="AE1444" s="156"/>
      <c r="AF1444" s="156"/>
      <c r="AG1444" s="156"/>
      <c r="AM1444" s="214"/>
      <c r="AN1444" s="214"/>
      <c r="AO1444" s="214"/>
      <c r="AV1444" s="475"/>
      <c r="BE1444" s="178"/>
      <c r="BF1444" s="398"/>
      <c r="BG1444" s="409"/>
      <c r="BH1444" s="156"/>
      <c r="BI1444" s="156"/>
      <c r="BJ1444" s="156"/>
      <c r="BK1444" s="156"/>
      <c r="BL1444" s="156"/>
      <c r="BN1444" s="367"/>
    </row>
    <row r="1445" spans="1:66" s="216" customFormat="1" x14ac:dyDescent="0.45">
      <c r="A1445" s="154"/>
      <c r="B1445" s="485"/>
      <c r="C1445" s="155"/>
      <c r="D1445" s="155"/>
      <c r="E1445" s="156"/>
      <c r="F1445" s="156"/>
      <c r="AB1445" s="156"/>
      <c r="AC1445" s="156"/>
      <c r="AD1445" s="156"/>
      <c r="AE1445" s="156"/>
      <c r="AF1445" s="156"/>
      <c r="AG1445" s="156"/>
      <c r="AM1445" s="214"/>
      <c r="AN1445" s="214"/>
      <c r="AO1445" s="214"/>
      <c r="AV1445" s="475"/>
      <c r="BE1445" s="178"/>
      <c r="BF1445" s="398"/>
      <c r="BG1445" s="409"/>
      <c r="BH1445" s="156"/>
      <c r="BI1445" s="156"/>
      <c r="BJ1445" s="156"/>
      <c r="BK1445" s="156"/>
      <c r="BL1445" s="156"/>
      <c r="BN1445" s="367"/>
    </row>
    <row r="1446" spans="1:66" s="216" customFormat="1" x14ac:dyDescent="0.45">
      <c r="A1446" s="154"/>
      <c r="B1446" s="485"/>
      <c r="C1446" s="155"/>
      <c r="D1446" s="155"/>
      <c r="E1446" s="156"/>
      <c r="F1446" s="156"/>
      <c r="AB1446" s="156"/>
      <c r="AC1446" s="156"/>
      <c r="AD1446" s="156"/>
      <c r="AE1446" s="156"/>
      <c r="AF1446" s="156"/>
      <c r="AG1446" s="156"/>
      <c r="AM1446" s="214"/>
      <c r="AN1446" s="214"/>
      <c r="AO1446" s="214"/>
      <c r="AV1446" s="475"/>
      <c r="BE1446" s="178"/>
      <c r="BF1446" s="398"/>
      <c r="BG1446" s="409"/>
      <c r="BH1446" s="156"/>
      <c r="BI1446" s="156"/>
      <c r="BJ1446" s="156"/>
      <c r="BK1446" s="156"/>
      <c r="BL1446" s="156"/>
      <c r="BN1446" s="367"/>
    </row>
    <row r="1447" spans="1:66" s="216" customFormat="1" x14ac:dyDescent="0.45">
      <c r="A1447" s="154"/>
      <c r="B1447" s="485"/>
      <c r="C1447" s="155"/>
      <c r="D1447" s="155"/>
      <c r="E1447" s="156"/>
      <c r="F1447" s="156"/>
      <c r="AB1447" s="156"/>
      <c r="AC1447" s="156"/>
      <c r="AD1447" s="156"/>
      <c r="AE1447" s="156"/>
      <c r="AF1447" s="156"/>
      <c r="AG1447" s="156"/>
      <c r="AM1447" s="214"/>
      <c r="AN1447" s="214"/>
      <c r="AO1447" s="214"/>
      <c r="AV1447" s="475"/>
      <c r="BE1447" s="178"/>
      <c r="BF1447" s="398"/>
      <c r="BG1447" s="409"/>
      <c r="BH1447" s="156"/>
      <c r="BI1447" s="156"/>
      <c r="BJ1447" s="156"/>
      <c r="BK1447" s="156"/>
      <c r="BL1447" s="156"/>
      <c r="BN1447" s="367"/>
    </row>
    <row r="1448" spans="1:66" s="216" customFormat="1" x14ac:dyDescent="0.45">
      <c r="A1448" s="154"/>
      <c r="B1448" s="485"/>
      <c r="C1448" s="155"/>
      <c r="D1448" s="155"/>
      <c r="E1448" s="156"/>
      <c r="F1448" s="156"/>
      <c r="AB1448" s="156"/>
      <c r="AC1448" s="156"/>
      <c r="AD1448" s="156"/>
      <c r="AE1448" s="156"/>
      <c r="AF1448" s="156"/>
      <c r="AG1448" s="156"/>
      <c r="AM1448" s="214"/>
      <c r="AN1448" s="214"/>
      <c r="AO1448" s="214"/>
      <c r="AV1448" s="475"/>
      <c r="BE1448" s="178"/>
      <c r="BF1448" s="398"/>
      <c r="BG1448" s="409"/>
      <c r="BH1448" s="156"/>
      <c r="BI1448" s="156"/>
      <c r="BJ1448" s="156"/>
      <c r="BK1448" s="156"/>
      <c r="BL1448" s="156"/>
      <c r="BN1448" s="367"/>
    </row>
    <row r="1449" spans="1:66" s="216" customFormat="1" x14ac:dyDescent="0.45">
      <c r="A1449" s="154"/>
      <c r="B1449" s="485"/>
      <c r="C1449" s="155"/>
      <c r="D1449" s="155"/>
      <c r="E1449" s="156"/>
      <c r="F1449" s="156"/>
      <c r="AB1449" s="156"/>
      <c r="AC1449" s="156"/>
      <c r="AD1449" s="156"/>
      <c r="AE1449" s="156"/>
      <c r="AF1449" s="156"/>
      <c r="AG1449" s="156"/>
      <c r="AM1449" s="214"/>
      <c r="AN1449" s="214"/>
      <c r="AO1449" s="214"/>
      <c r="AV1449" s="475"/>
      <c r="BE1449" s="178"/>
      <c r="BF1449" s="398"/>
      <c r="BG1449" s="409"/>
      <c r="BH1449" s="156"/>
      <c r="BI1449" s="156"/>
      <c r="BJ1449" s="156"/>
      <c r="BK1449" s="156"/>
      <c r="BL1449" s="156"/>
      <c r="BN1449" s="367"/>
    </row>
    <row r="1450" spans="1:66" s="216" customFormat="1" x14ac:dyDescent="0.45">
      <c r="A1450" s="154"/>
      <c r="B1450" s="485"/>
      <c r="C1450" s="155"/>
      <c r="D1450" s="155"/>
      <c r="E1450" s="156"/>
      <c r="F1450" s="156"/>
      <c r="AB1450" s="156"/>
      <c r="AC1450" s="156"/>
      <c r="AD1450" s="156"/>
      <c r="AE1450" s="156"/>
      <c r="AF1450" s="156"/>
      <c r="AG1450" s="156"/>
      <c r="AM1450" s="214"/>
      <c r="AN1450" s="214"/>
      <c r="AO1450" s="214"/>
      <c r="AV1450" s="475"/>
      <c r="BE1450" s="178"/>
      <c r="BF1450" s="398"/>
      <c r="BG1450" s="409"/>
      <c r="BH1450" s="156"/>
      <c r="BI1450" s="156"/>
      <c r="BJ1450" s="156"/>
      <c r="BK1450" s="156"/>
      <c r="BL1450" s="156"/>
      <c r="BN1450" s="367"/>
    </row>
    <row r="1451" spans="1:66" s="216" customFormat="1" x14ac:dyDescent="0.45">
      <c r="A1451" s="154"/>
      <c r="B1451" s="485"/>
      <c r="C1451" s="155"/>
      <c r="D1451" s="155"/>
      <c r="E1451" s="156"/>
      <c r="F1451" s="156"/>
      <c r="AB1451" s="156"/>
      <c r="AC1451" s="156"/>
      <c r="AD1451" s="156"/>
      <c r="AE1451" s="156"/>
      <c r="AF1451" s="156"/>
      <c r="AG1451" s="156"/>
      <c r="AM1451" s="214"/>
      <c r="AN1451" s="214"/>
      <c r="AO1451" s="214"/>
      <c r="AV1451" s="475"/>
      <c r="BE1451" s="178"/>
      <c r="BF1451" s="398"/>
      <c r="BG1451" s="409"/>
      <c r="BH1451" s="156"/>
      <c r="BI1451" s="156"/>
      <c r="BJ1451" s="156"/>
      <c r="BK1451" s="156"/>
      <c r="BL1451" s="156"/>
      <c r="BN1451" s="367"/>
    </row>
    <row r="1452" spans="1:66" s="216" customFormat="1" x14ac:dyDescent="0.45">
      <c r="A1452" s="154"/>
      <c r="B1452" s="485"/>
      <c r="C1452" s="155"/>
      <c r="D1452" s="155"/>
      <c r="E1452" s="156"/>
      <c r="F1452" s="156"/>
      <c r="AB1452" s="156"/>
      <c r="AC1452" s="156"/>
      <c r="AD1452" s="156"/>
      <c r="AE1452" s="156"/>
      <c r="AF1452" s="156"/>
      <c r="AG1452" s="156"/>
      <c r="AM1452" s="214"/>
      <c r="AN1452" s="214"/>
      <c r="AO1452" s="214"/>
      <c r="AV1452" s="475"/>
      <c r="BE1452" s="178"/>
      <c r="BF1452" s="398"/>
      <c r="BG1452" s="409"/>
      <c r="BH1452" s="156"/>
      <c r="BI1452" s="156"/>
      <c r="BJ1452" s="156"/>
      <c r="BK1452" s="156"/>
      <c r="BL1452" s="156"/>
      <c r="BN1452" s="367"/>
    </row>
    <row r="1453" spans="1:66" s="216" customFormat="1" x14ac:dyDescent="0.45">
      <c r="A1453" s="154"/>
      <c r="B1453" s="485"/>
      <c r="C1453" s="155"/>
      <c r="D1453" s="155"/>
      <c r="E1453" s="156"/>
      <c r="F1453" s="156"/>
      <c r="AB1453" s="156"/>
      <c r="AC1453" s="156"/>
      <c r="AD1453" s="156"/>
      <c r="AE1453" s="156"/>
      <c r="AF1453" s="156"/>
      <c r="AG1453" s="156"/>
      <c r="AM1453" s="214"/>
      <c r="AN1453" s="214"/>
      <c r="AO1453" s="214"/>
      <c r="AV1453" s="475"/>
      <c r="BE1453" s="178"/>
      <c r="BF1453" s="398"/>
      <c r="BG1453" s="409"/>
      <c r="BH1453" s="156"/>
      <c r="BI1453" s="156"/>
      <c r="BJ1453" s="156"/>
      <c r="BK1453" s="156"/>
      <c r="BL1453" s="156"/>
      <c r="BN1453" s="367"/>
    </row>
    <row r="1454" spans="1:66" s="216" customFormat="1" x14ac:dyDescent="0.45">
      <c r="A1454" s="154"/>
      <c r="B1454" s="485"/>
      <c r="C1454" s="155"/>
      <c r="D1454" s="155"/>
      <c r="E1454" s="156"/>
      <c r="F1454" s="156"/>
      <c r="AB1454" s="156"/>
      <c r="AC1454" s="156"/>
      <c r="AD1454" s="156"/>
      <c r="AE1454" s="156"/>
      <c r="AF1454" s="156"/>
      <c r="AG1454" s="156"/>
      <c r="AM1454" s="214"/>
      <c r="AN1454" s="214"/>
      <c r="AO1454" s="214"/>
      <c r="AV1454" s="475"/>
      <c r="BE1454" s="178"/>
      <c r="BF1454" s="398"/>
      <c r="BG1454" s="409"/>
      <c r="BH1454" s="156"/>
      <c r="BI1454" s="156"/>
      <c r="BJ1454" s="156"/>
      <c r="BK1454" s="156"/>
      <c r="BL1454" s="156"/>
      <c r="BN1454" s="367"/>
    </row>
    <row r="1455" spans="1:66" s="216" customFormat="1" x14ac:dyDescent="0.45">
      <c r="A1455" s="154"/>
      <c r="B1455" s="485"/>
      <c r="C1455" s="155"/>
      <c r="D1455" s="155"/>
      <c r="E1455" s="156"/>
      <c r="F1455" s="156"/>
      <c r="AB1455" s="156"/>
      <c r="AC1455" s="156"/>
      <c r="AD1455" s="156"/>
      <c r="AE1455" s="156"/>
      <c r="AF1455" s="156"/>
      <c r="AG1455" s="156"/>
      <c r="AM1455" s="214"/>
      <c r="AN1455" s="214"/>
      <c r="AO1455" s="214"/>
      <c r="AV1455" s="475"/>
      <c r="BE1455" s="178"/>
      <c r="BF1455" s="398"/>
      <c r="BG1455" s="409"/>
      <c r="BH1455" s="156"/>
      <c r="BI1455" s="156"/>
      <c r="BJ1455" s="156"/>
      <c r="BK1455" s="156"/>
      <c r="BL1455" s="156"/>
      <c r="BN1455" s="367"/>
    </row>
    <row r="1456" spans="1:66" s="216" customFormat="1" x14ac:dyDescent="0.45">
      <c r="A1456" s="154"/>
      <c r="B1456" s="485"/>
      <c r="C1456" s="155"/>
      <c r="D1456" s="155"/>
      <c r="E1456" s="156"/>
      <c r="F1456" s="156"/>
      <c r="AB1456" s="156"/>
      <c r="AC1456" s="156"/>
      <c r="AD1456" s="156"/>
      <c r="AE1456" s="156"/>
      <c r="AF1456" s="156"/>
      <c r="AG1456" s="156"/>
      <c r="AM1456" s="214"/>
      <c r="AN1456" s="214"/>
      <c r="AO1456" s="214"/>
      <c r="AV1456" s="475"/>
      <c r="BE1456" s="178"/>
      <c r="BF1456" s="398"/>
      <c r="BG1456" s="409"/>
      <c r="BH1456" s="156"/>
      <c r="BI1456" s="156"/>
      <c r="BJ1456" s="156"/>
      <c r="BK1456" s="156"/>
      <c r="BL1456" s="156"/>
      <c r="BN1456" s="367"/>
    </row>
    <row r="1457" spans="1:66" s="216" customFormat="1" x14ac:dyDescent="0.45">
      <c r="A1457" s="154"/>
      <c r="B1457" s="485"/>
      <c r="C1457" s="155"/>
      <c r="D1457" s="155"/>
      <c r="E1457" s="156"/>
      <c r="F1457" s="156"/>
      <c r="AB1457" s="156"/>
      <c r="AC1457" s="156"/>
      <c r="AD1457" s="156"/>
      <c r="AE1457" s="156"/>
      <c r="AF1457" s="156"/>
      <c r="AG1457" s="156"/>
      <c r="AM1457" s="214"/>
      <c r="AN1457" s="214"/>
      <c r="AO1457" s="214"/>
      <c r="AV1457" s="475"/>
      <c r="BE1457" s="178"/>
      <c r="BF1457" s="398"/>
      <c r="BG1457" s="409"/>
      <c r="BH1457" s="156"/>
      <c r="BI1457" s="156"/>
      <c r="BJ1457" s="156"/>
      <c r="BK1457" s="156"/>
      <c r="BL1457" s="156"/>
      <c r="BN1457" s="367"/>
    </row>
    <row r="1458" spans="1:66" s="216" customFormat="1" x14ac:dyDescent="0.45">
      <c r="A1458" s="154"/>
      <c r="B1458" s="485"/>
      <c r="C1458" s="155"/>
      <c r="D1458" s="155"/>
      <c r="E1458" s="156"/>
      <c r="F1458" s="156"/>
      <c r="AB1458" s="156"/>
      <c r="AC1458" s="156"/>
      <c r="AD1458" s="156"/>
      <c r="AE1458" s="156"/>
      <c r="AF1458" s="156"/>
      <c r="AG1458" s="156"/>
      <c r="AM1458" s="214"/>
      <c r="AN1458" s="214"/>
      <c r="AO1458" s="214"/>
      <c r="AV1458" s="475"/>
      <c r="BE1458" s="178"/>
      <c r="BF1458" s="398"/>
      <c r="BG1458" s="409"/>
      <c r="BH1458" s="156"/>
      <c r="BI1458" s="156"/>
      <c r="BJ1458" s="156"/>
      <c r="BK1458" s="156"/>
      <c r="BL1458" s="156"/>
      <c r="BN1458" s="367"/>
    </row>
    <row r="1459" spans="1:66" s="216" customFormat="1" x14ac:dyDescent="0.45">
      <c r="A1459" s="154"/>
      <c r="B1459" s="485"/>
      <c r="C1459" s="155"/>
      <c r="D1459" s="155"/>
      <c r="E1459" s="156"/>
      <c r="F1459" s="156"/>
      <c r="AB1459" s="156"/>
      <c r="AC1459" s="156"/>
      <c r="AD1459" s="156"/>
      <c r="AE1459" s="156"/>
      <c r="AF1459" s="156"/>
      <c r="AG1459" s="156"/>
      <c r="AM1459" s="214"/>
      <c r="AN1459" s="214"/>
      <c r="AO1459" s="214"/>
      <c r="AV1459" s="475"/>
      <c r="BE1459" s="178"/>
      <c r="BF1459" s="398"/>
      <c r="BG1459" s="409"/>
      <c r="BH1459" s="156"/>
      <c r="BI1459" s="156"/>
      <c r="BJ1459" s="156"/>
      <c r="BK1459" s="156"/>
      <c r="BL1459" s="156"/>
      <c r="BN1459" s="367"/>
    </row>
    <row r="1460" spans="1:66" s="216" customFormat="1" x14ac:dyDescent="0.45">
      <c r="A1460" s="154"/>
      <c r="B1460" s="485"/>
      <c r="C1460" s="155"/>
      <c r="D1460" s="155"/>
      <c r="E1460" s="156"/>
      <c r="F1460" s="156"/>
      <c r="AB1460" s="156"/>
      <c r="AC1460" s="156"/>
      <c r="AD1460" s="156"/>
      <c r="AE1460" s="156"/>
      <c r="AF1460" s="156"/>
      <c r="AG1460" s="156"/>
      <c r="AM1460" s="214"/>
      <c r="AN1460" s="214"/>
      <c r="AO1460" s="214"/>
      <c r="AV1460" s="475"/>
      <c r="BE1460" s="178"/>
      <c r="BF1460" s="398"/>
      <c r="BG1460" s="409"/>
      <c r="BH1460" s="156"/>
      <c r="BI1460" s="156"/>
      <c r="BJ1460" s="156"/>
      <c r="BK1460" s="156"/>
      <c r="BL1460" s="156"/>
      <c r="BN1460" s="367"/>
    </row>
    <row r="1461" spans="1:66" s="216" customFormat="1" x14ac:dyDescent="0.45">
      <c r="A1461" s="154"/>
      <c r="B1461" s="485"/>
      <c r="C1461" s="155"/>
      <c r="D1461" s="155"/>
      <c r="E1461" s="156"/>
      <c r="F1461" s="156"/>
      <c r="AB1461" s="156"/>
      <c r="AC1461" s="156"/>
      <c r="AD1461" s="156"/>
      <c r="AE1461" s="156"/>
      <c r="AF1461" s="156"/>
      <c r="AG1461" s="156"/>
      <c r="AM1461" s="214"/>
      <c r="AN1461" s="214"/>
      <c r="AO1461" s="214"/>
      <c r="AV1461" s="475"/>
      <c r="BE1461" s="178"/>
      <c r="BF1461" s="398"/>
      <c r="BG1461" s="409"/>
      <c r="BH1461" s="156"/>
      <c r="BI1461" s="156"/>
      <c r="BJ1461" s="156"/>
      <c r="BK1461" s="156"/>
      <c r="BL1461" s="156"/>
      <c r="BN1461" s="367"/>
    </row>
    <row r="1462" spans="1:66" s="216" customFormat="1" x14ac:dyDescent="0.45">
      <c r="A1462" s="154"/>
      <c r="B1462" s="485"/>
      <c r="C1462" s="155"/>
      <c r="D1462" s="155"/>
      <c r="E1462" s="156"/>
      <c r="F1462" s="156"/>
      <c r="AB1462" s="156"/>
      <c r="AC1462" s="156"/>
      <c r="AD1462" s="156"/>
      <c r="AE1462" s="156"/>
      <c r="AF1462" s="156"/>
      <c r="AG1462" s="156"/>
      <c r="AM1462" s="214"/>
      <c r="AN1462" s="214"/>
      <c r="AO1462" s="214"/>
      <c r="AV1462" s="475"/>
      <c r="BE1462" s="178"/>
      <c r="BF1462" s="398"/>
      <c r="BG1462" s="409"/>
      <c r="BH1462" s="156"/>
      <c r="BI1462" s="156"/>
      <c r="BJ1462" s="156"/>
      <c r="BK1462" s="156"/>
      <c r="BL1462" s="156"/>
      <c r="BN1462" s="367"/>
    </row>
    <row r="1463" spans="1:66" s="216" customFormat="1" x14ac:dyDescent="0.45">
      <c r="A1463" s="154"/>
      <c r="B1463" s="485"/>
      <c r="C1463" s="155"/>
      <c r="D1463" s="155"/>
      <c r="E1463" s="156"/>
      <c r="F1463" s="156"/>
      <c r="AB1463" s="156"/>
      <c r="AC1463" s="156"/>
      <c r="AD1463" s="156"/>
      <c r="AE1463" s="156"/>
      <c r="AF1463" s="156"/>
      <c r="AG1463" s="156"/>
      <c r="AM1463" s="214"/>
      <c r="AN1463" s="214"/>
      <c r="AO1463" s="214"/>
      <c r="AV1463" s="475"/>
      <c r="BE1463" s="178"/>
      <c r="BF1463" s="398"/>
      <c r="BG1463" s="409"/>
      <c r="BH1463" s="156"/>
      <c r="BI1463" s="156"/>
      <c r="BJ1463" s="156"/>
      <c r="BK1463" s="156"/>
      <c r="BL1463" s="156"/>
      <c r="BN1463" s="367"/>
    </row>
    <row r="1464" spans="1:66" s="216" customFormat="1" x14ac:dyDescent="0.45">
      <c r="A1464" s="154"/>
      <c r="B1464" s="485"/>
      <c r="C1464" s="155"/>
      <c r="D1464" s="155"/>
      <c r="E1464" s="156"/>
      <c r="F1464" s="156"/>
      <c r="AB1464" s="156"/>
      <c r="AC1464" s="156"/>
      <c r="AD1464" s="156"/>
      <c r="AE1464" s="156"/>
      <c r="AF1464" s="156"/>
      <c r="AG1464" s="156"/>
      <c r="AM1464" s="214"/>
      <c r="AN1464" s="214"/>
      <c r="AO1464" s="214"/>
      <c r="AV1464" s="475"/>
      <c r="BE1464" s="178"/>
      <c r="BF1464" s="398"/>
      <c r="BG1464" s="409"/>
      <c r="BH1464" s="156"/>
      <c r="BI1464" s="156"/>
      <c r="BJ1464" s="156"/>
      <c r="BK1464" s="156"/>
      <c r="BL1464" s="156"/>
      <c r="BN1464" s="367"/>
    </row>
    <row r="1465" spans="1:66" s="216" customFormat="1" x14ac:dyDescent="0.45">
      <c r="A1465" s="154"/>
      <c r="B1465" s="485"/>
      <c r="C1465" s="155"/>
      <c r="D1465" s="155"/>
      <c r="E1465" s="156"/>
      <c r="F1465" s="156"/>
      <c r="AB1465" s="156"/>
      <c r="AC1465" s="156"/>
      <c r="AD1465" s="156"/>
      <c r="AE1465" s="156"/>
      <c r="AF1465" s="156"/>
      <c r="AG1465" s="156"/>
      <c r="AM1465" s="214"/>
      <c r="AN1465" s="214"/>
      <c r="AO1465" s="214"/>
      <c r="AV1465" s="475"/>
      <c r="BE1465" s="178"/>
      <c r="BF1465" s="398"/>
      <c r="BG1465" s="409"/>
      <c r="BH1465" s="156"/>
      <c r="BI1465" s="156"/>
      <c r="BJ1465" s="156"/>
      <c r="BK1465" s="156"/>
      <c r="BL1465" s="156"/>
      <c r="BN1465" s="367"/>
    </row>
    <row r="1466" spans="1:66" s="216" customFormat="1" x14ac:dyDescent="0.45">
      <c r="A1466" s="154"/>
      <c r="B1466" s="485"/>
      <c r="C1466" s="155"/>
      <c r="D1466" s="155"/>
      <c r="E1466" s="156"/>
      <c r="F1466" s="156"/>
      <c r="AB1466" s="156"/>
      <c r="AC1466" s="156"/>
      <c r="AD1466" s="156"/>
      <c r="AE1466" s="156"/>
      <c r="AF1466" s="156"/>
      <c r="AG1466" s="156"/>
      <c r="AM1466" s="214"/>
      <c r="AN1466" s="214"/>
      <c r="AO1466" s="214"/>
      <c r="AV1466" s="475"/>
      <c r="BE1466" s="178"/>
      <c r="BF1466" s="398"/>
      <c r="BG1466" s="409"/>
      <c r="BH1466" s="156"/>
      <c r="BI1466" s="156"/>
      <c r="BJ1466" s="156"/>
      <c r="BK1466" s="156"/>
      <c r="BL1466" s="156"/>
      <c r="BN1466" s="367"/>
    </row>
    <row r="1467" spans="1:66" s="216" customFormat="1" x14ac:dyDescent="0.45">
      <c r="A1467" s="154"/>
      <c r="B1467" s="485"/>
      <c r="C1467" s="155"/>
      <c r="D1467" s="155"/>
      <c r="E1467" s="156"/>
      <c r="F1467" s="156"/>
      <c r="AB1467" s="156"/>
      <c r="AC1467" s="156"/>
      <c r="AD1467" s="156"/>
      <c r="AE1467" s="156"/>
      <c r="AF1467" s="156"/>
      <c r="AG1467" s="156"/>
      <c r="AM1467" s="214"/>
      <c r="AN1467" s="214"/>
      <c r="AO1467" s="214"/>
      <c r="AV1467" s="475"/>
      <c r="BE1467" s="178"/>
      <c r="BF1467" s="398"/>
      <c r="BG1467" s="409"/>
      <c r="BH1467" s="156"/>
      <c r="BI1467" s="156"/>
      <c r="BJ1467" s="156"/>
      <c r="BK1467" s="156"/>
      <c r="BL1467" s="156"/>
      <c r="BN1467" s="367"/>
    </row>
    <row r="1468" spans="1:66" s="216" customFormat="1" x14ac:dyDescent="0.45">
      <c r="A1468" s="154"/>
      <c r="B1468" s="485"/>
      <c r="C1468" s="155"/>
      <c r="D1468" s="155"/>
      <c r="E1468" s="156"/>
      <c r="F1468" s="156"/>
      <c r="AB1468" s="156"/>
      <c r="AC1468" s="156"/>
      <c r="AD1468" s="156"/>
      <c r="AE1468" s="156"/>
      <c r="AF1468" s="156"/>
      <c r="AG1468" s="156"/>
      <c r="AM1468" s="214"/>
      <c r="AN1468" s="214"/>
      <c r="AO1468" s="214"/>
      <c r="AV1468" s="475"/>
      <c r="BE1468" s="178"/>
      <c r="BF1468" s="398"/>
      <c r="BG1468" s="409"/>
      <c r="BH1468" s="156"/>
      <c r="BI1468" s="156"/>
      <c r="BJ1468" s="156"/>
      <c r="BK1468" s="156"/>
      <c r="BL1468" s="156"/>
      <c r="BN1468" s="367"/>
    </row>
    <row r="1469" spans="1:66" s="216" customFormat="1" x14ac:dyDescent="0.45">
      <c r="A1469" s="154"/>
      <c r="B1469" s="485"/>
      <c r="C1469" s="155"/>
      <c r="D1469" s="155"/>
      <c r="E1469" s="156"/>
      <c r="F1469" s="156"/>
      <c r="AB1469" s="156"/>
      <c r="AC1469" s="156"/>
      <c r="AD1469" s="156"/>
      <c r="AE1469" s="156"/>
      <c r="AF1469" s="156"/>
      <c r="AG1469" s="156"/>
      <c r="AM1469" s="214"/>
      <c r="AN1469" s="214"/>
      <c r="AO1469" s="214"/>
      <c r="AV1469" s="475"/>
      <c r="BE1469" s="178"/>
      <c r="BF1469" s="398"/>
      <c r="BG1469" s="409"/>
      <c r="BH1469" s="156"/>
      <c r="BI1469" s="156"/>
      <c r="BJ1469" s="156"/>
      <c r="BK1469" s="156"/>
      <c r="BL1469" s="156"/>
      <c r="BN1469" s="367"/>
    </row>
    <row r="1470" spans="1:66" s="216" customFormat="1" x14ac:dyDescent="0.45">
      <c r="A1470" s="154"/>
      <c r="B1470" s="485"/>
      <c r="C1470" s="155"/>
      <c r="D1470" s="155"/>
      <c r="E1470" s="156"/>
      <c r="F1470" s="156"/>
      <c r="AB1470" s="156"/>
      <c r="AC1470" s="156"/>
      <c r="AD1470" s="156"/>
      <c r="AE1470" s="156"/>
      <c r="AF1470" s="156"/>
      <c r="AG1470" s="156"/>
      <c r="AM1470" s="214"/>
      <c r="AN1470" s="214"/>
      <c r="AO1470" s="214"/>
      <c r="AV1470" s="475"/>
      <c r="BE1470" s="178"/>
      <c r="BF1470" s="398"/>
      <c r="BG1470" s="409"/>
      <c r="BH1470" s="156"/>
      <c r="BI1470" s="156"/>
      <c r="BJ1470" s="156"/>
      <c r="BK1470" s="156"/>
      <c r="BL1470" s="156"/>
      <c r="BN1470" s="367"/>
    </row>
    <row r="1471" spans="1:66" s="216" customFormat="1" x14ac:dyDescent="0.45">
      <c r="A1471" s="154"/>
      <c r="B1471" s="485"/>
      <c r="C1471" s="155"/>
      <c r="D1471" s="155"/>
      <c r="E1471" s="156"/>
      <c r="F1471" s="156"/>
      <c r="AB1471" s="156"/>
      <c r="AC1471" s="156"/>
      <c r="AD1471" s="156"/>
      <c r="AE1471" s="156"/>
      <c r="AF1471" s="156"/>
      <c r="AG1471" s="156"/>
      <c r="AM1471" s="214"/>
      <c r="AN1471" s="214"/>
      <c r="AO1471" s="214"/>
      <c r="AV1471" s="475"/>
      <c r="BE1471" s="178"/>
      <c r="BF1471" s="398"/>
      <c r="BG1471" s="409"/>
      <c r="BH1471" s="156"/>
      <c r="BI1471" s="156"/>
      <c r="BJ1471" s="156"/>
      <c r="BK1471" s="156"/>
      <c r="BL1471" s="156"/>
      <c r="BN1471" s="367"/>
    </row>
    <row r="1472" spans="1:66" s="216" customFormat="1" x14ac:dyDescent="0.45">
      <c r="A1472" s="154"/>
      <c r="B1472" s="485"/>
      <c r="C1472" s="155"/>
      <c r="D1472" s="155"/>
      <c r="E1472" s="156"/>
      <c r="F1472" s="156"/>
      <c r="AB1472" s="156"/>
      <c r="AC1472" s="156"/>
      <c r="AD1472" s="156"/>
      <c r="AE1472" s="156"/>
      <c r="AF1472" s="156"/>
      <c r="AG1472" s="156"/>
      <c r="AM1472" s="214"/>
      <c r="AN1472" s="214"/>
      <c r="AO1472" s="214"/>
      <c r="AV1472" s="475"/>
      <c r="BE1472" s="178"/>
      <c r="BF1472" s="398"/>
      <c r="BG1472" s="409"/>
      <c r="BH1472" s="156"/>
      <c r="BI1472" s="156"/>
      <c r="BJ1472" s="156"/>
      <c r="BK1472" s="156"/>
      <c r="BL1472" s="156"/>
      <c r="BN1472" s="367"/>
    </row>
    <row r="1473" spans="1:66" s="216" customFormat="1" x14ac:dyDescent="0.45">
      <c r="A1473" s="154"/>
      <c r="B1473" s="485"/>
      <c r="C1473" s="155"/>
      <c r="D1473" s="155"/>
      <c r="E1473" s="156"/>
      <c r="F1473" s="156"/>
      <c r="AB1473" s="156"/>
      <c r="AC1473" s="156"/>
      <c r="AD1473" s="156"/>
      <c r="AE1473" s="156"/>
      <c r="AF1473" s="156"/>
      <c r="AG1473" s="156"/>
      <c r="AM1473" s="214"/>
      <c r="AN1473" s="214"/>
      <c r="AO1473" s="214"/>
      <c r="AV1473" s="475"/>
      <c r="BE1473" s="178"/>
      <c r="BF1473" s="398"/>
      <c r="BG1473" s="409"/>
      <c r="BH1473" s="156"/>
      <c r="BI1473" s="156"/>
      <c r="BJ1473" s="156"/>
      <c r="BK1473" s="156"/>
      <c r="BL1473" s="156"/>
      <c r="BN1473" s="367"/>
    </row>
    <row r="1474" spans="1:66" s="216" customFormat="1" x14ac:dyDescent="0.45">
      <c r="A1474" s="154"/>
      <c r="B1474" s="485"/>
      <c r="C1474" s="155"/>
      <c r="D1474" s="155"/>
      <c r="E1474" s="156"/>
      <c r="F1474" s="156"/>
      <c r="AB1474" s="156"/>
      <c r="AC1474" s="156"/>
      <c r="AD1474" s="156"/>
      <c r="AE1474" s="156"/>
      <c r="AF1474" s="156"/>
      <c r="AG1474" s="156"/>
      <c r="AM1474" s="214"/>
      <c r="AN1474" s="214"/>
      <c r="AO1474" s="214"/>
      <c r="AV1474" s="475"/>
      <c r="BE1474" s="178"/>
      <c r="BF1474" s="398"/>
      <c r="BG1474" s="409"/>
      <c r="BH1474" s="156"/>
      <c r="BI1474" s="156"/>
      <c r="BJ1474" s="156"/>
      <c r="BK1474" s="156"/>
      <c r="BL1474" s="156"/>
      <c r="BN1474" s="367"/>
    </row>
    <row r="1475" spans="1:66" s="216" customFormat="1" x14ac:dyDescent="0.45">
      <c r="A1475" s="154"/>
      <c r="B1475" s="485"/>
      <c r="C1475" s="155"/>
      <c r="D1475" s="155"/>
      <c r="E1475" s="156"/>
      <c r="F1475" s="156"/>
      <c r="AB1475" s="156"/>
      <c r="AC1475" s="156"/>
      <c r="AD1475" s="156"/>
      <c r="AE1475" s="156"/>
      <c r="AF1475" s="156"/>
      <c r="AG1475" s="156"/>
      <c r="AM1475" s="214"/>
      <c r="AN1475" s="214"/>
      <c r="AO1475" s="214"/>
      <c r="AV1475" s="475"/>
      <c r="BE1475" s="178"/>
      <c r="BF1475" s="398"/>
      <c r="BG1475" s="409"/>
      <c r="BH1475" s="156"/>
      <c r="BI1475" s="156"/>
      <c r="BJ1475" s="156"/>
      <c r="BK1475" s="156"/>
      <c r="BL1475" s="156"/>
      <c r="BN1475" s="367"/>
    </row>
    <row r="1476" spans="1:66" s="216" customFormat="1" x14ac:dyDescent="0.45">
      <c r="A1476" s="154"/>
      <c r="B1476" s="485"/>
      <c r="C1476" s="155"/>
      <c r="D1476" s="155"/>
      <c r="E1476" s="156"/>
      <c r="F1476" s="156"/>
      <c r="AB1476" s="156"/>
      <c r="AC1476" s="156"/>
      <c r="AD1476" s="156"/>
      <c r="AE1476" s="156"/>
      <c r="AF1476" s="156"/>
      <c r="AG1476" s="156"/>
      <c r="AM1476" s="214"/>
      <c r="AN1476" s="214"/>
      <c r="AO1476" s="214"/>
      <c r="AV1476" s="475"/>
      <c r="BE1476" s="178"/>
      <c r="BF1476" s="398"/>
      <c r="BG1476" s="409"/>
      <c r="BH1476" s="156"/>
      <c r="BI1476" s="156"/>
      <c r="BJ1476" s="156"/>
      <c r="BK1476" s="156"/>
      <c r="BL1476" s="156"/>
      <c r="BN1476" s="367"/>
    </row>
    <row r="1477" spans="1:66" s="216" customFormat="1" x14ac:dyDescent="0.45">
      <c r="A1477" s="154"/>
      <c r="B1477" s="485"/>
      <c r="C1477" s="155"/>
      <c r="D1477" s="155"/>
      <c r="E1477" s="156"/>
      <c r="F1477" s="156"/>
      <c r="AB1477" s="156"/>
      <c r="AC1477" s="156"/>
      <c r="AD1477" s="156"/>
      <c r="AE1477" s="156"/>
      <c r="AF1477" s="156"/>
      <c r="AG1477" s="156"/>
      <c r="AM1477" s="214"/>
      <c r="AN1477" s="214"/>
      <c r="AO1477" s="214"/>
      <c r="AV1477" s="475"/>
      <c r="BE1477" s="178"/>
      <c r="BF1477" s="398"/>
      <c r="BG1477" s="409"/>
      <c r="BH1477" s="156"/>
      <c r="BI1477" s="156"/>
      <c r="BJ1477" s="156"/>
      <c r="BK1477" s="156"/>
      <c r="BL1477" s="156"/>
      <c r="BN1477" s="367"/>
    </row>
    <row r="1478" spans="1:66" s="216" customFormat="1" x14ac:dyDescent="0.45">
      <c r="A1478" s="154"/>
      <c r="B1478" s="485"/>
      <c r="C1478" s="155"/>
      <c r="D1478" s="155"/>
      <c r="E1478" s="156"/>
      <c r="F1478" s="156"/>
      <c r="AB1478" s="156"/>
      <c r="AC1478" s="156"/>
      <c r="AD1478" s="156"/>
      <c r="AE1478" s="156"/>
      <c r="AF1478" s="156"/>
      <c r="AG1478" s="156"/>
      <c r="AM1478" s="214"/>
      <c r="AN1478" s="214"/>
      <c r="AO1478" s="214"/>
      <c r="AV1478" s="475"/>
      <c r="BE1478" s="178"/>
      <c r="BF1478" s="398"/>
      <c r="BG1478" s="409"/>
      <c r="BH1478" s="156"/>
      <c r="BI1478" s="156"/>
      <c r="BJ1478" s="156"/>
      <c r="BK1478" s="156"/>
      <c r="BL1478" s="156"/>
      <c r="BN1478" s="367"/>
    </row>
    <row r="1479" spans="1:66" s="216" customFormat="1" x14ac:dyDescent="0.45">
      <c r="A1479" s="154"/>
      <c r="B1479" s="485"/>
      <c r="C1479" s="155"/>
      <c r="D1479" s="155"/>
      <c r="E1479" s="156"/>
      <c r="F1479" s="156"/>
      <c r="AB1479" s="156"/>
      <c r="AC1479" s="156"/>
      <c r="AD1479" s="156"/>
      <c r="AE1479" s="156"/>
      <c r="AF1479" s="156"/>
      <c r="AG1479" s="156"/>
      <c r="AM1479" s="214"/>
      <c r="AN1479" s="214"/>
      <c r="AO1479" s="214"/>
      <c r="AV1479" s="475"/>
      <c r="BE1479" s="178"/>
      <c r="BF1479" s="398"/>
      <c r="BG1479" s="409"/>
      <c r="BH1479" s="156"/>
      <c r="BI1479" s="156"/>
      <c r="BJ1479" s="156"/>
      <c r="BK1479" s="156"/>
      <c r="BL1479" s="156"/>
      <c r="BN1479" s="367"/>
    </row>
    <row r="1480" spans="1:66" s="216" customFormat="1" x14ac:dyDescent="0.45">
      <c r="A1480" s="154"/>
      <c r="B1480" s="485"/>
      <c r="C1480" s="155"/>
      <c r="D1480" s="155"/>
      <c r="E1480" s="156"/>
      <c r="F1480" s="156"/>
      <c r="AB1480" s="156"/>
      <c r="AC1480" s="156"/>
      <c r="AD1480" s="156"/>
      <c r="AE1480" s="156"/>
      <c r="AF1480" s="156"/>
      <c r="AG1480" s="156"/>
      <c r="AM1480" s="214"/>
      <c r="AN1480" s="214"/>
      <c r="AO1480" s="214"/>
      <c r="AV1480" s="475"/>
      <c r="BE1480" s="178"/>
      <c r="BF1480" s="398"/>
      <c r="BG1480" s="409"/>
      <c r="BH1480" s="156"/>
      <c r="BI1480" s="156"/>
      <c r="BJ1480" s="156"/>
      <c r="BK1480" s="156"/>
      <c r="BL1480" s="156"/>
      <c r="BN1480" s="367"/>
    </row>
    <row r="1481" spans="1:66" s="216" customFormat="1" x14ac:dyDescent="0.45">
      <c r="A1481" s="154"/>
      <c r="B1481" s="485"/>
      <c r="C1481" s="155"/>
      <c r="D1481" s="155"/>
      <c r="E1481" s="156"/>
      <c r="F1481" s="156"/>
      <c r="AB1481" s="156"/>
      <c r="AC1481" s="156"/>
      <c r="AD1481" s="156"/>
      <c r="AE1481" s="156"/>
      <c r="AF1481" s="156"/>
      <c r="AG1481" s="156"/>
      <c r="AM1481" s="214"/>
      <c r="AN1481" s="214"/>
      <c r="AO1481" s="214"/>
      <c r="AV1481" s="475"/>
      <c r="BE1481" s="178"/>
      <c r="BF1481" s="398"/>
      <c r="BG1481" s="409"/>
      <c r="BH1481" s="156"/>
      <c r="BI1481" s="156"/>
      <c r="BJ1481" s="156"/>
      <c r="BK1481" s="156"/>
      <c r="BL1481" s="156"/>
      <c r="BN1481" s="367"/>
    </row>
    <row r="1482" spans="1:66" s="216" customFormat="1" x14ac:dyDescent="0.45">
      <c r="A1482" s="154"/>
      <c r="B1482" s="485"/>
      <c r="C1482" s="155"/>
      <c r="D1482" s="155"/>
      <c r="E1482" s="156"/>
      <c r="F1482" s="156"/>
      <c r="AB1482" s="156"/>
      <c r="AC1482" s="156"/>
      <c r="AD1482" s="156"/>
      <c r="AE1482" s="156"/>
      <c r="AF1482" s="156"/>
      <c r="AG1482" s="156"/>
      <c r="AM1482" s="214"/>
      <c r="AN1482" s="214"/>
      <c r="AO1482" s="214"/>
      <c r="AV1482" s="475"/>
      <c r="BE1482" s="178"/>
      <c r="BF1482" s="398"/>
      <c r="BG1482" s="409"/>
      <c r="BH1482" s="156"/>
      <c r="BI1482" s="156"/>
      <c r="BJ1482" s="156"/>
      <c r="BK1482" s="156"/>
      <c r="BL1482" s="156"/>
      <c r="BN1482" s="367"/>
    </row>
    <row r="1483" spans="1:66" s="216" customFormat="1" x14ac:dyDescent="0.45">
      <c r="A1483" s="154"/>
      <c r="B1483" s="485"/>
      <c r="C1483" s="155"/>
      <c r="D1483" s="155"/>
      <c r="E1483" s="156"/>
      <c r="F1483" s="156"/>
      <c r="AB1483" s="156"/>
      <c r="AC1483" s="156"/>
      <c r="AD1483" s="156"/>
      <c r="AE1483" s="156"/>
      <c r="AF1483" s="156"/>
      <c r="AG1483" s="156"/>
      <c r="AM1483" s="214"/>
      <c r="AN1483" s="214"/>
      <c r="AO1483" s="214"/>
      <c r="AV1483" s="475"/>
      <c r="BE1483" s="178"/>
      <c r="BF1483" s="398"/>
      <c r="BG1483" s="409"/>
      <c r="BH1483" s="156"/>
      <c r="BI1483" s="156"/>
      <c r="BJ1483" s="156"/>
      <c r="BK1483" s="156"/>
      <c r="BL1483" s="156"/>
      <c r="BN1483" s="367"/>
    </row>
    <row r="1484" spans="1:66" s="216" customFormat="1" x14ac:dyDescent="0.45">
      <c r="A1484" s="154"/>
      <c r="B1484" s="485"/>
      <c r="C1484" s="155"/>
      <c r="D1484" s="155"/>
      <c r="E1484" s="156"/>
      <c r="F1484" s="156"/>
      <c r="AB1484" s="156"/>
      <c r="AC1484" s="156"/>
      <c r="AD1484" s="156"/>
      <c r="AE1484" s="156"/>
      <c r="AF1484" s="156"/>
      <c r="AG1484" s="156"/>
      <c r="AM1484" s="214"/>
      <c r="AN1484" s="214"/>
      <c r="AO1484" s="214"/>
      <c r="AV1484" s="475"/>
      <c r="BE1484" s="178"/>
      <c r="BF1484" s="398"/>
      <c r="BG1484" s="409"/>
      <c r="BH1484" s="156"/>
      <c r="BI1484" s="156"/>
      <c r="BJ1484" s="156"/>
      <c r="BK1484" s="156"/>
      <c r="BL1484" s="156"/>
      <c r="BN1484" s="367"/>
    </row>
    <row r="1485" spans="1:66" s="216" customFormat="1" x14ac:dyDescent="0.45">
      <c r="A1485" s="154"/>
      <c r="B1485" s="485"/>
      <c r="C1485" s="155"/>
      <c r="D1485" s="155"/>
      <c r="E1485" s="156"/>
      <c r="F1485" s="156"/>
      <c r="AB1485" s="156"/>
      <c r="AC1485" s="156"/>
      <c r="AD1485" s="156"/>
      <c r="AE1485" s="156"/>
      <c r="AF1485" s="156"/>
      <c r="AG1485" s="156"/>
      <c r="AM1485" s="214"/>
      <c r="AN1485" s="214"/>
      <c r="AO1485" s="214"/>
      <c r="AV1485" s="475"/>
      <c r="BE1485" s="178"/>
      <c r="BF1485" s="398"/>
      <c r="BG1485" s="409"/>
      <c r="BH1485" s="156"/>
      <c r="BI1485" s="156"/>
      <c r="BJ1485" s="156"/>
      <c r="BK1485" s="156"/>
      <c r="BL1485" s="156"/>
      <c r="BN1485" s="367"/>
    </row>
    <row r="1486" spans="1:66" s="216" customFormat="1" x14ac:dyDescent="0.45">
      <c r="A1486" s="154"/>
      <c r="B1486" s="485"/>
      <c r="C1486" s="155"/>
      <c r="D1486" s="155"/>
      <c r="E1486" s="156"/>
      <c r="F1486" s="156"/>
      <c r="AB1486" s="156"/>
      <c r="AC1486" s="156"/>
      <c r="AD1486" s="156"/>
      <c r="AE1486" s="156"/>
      <c r="AF1486" s="156"/>
      <c r="AG1486" s="156"/>
      <c r="AM1486" s="214"/>
      <c r="AN1486" s="214"/>
      <c r="AO1486" s="214"/>
      <c r="AV1486" s="475"/>
      <c r="BE1486" s="178"/>
      <c r="BF1486" s="398"/>
      <c r="BG1486" s="409"/>
      <c r="BH1486" s="156"/>
      <c r="BI1486" s="156"/>
      <c r="BJ1486" s="156"/>
      <c r="BK1486" s="156"/>
      <c r="BL1486" s="156"/>
      <c r="BN1486" s="367"/>
    </row>
    <row r="1487" spans="1:66" s="216" customFormat="1" x14ac:dyDescent="0.45">
      <c r="A1487" s="154"/>
      <c r="B1487" s="485"/>
      <c r="C1487" s="155"/>
      <c r="D1487" s="155"/>
      <c r="E1487" s="156"/>
      <c r="F1487" s="156"/>
      <c r="AB1487" s="156"/>
      <c r="AC1487" s="156"/>
      <c r="AD1487" s="156"/>
      <c r="AE1487" s="156"/>
      <c r="AF1487" s="156"/>
      <c r="AG1487" s="156"/>
      <c r="AM1487" s="214"/>
      <c r="AN1487" s="214"/>
      <c r="AO1487" s="214"/>
      <c r="AV1487" s="475"/>
      <c r="BE1487" s="178"/>
      <c r="BF1487" s="398"/>
      <c r="BG1487" s="409"/>
      <c r="BH1487" s="156"/>
      <c r="BI1487" s="156"/>
      <c r="BJ1487" s="156"/>
      <c r="BK1487" s="156"/>
      <c r="BL1487" s="156"/>
      <c r="BN1487" s="367"/>
    </row>
    <row r="1488" spans="1:66" s="216" customFormat="1" x14ac:dyDescent="0.45">
      <c r="A1488" s="154"/>
      <c r="B1488" s="485"/>
      <c r="C1488" s="155"/>
      <c r="D1488" s="155"/>
      <c r="E1488" s="156"/>
      <c r="F1488" s="156"/>
      <c r="AB1488" s="156"/>
      <c r="AC1488" s="156"/>
      <c r="AD1488" s="156"/>
      <c r="AE1488" s="156"/>
      <c r="AF1488" s="156"/>
      <c r="AG1488" s="156"/>
      <c r="AM1488" s="214"/>
      <c r="AN1488" s="214"/>
      <c r="AO1488" s="214"/>
      <c r="AV1488" s="475"/>
      <c r="BE1488" s="178"/>
      <c r="BF1488" s="398"/>
      <c r="BG1488" s="409"/>
      <c r="BH1488" s="156"/>
      <c r="BI1488" s="156"/>
      <c r="BJ1488" s="156"/>
      <c r="BK1488" s="156"/>
      <c r="BL1488" s="156"/>
      <c r="BN1488" s="367"/>
    </row>
    <row r="1489" spans="1:66" s="216" customFormat="1" x14ac:dyDescent="0.45">
      <c r="A1489" s="154"/>
      <c r="B1489" s="485"/>
      <c r="C1489" s="155"/>
      <c r="D1489" s="155"/>
      <c r="E1489" s="156"/>
      <c r="F1489" s="156"/>
      <c r="AB1489" s="156"/>
      <c r="AC1489" s="156"/>
      <c r="AD1489" s="156"/>
      <c r="AE1489" s="156"/>
      <c r="AF1489" s="156"/>
      <c r="AG1489" s="156"/>
      <c r="AM1489" s="214"/>
      <c r="AN1489" s="214"/>
      <c r="AO1489" s="214"/>
      <c r="AV1489" s="475"/>
      <c r="BE1489" s="178"/>
      <c r="BF1489" s="398"/>
      <c r="BG1489" s="409"/>
      <c r="BH1489" s="156"/>
      <c r="BI1489" s="156"/>
      <c r="BJ1489" s="156"/>
      <c r="BK1489" s="156"/>
      <c r="BL1489" s="156"/>
      <c r="BN1489" s="367"/>
    </row>
    <row r="1490" spans="1:66" s="216" customFormat="1" x14ac:dyDescent="0.45">
      <c r="A1490" s="154"/>
      <c r="B1490" s="485"/>
      <c r="C1490" s="155"/>
      <c r="D1490" s="155"/>
      <c r="E1490" s="156"/>
      <c r="F1490" s="156"/>
      <c r="AB1490" s="156"/>
      <c r="AC1490" s="156"/>
      <c r="AD1490" s="156"/>
      <c r="AE1490" s="156"/>
      <c r="AF1490" s="156"/>
      <c r="AG1490" s="156"/>
      <c r="AM1490" s="214"/>
      <c r="AN1490" s="214"/>
      <c r="AO1490" s="214"/>
      <c r="AV1490" s="475"/>
      <c r="BE1490" s="178"/>
      <c r="BF1490" s="398"/>
      <c r="BG1490" s="409"/>
      <c r="BH1490" s="156"/>
      <c r="BI1490" s="156"/>
      <c r="BJ1490" s="156"/>
      <c r="BK1490" s="156"/>
      <c r="BL1490" s="156"/>
      <c r="BN1490" s="367"/>
    </row>
    <row r="1491" spans="1:66" s="216" customFormat="1" x14ac:dyDescent="0.45">
      <c r="A1491" s="154"/>
      <c r="B1491" s="485"/>
      <c r="C1491" s="155"/>
      <c r="D1491" s="155"/>
      <c r="E1491" s="156"/>
      <c r="F1491" s="156"/>
      <c r="AB1491" s="156"/>
      <c r="AC1491" s="156"/>
      <c r="AD1491" s="156"/>
      <c r="AE1491" s="156"/>
      <c r="AF1491" s="156"/>
      <c r="AG1491" s="156"/>
      <c r="AM1491" s="214"/>
      <c r="AN1491" s="214"/>
      <c r="AO1491" s="214"/>
      <c r="AV1491" s="475"/>
      <c r="BE1491" s="178"/>
      <c r="BF1491" s="398"/>
      <c r="BG1491" s="409"/>
      <c r="BH1491" s="156"/>
      <c r="BI1491" s="156"/>
      <c r="BJ1491" s="156"/>
      <c r="BK1491" s="156"/>
      <c r="BL1491" s="156"/>
      <c r="BN1491" s="367"/>
    </row>
    <row r="1492" spans="1:66" s="216" customFormat="1" x14ac:dyDescent="0.45">
      <c r="A1492" s="154"/>
      <c r="B1492" s="485"/>
      <c r="C1492" s="155"/>
      <c r="D1492" s="155"/>
      <c r="E1492" s="156"/>
      <c r="F1492" s="156"/>
      <c r="AB1492" s="156"/>
      <c r="AC1492" s="156"/>
      <c r="AD1492" s="156"/>
      <c r="AE1492" s="156"/>
      <c r="AF1492" s="156"/>
      <c r="AG1492" s="156"/>
      <c r="AM1492" s="214"/>
      <c r="AN1492" s="214"/>
      <c r="AO1492" s="214"/>
      <c r="AV1492" s="475"/>
      <c r="BE1492" s="178"/>
      <c r="BF1492" s="398"/>
      <c r="BG1492" s="409"/>
      <c r="BH1492" s="156"/>
      <c r="BI1492" s="156"/>
      <c r="BJ1492" s="156"/>
      <c r="BK1492" s="156"/>
      <c r="BL1492" s="156"/>
      <c r="BN1492" s="367"/>
    </row>
    <row r="1493" spans="1:66" s="216" customFormat="1" x14ac:dyDescent="0.45">
      <c r="A1493" s="154"/>
      <c r="B1493" s="485"/>
      <c r="C1493" s="155"/>
      <c r="D1493" s="155"/>
      <c r="E1493" s="156"/>
      <c r="F1493" s="156"/>
      <c r="AB1493" s="156"/>
      <c r="AC1493" s="156"/>
      <c r="AD1493" s="156"/>
      <c r="AE1493" s="156"/>
      <c r="AF1493" s="156"/>
      <c r="AG1493" s="156"/>
      <c r="AM1493" s="214"/>
      <c r="AN1493" s="214"/>
      <c r="AO1493" s="214"/>
      <c r="AV1493" s="475"/>
      <c r="BE1493" s="178"/>
      <c r="BF1493" s="398"/>
      <c r="BG1493" s="409"/>
      <c r="BH1493" s="156"/>
      <c r="BI1493" s="156"/>
      <c r="BJ1493" s="156"/>
      <c r="BK1493" s="156"/>
      <c r="BL1493" s="156"/>
      <c r="BN1493" s="367"/>
    </row>
    <row r="1494" spans="1:66" s="216" customFormat="1" x14ac:dyDescent="0.45">
      <c r="A1494" s="154"/>
      <c r="B1494" s="485"/>
      <c r="C1494" s="155"/>
      <c r="D1494" s="155"/>
      <c r="E1494" s="156"/>
      <c r="F1494" s="156"/>
      <c r="AB1494" s="156"/>
      <c r="AC1494" s="156"/>
      <c r="AD1494" s="156"/>
      <c r="AE1494" s="156"/>
      <c r="AF1494" s="156"/>
      <c r="AG1494" s="156"/>
      <c r="AM1494" s="214"/>
      <c r="AN1494" s="214"/>
      <c r="AO1494" s="214"/>
      <c r="AV1494" s="475"/>
      <c r="BE1494" s="178"/>
      <c r="BF1494" s="398"/>
      <c r="BG1494" s="409"/>
      <c r="BH1494" s="156"/>
      <c r="BI1494" s="156"/>
      <c r="BJ1494" s="156"/>
      <c r="BK1494" s="156"/>
      <c r="BL1494" s="156"/>
      <c r="BN1494" s="367"/>
    </row>
    <row r="1495" spans="1:66" s="216" customFormat="1" x14ac:dyDescent="0.45">
      <c r="A1495" s="154"/>
      <c r="B1495" s="485"/>
      <c r="C1495" s="155"/>
      <c r="D1495" s="155"/>
      <c r="E1495" s="156"/>
      <c r="F1495" s="156"/>
      <c r="AB1495" s="156"/>
      <c r="AC1495" s="156"/>
      <c r="AD1495" s="156"/>
      <c r="AE1495" s="156"/>
      <c r="AF1495" s="156"/>
      <c r="AG1495" s="156"/>
      <c r="AM1495" s="214"/>
      <c r="AN1495" s="214"/>
      <c r="AO1495" s="214"/>
      <c r="AV1495" s="475"/>
      <c r="BE1495" s="178"/>
      <c r="BF1495" s="398"/>
      <c r="BG1495" s="409"/>
      <c r="BH1495" s="156"/>
      <c r="BI1495" s="156"/>
      <c r="BJ1495" s="156"/>
      <c r="BK1495" s="156"/>
      <c r="BL1495" s="156"/>
      <c r="BN1495" s="367"/>
    </row>
    <row r="1496" spans="1:66" s="216" customFormat="1" x14ac:dyDescent="0.45">
      <c r="A1496" s="154"/>
      <c r="B1496" s="485"/>
      <c r="C1496" s="155"/>
      <c r="D1496" s="155"/>
      <c r="E1496" s="156"/>
      <c r="F1496" s="156"/>
      <c r="AB1496" s="156"/>
      <c r="AC1496" s="156"/>
      <c r="AD1496" s="156"/>
      <c r="AE1496" s="156"/>
      <c r="AF1496" s="156"/>
      <c r="AG1496" s="156"/>
      <c r="AM1496" s="214"/>
      <c r="AN1496" s="214"/>
      <c r="AO1496" s="214"/>
      <c r="AV1496" s="475"/>
      <c r="BE1496" s="178"/>
      <c r="BF1496" s="398"/>
      <c r="BG1496" s="409"/>
      <c r="BH1496" s="156"/>
      <c r="BI1496" s="156"/>
      <c r="BJ1496" s="156"/>
      <c r="BK1496" s="156"/>
      <c r="BL1496" s="156"/>
      <c r="BN1496" s="367"/>
    </row>
    <row r="1497" spans="1:66" s="216" customFormat="1" x14ac:dyDescent="0.45">
      <c r="A1497" s="154"/>
      <c r="B1497" s="485"/>
      <c r="C1497" s="155"/>
      <c r="D1497" s="155"/>
      <c r="E1497" s="156"/>
      <c r="F1497" s="156"/>
      <c r="AB1497" s="156"/>
      <c r="AC1497" s="156"/>
      <c r="AD1497" s="156"/>
      <c r="AE1497" s="156"/>
      <c r="AF1497" s="156"/>
      <c r="AG1497" s="156"/>
      <c r="AM1497" s="214"/>
      <c r="AN1497" s="214"/>
      <c r="AO1497" s="214"/>
      <c r="AV1497" s="475"/>
      <c r="BE1497" s="178"/>
      <c r="BF1497" s="398"/>
      <c r="BG1497" s="409"/>
      <c r="BH1497" s="156"/>
      <c r="BI1497" s="156"/>
      <c r="BJ1497" s="156"/>
      <c r="BK1497" s="156"/>
      <c r="BL1497" s="156"/>
      <c r="BN1497" s="367"/>
    </row>
    <row r="1498" spans="1:66" s="216" customFormat="1" x14ac:dyDescent="0.45">
      <c r="A1498" s="154"/>
      <c r="B1498" s="485"/>
      <c r="C1498" s="155"/>
      <c r="D1498" s="155"/>
      <c r="E1498" s="156"/>
      <c r="F1498" s="156"/>
      <c r="AB1498" s="156"/>
      <c r="AC1498" s="156"/>
      <c r="AD1498" s="156"/>
      <c r="AE1498" s="156"/>
      <c r="AF1498" s="156"/>
      <c r="AG1498" s="156"/>
      <c r="AM1498" s="214"/>
      <c r="AN1498" s="214"/>
      <c r="AO1498" s="214"/>
      <c r="AV1498" s="475"/>
      <c r="BE1498" s="178"/>
      <c r="BF1498" s="398"/>
      <c r="BG1498" s="409"/>
      <c r="BH1498" s="156"/>
      <c r="BI1498" s="156"/>
      <c r="BJ1498" s="156"/>
      <c r="BK1498" s="156"/>
      <c r="BL1498" s="156"/>
      <c r="BN1498" s="367"/>
    </row>
    <row r="1499" spans="1:66" s="216" customFormat="1" x14ac:dyDescent="0.45">
      <c r="A1499" s="154"/>
      <c r="B1499" s="485"/>
      <c r="C1499" s="155"/>
      <c r="D1499" s="155"/>
      <c r="E1499" s="156"/>
      <c r="F1499" s="156"/>
      <c r="AB1499" s="156"/>
      <c r="AC1499" s="156"/>
      <c r="AD1499" s="156"/>
      <c r="AE1499" s="156"/>
      <c r="AF1499" s="156"/>
      <c r="AG1499" s="156"/>
      <c r="AM1499" s="214"/>
      <c r="AN1499" s="214"/>
      <c r="AO1499" s="214"/>
      <c r="AV1499" s="475"/>
      <c r="BE1499" s="178"/>
      <c r="BF1499" s="398"/>
      <c r="BG1499" s="409"/>
      <c r="BH1499" s="156"/>
      <c r="BI1499" s="156"/>
      <c r="BJ1499" s="156"/>
      <c r="BK1499" s="156"/>
      <c r="BL1499" s="156"/>
      <c r="BN1499" s="367"/>
    </row>
    <row r="1500" spans="1:66" s="216" customFormat="1" x14ac:dyDescent="0.45">
      <c r="A1500" s="154"/>
      <c r="B1500" s="485"/>
      <c r="C1500" s="155"/>
      <c r="D1500" s="155"/>
      <c r="E1500" s="156"/>
      <c r="F1500" s="156"/>
      <c r="AB1500" s="156"/>
      <c r="AC1500" s="156"/>
      <c r="AD1500" s="156"/>
      <c r="AE1500" s="156"/>
      <c r="AF1500" s="156"/>
      <c r="AG1500" s="156"/>
      <c r="AM1500" s="214"/>
      <c r="AN1500" s="214"/>
      <c r="AO1500" s="214"/>
      <c r="AV1500" s="475"/>
      <c r="BE1500" s="178"/>
      <c r="BF1500" s="398"/>
      <c r="BG1500" s="409"/>
      <c r="BH1500" s="156"/>
      <c r="BI1500" s="156"/>
      <c r="BJ1500" s="156"/>
      <c r="BK1500" s="156"/>
      <c r="BL1500" s="156"/>
      <c r="BN1500" s="367"/>
    </row>
    <row r="1501" spans="1:66" s="216" customFormat="1" x14ac:dyDescent="0.45">
      <c r="A1501" s="154"/>
      <c r="B1501" s="485"/>
      <c r="C1501" s="155"/>
      <c r="D1501" s="155"/>
      <c r="E1501" s="156"/>
      <c r="F1501" s="156"/>
      <c r="AB1501" s="156"/>
      <c r="AC1501" s="156"/>
      <c r="AD1501" s="156"/>
      <c r="AE1501" s="156"/>
      <c r="AF1501" s="156"/>
      <c r="AG1501" s="156"/>
      <c r="AM1501" s="214"/>
      <c r="AN1501" s="214"/>
      <c r="AO1501" s="214"/>
      <c r="AV1501" s="475"/>
      <c r="BE1501" s="178"/>
      <c r="BF1501" s="398"/>
      <c r="BG1501" s="409"/>
      <c r="BH1501" s="156"/>
      <c r="BI1501" s="156"/>
      <c r="BJ1501" s="156"/>
      <c r="BK1501" s="156"/>
      <c r="BL1501" s="156"/>
      <c r="BN1501" s="367"/>
    </row>
    <row r="1502" spans="1:66" s="216" customFormat="1" x14ac:dyDescent="0.45">
      <c r="A1502" s="154"/>
      <c r="B1502" s="485"/>
      <c r="C1502" s="155"/>
      <c r="D1502" s="155"/>
      <c r="E1502" s="156"/>
      <c r="F1502" s="156"/>
      <c r="AB1502" s="156"/>
      <c r="AC1502" s="156"/>
      <c r="AD1502" s="156"/>
      <c r="AE1502" s="156"/>
      <c r="AF1502" s="156"/>
      <c r="AG1502" s="156"/>
      <c r="AM1502" s="214"/>
      <c r="AN1502" s="214"/>
      <c r="AO1502" s="214"/>
      <c r="AV1502" s="475"/>
      <c r="BE1502" s="178"/>
      <c r="BF1502" s="398"/>
      <c r="BG1502" s="409"/>
      <c r="BH1502" s="156"/>
      <c r="BI1502" s="156"/>
      <c r="BJ1502" s="156"/>
      <c r="BK1502" s="156"/>
      <c r="BL1502" s="156"/>
      <c r="BN1502" s="367"/>
    </row>
    <row r="1503" spans="1:66" s="216" customFormat="1" x14ac:dyDescent="0.45">
      <c r="A1503" s="154"/>
      <c r="B1503" s="485"/>
      <c r="C1503" s="155"/>
      <c r="D1503" s="155"/>
      <c r="E1503" s="156"/>
      <c r="F1503" s="156"/>
      <c r="AB1503" s="156"/>
      <c r="AC1503" s="156"/>
      <c r="AD1503" s="156"/>
      <c r="AE1503" s="156"/>
      <c r="AF1503" s="156"/>
      <c r="AG1503" s="156"/>
      <c r="AM1503" s="214"/>
      <c r="AN1503" s="214"/>
      <c r="AO1503" s="214"/>
      <c r="AV1503" s="475"/>
      <c r="BE1503" s="178"/>
      <c r="BF1503" s="398"/>
      <c r="BG1503" s="409"/>
      <c r="BH1503" s="156"/>
      <c r="BI1503" s="156"/>
      <c r="BJ1503" s="156"/>
      <c r="BK1503" s="156"/>
      <c r="BL1503" s="156"/>
      <c r="BN1503" s="367"/>
    </row>
    <row r="1504" spans="1:66" s="216" customFormat="1" x14ac:dyDescent="0.45">
      <c r="A1504" s="154"/>
      <c r="B1504" s="485"/>
      <c r="C1504" s="155"/>
      <c r="D1504" s="155"/>
      <c r="E1504" s="156"/>
      <c r="F1504" s="156"/>
      <c r="AB1504" s="156"/>
      <c r="AC1504" s="156"/>
      <c r="AD1504" s="156"/>
      <c r="AE1504" s="156"/>
      <c r="AF1504" s="156"/>
      <c r="AG1504" s="156"/>
      <c r="AM1504" s="214"/>
      <c r="AN1504" s="214"/>
      <c r="AO1504" s="214"/>
      <c r="AV1504" s="475"/>
      <c r="BE1504" s="178"/>
      <c r="BF1504" s="398"/>
      <c r="BG1504" s="409"/>
      <c r="BH1504" s="156"/>
      <c r="BI1504" s="156"/>
      <c r="BJ1504" s="156"/>
      <c r="BK1504" s="156"/>
      <c r="BL1504" s="156"/>
      <c r="BN1504" s="367"/>
    </row>
    <row r="1505" spans="1:66" s="216" customFormat="1" x14ac:dyDescent="0.45">
      <c r="A1505" s="154"/>
      <c r="B1505" s="485"/>
      <c r="C1505" s="155"/>
      <c r="D1505" s="155"/>
      <c r="E1505" s="156"/>
      <c r="F1505" s="156"/>
      <c r="AB1505" s="156"/>
      <c r="AC1505" s="156"/>
      <c r="AD1505" s="156"/>
      <c r="AE1505" s="156"/>
      <c r="AF1505" s="156"/>
      <c r="AG1505" s="156"/>
      <c r="AM1505" s="214"/>
      <c r="AN1505" s="214"/>
      <c r="AO1505" s="214"/>
      <c r="AV1505" s="475"/>
      <c r="BE1505" s="178"/>
      <c r="BF1505" s="398"/>
      <c r="BG1505" s="409"/>
      <c r="BH1505" s="156"/>
      <c r="BI1505" s="156"/>
      <c r="BJ1505" s="156"/>
      <c r="BK1505" s="156"/>
      <c r="BL1505" s="156"/>
      <c r="BN1505" s="367"/>
    </row>
    <row r="1506" spans="1:66" s="216" customFormat="1" x14ac:dyDescent="0.45">
      <c r="A1506" s="154"/>
      <c r="B1506" s="485"/>
      <c r="C1506" s="155"/>
      <c r="D1506" s="155"/>
      <c r="E1506" s="156"/>
      <c r="F1506" s="156"/>
      <c r="AB1506" s="156"/>
      <c r="AC1506" s="156"/>
      <c r="AD1506" s="156"/>
      <c r="AE1506" s="156"/>
      <c r="AF1506" s="156"/>
      <c r="AG1506" s="156"/>
      <c r="AM1506" s="214"/>
      <c r="AN1506" s="214"/>
      <c r="AO1506" s="214"/>
      <c r="AV1506" s="475"/>
      <c r="BE1506" s="178"/>
      <c r="BF1506" s="398"/>
      <c r="BG1506" s="409"/>
      <c r="BH1506" s="156"/>
      <c r="BI1506" s="156"/>
      <c r="BJ1506" s="156"/>
      <c r="BK1506" s="156"/>
      <c r="BL1506" s="156"/>
      <c r="BN1506" s="367"/>
    </row>
    <row r="1507" spans="1:66" s="216" customFormat="1" x14ac:dyDescent="0.45">
      <c r="A1507" s="154"/>
      <c r="B1507" s="485"/>
      <c r="C1507" s="155"/>
      <c r="D1507" s="155"/>
      <c r="E1507" s="156"/>
      <c r="F1507" s="156"/>
      <c r="AB1507" s="156"/>
      <c r="AC1507" s="156"/>
      <c r="AD1507" s="156"/>
      <c r="AE1507" s="156"/>
      <c r="AF1507" s="156"/>
      <c r="AG1507" s="156"/>
      <c r="AM1507" s="214"/>
      <c r="AN1507" s="214"/>
      <c r="AO1507" s="214"/>
      <c r="AV1507" s="475"/>
      <c r="BE1507" s="178"/>
      <c r="BF1507" s="398"/>
      <c r="BG1507" s="409"/>
      <c r="BH1507" s="156"/>
      <c r="BI1507" s="156"/>
      <c r="BJ1507" s="156"/>
      <c r="BK1507" s="156"/>
      <c r="BL1507" s="156"/>
      <c r="BN1507" s="367"/>
    </row>
    <row r="1508" spans="1:66" s="216" customFormat="1" x14ac:dyDescent="0.45">
      <c r="A1508" s="154"/>
      <c r="B1508" s="485"/>
      <c r="C1508" s="155"/>
      <c r="D1508" s="155"/>
      <c r="E1508" s="156"/>
      <c r="F1508" s="156"/>
      <c r="AB1508" s="156"/>
      <c r="AC1508" s="156"/>
      <c r="AD1508" s="156"/>
      <c r="AE1508" s="156"/>
      <c r="AF1508" s="156"/>
      <c r="AG1508" s="156"/>
      <c r="AM1508" s="214"/>
      <c r="AN1508" s="214"/>
      <c r="AO1508" s="214"/>
      <c r="AV1508" s="475"/>
      <c r="BE1508" s="178"/>
      <c r="BF1508" s="398"/>
      <c r="BG1508" s="409"/>
      <c r="BH1508" s="156"/>
      <c r="BI1508" s="156"/>
      <c r="BJ1508" s="156"/>
      <c r="BK1508" s="156"/>
      <c r="BL1508" s="156"/>
      <c r="BN1508" s="367"/>
    </row>
    <row r="1509" spans="1:66" s="216" customFormat="1" x14ac:dyDescent="0.45">
      <c r="A1509" s="154"/>
      <c r="B1509" s="485"/>
      <c r="C1509" s="155"/>
      <c r="D1509" s="155"/>
      <c r="E1509" s="156"/>
      <c r="F1509" s="156"/>
      <c r="AB1509" s="156"/>
      <c r="AC1509" s="156"/>
      <c r="AD1509" s="156"/>
      <c r="AE1509" s="156"/>
      <c r="AF1509" s="156"/>
      <c r="AG1509" s="156"/>
      <c r="AM1509" s="214"/>
      <c r="AN1509" s="214"/>
      <c r="AO1509" s="214"/>
      <c r="AV1509" s="475"/>
      <c r="BE1509" s="178"/>
      <c r="BF1509" s="398"/>
      <c r="BG1509" s="409"/>
      <c r="BH1509" s="156"/>
      <c r="BI1509" s="156"/>
      <c r="BJ1509" s="156"/>
      <c r="BK1509" s="156"/>
      <c r="BL1509" s="156"/>
      <c r="BN1509" s="367"/>
    </row>
    <row r="1510" spans="1:66" s="216" customFormat="1" x14ac:dyDescent="0.45">
      <c r="A1510" s="154"/>
      <c r="B1510" s="485"/>
      <c r="C1510" s="155"/>
      <c r="D1510" s="155"/>
      <c r="E1510" s="156"/>
      <c r="F1510" s="156"/>
      <c r="AB1510" s="156"/>
      <c r="AC1510" s="156"/>
      <c r="AD1510" s="156"/>
      <c r="AE1510" s="156"/>
      <c r="AF1510" s="156"/>
      <c r="AG1510" s="156"/>
      <c r="AM1510" s="214"/>
      <c r="AN1510" s="214"/>
      <c r="AO1510" s="214"/>
      <c r="AV1510" s="475"/>
      <c r="BE1510" s="178"/>
      <c r="BF1510" s="398"/>
      <c r="BG1510" s="409"/>
      <c r="BH1510" s="156"/>
      <c r="BI1510" s="156"/>
      <c r="BJ1510" s="156"/>
      <c r="BK1510" s="156"/>
      <c r="BL1510" s="156"/>
      <c r="BN1510" s="367"/>
    </row>
    <row r="1511" spans="1:66" s="216" customFormat="1" x14ac:dyDescent="0.45">
      <c r="A1511" s="154"/>
      <c r="B1511" s="485"/>
      <c r="C1511" s="155"/>
      <c r="D1511" s="155"/>
      <c r="E1511" s="156"/>
      <c r="F1511" s="156"/>
      <c r="AB1511" s="156"/>
      <c r="AC1511" s="156"/>
      <c r="AD1511" s="156"/>
      <c r="AE1511" s="156"/>
      <c r="AF1511" s="156"/>
      <c r="AG1511" s="156"/>
      <c r="AM1511" s="214"/>
      <c r="AN1511" s="214"/>
      <c r="AO1511" s="214"/>
      <c r="AV1511" s="475"/>
      <c r="BE1511" s="178"/>
      <c r="BF1511" s="398"/>
      <c r="BG1511" s="409"/>
      <c r="BH1511" s="156"/>
      <c r="BI1511" s="156"/>
      <c r="BJ1511" s="156"/>
      <c r="BK1511" s="156"/>
      <c r="BL1511" s="156"/>
      <c r="BN1511" s="367"/>
    </row>
    <row r="1512" spans="1:66" s="216" customFormat="1" x14ac:dyDescent="0.45">
      <c r="A1512" s="154"/>
      <c r="B1512" s="485"/>
      <c r="C1512" s="155"/>
      <c r="D1512" s="155"/>
      <c r="E1512" s="156"/>
      <c r="F1512" s="156"/>
      <c r="AB1512" s="156"/>
      <c r="AC1512" s="156"/>
      <c r="AD1512" s="156"/>
      <c r="AE1512" s="156"/>
      <c r="AF1512" s="156"/>
      <c r="AG1512" s="156"/>
      <c r="AM1512" s="214"/>
      <c r="AN1512" s="214"/>
      <c r="AO1512" s="214"/>
      <c r="AV1512" s="475"/>
      <c r="BE1512" s="178"/>
      <c r="BF1512" s="398"/>
      <c r="BG1512" s="409"/>
      <c r="BH1512" s="156"/>
      <c r="BI1512" s="156"/>
      <c r="BJ1512" s="156"/>
      <c r="BK1512" s="156"/>
      <c r="BL1512" s="156"/>
      <c r="BN1512" s="367"/>
    </row>
    <row r="1513" spans="1:66" s="216" customFormat="1" x14ac:dyDescent="0.45">
      <c r="A1513" s="154"/>
      <c r="B1513" s="485"/>
      <c r="C1513" s="155"/>
      <c r="D1513" s="155"/>
      <c r="E1513" s="156"/>
      <c r="F1513" s="156"/>
      <c r="AB1513" s="156"/>
      <c r="AC1513" s="156"/>
      <c r="AD1513" s="156"/>
      <c r="AE1513" s="156"/>
      <c r="AF1513" s="156"/>
      <c r="AG1513" s="156"/>
      <c r="AM1513" s="214"/>
      <c r="AN1513" s="214"/>
      <c r="AO1513" s="214"/>
      <c r="AV1513" s="475"/>
      <c r="BE1513" s="178"/>
      <c r="BF1513" s="398"/>
      <c r="BG1513" s="409"/>
      <c r="BH1513" s="156"/>
      <c r="BI1513" s="156"/>
      <c r="BJ1513" s="156"/>
      <c r="BK1513" s="156"/>
      <c r="BL1513" s="156"/>
      <c r="BN1513" s="367"/>
    </row>
    <row r="1514" spans="1:66" s="216" customFormat="1" x14ac:dyDescent="0.45">
      <c r="A1514" s="154"/>
      <c r="B1514" s="485"/>
      <c r="C1514" s="155"/>
      <c r="D1514" s="155"/>
      <c r="E1514" s="156"/>
      <c r="F1514" s="156"/>
      <c r="AB1514" s="156"/>
      <c r="AC1514" s="156"/>
      <c r="AD1514" s="156"/>
      <c r="AE1514" s="156"/>
      <c r="AF1514" s="156"/>
      <c r="AG1514" s="156"/>
      <c r="AM1514" s="214"/>
      <c r="AN1514" s="214"/>
      <c r="AO1514" s="214"/>
      <c r="AV1514" s="475"/>
      <c r="BE1514" s="178"/>
      <c r="BF1514" s="398"/>
      <c r="BG1514" s="409"/>
      <c r="BH1514" s="156"/>
      <c r="BI1514" s="156"/>
      <c r="BJ1514" s="156"/>
      <c r="BK1514" s="156"/>
      <c r="BL1514" s="156"/>
      <c r="BN1514" s="367"/>
    </row>
    <row r="1515" spans="1:66" s="216" customFormat="1" x14ac:dyDescent="0.45">
      <c r="A1515" s="154"/>
      <c r="B1515" s="485"/>
      <c r="C1515" s="155"/>
      <c r="D1515" s="155"/>
      <c r="E1515" s="156"/>
      <c r="F1515" s="156"/>
      <c r="AB1515" s="156"/>
      <c r="AC1515" s="156"/>
      <c r="AD1515" s="156"/>
      <c r="AE1515" s="156"/>
      <c r="AF1515" s="156"/>
      <c r="AG1515" s="156"/>
      <c r="AM1515" s="214"/>
      <c r="AN1515" s="214"/>
      <c r="AO1515" s="214"/>
      <c r="AV1515" s="475"/>
      <c r="BE1515" s="178"/>
      <c r="BF1515" s="398"/>
      <c r="BG1515" s="409"/>
      <c r="BH1515" s="156"/>
      <c r="BI1515" s="156"/>
      <c r="BJ1515" s="156"/>
      <c r="BK1515" s="156"/>
      <c r="BL1515" s="156"/>
      <c r="BN1515" s="367"/>
    </row>
    <row r="1516" spans="1:66" s="216" customFormat="1" x14ac:dyDescent="0.45">
      <c r="A1516" s="154"/>
      <c r="B1516" s="485"/>
      <c r="C1516" s="155"/>
      <c r="D1516" s="155"/>
      <c r="E1516" s="156"/>
      <c r="F1516" s="156"/>
      <c r="AB1516" s="156"/>
      <c r="AC1516" s="156"/>
      <c r="AD1516" s="156"/>
      <c r="AE1516" s="156"/>
      <c r="AF1516" s="156"/>
      <c r="AG1516" s="156"/>
      <c r="AM1516" s="214"/>
      <c r="AN1516" s="214"/>
      <c r="AO1516" s="214"/>
      <c r="AV1516" s="475"/>
      <c r="BE1516" s="178"/>
      <c r="BF1516" s="398"/>
      <c r="BG1516" s="409"/>
      <c r="BH1516" s="156"/>
      <c r="BI1516" s="156"/>
      <c r="BJ1516" s="156"/>
      <c r="BK1516" s="156"/>
      <c r="BL1516" s="156"/>
      <c r="BN1516" s="367"/>
    </row>
    <row r="1517" spans="1:66" s="216" customFormat="1" x14ac:dyDescent="0.45">
      <c r="A1517" s="154"/>
      <c r="B1517" s="485"/>
      <c r="C1517" s="155"/>
      <c r="D1517" s="155"/>
      <c r="E1517" s="156"/>
      <c r="F1517" s="156"/>
      <c r="AB1517" s="156"/>
      <c r="AC1517" s="156"/>
      <c r="AD1517" s="156"/>
      <c r="AE1517" s="156"/>
      <c r="AF1517" s="156"/>
      <c r="AG1517" s="156"/>
      <c r="AM1517" s="214"/>
      <c r="AN1517" s="214"/>
      <c r="AO1517" s="214"/>
      <c r="AV1517" s="475"/>
      <c r="BE1517" s="178"/>
      <c r="BF1517" s="398"/>
      <c r="BG1517" s="409"/>
      <c r="BH1517" s="156"/>
      <c r="BI1517" s="156"/>
      <c r="BJ1517" s="156"/>
      <c r="BK1517" s="156"/>
      <c r="BL1517" s="156"/>
      <c r="BN1517" s="367"/>
    </row>
    <row r="1518" spans="1:66" s="216" customFormat="1" x14ac:dyDescent="0.45">
      <c r="A1518" s="154"/>
      <c r="B1518" s="485"/>
      <c r="C1518" s="155"/>
      <c r="D1518" s="155"/>
      <c r="E1518" s="156"/>
      <c r="F1518" s="156"/>
      <c r="AB1518" s="156"/>
      <c r="AC1518" s="156"/>
      <c r="AD1518" s="156"/>
      <c r="AE1518" s="156"/>
      <c r="AF1518" s="156"/>
      <c r="AG1518" s="156"/>
      <c r="AM1518" s="214"/>
      <c r="AN1518" s="214"/>
      <c r="AO1518" s="214"/>
      <c r="AV1518" s="475"/>
      <c r="BE1518" s="178"/>
      <c r="BF1518" s="398"/>
      <c r="BG1518" s="409"/>
      <c r="BH1518" s="156"/>
      <c r="BI1518" s="156"/>
      <c r="BJ1518" s="156"/>
      <c r="BK1518" s="156"/>
      <c r="BL1518" s="156"/>
      <c r="BN1518" s="367"/>
    </row>
    <row r="1519" spans="1:66" s="216" customFormat="1" x14ac:dyDescent="0.45">
      <c r="A1519" s="154"/>
      <c r="B1519" s="485"/>
      <c r="C1519" s="155"/>
      <c r="D1519" s="155"/>
      <c r="E1519" s="156"/>
      <c r="F1519" s="156"/>
      <c r="AB1519" s="156"/>
      <c r="AC1519" s="156"/>
      <c r="AD1519" s="156"/>
      <c r="AE1519" s="156"/>
      <c r="AF1519" s="156"/>
      <c r="AG1519" s="156"/>
      <c r="AM1519" s="214"/>
      <c r="AN1519" s="214"/>
      <c r="AO1519" s="214"/>
      <c r="AV1519" s="475"/>
      <c r="BE1519" s="178"/>
      <c r="BF1519" s="398"/>
      <c r="BG1519" s="409"/>
      <c r="BH1519" s="156"/>
      <c r="BI1519" s="156"/>
      <c r="BJ1519" s="156"/>
      <c r="BK1519" s="156"/>
      <c r="BL1519" s="156"/>
      <c r="BN1519" s="367"/>
    </row>
    <row r="1520" spans="1:66" s="216" customFormat="1" x14ac:dyDescent="0.45">
      <c r="A1520" s="154"/>
      <c r="B1520" s="485"/>
      <c r="C1520" s="155"/>
      <c r="D1520" s="155"/>
      <c r="E1520" s="156"/>
      <c r="F1520" s="156"/>
      <c r="AB1520" s="156"/>
      <c r="AC1520" s="156"/>
      <c r="AD1520" s="156"/>
      <c r="AE1520" s="156"/>
      <c r="AF1520" s="156"/>
      <c r="AG1520" s="156"/>
      <c r="AM1520" s="214"/>
      <c r="AN1520" s="214"/>
      <c r="AO1520" s="214"/>
      <c r="AV1520" s="475"/>
      <c r="BE1520" s="178"/>
      <c r="BF1520" s="398"/>
      <c r="BG1520" s="409"/>
      <c r="BH1520" s="156"/>
      <c r="BI1520" s="156"/>
      <c r="BJ1520" s="156"/>
      <c r="BK1520" s="156"/>
      <c r="BL1520" s="156"/>
      <c r="BN1520" s="367"/>
    </row>
    <row r="1521" spans="1:66" s="216" customFormat="1" x14ac:dyDescent="0.45">
      <c r="A1521" s="154"/>
      <c r="B1521" s="485"/>
      <c r="C1521" s="155"/>
      <c r="D1521" s="155"/>
      <c r="E1521" s="156"/>
      <c r="F1521" s="156"/>
      <c r="AB1521" s="156"/>
      <c r="AC1521" s="156"/>
      <c r="AD1521" s="156"/>
      <c r="AE1521" s="156"/>
      <c r="AF1521" s="156"/>
      <c r="AG1521" s="156"/>
      <c r="AM1521" s="214"/>
      <c r="AN1521" s="214"/>
      <c r="AO1521" s="214"/>
      <c r="AV1521" s="475"/>
      <c r="BE1521" s="178"/>
      <c r="BF1521" s="398"/>
      <c r="BG1521" s="409"/>
      <c r="BH1521" s="156"/>
      <c r="BI1521" s="156"/>
      <c r="BJ1521" s="156"/>
      <c r="BK1521" s="156"/>
      <c r="BL1521" s="156"/>
      <c r="BN1521" s="367"/>
    </row>
    <row r="1522" spans="1:66" s="216" customFormat="1" x14ac:dyDescent="0.45">
      <c r="A1522" s="154"/>
      <c r="B1522" s="485"/>
      <c r="C1522" s="155"/>
      <c r="D1522" s="155"/>
      <c r="E1522" s="156"/>
      <c r="F1522" s="156"/>
      <c r="AB1522" s="156"/>
      <c r="AC1522" s="156"/>
      <c r="AD1522" s="156"/>
      <c r="AE1522" s="156"/>
      <c r="AF1522" s="156"/>
      <c r="AG1522" s="156"/>
      <c r="AM1522" s="214"/>
      <c r="AN1522" s="214"/>
      <c r="AO1522" s="214"/>
      <c r="AV1522" s="475"/>
      <c r="BE1522" s="178"/>
      <c r="BF1522" s="398"/>
      <c r="BG1522" s="409"/>
      <c r="BH1522" s="156"/>
      <c r="BI1522" s="156"/>
      <c r="BJ1522" s="156"/>
      <c r="BK1522" s="156"/>
      <c r="BL1522" s="156"/>
      <c r="BN1522" s="367"/>
    </row>
    <row r="1523" spans="1:66" s="216" customFormat="1" x14ac:dyDescent="0.45">
      <c r="A1523" s="154"/>
      <c r="B1523" s="485"/>
      <c r="C1523" s="155"/>
      <c r="D1523" s="155"/>
      <c r="E1523" s="156"/>
      <c r="F1523" s="156"/>
      <c r="AB1523" s="156"/>
      <c r="AC1523" s="156"/>
      <c r="AD1523" s="156"/>
      <c r="AE1523" s="156"/>
      <c r="AF1523" s="156"/>
      <c r="AG1523" s="156"/>
      <c r="AM1523" s="214"/>
      <c r="AN1523" s="214"/>
      <c r="AO1523" s="214"/>
      <c r="AV1523" s="475"/>
      <c r="BE1523" s="178"/>
      <c r="BF1523" s="398"/>
      <c r="BG1523" s="409"/>
      <c r="BH1523" s="156"/>
      <c r="BI1523" s="156"/>
      <c r="BJ1523" s="156"/>
      <c r="BK1523" s="156"/>
      <c r="BL1523" s="156"/>
      <c r="BN1523" s="367"/>
    </row>
    <row r="1524" spans="1:66" s="216" customFormat="1" x14ac:dyDescent="0.45">
      <c r="A1524" s="154"/>
      <c r="B1524" s="485"/>
      <c r="C1524" s="155"/>
      <c r="D1524" s="155"/>
      <c r="E1524" s="156"/>
      <c r="F1524" s="156"/>
      <c r="AB1524" s="156"/>
      <c r="AC1524" s="156"/>
      <c r="AD1524" s="156"/>
      <c r="AE1524" s="156"/>
      <c r="AF1524" s="156"/>
      <c r="AG1524" s="156"/>
      <c r="AM1524" s="214"/>
      <c r="AN1524" s="214"/>
      <c r="AO1524" s="214"/>
      <c r="AV1524" s="475"/>
      <c r="BE1524" s="178"/>
      <c r="BF1524" s="398"/>
      <c r="BG1524" s="409"/>
      <c r="BH1524" s="156"/>
      <c r="BI1524" s="156"/>
      <c r="BJ1524" s="156"/>
      <c r="BK1524" s="156"/>
      <c r="BL1524" s="156"/>
      <c r="BN1524" s="367"/>
    </row>
    <row r="1525" spans="1:66" s="216" customFormat="1" x14ac:dyDescent="0.45">
      <c r="A1525" s="154"/>
      <c r="B1525" s="485"/>
      <c r="C1525" s="155"/>
      <c r="D1525" s="155"/>
      <c r="E1525" s="156"/>
      <c r="F1525" s="156"/>
      <c r="AB1525" s="156"/>
      <c r="AC1525" s="156"/>
      <c r="AD1525" s="156"/>
      <c r="AE1525" s="156"/>
      <c r="AF1525" s="156"/>
      <c r="AG1525" s="156"/>
      <c r="AM1525" s="214"/>
      <c r="AN1525" s="214"/>
      <c r="AO1525" s="214"/>
      <c r="AV1525" s="475"/>
      <c r="BE1525" s="178"/>
      <c r="BF1525" s="398"/>
      <c r="BG1525" s="409"/>
      <c r="BH1525" s="156"/>
      <c r="BI1525" s="156"/>
      <c r="BJ1525" s="156"/>
      <c r="BK1525" s="156"/>
      <c r="BL1525" s="156"/>
      <c r="BN1525" s="367"/>
    </row>
    <row r="1526" spans="1:66" s="216" customFormat="1" x14ac:dyDescent="0.45">
      <c r="A1526" s="154"/>
      <c r="B1526" s="485"/>
      <c r="C1526" s="155"/>
      <c r="D1526" s="155"/>
      <c r="E1526" s="156"/>
      <c r="F1526" s="156"/>
      <c r="AB1526" s="156"/>
      <c r="AC1526" s="156"/>
      <c r="AD1526" s="156"/>
      <c r="AE1526" s="156"/>
      <c r="AF1526" s="156"/>
      <c r="AG1526" s="156"/>
      <c r="AM1526" s="214"/>
      <c r="AN1526" s="214"/>
      <c r="AO1526" s="214"/>
      <c r="AV1526" s="475"/>
      <c r="BE1526" s="178"/>
      <c r="BF1526" s="398"/>
      <c r="BG1526" s="409"/>
      <c r="BH1526" s="156"/>
      <c r="BI1526" s="156"/>
      <c r="BJ1526" s="156"/>
      <c r="BK1526" s="156"/>
      <c r="BL1526" s="156"/>
      <c r="BN1526" s="367"/>
    </row>
    <row r="1527" spans="1:66" s="216" customFormat="1" x14ac:dyDescent="0.45">
      <c r="A1527" s="154"/>
      <c r="B1527" s="485"/>
      <c r="C1527" s="155"/>
      <c r="D1527" s="155"/>
      <c r="E1527" s="156"/>
      <c r="F1527" s="156"/>
      <c r="AB1527" s="156"/>
      <c r="AC1527" s="156"/>
      <c r="AD1527" s="156"/>
      <c r="AE1527" s="156"/>
      <c r="AF1527" s="156"/>
      <c r="AG1527" s="156"/>
      <c r="AM1527" s="214"/>
      <c r="AN1527" s="214"/>
      <c r="AO1527" s="214"/>
      <c r="AV1527" s="475"/>
      <c r="BE1527" s="178"/>
      <c r="BF1527" s="398"/>
      <c r="BG1527" s="409"/>
      <c r="BH1527" s="156"/>
      <c r="BI1527" s="156"/>
      <c r="BJ1527" s="156"/>
      <c r="BK1527" s="156"/>
      <c r="BL1527" s="156"/>
      <c r="BN1527" s="367"/>
    </row>
    <row r="1528" spans="1:66" s="216" customFormat="1" x14ac:dyDescent="0.45">
      <c r="A1528" s="154"/>
      <c r="B1528" s="485"/>
      <c r="C1528" s="155"/>
      <c r="D1528" s="155"/>
      <c r="E1528" s="156"/>
      <c r="F1528" s="156"/>
      <c r="AB1528" s="156"/>
      <c r="AC1528" s="156"/>
      <c r="AD1528" s="156"/>
      <c r="AE1528" s="156"/>
      <c r="AF1528" s="156"/>
      <c r="AG1528" s="156"/>
      <c r="AM1528" s="214"/>
      <c r="AN1528" s="214"/>
      <c r="AO1528" s="214"/>
      <c r="AV1528" s="475"/>
      <c r="BE1528" s="178"/>
      <c r="BF1528" s="398"/>
      <c r="BG1528" s="409"/>
      <c r="BH1528" s="156"/>
      <c r="BI1528" s="156"/>
      <c r="BJ1528" s="156"/>
      <c r="BK1528" s="156"/>
      <c r="BL1528" s="156"/>
      <c r="BN1528" s="367"/>
    </row>
    <row r="1529" spans="1:66" s="216" customFormat="1" x14ac:dyDescent="0.45">
      <c r="A1529" s="154"/>
      <c r="B1529" s="485"/>
      <c r="C1529" s="155"/>
      <c r="D1529" s="155"/>
      <c r="E1529" s="156"/>
      <c r="F1529" s="156"/>
      <c r="AB1529" s="156"/>
      <c r="AC1529" s="156"/>
      <c r="AD1529" s="156"/>
      <c r="AE1529" s="156"/>
      <c r="AF1529" s="156"/>
      <c r="AG1529" s="156"/>
      <c r="AM1529" s="214"/>
      <c r="AN1529" s="214"/>
      <c r="AO1529" s="214"/>
      <c r="AV1529" s="475"/>
      <c r="BE1529" s="178"/>
      <c r="BF1529" s="398"/>
      <c r="BG1529" s="409"/>
      <c r="BH1529" s="156"/>
      <c r="BI1529" s="156"/>
      <c r="BJ1529" s="156"/>
      <c r="BK1529" s="156"/>
      <c r="BL1529" s="156"/>
      <c r="BN1529" s="367"/>
    </row>
    <row r="1530" spans="1:66" s="216" customFormat="1" x14ac:dyDescent="0.45">
      <c r="A1530" s="154"/>
      <c r="B1530" s="485"/>
      <c r="C1530" s="155"/>
      <c r="D1530" s="155"/>
      <c r="E1530" s="156"/>
      <c r="F1530" s="156"/>
      <c r="AB1530" s="156"/>
      <c r="AC1530" s="156"/>
      <c r="AD1530" s="156"/>
      <c r="AE1530" s="156"/>
      <c r="AF1530" s="156"/>
      <c r="AG1530" s="156"/>
      <c r="AM1530" s="214"/>
      <c r="AN1530" s="214"/>
      <c r="AO1530" s="214"/>
      <c r="AV1530" s="475"/>
      <c r="BE1530" s="178"/>
      <c r="BF1530" s="398"/>
      <c r="BG1530" s="409"/>
      <c r="BH1530" s="156"/>
      <c r="BI1530" s="156"/>
      <c r="BJ1530" s="156"/>
      <c r="BK1530" s="156"/>
      <c r="BL1530" s="156"/>
      <c r="BN1530" s="367"/>
    </row>
    <row r="1531" spans="1:66" s="216" customFormat="1" x14ac:dyDescent="0.45">
      <c r="A1531" s="154"/>
      <c r="B1531" s="485"/>
      <c r="C1531" s="155"/>
      <c r="D1531" s="155"/>
      <c r="E1531" s="156"/>
      <c r="F1531" s="156"/>
      <c r="AB1531" s="156"/>
      <c r="AC1531" s="156"/>
      <c r="AD1531" s="156"/>
      <c r="AE1531" s="156"/>
      <c r="AF1531" s="156"/>
      <c r="AG1531" s="156"/>
      <c r="AM1531" s="214"/>
      <c r="AN1531" s="214"/>
      <c r="AO1531" s="214"/>
      <c r="AV1531" s="475"/>
      <c r="BE1531" s="178"/>
      <c r="BF1531" s="398"/>
      <c r="BG1531" s="409"/>
      <c r="BH1531" s="156"/>
      <c r="BI1531" s="156"/>
      <c r="BJ1531" s="156"/>
      <c r="BK1531" s="156"/>
      <c r="BL1531" s="156"/>
      <c r="BN1531" s="367"/>
    </row>
    <row r="1532" spans="1:66" s="216" customFormat="1" x14ac:dyDescent="0.45">
      <c r="A1532" s="154"/>
      <c r="B1532" s="485"/>
      <c r="C1532" s="155"/>
      <c r="D1532" s="155"/>
      <c r="E1532" s="156"/>
      <c r="F1532" s="156"/>
      <c r="AB1532" s="156"/>
      <c r="AC1532" s="156"/>
      <c r="AD1532" s="156"/>
      <c r="AE1532" s="156"/>
      <c r="AF1532" s="156"/>
      <c r="AG1532" s="156"/>
      <c r="AM1532" s="214"/>
      <c r="AN1532" s="214"/>
      <c r="AO1532" s="214"/>
      <c r="AV1532" s="475"/>
      <c r="BE1532" s="178"/>
      <c r="BF1532" s="398"/>
      <c r="BG1532" s="409"/>
      <c r="BH1532" s="156"/>
      <c r="BI1532" s="156"/>
      <c r="BJ1532" s="156"/>
      <c r="BK1532" s="156"/>
      <c r="BL1532" s="156"/>
      <c r="BN1532" s="367"/>
    </row>
    <row r="1533" spans="1:66" s="216" customFormat="1" x14ac:dyDescent="0.45">
      <c r="A1533" s="154"/>
      <c r="B1533" s="485"/>
      <c r="C1533" s="155"/>
      <c r="D1533" s="155"/>
      <c r="E1533" s="156"/>
      <c r="F1533" s="156"/>
      <c r="AB1533" s="156"/>
      <c r="AC1533" s="156"/>
      <c r="AD1533" s="156"/>
      <c r="AE1533" s="156"/>
      <c r="AF1533" s="156"/>
      <c r="AG1533" s="156"/>
      <c r="AM1533" s="214"/>
      <c r="AN1533" s="214"/>
      <c r="AO1533" s="214"/>
      <c r="AV1533" s="475"/>
      <c r="BE1533" s="178"/>
      <c r="BF1533" s="398"/>
      <c r="BG1533" s="409"/>
      <c r="BH1533" s="156"/>
      <c r="BI1533" s="156"/>
      <c r="BJ1533" s="156"/>
      <c r="BK1533" s="156"/>
      <c r="BL1533" s="156"/>
      <c r="BN1533" s="367"/>
    </row>
    <row r="1534" spans="1:66" s="216" customFormat="1" x14ac:dyDescent="0.45">
      <c r="A1534" s="154"/>
      <c r="B1534" s="485"/>
      <c r="C1534" s="155"/>
      <c r="D1534" s="155"/>
      <c r="E1534" s="156"/>
      <c r="F1534" s="156"/>
      <c r="AB1534" s="156"/>
      <c r="AC1534" s="156"/>
      <c r="AD1534" s="156"/>
      <c r="AE1534" s="156"/>
      <c r="AF1534" s="156"/>
      <c r="AG1534" s="156"/>
      <c r="AM1534" s="214"/>
      <c r="AN1534" s="214"/>
      <c r="AO1534" s="214"/>
      <c r="AV1534" s="475"/>
      <c r="BE1534" s="178"/>
      <c r="BF1534" s="398"/>
      <c r="BG1534" s="409"/>
      <c r="BH1534" s="156"/>
      <c r="BI1534" s="156"/>
      <c r="BJ1534" s="156"/>
      <c r="BK1534" s="156"/>
      <c r="BL1534" s="156"/>
      <c r="BN1534" s="367"/>
    </row>
    <row r="1535" spans="1:66" s="216" customFormat="1" x14ac:dyDescent="0.45">
      <c r="A1535" s="154"/>
      <c r="B1535" s="485"/>
      <c r="C1535" s="155"/>
      <c r="D1535" s="155"/>
      <c r="E1535" s="156"/>
      <c r="F1535" s="156"/>
      <c r="AB1535" s="156"/>
      <c r="AC1535" s="156"/>
      <c r="AD1535" s="156"/>
      <c r="AE1535" s="156"/>
      <c r="AF1535" s="156"/>
      <c r="AG1535" s="156"/>
      <c r="AM1535" s="214"/>
      <c r="AN1535" s="214"/>
      <c r="AO1535" s="214"/>
      <c r="AV1535" s="475"/>
      <c r="BE1535" s="178"/>
      <c r="BF1535" s="398"/>
      <c r="BG1535" s="409"/>
      <c r="BH1535" s="156"/>
      <c r="BI1535" s="156"/>
      <c r="BJ1535" s="156"/>
      <c r="BK1535" s="156"/>
      <c r="BL1535" s="156"/>
      <c r="BN1535" s="367"/>
    </row>
    <row r="1536" spans="1:66" s="216" customFormat="1" x14ac:dyDescent="0.45">
      <c r="A1536" s="154"/>
      <c r="B1536" s="485"/>
      <c r="C1536" s="155"/>
      <c r="D1536" s="155"/>
      <c r="E1536" s="156"/>
      <c r="F1536" s="156"/>
      <c r="AB1536" s="156"/>
      <c r="AC1536" s="156"/>
      <c r="AD1536" s="156"/>
      <c r="AE1536" s="156"/>
      <c r="AF1536" s="156"/>
      <c r="AG1536" s="156"/>
      <c r="AM1536" s="214"/>
      <c r="AN1536" s="214"/>
      <c r="AO1536" s="214"/>
      <c r="AV1536" s="475"/>
      <c r="BE1536" s="178"/>
      <c r="BF1536" s="398"/>
      <c r="BG1536" s="409"/>
      <c r="BH1536" s="156"/>
      <c r="BI1536" s="156"/>
      <c r="BJ1536" s="156"/>
      <c r="BK1536" s="156"/>
      <c r="BL1536" s="156"/>
      <c r="BN1536" s="367"/>
    </row>
    <row r="1537" spans="1:66" s="216" customFormat="1" x14ac:dyDescent="0.45">
      <c r="A1537" s="154"/>
      <c r="B1537" s="485"/>
      <c r="C1537" s="155"/>
      <c r="D1537" s="155"/>
      <c r="E1537" s="156"/>
      <c r="F1537" s="156"/>
      <c r="AB1537" s="156"/>
      <c r="AC1537" s="156"/>
      <c r="AD1537" s="156"/>
      <c r="AE1537" s="156"/>
      <c r="AF1537" s="156"/>
      <c r="AG1537" s="156"/>
      <c r="AM1537" s="214"/>
      <c r="AN1537" s="214"/>
      <c r="AO1537" s="214"/>
      <c r="AV1537" s="475"/>
      <c r="BE1537" s="178"/>
      <c r="BF1537" s="398"/>
      <c r="BG1537" s="409"/>
      <c r="BH1537" s="156"/>
      <c r="BI1537" s="156"/>
      <c r="BJ1537" s="156"/>
      <c r="BK1537" s="156"/>
      <c r="BL1537" s="156"/>
      <c r="BN1537" s="367"/>
    </row>
    <row r="1538" spans="1:66" s="216" customFormat="1" x14ac:dyDescent="0.45">
      <c r="A1538" s="154"/>
      <c r="B1538" s="485"/>
      <c r="C1538" s="155"/>
      <c r="D1538" s="155"/>
      <c r="E1538" s="156"/>
      <c r="F1538" s="156"/>
      <c r="AB1538" s="156"/>
      <c r="AC1538" s="156"/>
      <c r="AD1538" s="156"/>
      <c r="AE1538" s="156"/>
      <c r="AF1538" s="156"/>
      <c r="AG1538" s="156"/>
      <c r="AM1538" s="214"/>
      <c r="AN1538" s="214"/>
      <c r="AO1538" s="214"/>
      <c r="AV1538" s="475"/>
      <c r="BE1538" s="178"/>
      <c r="BF1538" s="398"/>
      <c r="BG1538" s="409"/>
      <c r="BH1538" s="156"/>
      <c r="BI1538" s="156"/>
      <c r="BJ1538" s="156"/>
      <c r="BK1538" s="156"/>
      <c r="BL1538" s="156"/>
      <c r="BN1538" s="367"/>
    </row>
    <row r="1539" spans="1:66" s="216" customFormat="1" x14ac:dyDescent="0.45">
      <c r="A1539" s="154"/>
      <c r="B1539" s="485"/>
      <c r="C1539" s="155"/>
      <c r="D1539" s="155"/>
      <c r="E1539" s="156"/>
      <c r="F1539" s="156"/>
      <c r="AB1539" s="156"/>
      <c r="AC1539" s="156"/>
      <c r="AD1539" s="156"/>
      <c r="AE1539" s="156"/>
      <c r="AF1539" s="156"/>
      <c r="AG1539" s="156"/>
      <c r="AM1539" s="214"/>
      <c r="AN1539" s="214"/>
      <c r="AO1539" s="214"/>
      <c r="AV1539" s="475"/>
      <c r="BE1539" s="178"/>
      <c r="BF1539" s="398"/>
      <c r="BG1539" s="409"/>
      <c r="BH1539" s="156"/>
      <c r="BI1539" s="156"/>
      <c r="BJ1539" s="156"/>
      <c r="BK1539" s="156"/>
      <c r="BL1539" s="156"/>
      <c r="BN1539" s="367"/>
    </row>
    <row r="1540" spans="1:66" s="216" customFormat="1" x14ac:dyDescent="0.45">
      <c r="A1540" s="154"/>
      <c r="B1540" s="485"/>
      <c r="C1540" s="155"/>
      <c r="D1540" s="155"/>
      <c r="E1540" s="156"/>
      <c r="F1540" s="156"/>
      <c r="AB1540" s="156"/>
      <c r="AC1540" s="156"/>
      <c r="AD1540" s="156"/>
      <c r="AE1540" s="156"/>
      <c r="AF1540" s="156"/>
      <c r="AG1540" s="156"/>
      <c r="AM1540" s="214"/>
      <c r="AN1540" s="214"/>
      <c r="AO1540" s="214"/>
      <c r="AV1540" s="475"/>
      <c r="BE1540" s="178"/>
      <c r="BF1540" s="398"/>
      <c r="BG1540" s="409"/>
      <c r="BH1540" s="156"/>
      <c r="BI1540" s="156"/>
      <c r="BJ1540" s="156"/>
      <c r="BK1540" s="156"/>
      <c r="BL1540" s="156"/>
      <c r="BN1540" s="367"/>
    </row>
    <row r="1541" spans="1:66" s="216" customFormat="1" x14ac:dyDescent="0.45">
      <c r="A1541" s="154"/>
      <c r="B1541" s="485"/>
      <c r="C1541" s="155"/>
      <c r="D1541" s="155"/>
      <c r="E1541" s="156"/>
      <c r="F1541" s="156"/>
      <c r="AB1541" s="156"/>
      <c r="AC1541" s="156"/>
      <c r="AD1541" s="156"/>
      <c r="AE1541" s="156"/>
      <c r="AF1541" s="156"/>
      <c r="AG1541" s="156"/>
      <c r="AM1541" s="214"/>
      <c r="AN1541" s="214"/>
      <c r="AO1541" s="214"/>
      <c r="AV1541" s="475"/>
      <c r="BE1541" s="178"/>
      <c r="BF1541" s="398"/>
      <c r="BG1541" s="409"/>
      <c r="BH1541" s="156"/>
      <c r="BI1541" s="156"/>
      <c r="BJ1541" s="156"/>
      <c r="BK1541" s="156"/>
      <c r="BL1541" s="156"/>
      <c r="BN1541" s="367"/>
    </row>
    <row r="1542" spans="1:66" s="216" customFormat="1" x14ac:dyDescent="0.45">
      <c r="A1542" s="154"/>
      <c r="B1542" s="485"/>
      <c r="C1542" s="155"/>
      <c r="D1542" s="155"/>
      <c r="E1542" s="156"/>
      <c r="F1542" s="156"/>
      <c r="AB1542" s="156"/>
      <c r="AC1542" s="156"/>
      <c r="AD1542" s="156"/>
      <c r="AE1542" s="156"/>
      <c r="AF1542" s="156"/>
      <c r="AG1542" s="156"/>
      <c r="AM1542" s="214"/>
      <c r="AN1542" s="214"/>
      <c r="AO1542" s="214"/>
      <c r="AV1542" s="475"/>
      <c r="BE1542" s="178"/>
      <c r="BF1542" s="398"/>
      <c r="BG1542" s="409"/>
      <c r="BH1542" s="156"/>
      <c r="BI1542" s="156"/>
      <c r="BJ1542" s="156"/>
      <c r="BK1542" s="156"/>
      <c r="BL1542" s="156"/>
      <c r="BN1542" s="367"/>
    </row>
    <row r="1543" spans="1:66" s="216" customFormat="1" x14ac:dyDescent="0.45">
      <c r="A1543" s="154"/>
      <c r="B1543" s="485"/>
      <c r="C1543" s="155"/>
      <c r="D1543" s="155"/>
      <c r="E1543" s="156"/>
      <c r="F1543" s="156"/>
      <c r="AB1543" s="156"/>
      <c r="AC1543" s="156"/>
      <c r="AD1543" s="156"/>
      <c r="AE1543" s="156"/>
      <c r="AF1543" s="156"/>
      <c r="AG1543" s="156"/>
      <c r="AM1543" s="214"/>
      <c r="AN1543" s="214"/>
      <c r="AO1543" s="214"/>
      <c r="AV1543" s="475"/>
      <c r="BE1543" s="178"/>
      <c r="BF1543" s="398"/>
      <c r="BG1543" s="409"/>
      <c r="BH1543" s="156"/>
      <c r="BI1543" s="156"/>
      <c r="BJ1543" s="156"/>
      <c r="BK1543" s="156"/>
      <c r="BL1543" s="156"/>
      <c r="BN1543" s="367"/>
    </row>
    <row r="1544" spans="1:66" s="216" customFormat="1" x14ac:dyDescent="0.45">
      <c r="A1544" s="154"/>
      <c r="B1544" s="485"/>
      <c r="C1544" s="155"/>
      <c r="D1544" s="155"/>
      <c r="E1544" s="156"/>
      <c r="F1544" s="156"/>
      <c r="AB1544" s="156"/>
      <c r="AC1544" s="156"/>
      <c r="AD1544" s="156"/>
      <c r="AE1544" s="156"/>
      <c r="AF1544" s="156"/>
      <c r="AG1544" s="156"/>
      <c r="AM1544" s="214"/>
      <c r="AN1544" s="214"/>
      <c r="AO1544" s="214"/>
      <c r="AV1544" s="475"/>
      <c r="BE1544" s="178"/>
      <c r="BF1544" s="398"/>
      <c r="BG1544" s="409"/>
      <c r="BH1544" s="156"/>
      <c r="BI1544" s="156"/>
      <c r="BJ1544" s="156"/>
      <c r="BK1544" s="156"/>
      <c r="BL1544" s="156"/>
      <c r="BN1544" s="367"/>
    </row>
    <row r="1545" spans="1:66" s="216" customFormat="1" x14ac:dyDescent="0.45">
      <c r="A1545" s="154"/>
      <c r="B1545" s="485"/>
      <c r="C1545" s="155"/>
      <c r="D1545" s="155"/>
      <c r="E1545" s="156"/>
      <c r="F1545" s="156"/>
      <c r="AB1545" s="156"/>
      <c r="AC1545" s="156"/>
      <c r="AD1545" s="156"/>
      <c r="AE1545" s="156"/>
      <c r="AF1545" s="156"/>
      <c r="AG1545" s="156"/>
      <c r="AM1545" s="214"/>
      <c r="AN1545" s="214"/>
      <c r="AO1545" s="214"/>
      <c r="AV1545" s="475"/>
      <c r="BE1545" s="178"/>
      <c r="BF1545" s="398"/>
      <c r="BG1545" s="409"/>
      <c r="BH1545" s="156"/>
      <c r="BI1545" s="156"/>
      <c r="BJ1545" s="156"/>
      <c r="BK1545" s="156"/>
      <c r="BL1545" s="156"/>
      <c r="BN1545" s="367"/>
    </row>
    <row r="1546" spans="1:66" s="216" customFormat="1" x14ac:dyDescent="0.45">
      <c r="A1546" s="154"/>
      <c r="B1546" s="485"/>
      <c r="C1546" s="155"/>
      <c r="D1546" s="155"/>
      <c r="E1546" s="156"/>
      <c r="F1546" s="156"/>
      <c r="AB1546" s="156"/>
      <c r="AC1546" s="156"/>
      <c r="AD1546" s="156"/>
      <c r="AE1546" s="156"/>
      <c r="AF1546" s="156"/>
      <c r="AG1546" s="156"/>
      <c r="AM1546" s="214"/>
      <c r="AN1546" s="214"/>
      <c r="AO1546" s="214"/>
      <c r="AV1546" s="475"/>
      <c r="BE1546" s="178"/>
      <c r="BF1546" s="398"/>
      <c r="BG1546" s="409"/>
      <c r="BH1546" s="156"/>
      <c r="BI1546" s="156"/>
      <c r="BJ1546" s="156"/>
      <c r="BK1546" s="156"/>
      <c r="BL1546" s="156"/>
      <c r="BN1546" s="367"/>
    </row>
    <row r="1547" spans="1:66" s="216" customFormat="1" x14ac:dyDescent="0.45">
      <c r="A1547" s="154"/>
      <c r="B1547" s="485"/>
      <c r="C1547" s="155"/>
      <c r="D1547" s="155"/>
      <c r="E1547" s="156"/>
      <c r="F1547" s="156"/>
      <c r="AB1547" s="156"/>
      <c r="AC1547" s="156"/>
      <c r="AD1547" s="156"/>
      <c r="AE1547" s="156"/>
      <c r="AF1547" s="156"/>
      <c r="AG1547" s="156"/>
      <c r="AM1547" s="214"/>
      <c r="AN1547" s="214"/>
      <c r="AO1547" s="214"/>
      <c r="AV1547" s="475"/>
      <c r="BE1547" s="178"/>
      <c r="BF1547" s="398"/>
      <c r="BG1547" s="409"/>
      <c r="BH1547" s="156"/>
      <c r="BI1547" s="156"/>
      <c r="BJ1547" s="156"/>
      <c r="BK1547" s="156"/>
      <c r="BL1547" s="156"/>
      <c r="BN1547" s="367"/>
    </row>
    <row r="1548" spans="1:66" s="216" customFormat="1" x14ac:dyDescent="0.45">
      <c r="A1548" s="154"/>
      <c r="B1548" s="485"/>
      <c r="C1548" s="155"/>
      <c r="D1548" s="155"/>
      <c r="E1548" s="156"/>
      <c r="F1548" s="156"/>
      <c r="AB1548" s="156"/>
      <c r="AC1548" s="156"/>
      <c r="AD1548" s="156"/>
      <c r="AE1548" s="156"/>
      <c r="AF1548" s="156"/>
      <c r="AG1548" s="156"/>
      <c r="AM1548" s="214"/>
      <c r="AN1548" s="214"/>
      <c r="AO1548" s="214"/>
      <c r="AV1548" s="475"/>
      <c r="BE1548" s="178"/>
      <c r="BF1548" s="398"/>
      <c r="BG1548" s="409"/>
      <c r="BH1548" s="156"/>
      <c r="BI1548" s="156"/>
      <c r="BJ1548" s="156"/>
      <c r="BK1548" s="156"/>
      <c r="BL1548" s="156"/>
      <c r="BN1548" s="367"/>
    </row>
    <row r="1549" spans="1:66" s="216" customFormat="1" x14ac:dyDescent="0.45">
      <c r="A1549" s="154"/>
      <c r="B1549" s="485"/>
      <c r="C1549" s="155"/>
      <c r="D1549" s="155"/>
      <c r="E1549" s="156"/>
      <c r="F1549" s="156"/>
      <c r="AB1549" s="156"/>
      <c r="AC1549" s="156"/>
      <c r="AD1549" s="156"/>
      <c r="AE1549" s="156"/>
      <c r="AF1549" s="156"/>
      <c r="AG1549" s="156"/>
      <c r="AM1549" s="214"/>
      <c r="AN1549" s="214"/>
      <c r="AO1549" s="214"/>
      <c r="AV1549" s="475"/>
      <c r="BE1549" s="178"/>
      <c r="BF1549" s="398"/>
      <c r="BG1549" s="409"/>
      <c r="BH1549" s="156"/>
      <c r="BI1549" s="156"/>
      <c r="BJ1549" s="156"/>
      <c r="BK1549" s="156"/>
      <c r="BL1549" s="156"/>
      <c r="BN1549" s="367"/>
    </row>
    <row r="1550" spans="1:66" s="216" customFormat="1" x14ac:dyDescent="0.45">
      <c r="A1550" s="154"/>
      <c r="B1550" s="485"/>
      <c r="C1550" s="155"/>
      <c r="D1550" s="155"/>
      <c r="E1550" s="156"/>
      <c r="F1550" s="156"/>
      <c r="AB1550" s="156"/>
      <c r="AC1550" s="156"/>
      <c r="AD1550" s="156"/>
      <c r="AE1550" s="156"/>
      <c r="AF1550" s="156"/>
      <c r="AG1550" s="156"/>
      <c r="AM1550" s="214"/>
      <c r="AN1550" s="214"/>
      <c r="AO1550" s="214"/>
      <c r="AV1550" s="475"/>
      <c r="BE1550" s="178"/>
      <c r="BF1550" s="398"/>
      <c r="BG1550" s="409"/>
      <c r="BH1550" s="156"/>
      <c r="BI1550" s="156"/>
      <c r="BJ1550" s="156"/>
      <c r="BK1550" s="156"/>
      <c r="BL1550" s="156"/>
      <c r="BN1550" s="367"/>
    </row>
    <row r="1551" spans="1:66" s="216" customFormat="1" x14ac:dyDescent="0.45">
      <c r="A1551" s="154"/>
      <c r="B1551" s="485"/>
      <c r="C1551" s="155"/>
      <c r="D1551" s="155"/>
      <c r="E1551" s="156"/>
      <c r="F1551" s="156"/>
      <c r="AB1551" s="156"/>
      <c r="AC1551" s="156"/>
      <c r="AD1551" s="156"/>
      <c r="AE1551" s="156"/>
      <c r="AF1551" s="156"/>
      <c r="AG1551" s="156"/>
      <c r="AM1551" s="214"/>
      <c r="AN1551" s="214"/>
      <c r="AO1551" s="214"/>
      <c r="AV1551" s="475"/>
      <c r="BE1551" s="178"/>
      <c r="BF1551" s="398"/>
      <c r="BG1551" s="409"/>
      <c r="BH1551" s="156"/>
      <c r="BI1551" s="156"/>
      <c r="BJ1551" s="156"/>
      <c r="BK1551" s="156"/>
      <c r="BL1551" s="156"/>
      <c r="BN1551" s="367"/>
    </row>
    <row r="1552" spans="1:66" s="216" customFormat="1" x14ac:dyDescent="0.45">
      <c r="A1552" s="154"/>
      <c r="B1552" s="485"/>
      <c r="C1552" s="155"/>
      <c r="D1552" s="155"/>
      <c r="E1552" s="156"/>
      <c r="F1552" s="156"/>
      <c r="AB1552" s="156"/>
      <c r="AC1552" s="156"/>
      <c r="AD1552" s="156"/>
      <c r="AE1552" s="156"/>
      <c r="AF1552" s="156"/>
      <c r="AG1552" s="156"/>
      <c r="AM1552" s="214"/>
      <c r="AN1552" s="214"/>
      <c r="AO1552" s="214"/>
      <c r="AV1552" s="475"/>
      <c r="BE1552" s="178"/>
      <c r="BF1552" s="398"/>
      <c r="BG1552" s="409"/>
      <c r="BH1552" s="156"/>
      <c r="BI1552" s="156"/>
      <c r="BJ1552" s="156"/>
      <c r="BK1552" s="156"/>
      <c r="BL1552" s="156"/>
      <c r="BN1552" s="367"/>
    </row>
    <row r="1553" spans="1:66" s="216" customFormat="1" x14ac:dyDescent="0.45">
      <c r="A1553" s="154"/>
      <c r="B1553" s="485"/>
      <c r="C1553" s="155"/>
      <c r="D1553" s="155"/>
      <c r="E1553" s="156"/>
      <c r="F1553" s="156"/>
      <c r="AB1553" s="156"/>
      <c r="AC1553" s="156"/>
      <c r="AD1553" s="156"/>
      <c r="AE1553" s="156"/>
      <c r="AF1553" s="156"/>
      <c r="AG1553" s="156"/>
      <c r="AM1553" s="214"/>
      <c r="AN1553" s="214"/>
      <c r="AO1553" s="214"/>
      <c r="AV1553" s="475"/>
      <c r="BE1553" s="178"/>
      <c r="BF1553" s="398"/>
      <c r="BG1553" s="409"/>
      <c r="BH1553" s="156"/>
      <c r="BI1553" s="156"/>
      <c r="BJ1553" s="156"/>
      <c r="BK1553" s="156"/>
      <c r="BL1553" s="156"/>
      <c r="BN1553" s="367"/>
    </row>
    <row r="1554" spans="1:66" s="216" customFormat="1" x14ac:dyDescent="0.45">
      <c r="A1554" s="154"/>
      <c r="B1554" s="485"/>
      <c r="C1554" s="155"/>
      <c r="D1554" s="155"/>
      <c r="E1554" s="156"/>
      <c r="F1554" s="156"/>
      <c r="AB1554" s="156"/>
      <c r="AC1554" s="156"/>
      <c r="AD1554" s="156"/>
      <c r="AE1554" s="156"/>
      <c r="AF1554" s="156"/>
      <c r="AG1554" s="156"/>
      <c r="AM1554" s="214"/>
      <c r="AN1554" s="214"/>
      <c r="AO1554" s="214"/>
      <c r="AV1554" s="475"/>
      <c r="BE1554" s="178"/>
      <c r="BF1554" s="398"/>
      <c r="BG1554" s="409"/>
      <c r="BH1554" s="156"/>
      <c r="BI1554" s="156"/>
      <c r="BJ1554" s="156"/>
      <c r="BK1554" s="156"/>
      <c r="BL1554" s="156"/>
      <c r="BN1554" s="367"/>
    </row>
    <row r="1555" spans="1:66" s="216" customFormat="1" x14ac:dyDescent="0.45">
      <c r="A1555" s="154"/>
      <c r="B1555" s="485"/>
      <c r="C1555" s="155"/>
      <c r="D1555" s="155"/>
      <c r="E1555" s="156"/>
      <c r="F1555" s="156"/>
      <c r="AB1555" s="156"/>
      <c r="AC1555" s="156"/>
      <c r="AD1555" s="156"/>
      <c r="AE1555" s="156"/>
      <c r="AF1555" s="156"/>
      <c r="AG1555" s="156"/>
      <c r="AM1555" s="214"/>
      <c r="AN1555" s="214"/>
      <c r="AO1555" s="214"/>
      <c r="AV1555" s="475"/>
      <c r="BE1555" s="178"/>
      <c r="BF1555" s="398"/>
      <c r="BG1555" s="409"/>
      <c r="BH1555" s="156"/>
      <c r="BI1555" s="156"/>
      <c r="BJ1555" s="156"/>
      <c r="BK1555" s="156"/>
      <c r="BL1555" s="156"/>
      <c r="BN1555" s="367"/>
    </row>
    <row r="1556" spans="1:66" s="216" customFormat="1" x14ac:dyDescent="0.45">
      <c r="A1556" s="154"/>
      <c r="B1556" s="485"/>
      <c r="C1556" s="155"/>
      <c r="D1556" s="155"/>
      <c r="E1556" s="156"/>
      <c r="F1556" s="156"/>
      <c r="AB1556" s="156"/>
      <c r="AC1556" s="156"/>
      <c r="AD1556" s="156"/>
      <c r="AE1556" s="156"/>
      <c r="AF1556" s="156"/>
      <c r="AG1556" s="156"/>
      <c r="AM1556" s="214"/>
      <c r="AN1556" s="214"/>
      <c r="AO1556" s="214"/>
      <c r="AV1556" s="475"/>
      <c r="BE1556" s="178"/>
      <c r="BF1556" s="398"/>
      <c r="BG1556" s="409"/>
      <c r="BH1556" s="156"/>
      <c r="BI1556" s="156"/>
      <c r="BJ1556" s="156"/>
      <c r="BK1556" s="156"/>
      <c r="BL1556" s="156"/>
      <c r="BN1556" s="367"/>
    </row>
    <row r="1557" spans="1:66" s="216" customFormat="1" x14ac:dyDescent="0.45">
      <c r="A1557" s="154"/>
      <c r="B1557" s="485"/>
      <c r="C1557" s="155"/>
      <c r="D1557" s="155"/>
      <c r="E1557" s="156"/>
      <c r="F1557" s="156"/>
      <c r="AB1557" s="156"/>
      <c r="AC1557" s="156"/>
      <c r="AD1557" s="156"/>
      <c r="AE1557" s="156"/>
      <c r="AF1557" s="156"/>
      <c r="AG1557" s="156"/>
      <c r="AM1557" s="214"/>
      <c r="AN1557" s="214"/>
      <c r="AO1557" s="214"/>
      <c r="AV1557" s="475"/>
      <c r="BE1557" s="178"/>
      <c r="BF1557" s="398"/>
      <c r="BG1557" s="409"/>
      <c r="BH1557" s="156"/>
      <c r="BI1557" s="156"/>
      <c r="BJ1557" s="156"/>
      <c r="BK1557" s="156"/>
      <c r="BL1557" s="156"/>
      <c r="BN1557" s="367"/>
    </row>
    <row r="1558" spans="1:66" s="216" customFormat="1" x14ac:dyDescent="0.45">
      <c r="A1558" s="154"/>
      <c r="B1558" s="485"/>
      <c r="C1558" s="155"/>
      <c r="D1558" s="155"/>
      <c r="E1558" s="156"/>
      <c r="F1558" s="156"/>
      <c r="AB1558" s="156"/>
      <c r="AC1558" s="156"/>
      <c r="AD1558" s="156"/>
      <c r="AE1558" s="156"/>
      <c r="AF1558" s="156"/>
      <c r="AG1558" s="156"/>
      <c r="AM1558" s="214"/>
      <c r="AN1558" s="214"/>
      <c r="AO1558" s="214"/>
      <c r="AV1558" s="475"/>
      <c r="BE1558" s="178"/>
      <c r="BF1558" s="398"/>
      <c r="BG1558" s="409"/>
      <c r="BH1558" s="156"/>
      <c r="BI1558" s="156"/>
      <c r="BJ1558" s="156"/>
      <c r="BK1558" s="156"/>
      <c r="BL1558" s="156"/>
      <c r="BN1558" s="367"/>
    </row>
    <row r="1559" spans="1:66" s="216" customFormat="1" x14ac:dyDescent="0.45">
      <c r="A1559" s="154"/>
      <c r="B1559" s="485"/>
      <c r="C1559" s="155"/>
      <c r="D1559" s="155"/>
      <c r="E1559" s="156"/>
      <c r="F1559" s="156"/>
      <c r="AB1559" s="156"/>
      <c r="AC1559" s="156"/>
      <c r="AD1559" s="156"/>
      <c r="AE1559" s="156"/>
      <c r="AF1559" s="156"/>
      <c r="AG1559" s="156"/>
      <c r="AM1559" s="214"/>
      <c r="AN1559" s="214"/>
      <c r="AO1559" s="214"/>
      <c r="AV1559" s="475"/>
      <c r="BE1559" s="178"/>
      <c r="BF1559" s="398"/>
      <c r="BG1559" s="409"/>
      <c r="BH1559" s="156"/>
      <c r="BI1559" s="156"/>
      <c r="BJ1559" s="156"/>
      <c r="BK1559" s="156"/>
      <c r="BL1559" s="156"/>
      <c r="BN1559" s="367"/>
    </row>
    <row r="1560" spans="1:66" s="216" customFormat="1" x14ac:dyDescent="0.45">
      <c r="A1560" s="154"/>
      <c r="B1560" s="485"/>
      <c r="C1560" s="155"/>
      <c r="D1560" s="155"/>
      <c r="E1560" s="156"/>
      <c r="F1560" s="156"/>
      <c r="AB1560" s="156"/>
      <c r="AC1560" s="156"/>
      <c r="AD1560" s="156"/>
      <c r="AE1560" s="156"/>
      <c r="AF1560" s="156"/>
      <c r="AG1560" s="156"/>
      <c r="AM1560" s="380"/>
      <c r="AN1560" s="214"/>
      <c r="AO1560" s="214"/>
      <c r="AV1560" s="475"/>
      <c r="BC1560" s="381"/>
      <c r="BE1560" s="382"/>
      <c r="BF1560" s="398"/>
      <c r="BG1560" s="409"/>
      <c r="BH1560" s="156"/>
      <c r="BI1560" s="156"/>
      <c r="BJ1560" s="156"/>
      <c r="BK1560" s="156"/>
      <c r="BL1560" s="156"/>
      <c r="BN1560" s="367"/>
    </row>
    <row r="1561" spans="1:66" s="216" customFormat="1" x14ac:dyDescent="0.45">
      <c r="A1561" s="154"/>
      <c r="B1561" s="485"/>
      <c r="C1561" s="155"/>
      <c r="D1561" s="155"/>
      <c r="E1561" s="156"/>
      <c r="F1561" s="156"/>
      <c r="AB1561" s="156"/>
      <c r="AC1561" s="156"/>
      <c r="AD1561" s="156"/>
      <c r="AE1561" s="156"/>
      <c r="AF1561" s="156"/>
      <c r="AG1561" s="156"/>
      <c r="AM1561" s="380"/>
      <c r="AN1561" s="214"/>
      <c r="AO1561" s="214"/>
      <c r="AV1561" s="475"/>
      <c r="BC1561" s="381"/>
      <c r="BE1561" s="382"/>
      <c r="BF1561" s="398"/>
      <c r="BG1561" s="409"/>
      <c r="BH1561" s="156"/>
      <c r="BI1561" s="156"/>
      <c r="BJ1561" s="156"/>
      <c r="BK1561" s="156"/>
      <c r="BL1561" s="156"/>
      <c r="BN1561" s="367"/>
    </row>
    <row r="1562" spans="1:66" s="216" customFormat="1" x14ac:dyDescent="0.45">
      <c r="A1562" s="154"/>
      <c r="B1562" s="485"/>
      <c r="C1562" s="155"/>
      <c r="D1562" s="155"/>
      <c r="E1562" s="156"/>
      <c r="F1562" s="156"/>
      <c r="AB1562" s="156"/>
      <c r="AC1562" s="156"/>
      <c r="AD1562" s="156"/>
      <c r="AE1562" s="156"/>
      <c r="AF1562" s="156"/>
      <c r="AG1562" s="156"/>
      <c r="AM1562" s="380"/>
      <c r="AN1562" s="214"/>
      <c r="AO1562" s="214"/>
      <c r="AV1562" s="475"/>
      <c r="BC1562" s="381"/>
      <c r="BE1562" s="382"/>
      <c r="BF1562" s="398"/>
      <c r="BG1562" s="409"/>
      <c r="BH1562" s="156"/>
      <c r="BI1562" s="156"/>
      <c r="BJ1562" s="156"/>
      <c r="BK1562" s="156"/>
      <c r="BL1562" s="156"/>
      <c r="BN1562" s="367"/>
    </row>
    <row r="1563" spans="1:66" s="216" customFormat="1" x14ac:dyDescent="0.45">
      <c r="A1563" s="154"/>
      <c r="B1563" s="485"/>
      <c r="C1563" s="155"/>
      <c r="D1563" s="155"/>
      <c r="E1563" s="156"/>
      <c r="F1563" s="156"/>
      <c r="AB1563" s="156"/>
      <c r="AC1563" s="156"/>
      <c r="AD1563" s="156"/>
      <c r="AE1563" s="156"/>
      <c r="AF1563" s="156"/>
      <c r="AG1563" s="156"/>
      <c r="AM1563" s="380"/>
      <c r="AN1563" s="214"/>
      <c r="AO1563" s="214"/>
      <c r="AV1563" s="475"/>
      <c r="BC1563" s="381"/>
      <c r="BE1563" s="382"/>
      <c r="BF1563" s="398"/>
      <c r="BG1563" s="409"/>
      <c r="BH1563" s="156"/>
      <c r="BI1563" s="156"/>
      <c r="BJ1563" s="156"/>
      <c r="BK1563" s="156"/>
      <c r="BL1563" s="156"/>
      <c r="BN1563" s="367"/>
    </row>
    <row r="1564" spans="1:66" s="216" customFormat="1" x14ac:dyDescent="0.45">
      <c r="A1564" s="154"/>
      <c r="B1564" s="485"/>
      <c r="C1564" s="155"/>
      <c r="D1564" s="155"/>
      <c r="E1564" s="156"/>
      <c r="F1564" s="156"/>
      <c r="AB1564" s="156"/>
      <c r="AC1564" s="156"/>
      <c r="AD1564" s="156"/>
      <c r="AE1564" s="156"/>
      <c r="AF1564" s="156"/>
      <c r="AG1564" s="156"/>
      <c r="AM1564" s="380"/>
      <c r="AN1564" s="214"/>
      <c r="AO1564" s="214"/>
      <c r="AV1564" s="475"/>
      <c r="BC1564" s="381"/>
      <c r="BE1564" s="382"/>
      <c r="BF1564" s="398"/>
      <c r="BG1564" s="409"/>
      <c r="BH1564" s="156"/>
      <c r="BI1564" s="156"/>
      <c r="BJ1564" s="156"/>
      <c r="BK1564" s="156"/>
      <c r="BL1564" s="156"/>
      <c r="BN1564" s="367"/>
    </row>
    <row r="1565" spans="1:66" s="216" customFormat="1" x14ac:dyDescent="0.45">
      <c r="A1565" s="154"/>
      <c r="B1565" s="485"/>
      <c r="C1565" s="155"/>
      <c r="D1565" s="155"/>
      <c r="E1565" s="156"/>
      <c r="F1565" s="156"/>
      <c r="AB1565" s="156"/>
      <c r="AC1565" s="156"/>
      <c r="AD1565" s="156"/>
      <c r="AE1565" s="156"/>
      <c r="AF1565" s="156"/>
      <c r="AG1565" s="156"/>
      <c r="AM1565" s="380"/>
      <c r="AN1565" s="214"/>
      <c r="AO1565" s="214"/>
      <c r="AV1565" s="475"/>
      <c r="BC1565" s="381"/>
      <c r="BE1565" s="382"/>
      <c r="BF1565" s="398"/>
      <c r="BG1565" s="409"/>
      <c r="BH1565" s="156"/>
      <c r="BI1565" s="156"/>
      <c r="BJ1565" s="156"/>
      <c r="BK1565" s="156"/>
      <c r="BL1565" s="156"/>
      <c r="BN1565" s="367"/>
    </row>
    <row r="1566" spans="1:66" s="216" customFormat="1" x14ac:dyDescent="0.45">
      <c r="A1566" s="154"/>
      <c r="B1566" s="485"/>
      <c r="C1566" s="155"/>
      <c r="D1566" s="155"/>
      <c r="E1566" s="156"/>
      <c r="F1566" s="156"/>
      <c r="AB1566" s="156"/>
      <c r="AC1566" s="156"/>
      <c r="AD1566" s="156"/>
      <c r="AE1566" s="156"/>
      <c r="AF1566" s="156"/>
      <c r="AG1566" s="156"/>
      <c r="AM1566" s="380"/>
      <c r="AN1566" s="214"/>
      <c r="AO1566" s="214"/>
      <c r="AV1566" s="475"/>
      <c r="BC1566" s="381"/>
      <c r="BE1566" s="382"/>
      <c r="BF1566" s="398"/>
      <c r="BG1566" s="409"/>
      <c r="BH1566" s="156"/>
      <c r="BI1566" s="156"/>
      <c r="BJ1566" s="156"/>
      <c r="BK1566" s="156"/>
      <c r="BL1566" s="156"/>
      <c r="BN1566" s="367"/>
    </row>
    <row r="1567" spans="1:66" s="216" customFormat="1" x14ac:dyDescent="0.45">
      <c r="A1567" s="154"/>
      <c r="B1567" s="485"/>
      <c r="C1567" s="155"/>
      <c r="D1567" s="155"/>
      <c r="E1567" s="156"/>
      <c r="F1567" s="156"/>
      <c r="AB1567" s="156"/>
      <c r="AC1567" s="156"/>
      <c r="AD1567" s="156"/>
      <c r="AE1567" s="156"/>
      <c r="AF1567" s="156"/>
      <c r="AG1567" s="156"/>
      <c r="AM1567" s="380"/>
      <c r="AN1567" s="214"/>
      <c r="AO1567" s="214"/>
      <c r="AV1567" s="475"/>
      <c r="BC1567" s="381"/>
      <c r="BE1567" s="382"/>
      <c r="BF1567" s="398"/>
      <c r="BG1567" s="409"/>
      <c r="BH1567" s="156"/>
      <c r="BI1567" s="156"/>
      <c r="BJ1567" s="156"/>
      <c r="BK1567" s="156"/>
      <c r="BL1567" s="156"/>
      <c r="BN1567" s="367"/>
    </row>
    <row r="1568" spans="1:66" s="216" customFormat="1" x14ac:dyDescent="0.45">
      <c r="A1568" s="154"/>
      <c r="B1568" s="485"/>
      <c r="C1568" s="155"/>
      <c r="D1568" s="155"/>
      <c r="E1568" s="156"/>
      <c r="F1568" s="156"/>
      <c r="AB1568" s="156"/>
      <c r="AC1568" s="156"/>
      <c r="AD1568" s="156"/>
      <c r="AE1568" s="156"/>
      <c r="AF1568" s="156"/>
      <c r="AG1568" s="156"/>
      <c r="AM1568" s="380"/>
      <c r="AN1568" s="214"/>
      <c r="AO1568" s="214"/>
      <c r="AV1568" s="475"/>
      <c r="BC1568" s="381"/>
      <c r="BE1568" s="382"/>
      <c r="BF1568" s="398"/>
      <c r="BG1568" s="409"/>
      <c r="BH1568" s="156"/>
      <c r="BI1568" s="156"/>
      <c r="BJ1568" s="156"/>
      <c r="BK1568" s="156"/>
      <c r="BL1568" s="156"/>
      <c r="BN1568" s="367"/>
    </row>
    <row r="1569" spans="1:66" s="216" customFormat="1" x14ac:dyDescent="0.45">
      <c r="A1569" s="154"/>
      <c r="B1569" s="485"/>
      <c r="C1569" s="155"/>
      <c r="D1569" s="155"/>
      <c r="E1569" s="156"/>
      <c r="F1569" s="156"/>
      <c r="AB1569" s="156"/>
      <c r="AC1569" s="156"/>
      <c r="AD1569" s="156"/>
      <c r="AE1569" s="156"/>
      <c r="AF1569" s="156"/>
      <c r="AG1569" s="156"/>
      <c r="AM1569" s="380"/>
      <c r="AN1569" s="214"/>
      <c r="AO1569" s="214"/>
      <c r="AV1569" s="475"/>
      <c r="BC1569" s="381"/>
      <c r="BE1569" s="382"/>
      <c r="BF1569" s="398"/>
      <c r="BG1569" s="409"/>
      <c r="BH1569" s="156"/>
      <c r="BI1569" s="156"/>
      <c r="BJ1569" s="156"/>
      <c r="BK1569" s="156"/>
      <c r="BL1569" s="156"/>
      <c r="BN1569" s="367"/>
    </row>
    <row r="1570" spans="1:66" s="216" customFormat="1" x14ac:dyDescent="0.45">
      <c r="A1570" s="154"/>
      <c r="B1570" s="485"/>
      <c r="C1570" s="155"/>
      <c r="D1570" s="155"/>
      <c r="E1570" s="156"/>
      <c r="F1570" s="156"/>
      <c r="AB1570" s="156"/>
      <c r="AC1570" s="156"/>
      <c r="AD1570" s="156"/>
      <c r="AE1570" s="156"/>
      <c r="AF1570" s="156"/>
      <c r="AG1570" s="156"/>
      <c r="AM1570" s="380"/>
      <c r="AN1570" s="214"/>
      <c r="AO1570" s="214"/>
      <c r="AV1570" s="475"/>
      <c r="BC1570" s="381"/>
      <c r="BE1570" s="382"/>
      <c r="BF1570" s="398"/>
      <c r="BG1570" s="409"/>
      <c r="BH1570" s="156"/>
      <c r="BI1570" s="156"/>
      <c r="BJ1570" s="156"/>
      <c r="BK1570" s="156"/>
      <c r="BL1570" s="156"/>
      <c r="BN1570" s="367"/>
    </row>
    <row r="1571" spans="1:66" s="216" customFormat="1" x14ac:dyDescent="0.45">
      <c r="A1571" s="154"/>
      <c r="B1571" s="485"/>
      <c r="C1571" s="155"/>
      <c r="D1571" s="155"/>
      <c r="E1571" s="156"/>
      <c r="F1571" s="156"/>
      <c r="AB1571" s="156"/>
      <c r="AC1571" s="156"/>
      <c r="AD1571" s="156"/>
      <c r="AE1571" s="156"/>
      <c r="AF1571" s="156"/>
      <c r="AG1571" s="156"/>
      <c r="AM1571" s="380"/>
      <c r="AN1571" s="214"/>
      <c r="AO1571" s="214"/>
      <c r="AV1571" s="475"/>
      <c r="BC1571" s="381"/>
      <c r="BE1571" s="382"/>
      <c r="BF1571" s="398"/>
      <c r="BG1571" s="409"/>
      <c r="BH1571" s="156"/>
      <c r="BI1571" s="156"/>
      <c r="BJ1571" s="156"/>
      <c r="BK1571" s="156"/>
      <c r="BL1571" s="156"/>
      <c r="BN1571" s="367"/>
    </row>
    <row r="1572" spans="1:66" s="216" customFormat="1" x14ac:dyDescent="0.45">
      <c r="A1572" s="154"/>
      <c r="B1572" s="485"/>
      <c r="C1572" s="155"/>
      <c r="D1572" s="155"/>
      <c r="E1572" s="156"/>
      <c r="F1572" s="156"/>
      <c r="AB1572" s="156"/>
      <c r="AC1572" s="156"/>
      <c r="AD1572" s="156"/>
      <c r="AE1572" s="156"/>
      <c r="AF1572" s="156"/>
      <c r="AG1572" s="156"/>
      <c r="AM1572" s="380"/>
      <c r="AN1572" s="214"/>
      <c r="AO1572" s="214"/>
      <c r="AV1572" s="475"/>
      <c r="BC1572" s="381"/>
      <c r="BE1572" s="382"/>
      <c r="BF1572" s="398"/>
      <c r="BG1572" s="409"/>
      <c r="BH1572" s="156"/>
      <c r="BI1572" s="156"/>
      <c r="BJ1572" s="156"/>
      <c r="BK1572" s="156"/>
      <c r="BL1572" s="156"/>
      <c r="BN1572" s="367"/>
    </row>
    <row r="1573" spans="1:66" s="216" customFormat="1" x14ac:dyDescent="0.45">
      <c r="A1573" s="154"/>
      <c r="B1573" s="485"/>
      <c r="C1573" s="155"/>
      <c r="D1573" s="155"/>
      <c r="E1573" s="156"/>
      <c r="F1573" s="156"/>
      <c r="AB1573" s="156"/>
      <c r="AC1573" s="156"/>
      <c r="AD1573" s="156"/>
      <c r="AE1573" s="156"/>
      <c r="AF1573" s="156"/>
      <c r="AG1573" s="156"/>
      <c r="AM1573" s="380"/>
      <c r="AN1573" s="214"/>
      <c r="AO1573" s="214"/>
      <c r="AV1573" s="475"/>
      <c r="BC1573" s="381"/>
      <c r="BE1573" s="382"/>
      <c r="BF1573" s="398"/>
      <c r="BG1573" s="409"/>
      <c r="BH1573" s="156"/>
      <c r="BI1573" s="156"/>
      <c r="BJ1573" s="156"/>
      <c r="BK1573" s="156"/>
      <c r="BL1573" s="156"/>
      <c r="BN1573" s="367"/>
    </row>
    <row r="1574" spans="1:66" s="216" customFormat="1" x14ac:dyDescent="0.45">
      <c r="A1574" s="154"/>
      <c r="B1574" s="485"/>
      <c r="C1574" s="155"/>
      <c r="D1574" s="155"/>
      <c r="E1574" s="156"/>
      <c r="F1574" s="156"/>
      <c r="AB1574" s="156"/>
      <c r="AC1574" s="156"/>
      <c r="AD1574" s="156"/>
      <c r="AE1574" s="156"/>
      <c r="AF1574" s="156"/>
      <c r="AG1574" s="156"/>
      <c r="AM1574" s="380"/>
      <c r="AN1574" s="214"/>
      <c r="AO1574" s="214"/>
      <c r="AV1574" s="475"/>
      <c r="BC1574" s="381"/>
      <c r="BE1574" s="382"/>
      <c r="BF1574" s="398"/>
      <c r="BG1574" s="409"/>
      <c r="BH1574" s="156"/>
      <c r="BI1574" s="156"/>
      <c r="BJ1574" s="156"/>
      <c r="BK1574" s="156"/>
      <c r="BL1574" s="156"/>
      <c r="BN1574" s="367"/>
    </row>
    <row r="1575" spans="1:66" s="216" customFormat="1" x14ac:dyDescent="0.45">
      <c r="A1575" s="154"/>
      <c r="B1575" s="485"/>
      <c r="C1575" s="155"/>
      <c r="D1575" s="155"/>
      <c r="E1575" s="156"/>
      <c r="F1575" s="156"/>
      <c r="AB1575" s="156"/>
      <c r="AC1575" s="156"/>
      <c r="AD1575" s="156"/>
      <c r="AE1575" s="156"/>
      <c r="AF1575" s="156"/>
      <c r="AG1575" s="156"/>
      <c r="AM1575" s="380"/>
      <c r="AN1575" s="214"/>
      <c r="AO1575" s="214"/>
      <c r="AV1575" s="475"/>
      <c r="BC1575" s="381"/>
      <c r="BE1575" s="382"/>
      <c r="BF1575" s="398"/>
      <c r="BG1575" s="409"/>
      <c r="BH1575" s="156"/>
      <c r="BI1575" s="156"/>
      <c r="BJ1575" s="156"/>
      <c r="BK1575" s="156"/>
      <c r="BL1575" s="156"/>
      <c r="BN1575" s="367"/>
    </row>
    <row r="1576" spans="1:66" s="216" customFormat="1" x14ac:dyDescent="0.45">
      <c r="A1576" s="154"/>
      <c r="B1576" s="485"/>
      <c r="C1576" s="155"/>
      <c r="D1576" s="155"/>
      <c r="E1576" s="156"/>
      <c r="F1576" s="156"/>
      <c r="AB1576" s="156"/>
      <c r="AC1576" s="156"/>
      <c r="AD1576" s="156"/>
      <c r="AE1576" s="156"/>
      <c r="AF1576" s="156"/>
      <c r="AG1576" s="156"/>
      <c r="AM1576" s="380"/>
      <c r="AN1576" s="214"/>
      <c r="AO1576" s="214"/>
      <c r="AV1576" s="475"/>
      <c r="BC1576" s="381"/>
      <c r="BE1576" s="382"/>
      <c r="BF1576" s="398"/>
      <c r="BG1576" s="409"/>
      <c r="BH1576" s="156"/>
      <c r="BI1576" s="156"/>
      <c r="BJ1576" s="156"/>
      <c r="BK1576" s="156"/>
      <c r="BL1576" s="156"/>
      <c r="BN1576" s="367"/>
    </row>
    <row r="1577" spans="1:66" s="216" customFormat="1" x14ac:dyDescent="0.45">
      <c r="A1577" s="154"/>
      <c r="B1577" s="485"/>
      <c r="C1577" s="155"/>
      <c r="D1577" s="155"/>
      <c r="E1577" s="156"/>
      <c r="F1577" s="156"/>
      <c r="AB1577" s="156"/>
      <c r="AC1577" s="156"/>
      <c r="AD1577" s="156"/>
      <c r="AE1577" s="156"/>
      <c r="AF1577" s="156"/>
      <c r="AG1577" s="156"/>
      <c r="AM1577" s="380"/>
      <c r="AN1577" s="214"/>
      <c r="AO1577" s="214"/>
      <c r="AV1577" s="475"/>
      <c r="BC1577" s="381"/>
      <c r="BE1577" s="382"/>
      <c r="BF1577" s="398"/>
      <c r="BG1577" s="409"/>
      <c r="BH1577" s="156"/>
      <c r="BI1577" s="156"/>
      <c r="BJ1577" s="156"/>
      <c r="BK1577" s="156"/>
      <c r="BL1577" s="156"/>
      <c r="BN1577" s="367"/>
    </row>
    <row r="1578" spans="1:66" s="216" customFormat="1" x14ac:dyDescent="0.45">
      <c r="A1578" s="154"/>
      <c r="B1578" s="485"/>
      <c r="C1578" s="155"/>
      <c r="D1578" s="155"/>
      <c r="E1578" s="156"/>
      <c r="F1578" s="156"/>
      <c r="AB1578" s="156"/>
      <c r="AC1578" s="156"/>
      <c r="AD1578" s="156"/>
      <c r="AE1578" s="156"/>
      <c r="AF1578" s="156"/>
      <c r="AG1578" s="156"/>
      <c r="AM1578" s="380"/>
      <c r="AN1578" s="214"/>
      <c r="AO1578" s="214"/>
      <c r="AV1578" s="475"/>
      <c r="BC1578" s="381"/>
      <c r="BE1578" s="382"/>
      <c r="BF1578" s="398"/>
      <c r="BG1578" s="409"/>
      <c r="BH1578" s="156"/>
      <c r="BI1578" s="156"/>
      <c r="BJ1578" s="156"/>
      <c r="BK1578" s="156"/>
      <c r="BL1578" s="156"/>
      <c r="BN1578" s="367"/>
    </row>
    <row r="1579" spans="1:66" s="216" customFormat="1" x14ac:dyDescent="0.45">
      <c r="A1579" s="154"/>
      <c r="B1579" s="485"/>
      <c r="C1579" s="155"/>
      <c r="D1579" s="155"/>
      <c r="E1579" s="156"/>
      <c r="F1579" s="156"/>
      <c r="AB1579" s="156"/>
      <c r="AC1579" s="156"/>
      <c r="AD1579" s="156"/>
      <c r="AE1579" s="156"/>
      <c r="AF1579" s="156"/>
      <c r="AG1579" s="156"/>
      <c r="AM1579" s="380"/>
      <c r="AN1579" s="214"/>
      <c r="AO1579" s="214"/>
      <c r="AV1579" s="475"/>
      <c r="BC1579" s="381"/>
      <c r="BE1579" s="382"/>
      <c r="BF1579" s="398"/>
      <c r="BG1579" s="409"/>
      <c r="BH1579" s="156"/>
      <c r="BI1579" s="156"/>
      <c r="BJ1579" s="156"/>
      <c r="BK1579" s="156"/>
      <c r="BL1579" s="156"/>
      <c r="BN1579" s="367"/>
    </row>
    <row r="1580" spans="1:66" s="216" customFormat="1" x14ac:dyDescent="0.45">
      <c r="A1580" s="154"/>
      <c r="B1580" s="485"/>
      <c r="C1580" s="155"/>
      <c r="D1580" s="155"/>
      <c r="E1580" s="156"/>
      <c r="F1580" s="156"/>
      <c r="AB1580" s="156"/>
      <c r="AC1580" s="156"/>
      <c r="AD1580" s="156"/>
      <c r="AE1580" s="156"/>
      <c r="AF1580" s="156"/>
      <c r="AG1580" s="156"/>
      <c r="AM1580" s="380"/>
      <c r="AN1580" s="214"/>
      <c r="AO1580" s="214"/>
      <c r="AV1580" s="475"/>
      <c r="BC1580" s="381"/>
      <c r="BE1580" s="382"/>
      <c r="BF1580" s="398"/>
      <c r="BG1580" s="409"/>
      <c r="BH1580" s="156"/>
      <c r="BI1580" s="156"/>
      <c r="BJ1580" s="156"/>
      <c r="BK1580" s="156"/>
      <c r="BL1580" s="156"/>
      <c r="BN1580" s="367"/>
    </row>
    <row r="1581" spans="1:66" s="216" customFormat="1" x14ac:dyDescent="0.45">
      <c r="A1581" s="154"/>
      <c r="B1581" s="485"/>
      <c r="C1581" s="155"/>
      <c r="D1581" s="155"/>
      <c r="E1581" s="156"/>
      <c r="F1581" s="156"/>
      <c r="AB1581" s="156"/>
      <c r="AC1581" s="156"/>
      <c r="AD1581" s="156"/>
      <c r="AE1581" s="156"/>
      <c r="AF1581" s="156"/>
      <c r="AG1581" s="156"/>
      <c r="AM1581" s="380"/>
      <c r="AN1581" s="214"/>
      <c r="AO1581" s="214"/>
      <c r="AV1581" s="475"/>
      <c r="BC1581" s="381"/>
      <c r="BE1581" s="382"/>
      <c r="BF1581" s="398"/>
      <c r="BG1581" s="409"/>
      <c r="BH1581" s="156"/>
      <c r="BI1581" s="156"/>
      <c r="BJ1581" s="156"/>
      <c r="BK1581" s="156"/>
      <c r="BL1581" s="156"/>
      <c r="BN1581" s="367"/>
    </row>
    <row r="1582" spans="1:66" s="216" customFormat="1" x14ac:dyDescent="0.45">
      <c r="A1582" s="154"/>
      <c r="B1582" s="485"/>
      <c r="C1582" s="155"/>
      <c r="D1582" s="155"/>
      <c r="E1582" s="156"/>
      <c r="F1582" s="156"/>
      <c r="AB1582" s="156"/>
      <c r="AC1582" s="156"/>
      <c r="AD1582" s="156"/>
      <c r="AE1582" s="156"/>
      <c r="AF1582" s="156"/>
      <c r="AG1582" s="156"/>
      <c r="AM1582" s="380"/>
      <c r="AN1582" s="214"/>
      <c r="AO1582" s="214"/>
      <c r="AV1582" s="475"/>
      <c r="BC1582" s="381"/>
      <c r="BE1582" s="382"/>
      <c r="BF1582" s="398"/>
      <c r="BG1582" s="409"/>
      <c r="BH1582" s="156"/>
      <c r="BI1582" s="156"/>
      <c r="BJ1582" s="156"/>
      <c r="BK1582" s="156"/>
      <c r="BL1582" s="156"/>
      <c r="BN1582" s="367"/>
    </row>
    <row r="1583" spans="1:66" s="216" customFormat="1" x14ac:dyDescent="0.45">
      <c r="A1583" s="154"/>
      <c r="B1583" s="485"/>
      <c r="C1583" s="155"/>
      <c r="D1583" s="155"/>
      <c r="E1583" s="156"/>
      <c r="F1583" s="156"/>
      <c r="AB1583" s="156"/>
      <c r="AC1583" s="156"/>
      <c r="AD1583" s="156"/>
      <c r="AE1583" s="156"/>
      <c r="AF1583" s="156"/>
      <c r="AG1583" s="156"/>
      <c r="AM1583" s="380"/>
      <c r="AN1583" s="214"/>
      <c r="AO1583" s="214"/>
      <c r="AV1583" s="475"/>
      <c r="BC1583" s="381"/>
      <c r="BE1583" s="382"/>
      <c r="BF1583" s="398"/>
      <c r="BG1583" s="409"/>
      <c r="BH1583" s="156"/>
      <c r="BI1583" s="156"/>
      <c r="BJ1583" s="156"/>
      <c r="BK1583" s="156"/>
      <c r="BL1583" s="156"/>
      <c r="BN1583" s="367"/>
    </row>
    <row r="1584" spans="1:66" s="216" customFormat="1" x14ac:dyDescent="0.45">
      <c r="A1584" s="154"/>
      <c r="B1584" s="485"/>
      <c r="C1584" s="155"/>
      <c r="D1584" s="155"/>
      <c r="E1584" s="156"/>
      <c r="F1584" s="156"/>
      <c r="AB1584" s="156"/>
      <c r="AC1584" s="156"/>
      <c r="AD1584" s="156"/>
      <c r="AE1584" s="156"/>
      <c r="AF1584" s="156"/>
      <c r="AG1584" s="156"/>
      <c r="AM1584" s="380"/>
      <c r="AN1584" s="214"/>
      <c r="AO1584" s="214"/>
      <c r="AV1584" s="475"/>
      <c r="BC1584" s="381"/>
      <c r="BE1584" s="382"/>
      <c r="BF1584" s="398"/>
      <c r="BG1584" s="409"/>
      <c r="BH1584" s="156"/>
      <c r="BI1584" s="156"/>
      <c r="BJ1584" s="156"/>
      <c r="BK1584" s="156"/>
      <c r="BL1584" s="156"/>
      <c r="BN1584" s="367"/>
    </row>
    <row r="1585" spans="1:66" s="216" customFormat="1" x14ac:dyDescent="0.45">
      <c r="A1585" s="154"/>
      <c r="B1585" s="485"/>
      <c r="C1585" s="155"/>
      <c r="D1585" s="155"/>
      <c r="E1585" s="156"/>
      <c r="F1585" s="156"/>
      <c r="AB1585" s="156"/>
      <c r="AC1585" s="156"/>
      <c r="AD1585" s="156"/>
      <c r="AE1585" s="156"/>
      <c r="AF1585" s="156"/>
      <c r="AG1585" s="156"/>
      <c r="AM1585" s="380"/>
      <c r="AN1585" s="214"/>
      <c r="AO1585" s="214"/>
      <c r="AV1585" s="475"/>
      <c r="BC1585" s="381"/>
      <c r="BE1585" s="382"/>
      <c r="BF1585" s="398"/>
      <c r="BG1585" s="409"/>
      <c r="BH1585" s="156"/>
      <c r="BI1585" s="156"/>
      <c r="BJ1585" s="156"/>
      <c r="BK1585" s="156"/>
      <c r="BL1585" s="156"/>
      <c r="BN1585" s="367"/>
    </row>
    <row r="1586" spans="1:66" s="216" customFormat="1" x14ac:dyDescent="0.45">
      <c r="A1586" s="154"/>
      <c r="B1586" s="485"/>
      <c r="C1586" s="155"/>
      <c r="D1586" s="155"/>
      <c r="E1586" s="156"/>
      <c r="F1586" s="156"/>
      <c r="AB1586" s="156"/>
      <c r="AC1586" s="156"/>
      <c r="AD1586" s="156"/>
      <c r="AE1586" s="156"/>
      <c r="AF1586" s="156"/>
      <c r="AG1586" s="156"/>
      <c r="AM1586" s="380"/>
      <c r="AN1586" s="214"/>
      <c r="AO1586" s="214"/>
      <c r="AV1586" s="475"/>
      <c r="BC1586" s="381"/>
      <c r="BE1586" s="382"/>
      <c r="BF1586" s="398"/>
      <c r="BG1586" s="409"/>
      <c r="BH1586" s="156"/>
      <c r="BI1586" s="156"/>
      <c r="BJ1586" s="156"/>
      <c r="BK1586" s="156"/>
      <c r="BL1586" s="156"/>
      <c r="BN1586" s="367"/>
    </row>
    <row r="1587" spans="1:66" s="216" customFormat="1" x14ac:dyDescent="0.45">
      <c r="A1587" s="154"/>
      <c r="B1587" s="485"/>
      <c r="C1587" s="155"/>
      <c r="D1587" s="155"/>
      <c r="E1587" s="156"/>
      <c r="F1587" s="156"/>
      <c r="AB1587" s="156"/>
      <c r="AC1587" s="156"/>
      <c r="AD1587" s="156"/>
      <c r="AE1587" s="156"/>
      <c r="AF1587" s="156"/>
      <c r="AG1587" s="156"/>
      <c r="AM1587" s="380"/>
      <c r="AN1587" s="214"/>
      <c r="AO1587" s="214"/>
      <c r="AV1587" s="475"/>
      <c r="BC1587" s="381"/>
      <c r="BE1587" s="382"/>
      <c r="BF1587" s="398"/>
      <c r="BG1587" s="409"/>
      <c r="BH1587" s="156"/>
      <c r="BI1587" s="156"/>
      <c r="BJ1587" s="156"/>
      <c r="BK1587" s="156"/>
      <c r="BL1587" s="156"/>
      <c r="BN1587" s="367"/>
    </row>
    <row r="1588" spans="1:66" s="216" customFormat="1" x14ac:dyDescent="0.45">
      <c r="A1588" s="154"/>
      <c r="B1588" s="485"/>
      <c r="C1588" s="155"/>
      <c r="D1588" s="155"/>
      <c r="E1588" s="156"/>
      <c r="F1588" s="156"/>
      <c r="AB1588" s="156"/>
      <c r="AC1588" s="156"/>
      <c r="AD1588" s="156"/>
      <c r="AE1588" s="156"/>
      <c r="AF1588" s="156"/>
      <c r="AG1588" s="156"/>
      <c r="AM1588" s="380"/>
      <c r="AN1588" s="214"/>
      <c r="AO1588" s="214"/>
      <c r="AV1588" s="475"/>
      <c r="BC1588" s="381"/>
      <c r="BE1588" s="382"/>
      <c r="BF1588" s="398"/>
      <c r="BG1588" s="409"/>
      <c r="BH1588" s="156"/>
      <c r="BI1588" s="156"/>
      <c r="BJ1588" s="156"/>
      <c r="BK1588" s="156"/>
      <c r="BL1588" s="156"/>
      <c r="BN1588" s="367"/>
    </row>
    <row r="1589" spans="1:66" s="216" customFormat="1" x14ac:dyDescent="0.45">
      <c r="A1589" s="154"/>
      <c r="B1589" s="485"/>
      <c r="C1589" s="155"/>
      <c r="D1589" s="155"/>
      <c r="E1589" s="156"/>
      <c r="F1589" s="156"/>
      <c r="AB1589" s="156"/>
      <c r="AC1589" s="156"/>
      <c r="AD1589" s="156"/>
      <c r="AE1589" s="156"/>
      <c r="AF1589" s="156"/>
      <c r="AG1589" s="156"/>
      <c r="AM1589" s="380"/>
      <c r="AN1589" s="214"/>
      <c r="AO1589" s="214"/>
      <c r="AV1589" s="475"/>
      <c r="BC1589" s="381"/>
      <c r="BE1589" s="382"/>
      <c r="BF1589" s="398"/>
      <c r="BG1589" s="409"/>
      <c r="BH1589" s="156"/>
      <c r="BI1589" s="156"/>
      <c r="BJ1589" s="156"/>
      <c r="BK1589" s="156"/>
      <c r="BL1589" s="156"/>
      <c r="BN1589" s="367"/>
    </row>
    <row r="1590" spans="1:66" s="216" customFormat="1" x14ac:dyDescent="0.45">
      <c r="A1590" s="154"/>
      <c r="B1590" s="485"/>
      <c r="C1590" s="155"/>
      <c r="D1590" s="155"/>
      <c r="E1590" s="156"/>
      <c r="F1590" s="156"/>
      <c r="AB1590" s="156"/>
      <c r="AC1590" s="156"/>
      <c r="AD1590" s="156"/>
      <c r="AE1590" s="156"/>
      <c r="AF1590" s="156"/>
      <c r="AG1590" s="156"/>
      <c r="AM1590" s="380"/>
      <c r="AN1590" s="214"/>
      <c r="AO1590" s="214"/>
      <c r="AV1590" s="475"/>
      <c r="BC1590" s="381"/>
      <c r="BE1590" s="382"/>
      <c r="BF1590" s="398"/>
      <c r="BG1590" s="409"/>
      <c r="BH1590" s="156"/>
      <c r="BI1590" s="156"/>
      <c r="BJ1590" s="156"/>
      <c r="BK1590" s="156"/>
      <c r="BL1590" s="156"/>
      <c r="BN1590" s="367"/>
    </row>
    <row r="1591" spans="1:66" s="216" customFormat="1" x14ac:dyDescent="0.45">
      <c r="A1591" s="154"/>
      <c r="B1591" s="485"/>
      <c r="C1591" s="155"/>
      <c r="D1591" s="155"/>
      <c r="E1591" s="156"/>
      <c r="F1591" s="156"/>
      <c r="AB1591" s="156"/>
      <c r="AC1591" s="156"/>
      <c r="AD1591" s="156"/>
      <c r="AE1591" s="156"/>
      <c r="AF1591" s="156"/>
      <c r="AG1591" s="156"/>
      <c r="AM1591" s="380"/>
      <c r="AN1591" s="214"/>
      <c r="AO1591" s="214"/>
      <c r="AV1591" s="475"/>
      <c r="BC1591" s="381"/>
      <c r="BE1591" s="382"/>
      <c r="BF1591" s="398"/>
      <c r="BG1591" s="409"/>
      <c r="BH1591" s="156"/>
      <c r="BI1591" s="156"/>
      <c r="BJ1591" s="156"/>
      <c r="BK1591" s="156"/>
      <c r="BL1591" s="156"/>
      <c r="BN1591" s="367"/>
    </row>
    <row r="1592" spans="1:66" s="216" customFormat="1" x14ac:dyDescent="0.45">
      <c r="A1592" s="154"/>
      <c r="B1592" s="485"/>
      <c r="C1592" s="155"/>
      <c r="D1592" s="155"/>
      <c r="E1592" s="156"/>
      <c r="F1592" s="156"/>
      <c r="AB1592" s="156"/>
      <c r="AC1592" s="156"/>
      <c r="AD1592" s="156"/>
      <c r="AE1592" s="156"/>
      <c r="AF1592" s="156"/>
      <c r="AG1592" s="156"/>
      <c r="AM1592" s="380"/>
      <c r="AN1592" s="214"/>
      <c r="AO1592" s="214"/>
      <c r="AV1592" s="475"/>
      <c r="BC1592" s="381"/>
      <c r="BE1592" s="382"/>
      <c r="BF1592" s="398"/>
      <c r="BG1592" s="409"/>
      <c r="BH1592" s="156"/>
      <c r="BI1592" s="156"/>
      <c r="BJ1592" s="156"/>
      <c r="BK1592" s="156"/>
      <c r="BL1592" s="156"/>
      <c r="BN1592" s="367"/>
    </row>
    <row r="1593" spans="1:66" s="216" customFormat="1" x14ac:dyDescent="0.45">
      <c r="A1593" s="154"/>
      <c r="B1593" s="485"/>
      <c r="C1593" s="155"/>
      <c r="D1593" s="155"/>
      <c r="E1593" s="156"/>
      <c r="F1593" s="156"/>
      <c r="AB1593" s="156"/>
      <c r="AC1593" s="156"/>
      <c r="AD1593" s="156"/>
      <c r="AE1593" s="156"/>
      <c r="AF1593" s="156"/>
      <c r="AG1593" s="156"/>
      <c r="AM1593" s="380"/>
      <c r="AN1593" s="214"/>
      <c r="AO1593" s="214"/>
      <c r="AV1593" s="475"/>
      <c r="BC1593" s="381"/>
      <c r="BE1593" s="382"/>
      <c r="BF1593" s="398"/>
      <c r="BG1593" s="409"/>
      <c r="BH1593" s="156"/>
      <c r="BI1593" s="156"/>
      <c r="BJ1593" s="156"/>
      <c r="BK1593" s="156"/>
      <c r="BL1593" s="156"/>
      <c r="BN1593" s="367"/>
    </row>
    <row r="1594" spans="1:66" s="216" customFormat="1" x14ac:dyDescent="0.45">
      <c r="A1594" s="154"/>
      <c r="B1594" s="485"/>
      <c r="C1594" s="155"/>
      <c r="D1594" s="155"/>
      <c r="E1594" s="156"/>
      <c r="F1594" s="156"/>
      <c r="AB1594" s="156"/>
      <c r="AC1594" s="156"/>
      <c r="AD1594" s="156"/>
      <c r="AE1594" s="156"/>
      <c r="AF1594" s="156"/>
      <c r="AG1594" s="156"/>
      <c r="AM1594" s="380"/>
      <c r="AN1594" s="214"/>
      <c r="AO1594" s="214"/>
      <c r="AV1594" s="475"/>
      <c r="BC1594" s="381"/>
      <c r="BE1594" s="382"/>
      <c r="BF1594" s="398"/>
      <c r="BG1594" s="409"/>
      <c r="BH1594" s="156"/>
      <c r="BI1594" s="156"/>
      <c r="BJ1594" s="156"/>
      <c r="BK1594" s="156"/>
      <c r="BL1594" s="156"/>
      <c r="BN1594" s="367"/>
    </row>
    <row r="1595" spans="1:66" s="216" customFormat="1" x14ac:dyDescent="0.45">
      <c r="A1595" s="154"/>
      <c r="B1595" s="485"/>
      <c r="C1595" s="155"/>
      <c r="D1595" s="155"/>
      <c r="E1595" s="156"/>
      <c r="F1595" s="156"/>
      <c r="AB1595" s="156"/>
      <c r="AC1595" s="156"/>
      <c r="AD1595" s="156"/>
      <c r="AE1595" s="156"/>
      <c r="AF1595" s="156"/>
      <c r="AG1595" s="156"/>
      <c r="AM1595" s="380"/>
      <c r="AN1595" s="214"/>
      <c r="AO1595" s="214"/>
      <c r="AV1595" s="475"/>
      <c r="BC1595" s="381"/>
      <c r="BE1595" s="382"/>
      <c r="BF1595" s="398"/>
      <c r="BG1595" s="409"/>
      <c r="BH1595" s="156"/>
      <c r="BI1595" s="156"/>
      <c r="BJ1595" s="156"/>
      <c r="BK1595" s="156"/>
      <c r="BL1595" s="156"/>
      <c r="BN1595" s="367"/>
    </row>
    <row r="1596" spans="1:66" s="216" customFormat="1" x14ac:dyDescent="0.45">
      <c r="A1596" s="154"/>
      <c r="B1596" s="485"/>
      <c r="C1596" s="155"/>
      <c r="D1596" s="155"/>
      <c r="E1596" s="156"/>
      <c r="F1596" s="156"/>
      <c r="AB1596" s="156"/>
      <c r="AC1596" s="156"/>
      <c r="AD1596" s="156"/>
      <c r="AE1596" s="156"/>
      <c r="AF1596" s="156"/>
      <c r="AG1596" s="156"/>
      <c r="AM1596" s="380"/>
      <c r="AN1596" s="214"/>
      <c r="AO1596" s="214"/>
      <c r="AV1596" s="475"/>
      <c r="BC1596" s="381"/>
      <c r="BE1596" s="382"/>
      <c r="BF1596" s="398"/>
      <c r="BG1596" s="409"/>
      <c r="BH1596" s="156"/>
      <c r="BI1596" s="156"/>
      <c r="BJ1596" s="156"/>
      <c r="BK1596" s="156"/>
      <c r="BL1596" s="156"/>
      <c r="BN1596" s="367"/>
    </row>
    <row r="1597" spans="1:66" s="216" customFormat="1" x14ac:dyDescent="0.45">
      <c r="A1597" s="154"/>
      <c r="B1597" s="485"/>
      <c r="C1597" s="155"/>
      <c r="D1597" s="155"/>
      <c r="E1597" s="156"/>
      <c r="F1597" s="156"/>
      <c r="AB1597" s="156"/>
      <c r="AC1597" s="156"/>
      <c r="AD1597" s="156"/>
      <c r="AE1597" s="156"/>
      <c r="AF1597" s="156"/>
      <c r="AG1597" s="156"/>
      <c r="AM1597" s="380"/>
      <c r="AN1597" s="214"/>
      <c r="AO1597" s="214"/>
      <c r="AV1597" s="475"/>
      <c r="BC1597" s="381"/>
      <c r="BE1597" s="382"/>
      <c r="BF1597" s="398"/>
      <c r="BG1597" s="409"/>
      <c r="BH1597" s="156"/>
      <c r="BI1597" s="156"/>
      <c r="BJ1597" s="156"/>
      <c r="BK1597" s="156"/>
      <c r="BL1597" s="156"/>
      <c r="BN1597" s="367"/>
    </row>
    <row r="1598" spans="1:66" s="216" customFormat="1" x14ac:dyDescent="0.45">
      <c r="A1598" s="154"/>
      <c r="B1598" s="485"/>
      <c r="C1598" s="155"/>
      <c r="D1598" s="155"/>
      <c r="E1598" s="156"/>
      <c r="F1598" s="156"/>
      <c r="AB1598" s="156"/>
      <c r="AC1598" s="156"/>
      <c r="AD1598" s="156"/>
      <c r="AE1598" s="156"/>
      <c r="AF1598" s="156"/>
      <c r="AG1598" s="156"/>
      <c r="AM1598" s="380"/>
      <c r="AN1598" s="214"/>
      <c r="AO1598" s="214"/>
      <c r="AV1598" s="475"/>
      <c r="BC1598" s="381"/>
      <c r="BE1598" s="382"/>
      <c r="BF1598" s="398"/>
      <c r="BG1598" s="409"/>
      <c r="BH1598" s="156"/>
      <c r="BI1598" s="156"/>
      <c r="BJ1598" s="156"/>
      <c r="BK1598" s="156"/>
      <c r="BL1598" s="156"/>
      <c r="BN1598" s="367"/>
    </row>
    <row r="1599" spans="1:66" s="216" customFormat="1" x14ac:dyDescent="0.45">
      <c r="A1599" s="154"/>
      <c r="B1599" s="485"/>
      <c r="C1599" s="155"/>
      <c r="D1599" s="155"/>
      <c r="E1599" s="156"/>
      <c r="F1599" s="156"/>
      <c r="AB1599" s="156"/>
      <c r="AC1599" s="156"/>
      <c r="AD1599" s="156"/>
      <c r="AE1599" s="156"/>
      <c r="AF1599" s="156"/>
      <c r="AG1599" s="156"/>
      <c r="AM1599" s="380"/>
      <c r="AN1599" s="214"/>
      <c r="AO1599" s="214"/>
      <c r="AV1599" s="475"/>
      <c r="BC1599" s="381"/>
      <c r="BE1599" s="382"/>
      <c r="BF1599" s="398"/>
      <c r="BG1599" s="409"/>
      <c r="BH1599" s="156"/>
      <c r="BI1599" s="156"/>
      <c r="BJ1599" s="156"/>
      <c r="BK1599" s="156"/>
      <c r="BL1599" s="156"/>
      <c r="BN1599" s="367"/>
    </row>
    <row r="1600" spans="1:66" s="216" customFormat="1" x14ac:dyDescent="0.45">
      <c r="A1600" s="154"/>
      <c r="B1600" s="485"/>
      <c r="C1600" s="155"/>
      <c r="D1600" s="155"/>
      <c r="E1600" s="156"/>
      <c r="F1600" s="156"/>
      <c r="AB1600" s="156"/>
      <c r="AC1600" s="156"/>
      <c r="AD1600" s="156"/>
      <c r="AE1600" s="156"/>
      <c r="AF1600" s="156"/>
      <c r="AG1600" s="156"/>
      <c r="AM1600" s="380"/>
      <c r="AN1600" s="214"/>
      <c r="AO1600" s="214"/>
      <c r="AV1600" s="475"/>
      <c r="BC1600" s="381"/>
      <c r="BE1600" s="382"/>
      <c r="BF1600" s="398"/>
      <c r="BG1600" s="409"/>
      <c r="BH1600" s="156"/>
      <c r="BI1600" s="156"/>
      <c r="BJ1600" s="156"/>
      <c r="BK1600" s="156"/>
      <c r="BL1600" s="156"/>
      <c r="BN1600" s="367"/>
    </row>
    <row r="1601" spans="1:66" s="216" customFormat="1" x14ac:dyDescent="0.45">
      <c r="A1601" s="154"/>
      <c r="B1601" s="485"/>
      <c r="C1601" s="155"/>
      <c r="D1601" s="155"/>
      <c r="E1601" s="156"/>
      <c r="F1601" s="156"/>
      <c r="AB1601" s="156"/>
      <c r="AC1601" s="156"/>
      <c r="AD1601" s="156"/>
      <c r="AE1601" s="156"/>
      <c r="AF1601" s="156"/>
      <c r="AG1601" s="156"/>
      <c r="AM1601" s="380"/>
      <c r="AN1601" s="214"/>
      <c r="AO1601" s="214"/>
      <c r="AV1601" s="475"/>
      <c r="BC1601" s="381"/>
      <c r="BE1601" s="382"/>
      <c r="BF1601" s="398"/>
      <c r="BG1601" s="409"/>
      <c r="BH1601" s="156"/>
      <c r="BI1601" s="156"/>
      <c r="BJ1601" s="156"/>
      <c r="BK1601" s="156"/>
      <c r="BL1601" s="156"/>
      <c r="BN1601" s="367"/>
    </row>
    <row r="1602" spans="1:66" s="216" customFormat="1" x14ac:dyDescent="0.45">
      <c r="A1602" s="154"/>
      <c r="B1602" s="485"/>
      <c r="C1602" s="155"/>
      <c r="D1602" s="155"/>
      <c r="E1602" s="156"/>
      <c r="F1602" s="156"/>
      <c r="AB1602" s="156"/>
      <c r="AC1602" s="156"/>
      <c r="AD1602" s="156"/>
      <c r="AE1602" s="156"/>
      <c r="AF1602" s="156"/>
      <c r="AG1602" s="156"/>
      <c r="AM1602" s="380"/>
      <c r="AN1602" s="214"/>
      <c r="AO1602" s="214"/>
      <c r="AV1602" s="475"/>
      <c r="BC1602" s="381"/>
      <c r="BE1602" s="382"/>
      <c r="BF1602" s="398"/>
      <c r="BG1602" s="409"/>
      <c r="BH1602" s="156"/>
      <c r="BI1602" s="156"/>
      <c r="BJ1602" s="156"/>
      <c r="BK1602" s="156"/>
      <c r="BL1602" s="156"/>
      <c r="BN1602" s="367"/>
    </row>
    <row r="1603" spans="1:66" s="216" customFormat="1" x14ac:dyDescent="0.45">
      <c r="A1603" s="154"/>
      <c r="B1603" s="485"/>
      <c r="C1603" s="155"/>
      <c r="D1603" s="155"/>
      <c r="E1603" s="156"/>
      <c r="F1603" s="156"/>
      <c r="AB1603" s="156"/>
      <c r="AC1603" s="156"/>
      <c r="AD1603" s="156"/>
      <c r="AE1603" s="156"/>
      <c r="AF1603" s="156"/>
      <c r="AG1603" s="156"/>
      <c r="AM1603" s="380"/>
      <c r="AN1603" s="214"/>
      <c r="AO1603" s="214"/>
      <c r="AV1603" s="475"/>
      <c r="BC1603" s="381"/>
      <c r="BE1603" s="382"/>
      <c r="BF1603" s="398"/>
      <c r="BG1603" s="409"/>
      <c r="BH1603" s="156"/>
      <c r="BI1603" s="156"/>
      <c r="BJ1603" s="156"/>
      <c r="BK1603" s="156"/>
      <c r="BL1603" s="156"/>
      <c r="BN1603" s="367"/>
    </row>
    <row r="1604" spans="1:66" s="216" customFormat="1" x14ac:dyDescent="0.45">
      <c r="A1604" s="154"/>
      <c r="B1604" s="485"/>
      <c r="C1604" s="155"/>
      <c r="D1604" s="155"/>
      <c r="E1604" s="156"/>
      <c r="F1604" s="156"/>
      <c r="AB1604" s="156"/>
      <c r="AC1604" s="156"/>
      <c r="AD1604" s="156"/>
      <c r="AE1604" s="156"/>
      <c r="AF1604" s="156"/>
      <c r="AG1604" s="156"/>
      <c r="AM1604" s="380"/>
      <c r="AN1604" s="214"/>
      <c r="AO1604" s="214"/>
      <c r="AV1604" s="475"/>
      <c r="BC1604" s="381"/>
      <c r="BE1604" s="382"/>
      <c r="BF1604" s="398"/>
      <c r="BG1604" s="409"/>
      <c r="BH1604" s="156"/>
      <c r="BI1604" s="156"/>
      <c r="BJ1604" s="156"/>
      <c r="BK1604" s="156"/>
      <c r="BL1604" s="156"/>
      <c r="BN1604" s="367"/>
    </row>
    <row r="1605" spans="1:66" s="216" customFormat="1" x14ac:dyDescent="0.45">
      <c r="A1605" s="154"/>
      <c r="B1605" s="485"/>
      <c r="C1605" s="155"/>
      <c r="D1605" s="155"/>
      <c r="E1605" s="156"/>
      <c r="F1605" s="156"/>
      <c r="AB1605" s="156"/>
      <c r="AC1605" s="156"/>
      <c r="AD1605" s="156"/>
      <c r="AE1605" s="156"/>
      <c r="AF1605" s="156"/>
      <c r="AG1605" s="156"/>
      <c r="AM1605" s="380"/>
      <c r="AN1605" s="214"/>
      <c r="AO1605" s="214"/>
      <c r="AV1605" s="475"/>
      <c r="BC1605" s="381"/>
      <c r="BE1605" s="382"/>
      <c r="BF1605" s="398"/>
      <c r="BG1605" s="409"/>
      <c r="BH1605" s="156"/>
      <c r="BI1605" s="156"/>
      <c r="BJ1605" s="156"/>
      <c r="BK1605" s="156"/>
      <c r="BL1605" s="156"/>
      <c r="BN1605" s="367"/>
    </row>
    <row r="1606" spans="1:66" s="216" customFormat="1" x14ac:dyDescent="0.45">
      <c r="A1606" s="154"/>
      <c r="B1606" s="485"/>
      <c r="C1606" s="155"/>
      <c r="D1606" s="155"/>
      <c r="E1606" s="156"/>
      <c r="F1606" s="156"/>
      <c r="AB1606" s="156"/>
      <c r="AC1606" s="156"/>
      <c r="AD1606" s="156"/>
      <c r="AE1606" s="156"/>
      <c r="AF1606" s="156"/>
      <c r="AG1606" s="156"/>
      <c r="AM1606" s="380"/>
      <c r="AN1606" s="214"/>
      <c r="AO1606" s="214"/>
      <c r="AV1606" s="475"/>
      <c r="BC1606" s="381"/>
      <c r="BE1606" s="382"/>
      <c r="BF1606" s="398"/>
      <c r="BG1606" s="409"/>
      <c r="BH1606" s="156"/>
      <c r="BI1606" s="156"/>
      <c r="BJ1606" s="156"/>
      <c r="BK1606" s="156"/>
      <c r="BL1606" s="156"/>
      <c r="BN1606" s="367"/>
    </row>
    <row r="1607" spans="1:66" s="216" customFormat="1" x14ac:dyDescent="0.45">
      <c r="A1607" s="154"/>
      <c r="B1607" s="485"/>
      <c r="C1607" s="155"/>
      <c r="D1607" s="155"/>
      <c r="E1607" s="156"/>
      <c r="F1607" s="156"/>
      <c r="AB1607" s="156"/>
      <c r="AC1607" s="156"/>
      <c r="AD1607" s="156"/>
      <c r="AE1607" s="156"/>
      <c r="AF1607" s="156"/>
      <c r="AG1607" s="156"/>
      <c r="AM1607" s="380"/>
      <c r="AN1607" s="214"/>
      <c r="AO1607" s="214"/>
      <c r="AV1607" s="475"/>
      <c r="BC1607" s="381"/>
      <c r="BE1607" s="382"/>
      <c r="BF1607" s="398"/>
      <c r="BG1607" s="409"/>
      <c r="BH1607" s="156"/>
      <c r="BI1607" s="156"/>
      <c r="BJ1607" s="156"/>
      <c r="BK1607" s="156"/>
      <c r="BL1607" s="156"/>
      <c r="BN1607" s="367"/>
    </row>
    <row r="1608" spans="1:66" s="216" customFormat="1" x14ac:dyDescent="0.45">
      <c r="A1608" s="154"/>
      <c r="B1608" s="485"/>
      <c r="C1608" s="155"/>
      <c r="D1608" s="155"/>
      <c r="E1608" s="156"/>
      <c r="F1608" s="156"/>
      <c r="AB1608" s="156"/>
      <c r="AC1608" s="156"/>
      <c r="AD1608" s="156"/>
      <c r="AE1608" s="156"/>
      <c r="AF1608" s="156"/>
      <c r="AG1608" s="156"/>
      <c r="AM1608" s="380"/>
      <c r="AN1608" s="214"/>
      <c r="AO1608" s="214"/>
      <c r="AV1608" s="475"/>
      <c r="BC1608" s="381"/>
      <c r="BE1608" s="382"/>
      <c r="BF1608" s="398"/>
      <c r="BG1608" s="409"/>
      <c r="BH1608" s="156"/>
      <c r="BI1608" s="156"/>
      <c r="BJ1608" s="156"/>
      <c r="BK1608" s="156"/>
      <c r="BL1608" s="156"/>
      <c r="BN1608" s="367"/>
    </row>
    <row r="1609" spans="1:66" s="216" customFormat="1" x14ac:dyDescent="0.45">
      <c r="A1609" s="154"/>
      <c r="B1609" s="485"/>
      <c r="C1609" s="155"/>
      <c r="D1609" s="155"/>
      <c r="E1609" s="156"/>
      <c r="F1609" s="156"/>
      <c r="AB1609" s="156"/>
      <c r="AC1609" s="156"/>
      <c r="AD1609" s="156"/>
      <c r="AE1609" s="156"/>
      <c r="AF1609" s="156"/>
      <c r="AG1609" s="156"/>
      <c r="AM1609" s="380"/>
      <c r="AN1609" s="214"/>
      <c r="AO1609" s="214"/>
      <c r="AV1609" s="475"/>
      <c r="BC1609" s="381"/>
      <c r="BE1609" s="382"/>
      <c r="BF1609" s="398"/>
      <c r="BG1609" s="409"/>
      <c r="BH1609" s="156"/>
      <c r="BI1609" s="156"/>
      <c r="BJ1609" s="156"/>
      <c r="BK1609" s="156"/>
      <c r="BL1609" s="156"/>
      <c r="BN1609" s="367"/>
    </row>
    <row r="1610" spans="1:66" s="216" customFormat="1" x14ac:dyDescent="0.45">
      <c r="A1610" s="154"/>
      <c r="B1610" s="485"/>
      <c r="C1610" s="155"/>
      <c r="D1610" s="155"/>
      <c r="E1610" s="156"/>
      <c r="F1610" s="156"/>
      <c r="AB1610" s="156"/>
      <c r="AC1610" s="156"/>
      <c r="AD1610" s="156"/>
      <c r="AE1610" s="156"/>
      <c r="AF1610" s="156"/>
      <c r="AG1610" s="156"/>
      <c r="AM1610" s="380"/>
      <c r="AN1610" s="214"/>
      <c r="AO1610" s="214"/>
      <c r="AV1610" s="475"/>
      <c r="BC1610" s="381"/>
      <c r="BE1610" s="382"/>
      <c r="BF1610" s="398"/>
      <c r="BG1610" s="409"/>
      <c r="BH1610" s="156"/>
      <c r="BI1610" s="156"/>
      <c r="BJ1610" s="156"/>
      <c r="BK1610" s="156"/>
      <c r="BL1610" s="156"/>
      <c r="BN1610" s="367"/>
    </row>
    <row r="1611" spans="1:66" s="216" customFormat="1" x14ac:dyDescent="0.45">
      <c r="A1611" s="154"/>
      <c r="B1611" s="485"/>
      <c r="C1611" s="155"/>
      <c r="D1611" s="155"/>
      <c r="E1611" s="156"/>
      <c r="F1611" s="156"/>
      <c r="AB1611" s="156"/>
      <c r="AC1611" s="156"/>
      <c r="AD1611" s="156"/>
      <c r="AE1611" s="156"/>
      <c r="AF1611" s="156"/>
      <c r="AG1611" s="156"/>
      <c r="AM1611" s="380"/>
      <c r="AN1611" s="214"/>
      <c r="AO1611" s="214"/>
      <c r="AV1611" s="475"/>
      <c r="BC1611" s="381"/>
      <c r="BE1611" s="382"/>
      <c r="BF1611" s="398"/>
      <c r="BG1611" s="409"/>
      <c r="BH1611" s="156"/>
      <c r="BI1611" s="156"/>
      <c r="BJ1611" s="156"/>
      <c r="BK1611" s="156"/>
      <c r="BL1611" s="156"/>
      <c r="BN1611" s="367"/>
    </row>
    <row r="1612" spans="1:66" s="216" customFormat="1" x14ac:dyDescent="0.45">
      <c r="A1612" s="154"/>
      <c r="B1612" s="485"/>
      <c r="C1612" s="155"/>
      <c r="D1612" s="155"/>
      <c r="E1612" s="156"/>
      <c r="F1612" s="156"/>
      <c r="AB1612" s="156"/>
      <c r="AC1612" s="156"/>
      <c r="AD1612" s="156"/>
      <c r="AE1612" s="156"/>
      <c r="AF1612" s="156"/>
      <c r="AG1612" s="156"/>
      <c r="AM1612" s="380"/>
      <c r="AN1612" s="214"/>
      <c r="AO1612" s="214"/>
      <c r="AV1612" s="475"/>
      <c r="BC1612" s="381"/>
      <c r="BE1612" s="382"/>
      <c r="BF1612" s="398"/>
      <c r="BG1612" s="409"/>
      <c r="BH1612" s="156"/>
      <c r="BI1612" s="156"/>
      <c r="BJ1612" s="156"/>
      <c r="BK1612" s="156"/>
      <c r="BL1612" s="156"/>
      <c r="BN1612" s="367"/>
    </row>
    <row r="1613" spans="1:66" s="216" customFormat="1" x14ac:dyDescent="0.45">
      <c r="A1613" s="154"/>
      <c r="B1613" s="485"/>
      <c r="C1613" s="155"/>
      <c r="D1613" s="155"/>
      <c r="E1613" s="156"/>
      <c r="F1613" s="156"/>
      <c r="AB1613" s="156"/>
      <c r="AC1613" s="156"/>
      <c r="AD1613" s="156"/>
      <c r="AE1613" s="156"/>
      <c r="AF1613" s="156"/>
      <c r="AG1613" s="156"/>
      <c r="AM1613" s="380"/>
      <c r="AN1613" s="214"/>
      <c r="AO1613" s="214"/>
      <c r="AV1613" s="475"/>
      <c r="BC1613" s="381"/>
      <c r="BE1613" s="382"/>
      <c r="BF1613" s="398"/>
      <c r="BG1613" s="409"/>
      <c r="BH1613" s="156"/>
      <c r="BI1613" s="156"/>
      <c r="BJ1613" s="156"/>
      <c r="BK1613" s="156"/>
      <c r="BL1613" s="156"/>
      <c r="BN1613" s="367"/>
    </row>
    <row r="1614" spans="1:66" s="216" customFormat="1" x14ac:dyDescent="0.45">
      <c r="A1614" s="154"/>
      <c r="B1614" s="485"/>
      <c r="C1614" s="155"/>
      <c r="D1614" s="155"/>
      <c r="E1614" s="156"/>
      <c r="F1614" s="156"/>
      <c r="AB1614" s="156"/>
      <c r="AC1614" s="156"/>
      <c r="AD1614" s="156"/>
      <c r="AE1614" s="156"/>
      <c r="AF1614" s="156"/>
      <c r="AG1614" s="156"/>
      <c r="AM1614" s="380"/>
      <c r="AN1614" s="214"/>
      <c r="AO1614" s="214"/>
      <c r="AV1614" s="475"/>
      <c r="BC1614" s="381"/>
      <c r="BE1614" s="382"/>
      <c r="BF1614" s="398"/>
      <c r="BG1614" s="409"/>
      <c r="BH1614" s="156"/>
      <c r="BI1614" s="156"/>
      <c r="BJ1614" s="156"/>
      <c r="BK1614" s="156"/>
      <c r="BL1614" s="156"/>
      <c r="BN1614" s="367"/>
    </row>
    <row r="1615" spans="1:66" s="216" customFormat="1" x14ac:dyDescent="0.45">
      <c r="A1615" s="154"/>
      <c r="B1615" s="485"/>
      <c r="C1615" s="155"/>
      <c r="D1615" s="155"/>
      <c r="E1615" s="156"/>
      <c r="F1615" s="156"/>
      <c r="AB1615" s="156"/>
      <c r="AC1615" s="156"/>
      <c r="AD1615" s="156"/>
      <c r="AE1615" s="156"/>
      <c r="AF1615" s="156"/>
      <c r="AG1615" s="156"/>
      <c r="AM1615" s="380"/>
      <c r="AN1615" s="214"/>
      <c r="AO1615" s="214"/>
      <c r="AV1615" s="475"/>
      <c r="BC1615" s="381"/>
      <c r="BE1615" s="382"/>
      <c r="BF1615" s="398"/>
      <c r="BG1615" s="409"/>
      <c r="BH1615" s="156"/>
      <c r="BI1615" s="156"/>
      <c r="BJ1615" s="156"/>
      <c r="BK1615" s="156"/>
      <c r="BL1615" s="156"/>
      <c r="BN1615" s="367"/>
    </row>
    <row r="1616" spans="1:66" s="216" customFormat="1" x14ac:dyDescent="0.45">
      <c r="A1616" s="154"/>
      <c r="B1616" s="485"/>
      <c r="C1616" s="155"/>
      <c r="D1616" s="155"/>
      <c r="E1616" s="156"/>
      <c r="F1616" s="156"/>
      <c r="AB1616" s="156"/>
      <c r="AC1616" s="156"/>
      <c r="AD1616" s="156"/>
      <c r="AE1616" s="156"/>
      <c r="AF1616" s="156"/>
      <c r="AG1616" s="156"/>
      <c r="AM1616" s="380"/>
      <c r="AN1616" s="214"/>
      <c r="AO1616" s="214"/>
      <c r="AV1616" s="475"/>
      <c r="BC1616" s="381"/>
      <c r="BE1616" s="382"/>
      <c r="BF1616" s="398"/>
      <c r="BG1616" s="409"/>
      <c r="BH1616" s="156"/>
      <c r="BI1616" s="156"/>
      <c r="BJ1616" s="156"/>
      <c r="BK1616" s="156"/>
      <c r="BL1616" s="156"/>
      <c r="BN1616" s="367"/>
    </row>
    <row r="1617" spans="1:66" s="216" customFormat="1" x14ac:dyDescent="0.45">
      <c r="A1617" s="154"/>
      <c r="B1617" s="485"/>
      <c r="C1617" s="155"/>
      <c r="D1617" s="155"/>
      <c r="E1617" s="156"/>
      <c r="F1617" s="156"/>
      <c r="AB1617" s="156"/>
      <c r="AC1617" s="156"/>
      <c r="AD1617" s="156"/>
      <c r="AE1617" s="156"/>
      <c r="AF1617" s="156"/>
      <c r="AG1617" s="156"/>
      <c r="AM1617" s="380"/>
      <c r="AN1617" s="214"/>
      <c r="AO1617" s="214"/>
      <c r="AV1617" s="475"/>
      <c r="BC1617" s="381"/>
      <c r="BE1617" s="382"/>
      <c r="BF1617" s="398"/>
      <c r="BG1617" s="409"/>
      <c r="BH1617" s="156"/>
      <c r="BI1617" s="156"/>
      <c r="BJ1617" s="156"/>
      <c r="BK1617" s="156"/>
      <c r="BL1617" s="156"/>
      <c r="BN1617" s="367"/>
    </row>
    <row r="1618" spans="1:66" s="216" customFormat="1" x14ac:dyDescent="0.45">
      <c r="A1618" s="154"/>
      <c r="B1618" s="485"/>
      <c r="C1618" s="155"/>
      <c r="D1618" s="155"/>
      <c r="E1618" s="156"/>
      <c r="F1618" s="156"/>
      <c r="AB1618" s="156"/>
      <c r="AC1618" s="156"/>
      <c r="AD1618" s="156"/>
      <c r="AE1618" s="156"/>
      <c r="AF1618" s="156"/>
      <c r="AG1618" s="156"/>
      <c r="AM1618" s="380"/>
      <c r="AN1618" s="214"/>
      <c r="AO1618" s="214"/>
      <c r="AV1618" s="475"/>
      <c r="BC1618" s="381"/>
      <c r="BE1618" s="382"/>
      <c r="BF1618" s="398"/>
      <c r="BG1618" s="409"/>
      <c r="BH1618" s="156"/>
      <c r="BI1618" s="156"/>
      <c r="BJ1618" s="156"/>
      <c r="BK1618" s="156"/>
      <c r="BL1618" s="156"/>
      <c r="BN1618" s="367"/>
    </row>
    <row r="1619" spans="1:66" s="216" customFormat="1" x14ac:dyDescent="0.45">
      <c r="A1619" s="154"/>
      <c r="B1619" s="485"/>
      <c r="C1619" s="155"/>
      <c r="D1619" s="155"/>
      <c r="E1619" s="156"/>
      <c r="F1619" s="156"/>
      <c r="AB1619" s="156"/>
      <c r="AC1619" s="156"/>
      <c r="AD1619" s="156"/>
      <c r="AE1619" s="156"/>
      <c r="AF1619" s="156"/>
      <c r="AG1619" s="156"/>
      <c r="AM1619" s="380"/>
      <c r="AN1619" s="214"/>
      <c r="AO1619" s="214"/>
      <c r="AV1619" s="475"/>
      <c r="BC1619" s="381"/>
      <c r="BE1619" s="382"/>
      <c r="BF1619" s="398"/>
      <c r="BG1619" s="409"/>
      <c r="BH1619" s="156"/>
      <c r="BI1619" s="156"/>
      <c r="BJ1619" s="156"/>
      <c r="BK1619" s="156"/>
      <c r="BL1619" s="156"/>
      <c r="BN1619" s="367"/>
    </row>
    <row r="1620" spans="1:66" s="216" customFormat="1" x14ac:dyDescent="0.45">
      <c r="A1620" s="154"/>
      <c r="B1620" s="485"/>
      <c r="C1620" s="155"/>
      <c r="D1620" s="155"/>
      <c r="E1620" s="156"/>
      <c r="F1620" s="156"/>
      <c r="AB1620" s="156"/>
      <c r="AC1620" s="156"/>
      <c r="AD1620" s="156"/>
      <c r="AE1620" s="156"/>
      <c r="AF1620" s="156"/>
      <c r="AG1620" s="156"/>
      <c r="AM1620" s="380"/>
      <c r="AN1620" s="214"/>
      <c r="AO1620" s="214"/>
      <c r="AV1620" s="475"/>
      <c r="BC1620" s="381"/>
      <c r="BE1620" s="382"/>
      <c r="BF1620" s="398"/>
      <c r="BG1620" s="409"/>
      <c r="BH1620" s="156"/>
      <c r="BI1620" s="156"/>
      <c r="BJ1620" s="156"/>
      <c r="BK1620" s="156"/>
      <c r="BL1620" s="156"/>
      <c r="BN1620" s="367"/>
    </row>
    <row r="1621" spans="1:66" s="216" customFormat="1" x14ac:dyDescent="0.45">
      <c r="A1621" s="154"/>
      <c r="B1621" s="485"/>
      <c r="C1621" s="155"/>
      <c r="D1621" s="155"/>
      <c r="E1621" s="156"/>
      <c r="F1621" s="156"/>
      <c r="AB1621" s="156"/>
      <c r="AC1621" s="156"/>
      <c r="AD1621" s="156"/>
      <c r="AE1621" s="156"/>
      <c r="AF1621" s="156"/>
      <c r="AG1621" s="156"/>
      <c r="AM1621" s="380"/>
      <c r="AN1621" s="214"/>
      <c r="AO1621" s="214"/>
      <c r="AV1621" s="475"/>
      <c r="BC1621" s="381"/>
      <c r="BE1621" s="382"/>
      <c r="BF1621" s="398"/>
      <c r="BG1621" s="409"/>
      <c r="BH1621" s="156"/>
      <c r="BI1621" s="156"/>
      <c r="BJ1621" s="156"/>
      <c r="BK1621" s="156"/>
      <c r="BL1621" s="156"/>
      <c r="BN1621" s="367"/>
    </row>
    <row r="1622" spans="1:66" s="216" customFormat="1" x14ac:dyDescent="0.45">
      <c r="A1622" s="154"/>
      <c r="B1622" s="485"/>
      <c r="C1622" s="155"/>
      <c r="D1622" s="155"/>
      <c r="E1622" s="156"/>
      <c r="F1622" s="156"/>
      <c r="AB1622" s="156"/>
      <c r="AC1622" s="156"/>
      <c r="AD1622" s="156"/>
      <c r="AE1622" s="156"/>
      <c r="AF1622" s="156"/>
      <c r="AG1622" s="156"/>
      <c r="AM1622" s="380"/>
      <c r="AN1622" s="214"/>
      <c r="AO1622" s="214"/>
      <c r="AV1622" s="475"/>
      <c r="BC1622" s="381"/>
      <c r="BE1622" s="382"/>
      <c r="BF1622" s="398"/>
      <c r="BG1622" s="409"/>
      <c r="BH1622" s="156"/>
      <c r="BI1622" s="156"/>
      <c r="BJ1622" s="156"/>
      <c r="BK1622" s="156"/>
      <c r="BL1622" s="156"/>
      <c r="BN1622" s="367"/>
    </row>
    <row r="1623" spans="1:66" s="216" customFormat="1" x14ac:dyDescent="0.45">
      <c r="A1623" s="154"/>
      <c r="B1623" s="485"/>
      <c r="C1623" s="155"/>
      <c r="D1623" s="155"/>
      <c r="E1623" s="156"/>
      <c r="F1623" s="156"/>
      <c r="AB1623" s="156"/>
      <c r="AC1623" s="156"/>
      <c r="AD1623" s="156"/>
      <c r="AE1623" s="156"/>
      <c r="AF1623" s="156"/>
      <c r="AG1623" s="156"/>
      <c r="AM1623" s="380"/>
      <c r="AN1623" s="214"/>
      <c r="AO1623" s="214"/>
      <c r="AV1623" s="475"/>
      <c r="BC1623" s="381"/>
      <c r="BE1623" s="382"/>
      <c r="BF1623" s="398"/>
      <c r="BG1623" s="409"/>
      <c r="BH1623" s="156"/>
      <c r="BI1623" s="156"/>
      <c r="BJ1623" s="156"/>
      <c r="BK1623" s="156"/>
      <c r="BL1623" s="156"/>
      <c r="BN1623" s="367"/>
    </row>
    <row r="1624" spans="1:66" s="216" customFormat="1" x14ac:dyDescent="0.45">
      <c r="A1624" s="154"/>
      <c r="B1624" s="485"/>
      <c r="C1624" s="155"/>
      <c r="D1624" s="155"/>
      <c r="E1624" s="156"/>
      <c r="F1624" s="156"/>
      <c r="AB1624" s="156"/>
      <c r="AC1624" s="156"/>
      <c r="AD1624" s="156"/>
      <c r="AE1624" s="156"/>
      <c r="AF1624" s="156"/>
      <c r="AG1624" s="156"/>
      <c r="AM1624" s="380"/>
      <c r="AN1624" s="214"/>
      <c r="AO1624" s="214"/>
      <c r="AV1624" s="475"/>
      <c r="BC1624" s="381"/>
      <c r="BE1624" s="382"/>
      <c r="BF1624" s="398"/>
      <c r="BG1624" s="409"/>
      <c r="BH1624" s="156"/>
      <c r="BI1624" s="156"/>
      <c r="BJ1624" s="156"/>
      <c r="BK1624" s="156"/>
      <c r="BL1624" s="156"/>
      <c r="BN1624" s="367"/>
    </row>
    <row r="1625" spans="1:66" s="216" customFormat="1" x14ac:dyDescent="0.45">
      <c r="A1625" s="154"/>
      <c r="B1625" s="485"/>
      <c r="C1625" s="155"/>
      <c r="D1625" s="155"/>
      <c r="E1625" s="156"/>
      <c r="F1625" s="156"/>
      <c r="AB1625" s="156"/>
      <c r="AC1625" s="156"/>
      <c r="AD1625" s="156"/>
      <c r="AE1625" s="156"/>
      <c r="AF1625" s="156"/>
      <c r="AG1625" s="156"/>
      <c r="AM1625" s="380"/>
      <c r="AN1625" s="214"/>
      <c r="AO1625" s="214"/>
      <c r="AV1625" s="475"/>
      <c r="BC1625" s="381"/>
      <c r="BE1625" s="382"/>
      <c r="BF1625" s="398"/>
      <c r="BG1625" s="409"/>
      <c r="BH1625" s="156"/>
      <c r="BI1625" s="156"/>
      <c r="BJ1625" s="156"/>
      <c r="BK1625" s="156"/>
      <c r="BL1625" s="156"/>
      <c r="BN1625" s="367"/>
    </row>
    <row r="1626" spans="1:66" s="216" customFormat="1" x14ac:dyDescent="0.45">
      <c r="A1626" s="154"/>
      <c r="B1626" s="485"/>
      <c r="C1626" s="155"/>
      <c r="D1626" s="155"/>
      <c r="E1626" s="156"/>
      <c r="F1626" s="156"/>
      <c r="AB1626" s="156"/>
      <c r="AC1626" s="156"/>
      <c r="AD1626" s="156"/>
      <c r="AE1626" s="156"/>
      <c r="AF1626" s="156"/>
      <c r="AG1626" s="156"/>
      <c r="AM1626" s="380"/>
      <c r="AN1626" s="214"/>
      <c r="AO1626" s="214"/>
      <c r="AV1626" s="475"/>
      <c r="BC1626" s="381"/>
      <c r="BE1626" s="382"/>
      <c r="BF1626" s="398"/>
      <c r="BG1626" s="409"/>
      <c r="BH1626" s="156"/>
      <c r="BI1626" s="156"/>
      <c r="BJ1626" s="156"/>
      <c r="BK1626" s="156"/>
      <c r="BL1626" s="156"/>
      <c r="BN1626" s="367"/>
    </row>
    <row r="1627" spans="1:66" s="216" customFormat="1" x14ac:dyDescent="0.45">
      <c r="A1627" s="154"/>
      <c r="B1627" s="485"/>
      <c r="C1627" s="155"/>
      <c r="D1627" s="155"/>
      <c r="E1627" s="156"/>
      <c r="F1627" s="156"/>
      <c r="AB1627" s="156"/>
      <c r="AC1627" s="156"/>
      <c r="AD1627" s="156"/>
      <c r="AE1627" s="156"/>
      <c r="AF1627" s="156"/>
      <c r="AG1627" s="156"/>
      <c r="AM1627" s="380"/>
      <c r="AN1627" s="214"/>
      <c r="AO1627" s="214"/>
      <c r="AV1627" s="475"/>
      <c r="BC1627" s="381"/>
      <c r="BE1627" s="382"/>
      <c r="BF1627" s="398"/>
      <c r="BG1627" s="409"/>
      <c r="BH1627" s="156"/>
      <c r="BI1627" s="156"/>
      <c r="BJ1627" s="156"/>
      <c r="BK1627" s="156"/>
      <c r="BL1627" s="156"/>
      <c r="BN1627" s="367"/>
    </row>
    <row r="1628" spans="1:66" s="216" customFormat="1" x14ac:dyDescent="0.45">
      <c r="A1628" s="154"/>
      <c r="B1628" s="485"/>
      <c r="C1628" s="155"/>
      <c r="D1628" s="155"/>
      <c r="E1628" s="156"/>
      <c r="F1628" s="156"/>
      <c r="AB1628" s="156"/>
      <c r="AC1628" s="156"/>
      <c r="AD1628" s="156"/>
      <c r="AE1628" s="156"/>
      <c r="AF1628" s="156"/>
      <c r="AG1628" s="156"/>
      <c r="AM1628" s="380"/>
      <c r="AN1628" s="214"/>
      <c r="AO1628" s="214"/>
      <c r="AV1628" s="475"/>
      <c r="BC1628" s="381"/>
      <c r="BE1628" s="382"/>
      <c r="BF1628" s="398"/>
      <c r="BG1628" s="409"/>
      <c r="BH1628" s="156"/>
      <c r="BI1628" s="156"/>
      <c r="BJ1628" s="156"/>
      <c r="BK1628" s="156"/>
      <c r="BL1628" s="156"/>
      <c r="BN1628" s="367"/>
    </row>
    <row r="1629" spans="1:66" s="216" customFormat="1" x14ac:dyDescent="0.45">
      <c r="A1629" s="154"/>
      <c r="B1629" s="485"/>
      <c r="C1629" s="155"/>
      <c r="D1629" s="155"/>
      <c r="E1629" s="156"/>
      <c r="F1629" s="156"/>
      <c r="AB1629" s="156"/>
      <c r="AC1629" s="156"/>
      <c r="AD1629" s="156"/>
      <c r="AE1629" s="156"/>
      <c r="AF1629" s="156"/>
      <c r="AG1629" s="156"/>
      <c r="AM1629" s="380"/>
      <c r="AN1629" s="214"/>
      <c r="AO1629" s="214"/>
      <c r="AV1629" s="475"/>
      <c r="BC1629" s="381"/>
      <c r="BE1629" s="382"/>
      <c r="BF1629" s="398"/>
      <c r="BG1629" s="409"/>
      <c r="BH1629" s="156"/>
      <c r="BI1629" s="156"/>
      <c r="BJ1629" s="156"/>
      <c r="BK1629" s="156"/>
      <c r="BL1629" s="156"/>
      <c r="BN1629" s="367"/>
    </row>
    <row r="1630" spans="1:66" s="216" customFormat="1" x14ac:dyDescent="0.45">
      <c r="A1630" s="154"/>
      <c r="B1630" s="485"/>
      <c r="C1630" s="155"/>
      <c r="D1630" s="155"/>
      <c r="E1630" s="156"/>
      <c r="F1630" s="156"/>
      <c r="AB1630" s="156"/>
      <c r="AC1630" s="156"/>
      <c r="AD1630" s="156"/>
      <c r="AE1630" s="156"/>
      <c r="AF1630" s="156"/>
      <c r="AG1630" s="156"/>
      <c r="AM1630" s="380"/>
      <c r="AN1630" s="214"/>
      <c r="AO1630" s="214"/>
      <c r="AV1630" s="475"/>
      <c r="BC1630" s="381"/>
      <c r="BE1630" s="382"/>
      <c r="BF1630" s="398"/>
      <c r="BG1630" s="409"/>
      <c r="BH1630" s="156"/>
      <c r="BI1630" s="156"/>
      <c r="BJ1630" s="156"/>
      <c r="BK1630" s="156"/>
      <c r="BL1630" s="156"/>
      <c r="BN1630" s="367"/>
    </row>
    <row r="1631" spans="1:66" s="216" customFormat="1" x14ac:dyDescent="0.45">
      <c r="A1631" s="154"/>
      <c r="B1631" s="485"/>
      <c r="C1631" s="155"/>
      <c r="D1631" s="155"/>
      <c r="E1631" s="156"/>
      <c r="F1631" s="156"/>
      <c r="AB1631" s="156"/>
      <c r="AC1631" s="156"/>
      <c r="AD1631" s="156"/>
      <c r="AE1631" s="156"/>
      <c r="AF1631" s="156"/>
      <c r="AG1631" s="156"/>
      <c r="AM1631" s="380"/>
      <c r="AN1631" s="214"/>
      <c r="AO1631" s="214"/>
      <c r="AV1631" s="475"/>
      <c r="BC1631" s="381"/>
      <c r="BE1631" s="382"/>
      <c r="BF1631" s="398"/>
      <c r="BG1631" s="409"/>
      <c r="BH1631" s="156"/>
      <c r="BI1631" s="156"/>
      <c r="BJ1631" s="156"/>
      <c r="BK1631" s="156"/>
      <c r="BL1631" s="156"/>
      <c r="BN1631" s="367"/>
    </row>
    <row r="1632" spans="1:66" s="216" customFormat="1" x14ac:dyDescent="0.45">
      <c r="A1632" s="154"/>
      <c r="B1632" s="485"/>
      <c r="C1632" s="155"/>
      <c r="D1632" s="155"/>
      <c r="E1632" s="156"/>
      <c r="F1632" s="156"/>
      <c r="AB1632" s="156"/>
      <c r="AC1632" s="156"/>
      <c r="AD1632" s="156"/>
      <c r="AE1632" s="156"/>
      <c r="AF1632" s="156"/>
      <c r="AG1632" s="156"/>
      <c r="AM1632" s="380"/>
      <c r="AN1632" s="214"/>
      <c r="AO1632" s="214"/>
      <c r="AV1632" s="475"/>
      <c r="BC1632" s="381"/>
      <c r="BE1632" s="382"/>
      <c r="BF1632" s="398"/>
      <c r="BG1632" s="409"/>
      <c r="BH1632" s="156"/>
      <c r="BI1632" s="156"/>
      <c r="BJ1632" s="156"/>
      <c r="BK1632" s="156"/>
      <c r="BL1632" s="156"/>
      <c r="BN1632" s="367"/>
    </row>
    <row r="1633" spans="1:66" s="216" customFormat="1" x14ac:dyDescent="0.45">
      <c r="A1633" s="154"/>
      <c r="B1633" s="485"/>
      <c r="C1633" s="155"/>
      <c r="D1633" s="155"/>
      <c r="E1633" s="156"/>
      <c r="F1633" s="156"/>
      <c r="AB1633" s="156"/>
      <c r="AC1633" s="156"/>
      <c r="AD1633" s="156"/>
      <c r="AE1633" s="156"/>
      <c r="AF1633" s="156"/>
      <c r="AG1633" s="156"/>
      <c r="AM1633" s="380"/>
      <c r="AN1633" s="214"/>
      <c r="AO1633" s="214"/>
      <c r="AV1633" s="475"/>
      <c r="BC1633" s="381"/>
      <c r="BE1633" s="382"/>
      <c r="BF1633" s="398"/>
      <c r="BG1633" s="409"/>
      <c r="BH1633" s="156"/>
      <c r="BI1633" s="156"/>
      <c r="BJ1633" s="156"/>
      <c r="BK1633" s="156"/>
      <c r="BL1633" s="156"/>
      <c r="BN1633" s="367"/>
    </row>
    <row r="1634" spans="1:66" s="216" customFormat="1" x14ac:dyDescent="0.45">
      <c r="A1634" s="154"/>
      <c r="B1634" s="485"/>
      <c r="C1634" s="155"/>
      <c r="D1634" s="155"/>
      <c r="E1634" s="156"/>
      <c r="F1634" s="156"/>
      <c r="AB1634" s="156"/>
      <c r="AC1634" s="156"/>
      <c r="AD1634" s="156"/>
      <c r="AE1634" s="156"/>
      <c r="AF1634" s="156"/>
      <c r="AG1634" s="156"/>
      <c r="AM1634" s="380"/>
      <c r="AN1634" s="214"/>
      <c r="AO1634" s="214"/>
      <c r="AV1634" s="475"/>
      <c r="BC1634" s="381"/>
      <c r="BE1634" s="382"/>
      <c r="BF1634" s="398"/>
      <c r="BG1634" s="409"/>
      <c r="BH1634" s="156"/>
      <c r="BI1634" s="156"/>
      <c r="BJ1634" s="156"/>
      <c r="BK1634" s="156"/>
      <c r="BL1634" s="156"/>
      <c r="BN1634" s="367"/>
    </row>
    <row r="1635" spans="1:66" s="216" customFormat="1" x14ac:dyDescent="0.45">
      <c r="A1635" s="154"/>
      <c r="B1635" s="485"/>
      <c r="C1635" s="155"/>
      <c r="D1635" s="155"/>
      <c r="E1635" s="156"/>
      <c r="F1635" s="156"/>
      <c r="AB1635" s="156"/>
      <c r="AC1635" s="156"/>
      <c r="AD1635" s="156"/>
      <c r="AE1635" s="156"/>
      <c r="AF1635" s="156"/>
      <c r="AG1635" s="156"/>
      <c r="AM1635" s="380"/>
      <c r="AN1635" s="214"/>
      <c r="AO1635" s="214"/>
      <c r="AV1635" s="475"/>
      <c r="BC1635" s="381"/>
      <c r="BE1635" s="382"/>
      <c r="BF1635" s="398"/>
      <c r="BG1635" s="409"/>
      <c r="BH1635" s="156"/>
      <c r="BI1635" s="156"/>
      <c r="BJ1635" s="156"/>
      <c r="BK1635" s="156"/>
      <c r="BL1635" s="156"/>
      <c r="BN1635" s="367"/>
    </row>
    <row r="1636" spans="1:66" s="216" customFormat="1" x14ac:dyDescent="0.45">
      <c r="A1636" s="154"/>
      <c r="B1636" s="485"/>
      <c r="C1636" s="155"/>
      <c r="D1636" s="155"/>
      <c r="E1636" s="156"/>
      <c r="F1636" s="156"/>
      <c r="AB1636" s="156"/>
      <c r="AC1636" s="156"/>
      <c r="AD1636" s="156"/>
      <c r="AE1636" s="156"/>
      <c r="AF1636" s="156"/>
      <c r="AG1636" s="156"/>
      <c r="AM1636" s="380"/>
      <c r="AN1636" s="214"/>
      <c r="AO1636" s="214"/>
      <c r="AV1636" s="475"/>
      <c r="BC1636" s="381"/>
      <c r="BE1636" s="382"/>
      <c r="BF1636" s="398"/>
      <c r="BG1636" s="409"/>
      <c r="BH1636" s="156"/>
      <c r="BI1636" s="156"/>
      <c r="BJ1636" s="156"/>
      <c r="BK1636" s="156"/>
      <c r="BL1636" s="156"/>
      <c r="BN1636" s="367"/>
    </row>
    <row r="1637" spans="1:66" s="216" customFormat="1" x14ac:dyDescent="0.45">
      <c r="A1637" s="154"/>
      <c r="B1637" s="485"/>
      <c r="C1637" s="155"/>
      <c r="D1637" s="155"/>
      <c r="E1637" s="156"/>
      <c r="F1637" s="156"/>
      <c r="AB1637" s="156"/>
      <c r="AC1637" s="156"/>
      <c r="AD1637" s="156"/>
      <c r="AE1637" s="156"/>
      <c r="AF1637" s="156"/>
      <c r="AG1637" s="156"/>
      <c r="AM1637" s="380"/>
      <c r="AN1637" s="214"/>
      <c r="AO1637" s="214"/>
      <c r="AV1637" s="475"/>
      <c r="BC1637" s="381"/>
      <c r="BE1637" s="382"/>
      <c r="BF1637" s="398"/>
      <c r="BG1637" s="409"/>
      <c r="BH1637" s="156"/>
      <c r="BI1637" s="156"/>
      <c r="BJ1637" s="156"/>
      <c r="BK1637" s="156"/>
      <c r="BL1637" s="156"/>
      <c r="BN1637" s="367"/>
    </row>
    <row r="1638" spans="1:66" s="216" customFormat="1" x14ac:dyDescent="0.45">
      <c r="A1638" s="154"/>
      <c r="B1638" s="485"/>
      <c r="C1638" s="155"/>
      <c r="D1638" s="155"/>
      <c r="E1638" s="156"/>
      <c r="F1638" s="156"/>
      <c r="AB1638" s="156"/>
      <c r="AC1638" s="156"/>
      <c r="AD1638" s="156"/>
      <c r="AE1638" s="156"/>
      <c r="AF1638" s="156"/>
      <c r="AG1638" s="156"/>
      <c r="AM1638" s="380"/>
      <c r="AN1638" s="214"/>
      <c r="AO1638" s="214"/>
      <c r="AV1638" s="475"/>
      <c r="BC1638" s="381"/>
      <c r="BE1638" s="382"/>
      <c r="BF1638" s="398"/>
      <c r="BG1638" s="409"/>
      <c r="BH1638" s="156"/>
      <c r="BI1638" s="156"/>
      <c r="BJ1638" s="156"/>
      <c r="BK1638" s="156"/>
      <c r="BL1638" s="156"/>
      <c r="BN1638" s="367"/>
    </row>
    <row r="1639" spans="1:66" s="216" customFormat="1" x14ac:dyDescent="0.45">
      <c r="A1639" s="154"/>
      <c r="B1639" s="485"/>
      <c r="C1639" s="155"/>
      <c r="D1639" s="155"/>
      <c r="E1639" s="156"/>
      <c r="F1639" s="156"/>
      <c r="AB1639" s="156"/>
      <c r="AC1639" s="156"/>
      <c r="AD1639" s="156"/>
      <c r="AE1639" s="156"/>
      <c r="AF1639" s="156"/>
      <c r="AG1639" s="156"/>
      <c r="AM1639" s="380"/>
      <c r="AN1639" s="214"/>
      <c r="AO1639" s="214"/>
      <c r="AV1639" s="475"/>
      <c r="BC1639" s="381"/>
      <c r="BE1639" s="382"/>
      <c r="BF1639" s="398"/>
      <c r="BG1639" s="409"/>
      <c r="BH1639" s="156"/>
      <c r="BI1639" s="156"/>
      <c r="BJ1639" s="156"/>
      <c r="BK1639" s="156"/>
      <c r="BL1639" s="156"/>
      <c r="BN1639" s="367"/>
    </row>
    <row r="1640" spans="1:66" s="216" customFormat="1" x14ac:dyDescent="0.45">
      <c r="A1640" s="154"/>
      <c r="B1640" s="485"/>
      <c r="C1640" s="155"/>
      <c r="D1640" s="155"/>
      <c r="E1640" s="156"/>
      <c r="F1640" s="156"/>
      <c r="AB1640" s="156"/>
      <c r="AC1640" s="156"/>
      <c r="AD1640" s="156"/>
      <c r="AE1640" s="156"/>
      <c r="AF1640" s="156"/>
      <c r="AG1640" s="156"/>
      <c r="AM1640" s="380"/>
      <c r="AN1640" s="214"/>
      <c r="AO1640" s="214"/>
      <c r="AV1640" s="475"/>
      <c r="BC1640" s="381"/>
      <c r="BE1640" s="382"/>
      <c r="BF1640" s="398"/>
      <c r="BG1640" s="409"/>
      <c r="BH1640" s="156"/>
      <c r="BI1640" s="156"/>
      <c r="BJ1640" s="156"/>
      <c r="BK1640" s="156"/>
      <c r="BL1640" s="156"/>
      <c r="BN1640" s="367"/>
    </row>
    <row r="1641" spans="1:66" s="216" customFormat="1" x14ac:dyDescent="0.45">
      <c r="A1641" s="154"/>
      <c r="B1641" s="485"/>
      <c r="C1641" s="155"/>
      <c r="D1641" s="155"/>
      <c r="E1641" s="156"/>
      <c r="F1641" s="156"/>
      <c r="AB1641" s="156"/>
      <c r="AC1641" s="156"/>
      <c r="AD1641" s="156"/>
      <c r="AE1641" s="156"/>
      <c r="AF1641" s="156"/>
      <c r="AG1641" s="156"/>
      <c r="AM1641" s="380"/>
      <c r="AN1641" s="214"/>
      <c r="AO1641" s="214"/>
      <c r="AV1641" s="475"/>
      <c r="BC1641" s="381"/>
      <c r="BE1641" s="382"/>
      <c r="BF1641" s="398"/>
      <c r="BG1641" s="409"/>
      <c r="BH1641" s="156"/>
      <c r="BI1641" s="156"/>
      <c r="BJ1641" s="156"/>
      <c r="BK1641" s="156"/>
      <c r="BL1641" s="156"/>
      <c r="BN1641" s="367"/>
    </row>
    <row r="1642" spans="1:66" s="216" customFormat="1" x14ac:dyDescent="0.45">
      <c r="A1642" s="154"/>
      <c r="B1642" s="485"/>
      <c r="C1642" s="155"/>
      <c r="D1642" s="155"/>
      <c r="E1642" s="156"/>
      <c r="F1642" s="156"/>
      <c r="AB1642" s="156"/>
      <c r="AC1642" s="156"/>
      <c r="AD1642" s="156"/>
      <c r="AE1642" s="156"/>
      <c r="AF1642" s="156"/>
      <c r="AG1642" s="156"/>
      <c r="AM1642" s="380"/>
      <c r="AN1642" s="214"/>
      <c r="AO1642" s="214"/>
      <c r="AV1642" s="475"/>
      <c r="BC1642" s="381"/>
      <c r="BE1642" s="382"/>
      <c r="BF1642" s="398"/>
      <c r="BG1642" s="409"/>
      <c r="BH1642" s="156"/>
      <c r="BI1642" s="156"/>
      <c r="BJ1642" s="156"/>
      <c r="BK1642" s="156"/>
      <c r="BL1642" s="156"/>
      <c r="BN1642" s="367"/>
    </row>
    <row r="1643" spans="1:66" s="216" customFormat="1" x14ac:dyDescent="0.45">
      <c r="A1643" s="154"/>
      <c r="B1643" s="485"/>
      <c r="C1643" s="155"/>
      <c r="D1643" s="155"/>
      <c r="E1643" s="156"/>
      <c r="F1643" s="156"/>
      <c r="AB1643" s="156"/>
      <c r="AC1643" s="156"/>
      <c r="AD1643" s="156"/>
      <c r="AE1643" s="156"/>
      <c r="AF1643" s="156"/>
      <c r="AG1643" s="156"/>
      <c r="AM1643" s="380"/>
      <c r="AN1643" s="214"/>
      <c r="AO1643" s="214"/>
      <c r="AV1643" s="475"/>
      <c r="BC1643" s="381"/>
      <c r="BE1643" s="382"/>
      <c r="BF1643" s="398"/>
      <c r="BG1643" s="409"/>
      <c r="BH1643" s="156"/>
      <c r="BI1643" s="156"/>
      <c r="BJ1643" s="156"/>
      <c r="BK1643" s="156"/>
      <c r="BL1643" s="156"/>
      <c r="BN1643" s="367"/>
    </row>
    <row r="1644" spans="1:66" s="216" customFormat="1" x14ac:dyDescent="0.45">
      <c r="A1644" s="154"/>
      <c r="B1644" s="485"/>
      <c r="C1644" s="155"/>
      <c r="D1644" s="155"/>
      <c r="E1644" s="156"/>
      <c r="F1644" s="156"/>
      <c r="AB1644" s="156"/>
      <c r="AC1644" s="156"/>
      <c r="AD1644" s="156"/>
      <c r="AE1644" s="156"/>
      <c r="AF1644" s="156"/>
      <c r="AG1644" s="156"/>
      <c r="AM1644" s="380"/>
      <c r="AN1644" s="214"/>
      <c r="AO1644" s="214"/>
      <c r="AV1644" s="475"/>
      <c r="BC1644" s="381"/>
      <c r="BE1644" s="382"/>
      <c r="BF1644" s="398"/>
      <c r="BG1644" s="409"/>
      <c r="BH1644" s="156"/>
      <c r="BI1644" s="156"/>
      <c r="BJ1644" s="156"/>
      <c r="BK1644" s="156"/>
      <c r="BL1644" s="156"/>
      <c r="BN1644" s="367"/>
    </row>
    <row r="1645" spans="1:66" s="216" customFormat="1" x14ac:dyDescent="0.45">
      <c r="A1645" s="154"/>
      <c r="B1645" s="485"/>
      <c r="C1645" s="155"/>
      <c r="D1645" s="155"/>
      <c r="E1645" s="156"/>
      <c r="F1645" s="156"/>
      <c r="AB1645" s="156"/>
      <c r="AC1645" s="156"/>
      <c r="AD1645" s="156"/>
      <c r="AE1645" s="156"/>
      <c r="AF1645" s="156"/>
      <c r="AG1645" s="156"/>
      <c r="AM1645" s="380"/>
      <c r="AN1645" s="214"/>
      <c r="AO1645" s="214"/>
      <c r="AV1645" s="475"/>
      <c r="BC1645" s="381"/>
      <c r="BE1645" s="382"/>
      <c r="BF1645" s="398"/>
      <c r="BG1645" s="409"/>
      <c r="BH1645" s="156"/>
      <c r="BI1645" s="156"/>
      <c r="BJ1645" s="156"/>
      <c r="BK1645" s="156"/>
      <c r="BL1645" s="156"/>
      <c r="BN1645" s="367"/>
    </row>
    <row r="1646" spans="1:66" s="216" customFormat="1" x14ac:dyDescent="0.45">
      <c r="A1646" s="154"/>
      <c r="B1646" s="485"/>
      <c r="C1646" s="155"/>
      <c r="D1646" s="155"/>
      <c r="E1646" s="156"/>
      <c r="F1646" s="156"/>
      <c r="AB1646" s="156"/>
      <c r="AC1646" s="156"/>
      <c r="AD1646" s="156"/>
      <c r="AE1646" s="156"/>
      <c r="AF1646" s="156"/>
      <c r="AG1646" s="156"/>
      <c r="AM1646" s="380"/>
      <c r="AN1646" s="214"/>
      <c r="AO1646" s="214"/>
      <c r="AV1646" s="475"/>
      <c r="BC1646" s="381"/>
      <c r="BE1646" s="382"/>
      <c r="BF1646" s="398"/>
      <c r="BG1646" s="409"/>
      <c r="BH1646" s="156"/>
      <c r="BI1646" s="156"/>
      <c r="BJ1646" s="156"/>
      <c r="BK1646" s="156"/>
      <c r="BL1646" s="156"/>
      <c r="BN1646" s="367"/>
    </row>
    <row r="1647" spans="1:66" s="216" customFormat="1" x14ac:dyDescent="0.45">
      <c r="A1647" s="154"/>
      <c r="B1647" s="485"/>
      <c r="C1647" s="155"/>
      <c r="D1647" s="155"/>
      <c r="E1647" s="156"/>
      <c r="F1647" s="156"/>
      <c r="AB1647" s="156"/>
      <c r="AC1647" s="156"/>
      <c r="AD1647" s="156"/>
      <c r="AE1647" s="156"/>
      <c r="AF1647" s="156"/>
      <c r="AG1647" s="156"/>
      <c r="AM1647" s="380"/>
      <c r="AN1647" s="214"/>
      <c r="AO1647" s="214"/>
      <c r="AV1647" s="475"/>
      <c r="BC1647" s="381"/>
      <c r="BE1647" s="382"/>
      <c r="BF1647" s="398"/>
      <c r="BG1647" s="409"/>
      <c r="BH1647" s="156"/>
      <c r="BI1647" s="156"/>
      <c r="BJ1647" s="156"/>
      <c r="BK1647" s="156"/>
      <c r="BL1647" s="156"/>
      <c r="BN1647" s="367"/>
    </row>
    <row r="1648" spans="1:66" s="216" customFormat="1" x14ac:dyDescent="0.45">
      <c r="A1648" s="154"/>
      <c r="B1648" s="485"/>
      <c r="C1648" s="155"/>
      <c r="D1648" s="155"/>
      <c r="E1648" s="156"/>
      <c r="F1648" s="156"/>
      <c r="AB1648" s="156"/>
      <c r="AC1648" s="156"/>
      <c r="AD1648" s="156"/>
      <c r="AE1648" s="156"/>
      <c r="AF1648" s="156"/>
      <c r="AG1648" s="156"/>
      <c r="AM1648" s="380"/>
      <c r="AN1648" s="214"/>
      <c r="AO1648" s="214"/>
      <c r="AV1648" s="475"/>
      <c r="BC1648" s="381"/>
      <c r="BE1648" s="382"/>
      <c r="BF1648" s="398"/>
      <c r="BG1648" s="409"/>
      <c r="BH1648" s="156"/>
      <c r="BI1648" s="156"/>
      <c r="BJ1648" s="156"/>
      <c r="BK1648" s="156"/>
      <c r="BL1648" s="156"/>
      <c r="BN1648" s="367"/>
    </row>
    <row r="1649" spans="1:66" s="216" customFormat="1" x14ac:dyDescent="0.45">
      <c r="A1649" s="154"/>
      <c r="B1649" s="485"/>
      <c r="C1649" s="155"/>
      <c r="D1649" s="155"/>
      <c r="E1649" s="156"/>
      <c r="F1649" s="156"/>
      <c r="AB1649" s="156"/>
      <c r="AC1649" s="156"/>
      <c r="AD1649" s="156"/>
      <c r="AE1649" s="156"/>
      <c r="AF1649" s="156"/>
      <c r="AG1649" s="156"/>
      <c r="AM1649" s="380"/>
      <c r="AN1649" s="214"/>
      <c r="AO1649" s="214"/>
      <c r="AV1649" s="475"/>
      <c r="BC1649" s="381"/>
      <c r="BE1649" s="382"/>
      <c r="BF1649" s="398"/>
      <c r="BG1649" s="409"/>
      <c r="BH1649" s="156"/>
      <c r="BI1649" s="156"/>
      <c r="BJ1649" s="156"/>
      <c r="BK1649" s="156"/>
      <c r="BL1649" s="156"/>
      <c r="BN1649" s="367"/>
    </row>
    <row r="1650" spans="1:66" s="216" customFormat="1" x14ac:dyDescent="0.45">
      <c r="A1650" s="154"/>
      <c r="B1650" s="485"/>
      <c r="C1650" s="155"/>
      <c r="D1650" s="155"/>
      <c r="E1650" s="156"/>
      <c r="F1650" s="156"/>
      <c r="AB1650" s="156"/>
      <c r="AC1650" s="156"/>
      <c r="AD1650" s="156"/>
      <c r="AE1650" s="156"/>
      <c r="AF1650" s="156"/>
      <c r="AG1650" s="156"/>
      <c r="AM1650" s="380"/>
      <c r="AN1650" s="214"/>
      <c r="AO1650" s="214"/>
      <c r="AV1650" s="475"/>
      <c r="BC1650" s="381"/>
      <c r="BE1650" s="382"/>
      <c r="BF1650" s="398"/>
      <c r="BG1650" s="409"/>
      <c r="BH1650" s="156"/>
      <c r="BI1650" s="156"/>
      <c r="BJ1650" s="156"/>
      <c r="BK1650" s="156"/>
      <c r="BL1650" s="156"/>
      <c r="BN1650" s="367"/>
    </row>
    <row r="1651" spans="1:66" s="216" customFormat="1" x14ac:dyDescent="0.45">
      <c r="A1651" s="154"/>
      <c r="B1651" s="485"/>
      <c r="C1651" s="155"/>
      <c r="D1651" s="155"/>
      <c r="E1651" s="156"/>
      <c r="F1651" s="156"/>
      <c r="AB1651" s="156"/>
      <c r="AC1651" s="156"/>
      <c r="AD1651" s="156"/>
      <c r="AE1651" s="156"/>
      <c r="AF1651" s="156"/>
      <c r="AG1651" s="156"/>
      <c r="AM1651" s="380"/>
      <c r="AN1651" s="214"/>
      <c r="AO1651" s="214"/>
      <c r="AV1651" s="475"/>
      <c r="BC1651" s="381"/>
      <c r="BE1651" s="382"/>
      <c r="BF1651" s="398"/>
      <c r="BG1651" s="409"/>
      <c r="BH1651" s="156"/>
      <c r="BI1651" s="156"/>
      <c r="BJ1651" s="156"/>
      <c r="BK1651" s="156"/>
      <c r="BL1651" s="156"/>
      <c r="BN1651" s="367"/>
    </row>
    <row r="1652" spans="1:66" s="216" customFormat="1" x14ac:dyDescent="0.45">
      <c r="A1652" s="154"/>
      <c r="B1652" s="485"/>
      <c r="C1652" s="155"/>
      <c r="D1652" s="155"/>
      <c r="E1652" s="156"/>
      <c r="F1652" s="156"/>
      <c r="AB1652" s="156"/>
      <c r="AC1652" s="156"/>
      <c r="AD1652" s="156"/>
      <c r="AE1652" s="156"/>
      <c r="AF1652" s="156"/>
      <c r="AG1652" s="156"/>
      <c r="AM1652" s="380"/>
      <c r="AN1652" s="214"/>
      <c r="AO1652" s="214"/>
      <c r="AV1652" s="475"/>
      <c r="BC1652" s="381"/>
      <c r="BE1652" s="382"/>
      <c r="BF1652" s="398"/>
      <c r="BG1652" s="409"/>
      <c r="BH1652" s="156"/>
      <c r="BI1652" s="156"/>
      <c r="BJ1652" s="156"/>
      <c r="BK1652" s="156"/>
      <c r="BL1652" s="156"/>
      <c r="BN1652" s="367"/>
    </row>
    <row r="1653" spans="1:66" s="216" customFormat="1" x14ac:dyDescent="0.45">
      <c r="A1653" s="154"/>
      <c r="B1653" s="485"/>
      <c r="C1653" s="155"/>
      <c r="D1653" s="155"/>
      <c r="E1653" s="156"/>
      <c r="F1653" s="156"/>
      <c r="AB1653" s="156"/>
      <c r="AC1653" s="156"/>
      <c r="AD1653" s="156"/>
      <c r="AE1653" s="156"/>
      <c r="AF1653" s="156"/>
      <c r="AG1653" s="156"/>
      <c r="AM1653" s="380"/>
      <c r="AN1653" s="214"/>
      <c r="AO1653" s="214"/>
      <c r="AV1653" s="475"/>
      <c r="BC1653" s="381"/>
      <c r="BE1653" s="382"/>
      <c r="BF1653" s="398"/>
      <c r="BG1653" s="409"/>
      <c r="BH1653" s="156"/>
      <c r="BI1653" s="156"/>
      <c r="BJ1653" s="156"/>
      <c r="BK1653" s="156"/>
      <c r="BL1653" s="156"/>
      <c r="BN1653" s="367"/>
    </row>
    <row r="1654" spans="1:66" s="216" customFormat="1" x14ac:dyDescent="0.45">
      <c r="A1654" s="154"/>
      <c r="B1654" s="485"/>
      <c r="C1654" s="155"/>
      <c r="D1654" s="155"/>
      <c r="E1654" s="156"/>
      <c r="F1654" s="156"/>
      <c r="AB1654" s="156"/>
      <c r="AC1654" s="156"/>
      <c r="AD1654" s="156"/>
      <c r="AE1654" s="156"/>
      <c r="AF1654" s="156"/>
      <c r="AG1654" s="156"/>
      <c r="AM1654" s="380"/>
      <c r="AN1654" s="214"/>
      <c r="AO1654" s="214"/>
      <c r="AV1654" s="475"/>
      <c r="BC1654" s="381"/>
      <c r="BE1654" s="382"/>
      <c r="BF1654" s="398"/>
      <c r="BG1654" s="409"/>
      <c r="BH1654" s="156"/>
      <c r="BI1654" s="156"/>
      <c r="BJ1654" s="156"/>
      <c r="BK1654" s="156"/>
      <c r="BL1654" s="156"/>
      <c r="BN1654" s="367"/>
    </row>
    <row r="1655" spans="1:66" s="216" customFormat="1" x14ac:dyDescent="0.45">
      <c r="A1655" s="154"/>
      <c r="B1655" s="485"/>
      <c r="C1655" s="155"/>
      <c r="D1655" s="155"/>
      <c r="E1655" s="156"/>
      <c r="F1655" s="156"/>
      <c r="AB1655" s="156"/>
      <c r="AC1655" s="156"/>
      <c r="AD1655" s="156"/>
      <c r="AE1655" s="156"/>
      <c r="AF1655" s="156"/>
      <c r="AG1655" s="156"/>
      <c r="AM1655" s="380"/>
      <c r="AN1655" s="214"/>
      <c r="AO1655" s="214"/>
      <c r="AV1655" s="475"/>
      <c r="BC1655" s="381"/>
      <c r="BE1655" s="382"/>
      <c r="BF1655" s="398"/>
      <c r="BG1655" s="409"/>
      <c r="BH1655" s="156"/>
      <c r="BI1655" s="156"/>
      <c r="BJ1655" s="156"/>
      <c r="BK1655" s="156"/>
      <c r="BL1655" s="156"/>
      <c r="BN1655" s="367"/>
    </row>
    <row r="1656" spans="1:66" s="216" customFormat="1" x14ac:dyDescent="0.45">
      <c r="A1656" s="154"/>
      <c r="B1656" s="485"/>
      <c r="C1656" s="155"/>
      <c r="D1656" s="155"/>
      <c r="E1656" s="156"/>
      <c r="F1656" s="156"/>
      <c r="AB1656" s="156"/>
      <c r="AC1656" s="156"/>
      <c r="AD1656" s="156"/>
      <c r="AE1656" s="156"/>
      <c r="AF1656" s="156"/>
      <c r="AG1656" s="156"/>
      <c r="AM1656" s="380"/>
      <c r="AN1656" s="214"/>
      <c r="AO1656" s="214"/>
      <c r="AV1656" s="475"/>
      <c r="BC1656" s="381"/>
      <c r="BE1656" s="382"/>
      <c r="BF1656" s="398"/>
      <c r="BG1656" s="409"/>
      <c r="BH1656" s="156"/>
      <c r="BI1656" s="156"/>
      <c r="BJ1656" s="156"/>
      <c r="BK1656" s="156"/>
      <c r="BL1656" s="156"/>
      <c r="BN1656" s="367"/>
    </row>
    <row r="1657" spans="1:66" s="216" customFormat="1" x14ac:dyDescent="0.45">
      <c r="A1657" s="154"/>
      <c r="B1657" s="485"/>
      <c r="C1657" s="155"/>
      <c r="D1657" s="155"/>
      <c r="E1657" s="156"/>
      <c r="F1657" s="156"/>
      <c r="AB1657" s="156"/>
      <c r="AC1657" s="156"/>
      <c r="AD1657" s="156"/>
      <c r="AE1657" s="156"/>
      <c r="AF1657" s="156"/>
      <c r="AG1657" s="156"/>
      <c r="AM1657" s="380"/>
      <c r="AN1657" s="214"/>
      <c r="AO1657" s="214"/>
      <c r="AV1657" s="475"/>
      <c r="BC1657" s="381"/>
      <c r="BE1657" s="382"/>
      <c r="BF1657" s="398"/>
      <c r="BG1657" s="409"/>
      <c r="BH1657" s="156"/>
      <c r="BI1657" s="156"/>
      <c r="BJ1657" s="156"/>
      <c r="BK1657" s="156"/>
      <c r="BL1657" s="156"/>
      <c r="BN1657" s="367"/>
    </row>
    <row r="1658" spans="1:66" s="216" customFormat="1" x14ac:dyDescent="0.45">
      <c r="A1658" s="154"/>
      <c r="B1658" s="485"/>
      <c r="C1658" s="155"/>
      <c r="D1658" s="155"/>
      <c r="E1658" s="156"/>
      <c r="F1658" s="156"/>
      <c r="AB1658" s="156"/>
      <c r="AC1658" s="156"/>
      <c r="AD1658" s="156"/>
      <c r="AE1658" s="156"/>
      <c r="AF1658" s="156"/>
      <c r="AG1658" s="156"/>
      <c r="AM1658" s="380"/>
      <c r="AN1658" s="214"/>
      <c r="AO1658" s="214"/>
      <c r="AV1658" s="475"/>
      <c r="BC1658" s="381"/>
      <c r="BE1658" s="382"/>
      <c r="BF1658" s="398"/>
      <c r="BG1658" s="409"/>
      <c r="BH1658" s="156"/>
      <c r="BI1658" s="156"/>
      <c r="BJ1658" s="156"/>
      <c r="BK1658" s="156"/>
      <c r="BL1658" s="156"/>
      <c r="BN1658" s="367"/>
    </row>
    <row r="1659" spans="1:66" s="216" customFormat="1" x14ac:dyDescent="0.45">
      <c r="A1659" s="154"/>
      <c r="B1659" s="485"/>
      <c r="C1659" s="155"/>
      <c r="D1659" s="155"/>
      <c r="E1659" s="156"/>
      <c r="F1659" s="156"/>
      <c r="AB1659" s="156"/>
      <c r="AC1659" s="156"/>
      <c r="AD1659" s="156"/>
      <c r="AE1659" s="156"/>
      <c r="AF1659" s="156"/>
      <c r="AG1659" s="156"/>
      <c r="AM1659" s="380"/>
      <c r="AN1659" s="214"/>
      <c r="AO1659" s="214"/>
      <c r="AV1659" s="475"/>
      <c r="BC1659" s="381"/>
      <c r="BE1659" s="382"/>
      <c r="BF1659" s="398"/>
      <c r="BG1659" s="409"/>
      <c r="BH1659" s="156"/>
      <c r="BI1659" s="156"/>
      <c r="BJ1659" s="156"/>
      <c r="BK1659" s="156"/>
      <c r="BL1659" s="156"/>
      <c r="BN1659" s="367"/>
    </row>
    <row r="1660" spans="1:66" s="216" customFormat="1" x14ac:dyDescent="0.45">
      <c r="A1660" s="154"/>
      <c r="B1660" s="485"/>
      <c r="C1660" s="155"/>
      <c r="D1660" s="155"/>
      <c r="E1660" s="156"/>
      <c r="F1660" s="156"/>
      <c r="AB1660" s="156"/>
      <c r="AC1660" s="156"/>
      <c r="AD1660" s="156"/>
      <c r="AE1660" s="156"/>
      <c r="AF1660" s="156"/>
      <c r="AG1660" s="156"/>
      <c r="AM1660" s="380"/>
      <c r="AN1660" s="214"/>
      <c r="AO1660" s="214"/>
      <c r="AV1660" s="475"/>
      <c r="BC1660" s="381"/>
      <c r="BE1660" s="382"/>
      <c r="BF1660" s="398"/>
      <c r="BG1660" s="409"/>
      <c r="BH1660" s="156"/>
      <c r="BI1660" s="156"/>
      <c r="BJ1660" s="156"/>
      <c r="BK1660" s="156"/>
      <c r="BL1660" s="156"/>
      <c r="BN1660" s="367"/>
    </row>
    <row r="1661" spans="1:66" s="216" customFormat="1" x14ac:dyDescent="0.45">
      <c r="A1661" s="154"/>
      <c r="B1661" s="485"/>
      <c r="C1661" s="155"/>
      <c r="D1661" s="155"/>
      <c r="E1661" s="156"/>
      <c r="F1661" s="156"/>
      <c r="AB1661" s="156"/>
      <c r="AC1661" s="156"/>
      <c r="AD1661" s="156"/>
      <c r="AE1661" s="156"/>
      <c r="AF1661" s="156"/>
      <c r="AG1661" s="156"/>
      <c r="AM1661" s="380"/>
      <c r="AN1661" s="214"/>
      <c r="AO1661" s="214"/>
      <c r="AV1661" s="475"/>
      <c r="BC1661" s="381"/>
      <c r="BE1661" s="382"/>
      <c r="BF1661" s="398"/>
      <c r="BG1661" s="409"/>
      <c r="BH1661" s="156"/>
      <c r="BI1661" s="156"/>
      <c r="BJ1661" s="156"/>
      <c r="BK1661" s="156"/>
      <c r="BL1661" s="156"/>
      <c r="BN1661" s="367"/>
    </row>
    <row r="1662" spans="1:66" s="216" customFormat="1" x14ac:dyDescent="0.45">
      <c r="A1662" s="154"/>
      <c r="B1662" s="485"/>
      <c r="C1662" s="155"/>
      <c r="D1662" s="155"/>
      <c r="E1662" s="156"/>
      <c r="F1662" s="156"/>
      <c r="AB1662" s="156"/>
      <c r="AC1662" s="156"/>
      <c r="AD1662" s="156"/>
      <c r="AE1662" s="156"/>
      <c r="AF1662" s="156"/>
      <c r="AG1662" s="156"/>
      <c r="AM1662" s="380"/>
      <c r="AN1662" s="214"/>
      <c r="AO1662" s="214"/>
      <c r="AV1662" s="475"/>
      <c r="BC1662" s="381"/>
      <c r="BE1662" s="382"/>
      <c r="BF1662" s="398"/>
      <c r="BG1662" s="409"/>
      <c r="BH1662" s="156"/>
      <c r="BI1662" s="156"/>
      <c r="BJ1662" s="156"/>
      <c r="BK1662" s="156"/>
      <c r="BL1662" s="156"/>
      <c r="BN1662" s="367"/>
    </row>
    <row r="1663" spans="1:66" s="216" customFormat="1" x14ac:dyDescent="0.45">
      <c r="A1663" s="154"/>
      <c r="B1663" s="485"/>
      <c r="C1663" s="155"/>
      <c r="D1663" s="155"/>
      <c r="E1663" s="156"/>
      <c r="F1663" s="156"/>
      <c r="AB1663" s="156"/>
      <c r="AC1663" s="156"/>
      <c r="AD1663" s="156"/>
      <c r="AE1663" s="156"/>
      <c r="AF1663" s="156"/>
      <c r="AG1663" s="156"/>
      <c r="AM1663" s="380"/>
      <c r="AN1663" s="214"/>
      <c r="AO1663" s="214"/>
      <c r="AV1663" s="475"/>
      <c r="BC1663" s="381"/>
      <c r="BE1663" s="382"/>
      <c r="BF1663" s="398"/>
      <c r="BG1663" s="409"/>
      <c r="BH1663" s="156"/>
      <c r="BI1663" s="156"/>
      <c r="BJ1663" s="156"/>
      <c r="BK1663" s="156"/>
      <c r="BL1663" s="156"/>
      <c r="BN1663" s="367"/>
    </row>
    <row r="1664" spans="1:66" s="216" customFormat="1" x14ac:dyDescent="0.45">
      <c r="A1664" s="154"/>
      <c r="B1664" s="485"/>
      <c r="C1664" s="155"/>
      <c r="D1664" s="155"/>
      <c r="E1664" s="156"/>
      <c r="F1664" s="156"/>
      <c r="AB1664" s="156"/>
      <c r="AC1664" s="156"/>
      <c r="AD1664" s="156"/>
      <c r="AE1664" s="156"/>
      <c r="AF1664" s="156"/>
      <c r="AG1664" s="156"/>
      <c r="AM1664" s="380"/>
      <c r="AN1664" s="214"/>
      <c r="AO1664" s="214"/>
      <c r="AV1664" s="475"/>
      <c r="BC1664" s="381"/>
      <c r="BE1664" s="382"/>
      <c r="BF1664" s="398"/>
      <c r="BG1664" s="409"/>
      <c r="BH1664" s="156"/>
      <c r="BI1664" s="156"/>
      <c r="BJ1664" s="156"/>
      <c r="BK1664" s="156"/>
      <c r="BL1664" s="156"/>
      <c r="BN1664" s="367"/>
    </row>
    <row r="1665" spans="1:66" s="216" customFormat="1" x14ac:dyDescent="0.45">
      <c r="A1665" s="154"/>
      <c r="B1665" s="485"/>
      <c r="C1665" s="155"/>
      <c r="D1665" s="155"/>
      <c r="E1665" s="156"/>
      <c r="F1665" s="156"/>
      <c r="AB1665" s="156"/>
      <c r="AC1665" s="156"/>
      <c r="AD1665" s="156"/>
      <c r="AE1665" s="156"/>
      <c r="AF1665" s="156"/>
      <c r="AG1665" s="156"/>
      <c r="AM1665" s="380"/>
      <c r="AN1665" s="214"/>
      <c r="AO1665" s="214"/>
      <c r="AV1665" s="475"/>
      <c r="BC1665" s="381"/>
      <c r="BE1665" s="382"/>
      <c r="BF1665" s="398"/>
      <c r="BG1665" s="409"/>
      <c r="BH1665" s="156"/>
      <c r="BI1665" s="156"/>
      <c r="BJ1665" s="156"/>
      <c r="BK1665" s="156"/>
      <c r="BL1665" s="156"/>
      <c r="BN1665" s="367"/>
    </row>
    <row r="1666" spans="1:66" s="216" customFormat="1" x14ac:dyDescent="0.45">
      <c r="A1666" s="154"/>
      <c r="B1666" s="485"/>
      <c r="C1666" s="155"/>
      <c r="D1666" s="155"/>
      <c r="E1666" s="156"/>
      <c r="F1666" s="156"/>
      <c r="AB1666" s="156"/>
      <c r="AC1666" s="156"/>
      <c r="AD1666" s="156"/>
      <c r="AE1666" s="156"/>
      <c r="AF1666" s="156"/>
      <c r="AG1666" s="156"/>
      <c r="AM1666" s="380"/>
      <c r="AN1666" s="214"/>
      <c r="AO1666" s="214"/>
      <c r="AV1666" s="475"/>
      <c r="BC1666" s="381"/>
      <c r="BE1666" s="382"/>
      <c r="BF1666" s="398"/>
      <c r="BG1666" s="409"/>
      <c r="BH1666" s="156"/>
      <c r="BI1666" s="156"/>
      <c r="BJ1666" s="156"/>
      <c r="BK1666" s="156"/>
      <c r="BL1666" s="156"/>
      <c r="BN1666" s="367"/>
    </row>
    <row r="1667" spans="1:66" s="216" customFormat="1" x14ac:dyDescent="0.45">
      <c r="A1667" s="154"/>
      <c r="B1667" s="485"/>
      <c r="C1667" s="155"/>
      <c r="D1667" s="155"/>
      <c r="E1667" s="156"/>
      <c r="F1667" s="156"/>
      <c r="AB1667" s="156"/>
      <c r="AC1667" s="156"/>
      <c r="AD1667" s="156"/>
      <c r="AE1667" s="156"/>
      <c r="AF1667" s="156"/>
      <c r="AG1667" s="156"/>
      <c r="AM1667" s="380"/>
      <c r="AN1667" s="214"/>
      <c r="AO1667" s="214"/>
      <c r="AV1667" s="475"/>
      <c r="BC1667" s="381"/>
      <c r="BE1667" s="382"/>
      <c r="BF1667" s="398"/>
      <c r="BG1667" s="409"/>
      <c r="BH1667" s="156"/>
      <c r="BI1667" s="156"/>
      <c r="BJ1667" s="156"/>
      <c r="BK1667" s="156"/>
      <c r="BL1667" s="156"/>
      <c r="BN1667" s="367"/>
    </row>
    <row r="1668" spans="1:66" s="216" customFormat="1" x14ac:dyDescent="0.45">
      <c r="A1668" s="154"/>
      <c r="B1668" s="485"/>
      <c r="C1668" s="155"/>
      <c r="D1668" s="155"/>
      <c r="E1668" s="156"/>
      <c r="F1668" s="156"/>
      <c r="AB1668" s="156"/>
      <c r="AC1668" s="156"/>
      <c r="AD1668" s="156"/>
      <c r="AE1668" s="156"/>
      <c r="AF1668" s="156"/>
      <c r="AG1668" s="156"/>
      <c r="AM1668" s="380"/>
      <c r="AN1668" s="214"/>
      <c r="AO1668" s="214"/>
      <c r="AV1668" s="475"/>
      <c r="BC1668" s="381"/>
      <c r="BE1668" s="382"/>
      <c r="BF1668" s="398"/>
      <c r="BG1668" s="409"/>
      <c r="BH1668" s="156"/>
      <c r="BI1668" s="156"/>
      <c r="BJ1668" s="156"/>
      <c r="BK1668" s="156"/>
      <c r="BL1668" s="156"/>
      <c r="BN1668" s="367"/>
    </row>
    <row r="1669" spans="1:66" s="216" customFormat="1" x14ac:dyDescent="0.45">
      <c r="A1669" s="154"/>
      <c r="B1669" s="485"/>
      <c r="C1669" s="155"/>
      <c r="D1669" s="155"/>
      <c r="E1669" s="156"/>
      <c r="F1669" s="156"/>
      <c r="AB1669" s="156"/>
      <c r="AC1669" s="156"/>
      <c r="AD1669" s="156"/>
      <c r="AE1669" s="156"/>
      <c r="AF1669" s="156"/>
      <c r="AG1669" s="156"/>
      <c r="AM1669" s="380"/>
      <c r="AN1669" s="214"/>
      <c r="AO1669" s="214"/>
      <c r="AV1669" s="475"/>
      <c r="BC1669" s="381"/>
      <c r="BE1669" s="382"/>
      <c r="BF1669" s="398"/>
      <c r="BG1669" s="409"/>
      <c r="BH1669" s="156"/>
      <c r="BI1669" s="156"/>
      <c r="BJ1669" s="156"/>
      <c r="BK1669" s="156"/>
      <c r="BL1669" s="156"/>
      <c r="BN1669" s="367"/>
    </row>
    <row r="1670" spans="1:66" s="216" customFormat="1" x14ac:dyDescent="0.45">
      <c r="A1670" s="154"/>
      <c r="B1670" s="485"/>
      <c r="C1670" s="155"/>
      <c r="D1670" s="155"/>
      <c r="E1670" s="156"/>
      <c r="F1670" s="156"/>
      <c r="AB1670" s="156"/>
      <c r="AC1670" s="156"/>
      <c r="AD1670" s="156"/>
      <c r="AE1670" s="156"/>
      <c r="AF1670" s="156"/>
      <c r="AG1670" s="156"/>
      <c r="AM1670" s="380"/>
      <c r="AN1670" s="214"/>
      <c r="AO1670" s="214"/>
      <c r="AV1670" s="475"/>
      <c r="BC1670" s="381"/>
      <c r="BE1670" s="382"/>
      <c r="BF1670" s="398"/>
      <c r="BG1670" s="409"/>
      <c r="BH1670" s="156"/>
      <c r="BI1670" s="156"/>
      <c r="BJ1670" s="156"/>
      <c r="BK1670" s="156"/>
      <c r="BL1670" s="156"/>
      <c r="BN1670" s="367"/>
    </row>
    <row r="1671" spans="1:66" s="216" customFormat="1" x14ac:dyDescent="0.45">
      <c r="A1671" s="154"/>
      <c r="B1671" s="485"/>
      <c r="C1671" s="155"/>
      <c r="D1671" s="155"/>
      <c r="E1671" s="156"/>
      <c r="F1671" s="156"/>
      <c r="AB1671" s="156"/>
      <c r="AC1671" s="156"/>
      <c r="AD1671" s="156"/>
      <c r="AE1671" s="156"/>
      <c r="AF1671" s="156"/>
      <c r="AG1671" s="156"/>
      <c r="AM1671" s="380"/>
      <c r="AN1671" s="214"/>
      <c r="AO1671" s="214"/>
      <c r="AV1671" s="475"/>
      <c r="BC1671" s="381"/>
      <c r="BE1671" s="382"/>
      <c r="BF1671" s="398"/>
      <c r="BG1671" s="409"/>
      <c r="BH1671" s="156"/>
      <c r="BI1671" s="156"/>
      <c r="BJ1671" s="156"/>
      <c r="BK1671" s="156"/>
      <c r="BL1671" s="156"/>
      <c r="BN1671" s="367"/>
    </row>
    <row r="1672" spans="1:66" s="216" customFormat="1" x14ac:dyDescent="0.45">
      <c r="A1672" s="154"/>
      <c r="B1672" s="485"/>
      <c r="C1672" s="155"/>
      <c r="D1672" s="155"/>
      <c r="E1672" s="156"/>
      <c r="F1672" s="156"/>
      <c r="AB1672" s="156"/>
      <c r="AC1672" s="156"/>
      <c r="AD1672" s="156"/>
      <c r="AE1672" s="156"/>
      <c r="AF1672" s="156"/>
      <c r="AG1672" s="156"/>
      <c r="AM1672" s="380"/>
      <c r="AN1672" s="214"/>
      <c r="AO1672" s="214"/>
      <c r="AV1672" s="475"/>
      <c r="BC1672" s="381"/>
      <c r="BE1672" s="382"/>
      <c r="BF1672" s="398"/>
      <c r="BG1672" s="409"/>
      <c r="BH1672" s="156"/>
      <c r="BI1672" s="156"/>
      <c r="BJ1672" s="156"/>
      <c r="BK1672" s="156"/>
      <c r="BL1672" s="156"/>
      <c r="BN1672" s="367"/>
    </row>
    <row r="1673" spans="1:66" s="216" customFormat="1" x14ac:dyDescent="0.45">
      <c r="A1673" s="154"/>
      <c r="B1673" s="485"/>
      <c r="C1673" s="155"/>
      <c r="D1673" s="155"/>
      <c r="E1673" s="156"/>
      <c r="F1673" s="156"/>
      <c r="AB1673" s="156"/>
      <c r="AC1673" s="156"/>
      <c r="AD1673" s="156"/>
      <c r="AE1673" s="156"/>
      <c r="AF1673" s="156"/>
      <c r="AG1673" s="156"/>
      <c r="AM1673" s="380"/>
      <c r="AN1673" s="214"/>
      <c r="AO1673" s="214"/>
      <c r="AV1673" s="475"/>
      <c r="BC1673" s="381"/>
      <c r="BE1673" s="382"/>
      <c r="BF1673" s="398"/>
      <c r="BG1673" s="409"/>
      <c r="BH1673" s="156"/>
      <c r="BI1673" s="156"/>
      <c r="BJ1673" s="156"/>
      <c r="BK1673" s="156"/>
      <c r="BL1673" s="156"/>
      <c r="BN1673" s="367"/>
    </row>
    <row r="1674" spans="1:66" s="216" customFormat="1" x14ac:dyDescent="0.45">
      <c r="A1674" s="154"/>
      <c r="B1674" s="485"/>
      <c r="C1674" s="155"/>
      <c r="D1674" s="155"/>
      <c r="E1674" s="156"/>
      <c r="F1674" s="156"/>
      <c r="AB1674" s="156"/>
      <c r="AC1674" s="156"/>
      <c r="AD1674" s="156"/>
      <c r="AE1674" s="156"/>
      <c r="AF1674" s="156"/>
      <c r="AG1674" s="156"/>
      <c r="AM1674" s="380"/>
      <c r="AN1674" s="214"/>
      <c r="AO1674" s="214"/>
      <c r="AV1674" s="475"/>
      <c r="BC1674" s="381"/>
      <c r="BE1674" s="382"/>
      <c r="BF1674" s="398"/>
      <c r="BG1674" s="409"/>
      <c r="BH1674" s="156"/>
      <c r="BI1674" s="156"/>
      <c r="BJ1674" s="156"/>
      <c r="BK1674" s="156"/>
      <c r="BL1674" s="156"/>
      <c r="BN1674" s="367"/>
    </row>
    <row r="1675" spans="1:66" s="216" customFormat="1" x14ac:dyDescent="0.45">
      <c r="A1675" s="154"/>
      <c r="B1675" s="485"/>
      <c r="C1675" s="155"/>
      <c r="D1675" s="155"/>
      <c r="E1675" s="156"/>
      <c r="F1675" s="156"/>
      <c r="AB1675" s="156"/>
      <c r="AC1675" s="156"/>
      <c r="AD1675" s="156"/>
      <c r="AE1675" s="156"/>
      <c r="AF1675" s="156"/>
      <c r="AG1675" s="156"/>
      <c r="AM1675" s="380"/>
      <c r="AN1675" s="214"/>
      <c r="AO1675" s="214"/>
      <c r="AV1675" s="475"/>
      <c r="BC1675" s="381"/>
      <c r="BE1675" s="382"/>
      <c r="BF1675" s="398"/>
      <c r="BG1675" s="409"/>
      <c r="BH1675" s="156"/>
      <c r="BI1675" s="156"/>
      <c r="BJ1675" s="156"/>
      <c r="BK1675" s="156"/>
      <c r="BL1675" s="156"/>
      <c r="BN1675" s="367"/>
    </row>
    <row r="1676" spans="1:66" s="216" customFormat="1" x14ac:dyDescent="0.45">
      <c r="A1676" s="154"/>
      <c r="B1676" s="485"/>
      <c r="C1676" s="155"/>
      <c r="D1676" s="155"/>
      <c r="E1676" s="156"/>
      <c r="F1676" s="156"/>
      <c r="AB1676" s="156"/>
      <c r="AC1676" s="156"/>
      <c r="AD1676" s="156"/>
      <c r="AE1676" s="156"/>
      <c r="AF1676" s="156"/>
      <c r="AG1676" s="156"/>
      <c r="AM1676" s="380"/>
      <c r="AN1676" s="214"/>
      <c r="AO1676" s="214"/>
      <c r="AV1676" s="475"/>
      <c r="BC1676" s="381"/>
      <c r="BE1676" s="382"/>
      <c r="BF1676" s="398"/>
      <c r="BG1676" s="409"/>
      <c r="BH1676" s="156"/>
      <c r="BI1676" s="156"/>
      <c r="BJ1676" s="156"/>
      <c r="BK1676" s="156"/>
      <c r="BL1676" s="156"/>
      <c r="BN1676" s="367"/>
    </row>
    <row r="1677" spans="1:66" s="216" customFormat="1" x14ac:dyDescent="0.45">
      <c r="A1677" s="154"/>
      <c r="B1677" s="485"/>
      <c r="C1677" s="155"/>
      <c r="D1677" s="155"/>
      <c r="E1677" s="156"/>
      <c r="F1677" s="156"/>
      <c r="AB1677" s="156"/>
      <c r="AC1677" s="156"/>
      <c r="AD1677" s="156"/>
      <c r="AE1677" s="156"/>
      <c r="AF1677" s="156"/>
      <c r="AG1677" s="156"/>
      <c r="AM1677" s="380"/>
      <c r="AN1677" s="214"/>
      <c r="AO1677" s="214"/>
      <c r="AV1677" s="475"/>
      <c r="BC1677" s="381"/>
      <c r="BE1677" s="382"/>
      <c r="BF1677" s="398"/>
      <c r="BG1677" s="409"/>
      <c r="BH1677" s="156"/>
      <c r="BI1677" s="156"/>
      <c r="BJ1677" s="156"/>
      <c r="BK1677" s="156"/>
      <c r="BL1677" s="156"/>
      <c r="BN1677" s="367"/>
    </row>
    <row r="1678" spans="1:66" s="216" customFormat="1" x14ac:dyDescent="0.45">
      <c r="A1678" s="154"/>
      <c r="B1678" s="485"/>
      <c r="C1678" s="155"/>
      <c r="D1678" s="155"/>
      <c r="E1678" s="156"/>
      <c r="F1678" s="156"/>
      <c r="AB1678" s="156"/>
      <c r="AC1678" s="156"/>
      <c r="AD1678" s="156"/>
      <c r="AE1678" s="156"/>
      <c r="AF1678" s="156"/>
      <c r="AG1678" s="156"/>
      <c r="AM1678" s="380"/>
      <c r="AN1678" s="214"/>
      <c r="AO1678" s="214"/>
      <c r="AV1678" s="475"/>
      <c r="BC1678" s="381"/>
      <c r="BE1678" s="382"/>
      <c r="BF1678" s="398"/>
      <c r="BG1678" s="409"/>
      <c r="BH1678" s="156"/>
      <c r="BI1678" s="156"/>
      <c r="BJ1678" s="156"/>
      <c r="BK1678" s="156"/>
      <c r="BL1678" s="156"/>
      <c r="BN1678" s="367"/>
    </row>
    <row r="1679" spans="1:66" s="216" customFormat="1" x14ac:dyDescent="0.45">
      <c r="A1679" s="154"/>
      <c r="B1679" s="485"/>
      <c r="C1679" s="155"/>
      <c r="D1679" s="155"/>
      <c r="E1679" s="156"/>
      <c r="F1679" s="156"/>
      <c r="AB1679" s="156"/>
      <c r="AC1679" s="156"/>
      <c r="AD1679" s="156"/>
      <c r="AE1679" s="156"/>
      <c r="AF1679" s="156"/>
      <c r="AG1679" s="156"/>
      <c r="AM1679" s="380"/>
      <c r="AN1679" s="214"/>
      <c r="AO1679" s="214"/>
      <c r="AV1679" s="475"/>
      <c r="BC1679" s="381"/>
      <c r="BE1679" s="382"/>
      <c r="BF1679" s="398"/>
      <c r="BG1679" s="409"/>
      <c r="BH1679" s="156"/>
      <c r="BI1679" s="156"/>
      <c r="BJ1679" s="156"/>
      <c r="BK1679" s="156"/>
      <c r="BL1679" s="156"/>
      <c r="BN1679" s="367"/>
    </row>
    <row r="1680" spans="1:66" s="216" customFormat="1" x14ac:dyDescent="0.45">
      <c r="A1680" s="154"/>
      <c r="B1680" s="485"/>
      <c r="C1680" s="155"/>
      <c r="D1680" s="155"/>
      <c r="E1680" s="156"/>
      <c r="F1680" s="156"/>
      <c r="AB1680" s="156"/>
      <c r="AC1680" s="156"/>
      <c r="AD1680" s="156"/>
      <c r="AE1680" s="156"/>
      <c r="AF1680" s="156"/>
      <c r="AG1680" s="156"/>
      <c r="AM1680" s="380"/>
      <c r="AN1680" s="214"/>
      <c r="AO1680" s="214"/>
      <c r="AV1680" s="475"/>
      <c r="BC1680" s="381"/>
      <c r="BE1680" s="382"/>
      <c r="BF1680" s="398"/>
      <c r="BG1680" s="409"/>
      <c r="BH1680" s="156"/>
      <c r="BI1680" s="156"/>
      <c r="BJ1680" s="156"/>
      <c r="BK1680" s="156"/>
      <c r="BL1680" s="156"/>
      <c r="BN1680" s="367"/>
    </row>
    <row r="1681" spans="1:66" s="216" customFormat="1" x14ac:dyDescent="0.45">
      <c r="A1681" s="154"/>
      <c r="B1681" s="485"/>
      <c r="C1681" s="155"/>
      <c r="D1681" s="155"/>
      <c r="E1681" s="156"/>
      <c r="F1681" s="156"/>
      <c r="AB1681" s="156"/>
      <c r="AC1681" s="156"/>
      <c r="AD1681" s="156"/>
      <c r="AE1681" s="156"/>
      <c r="AF1681" s="156"/>
      <c r="AG1681" s="156"/>
      <c r="AM1681" s="380"/>
      <c r="AN1681" s="214"/>
      <c r="AO1681" s="214"/>
      <c r="AV1681" s="475"/>
      <c r="BC1681" s="381"/>
      <c r="BE1681" s="382"/>
      <c r="BF1681" s="398"/>
      <c r="BG1681" s="409"/>
      <c r="BH1681" s="156"/>
      <c r="BI1681" s="156"/>
      <c r="BJ1681" s="156"/>
      <c r="BK1681" s="156"/>
      <c r="BL1681" s="156"/>
      <c r="BN1681" s="367"/>
    </row>
    <row r="1682" spans="1:66" s="216" customFormat="1" x14ac:dyDescent="0.45">
      <c r="A1682" s="154"/>
      <c r="B1682" s="485"/>
      <c r="C1682" s="155"/>
      <c r="D1682" s="155"/>
      <c r="E1682" s="156"/>
      <c r="F1682" s="156"/>
      <c r="AB1682" s="156"/>
      <c r="AC1682" s="156"/>
      <c r="AD1682" s="156"/>
      <c r="AE1682" s="156"/>
      <c r="AF1682" s="156"/>
      <c r="AG1682" s="156"/>
      <c r="AM1682" s="380"/>
      <c r="AN1682" s="214"/>
      <c r="AO1682" s="214"/>
      <c r="AV1682" s="475"/>
      <c r="BC1682" s="381"/>
      <c r="BE1682" s="382"/>
      <c r="BF1682" s="398"/>
      <c r="BG1682" s="409"/>
      <c r="BH1682" s="156"/>
      <c r="BI1682" s="156"/>
      <c r="BJ1682" s="156"/>
      <c r="BK1682" s="156"/>
      <c r="BL1682" s="156"/>
      <c r="BN1682" s="367"/>
    </row>
    <row r="1683" spans="1:66" s="216" customFormat="1" x14ac:dyDescent="0.45">
      <c r="A1683" s="154"/>
      <c r="B1683" s="485"/>
      <c r="C1683" s="155"/>
      <c r="D1683" s="155"/>
      <c r="E1683" s="156"/>
      <c r="F1683" s="156"/>
      <c r="AB1683" s="156"/>
      <c r="AC1683" s="156"/>
      <c r="AD1683" s="156"/>
      <c r="AE1683" s="156"/>
      <c r="AF1683" s="156"/>
      <c r="AG1683" s="156"/>
      <c r="AM1683" s="380"/>
      <c r="AN1683" s="214"/>
      <c r="AO1683" s="214"/>
      <c r="AV1683" s="475"/>
      <c r="BC1683" s="381"/>
      <c r="BE1683" s="382"/>
      <c r="BF1683" s="398"/>
      <c r="BG1683" s="409"/>
      <c r="BH1683" s="156"/>
      <c r="BI1683" s="156"/>
      <c r="BJ1683" s="156"/>
      <c r="BK1683" s="156"/>
      <c r="BL1683" s="156"/>
      <c r="BN1683" s="367"/>
    </row>
    <row r="1684" spans="1:66" s="216" customFormat="1" x14ac:dyDescent="0.45">
      <c r="A1684" s="154"/>
      <c r="B1684" s="485"/>
      <c r="C1684" s="155"/>
      <c r="D1684" s="155"/>
      <c r="E1684" s="156"/>
      <c r="F1684" s="156"/>
      <c r="AB1684" s="156"/>
      <c r="AC1684" s="156"/>
      <c r="AD1684" s="156"/>
      <c r="AE1684" s="156"/>
      <c r="AF1684" s="156"/>
      <c r="AG1684" s="156"/>
      <c r="AM1684" s="380"/>
      <c r="AN1684" s="214"/>
      <c r="AO1684" s="214"/>
      <c r="AV1684" s="475"/>
      <c r="BC1684" s="381"/>
      <c r="BE1684" s="382"/>
      <c r="BF1684" s="398"/>
      <c r="BG1684" s="409"/>
      <c r="BH1684" s="156"/>
      <c r="BI1684" s="156"/>
      <c r="BJ1684" s="156"/>
      <c r="BK1684" s="156"/>
      <c r="BL1684" s="156"/>
      <c r="BN1684" s="367"/>
    </row>
    <row r="1685" spans="1:66" s="216" customFormat="1" x14ac:dyDescent="0.45">
      <c r="A1685" s="154"/>
      <c r="B1685" s="485"/>
      <c r="C1685" s="155"/>
      <c r="D1685" s="155"/>
      <c r="E1685" s="156"/>
      <c r="F1685" s="156"/>
      <c r="AB1685" s="156"/>
      <c r="AC1685" s="156"/>
      <c r="AD1685" s="156"/>
      <c r="AE1685" s="156"/>
      <c r="AF1685" s="156"/>
      <c r="AG1685" s="156"/>
      <c r="AM1685" s="380"/>
      <c r="AN1685" s="214"/>
      <c r="AO1685" s="214"/>
      <c r="AV1685" s="475"/>
      <c r="BC1685" s="381"/>
      <c r="BE1685" s="382"/>
      <c r="BF1685" s="398"/>
      <c r="BG1685" s="409"/>
      <c r="BH1685" s="156"/>
      <c r="BI1685" s="156"/>
      <c r="BJ1685" s="156"/>
      <c r="BK1685" s="156"/>
      <c r="BL1685" s="156"/>
      <c r="BN1685" s="367"/>
    </row>
    <row r="1686" spans="1:66" s="216" customFormat="1" x14ac:dyDescent="0.45">
      <c r="A1686" s="154"/>
      <c r="B1686" s="485"/>
      <c r="C1686" s="155"/>
      <c r="D1686" s="155"/>
      <c r="E1686" s="156"/>
      <c r="F1686" s="156"/>
      <c r="AB1686" s="156"/>
      <c r="AC1686" s="156"/>
      <c r="AD1686" s="156"/>
      <c r="AE1686" s="156"/>
      <c r="AF1686" s="156"/>
      <c r="AG1686" s="156"/>
      <c r="AM1686" s="380"/>
      <c r="AN1686" s="214"/>
      <c r="AO1686" s="214"/>
      <c r="AV1686" s="475"/>
      <c r="BC1686" s="381"/>
      <c r="BE1686" s="382"/>
      <c r="BF1686" s="398"/>
      <c r="BG1686" s="409"/>
      <c r="BH1686" s="156"/>
      <c r="BI1686" s="156"/>
      <c r="BJ1686" s="156"/>
      <c r="BK1686" s="156"/>
      <c r="BL1686" s="156"/>
      <c r="BN1686" s="367"/>
    </row>
    <row r="1687" spans="1:66" s="216" customFormat="1" x14ac:dyDescent="0.45">
      <c r="A1687" s="154"/>
      <c r="B1687" s="485"/>
      <c r="C1687" s="155"/>
      <c r="D1687" s="155"/>
      <c r="E1687" s="156"/>
      <c r="F1687" s="156"/>
      <c r="AB1687" s="156"/>
      <c r="AC1687" s="156"/>
      <c r="AD1687" s="156"/>
      <c r="AE1687" s="156"/>
      <c r="AF1687" s="156"/>
      <c r="AG1687" s="156"/>
      <c r="AM1687" s="380"/>
      <c r="AN1687" s="214"/>
      <c r="AO1687" s="214"/>
      <c r="AV1687" s="475"/>
      <c r="BC1687" s="381"/>
      <c r="BE1687" s="382"/>
      <c r="BF1687" s="398"/>
      <c r="BG1687" s="409"/>
      <c r="BH1687" s="156"/>
      <c r="BI1687" s="156"/>
      <c r="BJ1687" s="156"/>
      <c r="BK1687" s="156"/>
      <c r="BL1687" s="156"/>
      <c r="BN1687" s="367"/>
    </row>
    <row r="1688" spans="1:66" s="216" customFormat="1" x14ac:dyDescent="0.45">
      <c r="A1688" s="154"/>
      <c r="B1688" s="485"/>
      <c r="C1688" s="155"/>
      <c r="D1688" s="155"/>
      <c r="E1688" s="156"/>
      <c r="F1688" s="156"/>
      <c r="AB1688" s="156"/>
      <c r="AC1688" s="156"/>
      <c r="AD1688" s="156"/>
      <c r="AE1688" s="156"/>
      <c r="AF1688" s="156"/>
      <c r="AG1688" s="156"/>
      <c r="AM1688" s="380"/>
      <c r="AN1688" s="214"/>
      <c r="AO1688" s="214"/>
      <c r="AV1688" s="475"/>
      <c r="BC1688" s="381"/>
      <c r="BE1688" s="382"/>
      <c r="BF1688" s="398"/>
      <c r="BG1688" s="409"/>
      <c r="BH1688" s="156"/>
      <c r="BI1688" s="156"/>
      <c r="BJ1688" s="156"/>
      <c r="BK1688" s="156"/>
      <c r="BL1688" s="156"/>
      <c r="BN1688" s="367"/>
    </row>
    <row r="1689" spans="1:66" s="216" customFormat="1" x14ac:dyDescent="0.45">
      <c r="A1689" s="154"/>
      <c r="B1689" s="485"/>
      <c r="C1689" s="155"/>
      <c r="D1689" s="155"/>
      <c r="E1689" s="156"/>
      <c r="F1689" s="156"/>
      <c r="AB1689" s="156"/>
      <c r="AC1689" s="156"/>
      <c r="AD1689" s="156"/>
      <c r="AE1689" s="156"/>
      <c r="AF1689" s="156"/>
      <c r="AG1689" s="156"/>
      <c r="AM1689" s="380"/>
      <c r="AN1689" s="214"/>
      <c r="AO1689" s="214"/>
      <c r="AV1689" s="475"/>
      <c r="BC1689" s="381"/>
      <c r="BE1689" s="382"/>
      <c r="BF1689" s="398"/>
      <c r="BG1689" s="409"/>
      <c r="BH1689" s="156"/>
      <c r="BI1689" s="156"/>
      <c r="BJ1689" s="156"/>
      <c r="BK1689" s="156"/>
      <c r="BL1689" s="156"/>
      <c r="BN1689" s="367"/>
    </row>
    <row r="1690" spans="1:66" s="216" customFormat="1" x14ac:dyDescent="0.45">
      <c r="A1690" s="154"/>
      <c r="B1690" s="485"/>
      <c r="C1690" s="155"/>
      <c r="D1690" s="155"/>
      <c r="E1690" s="156"/>
      <c r="F1690" s="156"/>
      <c r="AB1690" s="156"/>
      <c r="AC1690" s="156"/>
      <c r="AD1690" s="156"/>
      <c r="AE1690" s="156"/>
      <c r="AF1690" s="156"/>
      <c r="AG1690" s="156"/>
      <c r="AM1690" s="380"/>
      <c r="AN1690" s="214"/>
      <c r="AO1690" s="214"/>
      <c r="AV1690" s="475"/>
      <c r="BC1690" s="381"/>
      <c r="BE1690" s="382"/>
      <c r="BF1690" s="398"/>
      <c r="BG1690" s="409"/>
      <c r="BH1690" s="156"/>
      <c r="BI1690" s="156"/>
      <c r="BJ1690" s="156"/>
      <c r="BK1690" s="156"/>
      <c r="BL1690" s="156"/>
      <c r="BN1690" s="367"/>
    </row>
    <row r="1691" spans="1:66" s="216" customFormat="1" x14ac:dyDescent="0.45">
      <c r="A1691" s="154"/>
      <c r="B1691" s="485"/>
      <c r="C1691" s="155"/>
      <c r="D1691" s="155"/>
      <c r="E1691" s="156"/>
      <c r="F1691" s="156"/>
      <c r="AB1691" s="156"/>
      <c r="AC1691" s="156"/>
      <c r="AD1691" s="156"/>
      <c r="AE1691" s="156"/>
      <c r="AF1691" s="156"/>
      <c r="AG1691" s="156"/>
      <c r="AM1691" s="380"/>
      <c r="AN1691" s="214"/>
      <c r="AO1691" s="214"/>
      <c r="AV1691" s="475"/>
      <c r="BC1691" s="381"/>
      <c r="BE1691" s="382"/>
      <c r="BF1691" s="398"/>
      <c r="BG1691" s="409"/>
      <c r="BH1691" s="156"/>
      <c r="BI1691" s="156"/>
      <c r="BJ1691" s="156"/>
      <c r="BK1691" s="156"/>
      <c r="BL1691" s="156"/>
      <c r="BN1691" s="367"/>
    </row>
    <row r="1692" spans="1:66" s="216" customFormat="1" x14ac:dyDescent="0.45">
      <c r="A1692" s="154"/>
      <c r="B1692" s="485"/>
      <c r="C1692" s="155"/>
      <c r="D1692" s="155"/>
      <c r="E1692" s="156"/>
      <c r="F1692" s="156"/>
      <c r="AB1692" s="156"/>
      <c r="AC1692" s="156"/>
      <c r="AD1692" s="156"/>
      <c r="AE1692" s="156"/>
      <c r="AF1692" s="156"/>
      <c r="AG1692" s="156"/>
      <c r="AM1692" s="380"/>
      <c r="AN1692" s="214"/>
      <c r="AO1692" s="214"/>
      <c r="AV1692" s="475"/>
      <c r="BC1692" s="381"/>
      <c r="BE1692" s="382"/>
      <c r="BF1692" s="398"/>
      <c r="BG1692" s="409"/>
      <c r="BH1692" s="156"/>
      <c r="BI1692" s="156"/>
      <c r="BJ1692" s="156"/>
      <c r="BK1692" s="156"/>
      <c r="BL1692" s="156"/>
      <c r="BN1692" s="367"/>
    </row>
    <row r="1693" spans="1:66" s="216" customFormat="1" x14ac:dyDescent="0.45">
      <c r="A1693" s="154"/>
      <c r="B1693" s="485"/>
      <c r="C1693" s="155"/>
      <c r="D1693" s="155"/>
      <c r="E1693" s="156"/>
      <c r="F1693" s="156"/>
      <c r="AB1693" s="156"/>
      <c r="AC1693" s="156"/>
      <c r="AD1693" s="156"/>
      <c r="AE1693" s="156"/>
      <c r="AF1693" s="156"/>
      <c r="AG1693" s="156"/>
      <c r="AM1693" s="380"/>
      <c r="AN1693" s="214"/>
      <c r="AO1693" s="214"/>
      <c r="AV1693" s="475"/>
      <c r="BC1693" s="381"/>
      <c r="BE1693" s="382"/>
      <c r="BF1693" s="398"/>
      <c r="BG1693" s="409"/>
      <c r="BH1693" s="156"/>
      <c r="BI1693" s="156"/>
      <c r="BJ1693" s="156"/>
      <c r="BK1693" s="156"/>
      <c r="BL1693" s="156"/>
      <c r="BN1693" s="367"/>
    </row>
    <row r="1694" spans="1:66" s="216" customFormat="1" x14ac:dyDescent="0.45">
      <c r="A1694" s="154"/>
      <c r="B1694" s="485"/>
      <c r="C1694" s="155"/>
      <c r="D1694" s="155"/>
      <c r="E1694" s="156"/>
      <c r="F1694" s="156"/>
      <c r="AB1694" s="156"/>
      <c r="AC1694" s="156"/>
      <c r="AD1694" s="156"/>
      <c r="AE1694" s="156"/>
      <c r="AF1694" s="156"/>
      <c r="AG1694" s="156"/>
      <c r="AM1694" s="380"/>
      <c r="AN1694" s="214"/>
      <c r="AO1694" s="214"/>
      <c r="AV1694" s="475"/>
      <c r="BC1694" s="381"/>
      <c r="BE1694" s="382"/>
      <c r="BF1694" s="398"/>
      <c r="BG1694" s="409"/>
      <c r="BH1694" s="156"/>
      <c r="BI1694" s="156"/>
      <c r="BJ1694" s="156"/>
      <c r="BK1694" s="156"/>
      <c r="BL1694" s="156"/>
      <c r="BN1694" s="367"/>
    </row>
    <row r="1695" spans="1:66" s="216" customFormat="1" x14ac:dyDescent="0.45">
      <c r="A1695" s="154"/>
      <c r="B1695" s="485"/>
      <c r="C1695" s="155"/>
      <c r="D1695" s="155"/>
      <c r="E1695" s="156"/>
      <c r="F1695" s="156"/>
      <c r="AB1695" s="156"/>
      <c r="AC1695" s="156"/>
      <c r="AD1695" s="156"/>
      <c r="AE1695" s="156"/>
      <c r="AF1695" s="156"/>
      <c r="AG1695" s="156"/>
      <c r="AM1695" s="380"/>
      <c r="AN1695" s="214"/>
      <c r="AO1695" s="214"/>
      <c r="AV1695" s="475"/>
      <c r="BC1695" s="381"/>
      <c r="BE1695" s="382"/>
      <c r="BF1695" s="398"/>
      <c r="BG1695" s="409"/>
      <c r="BH1695" s="156"/>
      <c r="BI1695" s="156"/>
      <c r="BJ1695" s="156"/>
      <c r="BK1695" s="156"/>
      <c r="BL1695" s="156"/>
      <c r="BN1695" s="367"/>
    </row>
    <row r="1696" spans="1:66" s="216" customFormat="1" x14ac:dyDescent="0.45">
      <c r="A1696" s="154"/>
      <c r="B1696" s="485"/>
      <c r="C1696" s="155"/>
      <c r="D1696" s="155"/>
      <c r="E1696" s="156"/>
      <c r="F1696" s="156"/>
      <c r="AB1696" s="156"/>
      <c r="AC1696" s="156"/>
      <c r="AD1696" s="156"/>
      <c r="AE1696" s="156"/>
      <c r="AF1696" s="156"/>
      <c r="AG1696" s="156"/>
      <c r="AM1696" s="380"/>
      <c r="AN1696" s="214"/>
      <c r="AO1696" s="214"/>
      <c r="AV1696" s="475"/>
      <c r="BC1696" s="381"/>
      <c r="BE1696" s="382"/>
      <c r="BF1696" s="398"/>
      <c r="BG1696" s="409"/>
      <c r="BH1696" s="156"/>
      <c r="BI1696" s="156"/>
      <c r="BJ1696" s="156"/>
      <c r="BK1696" s="156"/>
      <c r="BL1696" s="156"/>
      <c r="BN1696" s="367"/>
    </row>
    <row r="1697" spans="1:66" s="216" customFormat="1" x14ac:dyDescent="0.45">
      <c r="A1697" s="154"/>
      <c r="B1697" s="485"/>
      <c r="C1697" s="155"/>
      <c r="D1697" s="155"/>
      <c r="E1697" s="156"/>
      <c r="F1697" s="156"/>
      <c r="AB1697" s="156"/>
      <c r="AC1697" s="156"/>
      <c r="AD1697" s="156"/>
      <c r="AE1697" s="156"/>
      <c r="AF1697" s="156"/>
      <c r="AG1697" s="156"/>
      <c r="AM1697" s="380"/>
      <c r="AN1697" s="214"/>
      <c r="AO1697" s="214"/>
      <c r="AV1697" s="475"/>
      <c r="BC1697" s="381"/>
      <c r="BE1697" s="382"/>
      <c r="BF1697" s="398"/>
      <c r="BG1697" s="409"/>
      <c r="BH1697" s="156"/>
      <c r="BI1697" s="156"/>
      <c r="BJ1697" s="156"/>
      <c r="BK1697" s="156"/>
      <c r="BL1697" s="156"/>
      <c r="BN1697" s="367"/>
    </row>
    <row r="1698" spans="1:66" s="216" customFormat="1" x14ac:dyDescent="0.45">
      <c r="A1698" s="154"/>
      <c r="B1698" s="485"/>
      <c r="C1698" s="155"/>
      <c r="D1698" s="155"/>
      <c r="E1698" s="156"/>
      <c r="F1698" s="156"/>
      <c r="AB1698" s="156"/>
      <c r="AC1698" s="156"/>
      <c r="AD1698" s="156"/>
      <c r="AE1698" s="156"/>
      <c r="AF1698" s="156"/>
      <c r="AG1698" s="156"/>
      <c r="AM1698" s="380"/>
      <c r="AN1698" s="214"/>
      <c r="AO1698" s="214"/>
      <c r="AV1698" s="475"/>
      <c r="BC1698" s="381"/>
      <c r="BE1698" s="382"/>
      <c r="BF1698" s="398"/>
      <c r="BG1698" s="409"/>
      <c r="BH1698" s="156"/>
      <c r="BI1698" s="156"/>
      <c r="BJ1698" s="156"/>
      <c r="BK1698" s="156"/>
      <c r="BL1698" s="156"/>
      <c r="BN1698" s="367"/>
    </row>
    <row r="1699" spans="1:66" s="216" customFormat="1" x14ac:dyDescent="0.45">
      <c r="A1699" s="154"/>
      <c r="B1699" s="485"/>
      <c r="C1699" s="155"/>
      <c r="D1699" s="155"/>
      <c r="E1699" s="156"/>
      <c r="F1699" s="156"/>
      <c r="AB1699" s="156"/>
      <c r="AC1699" s="156"/>
      <c r="AD1699" s="156"/>
      <c r="AE1699" s="156"/>
      <c r="AF1699" s="156"/>
      <c r="AG1699" s="156"/>
      <c r="AM1699" s="380"/>
      <c r="AN1699" s="214"/>
      <c r="AO1699" s="214"/>
      <c r="AV1699" s="475"/>
      <c r="BC1699" s="381"/>
      <c r="BE1699" s="382"/>
      <c r="BF1699" s="398"/>
      <c r="BG1699" s="409"/>
      <c r="BH1699" s="156"/>
      <c r="BI1699" s="156"/>
      <c r="BJ1699" s="156"/>
      <c r="BK1699" s="156"/>
      <c r="BL1699" s="156"/>
      <c r="BN1699" s="367"/>
    </row>
    <row r="1700" spans="1:66" s="216" customFormat="1" x14ac:dyDescent="0.45">
      <c r="A1700" s="154"/>
      <c r="B1700" s="485"/>
      <c r="C1700" s="155"/>
      <c r="D1700" s="155"/>
      <c r="E1700" s="156"/>
      <c r="F1700" s="156"/>
      <c r="AB1700" s="156"/>
      <c r="AC1700" s="156"/>
      <c r="AD1700" s="156"/>
      <c r="AE1700" s="156"/>
      <c r="AF1700" s="156"/>
      <c r="AG1700" s="156"/>
      <c r="AM1700" s="380"/>
      <c r="AN1700" s="214"/>
      <c r="AO1700" s="214"/>
      <c r="AV1700" s="475"/>
      <c r="BC1700" s="381"/>
      <c r="BE1700" s="382"/>
      <c r="BF1700" s="398"/>
      <c r="BG1700" s="409"/>
      <c r="BH1700" s="156"/>
      <c r="BI1700" s="156"/>
      <c r="BJ1700" s="156"/>
      <c r="BK1700" s="156"/>
      <c r="BL1700" s="156"/>
      <c r="BN1700" s="367"/>
    </row>
    <row r="1701" spans="1:66" s="216" customFormat="1" x14ac:dyDescent="0.45">
      <c r="A1701" s="154"/>
      <c r="B1701" s="485"/>
      <c r="C1701" s="155"/>
      <c r="D1701" s="155"/>
      <c r="E1701" s="156"/>
      <c r="F1701" s="156"/>
      <c r="AB1701" s="156"/>
      <c r="AC1701" s="156"/>
      <c r="AD1701" s="156"/>
      <c r="AE1701" s="156"/>
      <c r="AF1701" s="156"/>
      <c r="AG1701" s="156"/>
      <c r="AM1701" s="380"/>
      <c r="AN1701" s="214"/>
      <c r="AO1701" s="214"/>
      <c r="AV1701" s="475"/>
      <c r="BC1701" s="381"/>
      <c r="BE1701" s="382"/>
      <c r="BF1701" s="398"/>
      <c r="BG1701" s="409"/>
      <c r="BH1701" s="156"/>
      <c r="BI1701" s="156"/>
      <c r="BJ1701" s="156"/>
      <c r="BK1701" s="156"/>
      <c r="BL1701" s="156"/>
      <c r="BN1701" s="367"/>
    </row>
    <row r="1702" spans="1:66" s="216" customFormat="1" x14ac:dyDescent="0.45">
      <c r="A1702" s="154"/>
      <c r="B1702" s="485"/>
      <c r="C1702" s="155"/>
      <c r="D1702" s="155"/>
      <c r="E1702" s="156"/>
      <c r="F1702" s="156"/>
      <c r="AB1702" s="156"/>
      <c r="AC1702" s="156"/>
      <c r="AD1702" s="156"/>
      <c r="AE1702" s="156"/>
      <c r="AF1702" s="156"/>
      <c r="AG1702" s="156"/>
      <c r="AM1702" s="380"/>
      <c r="AN1702" s="214"/>
      <c r="AO1702" s="214"/>
      <c r="AV1702" s="475"/>
      <c r="BC1702" s="381"/>
      <c r="BE1702" s="382"/>
      <c r="BF1702" s="398"/>
      <c r="BG1702" s="409"/>
      <c r="BH1702" s="156"/>
      <c r="BI1702" s="156"/>
      <c r="BJ1702" s="156"/>
      <c r="BK1702" s="156"/>
      <c r="BL1702" s="156"/>
      <c r="BN1702" s="367"/>
    </row>
    <row r="1703" spans="1:66" s="216" customFormat="1" x14ac:dyDescent="0.45">
      <c r="A1703" s="154"/>
      <c r="B1703" s="485"/>
      <c r="C1703" s="155"/>
      <c r="D1703" s="155"/>
      <c r="E1703" s="156"/>
      <c r="F1703" s="156"/>
      <c r="AB1703" s="156"/>
      <c r="AC1703" s="156"/>
      <c r="AD1703" s="156"/>
      <c r="AE1703" s="156"/>
      <c r="AF1703" s="156"/>
      <c r="AG1703" s="156"/>
      <c r="AM1703" s="380"/>
      <c r="AN1703" s="214"/>
      <c r="AO1703" s="214"/>
      <c r="AV1703" s="475"/>
      <c r="BC1703" s="381"/>
      <c r="BE1703" s="382"/>
      <c r="BF1703" s="398"/>
      <c r="BG1703" s="409"/>
      <c r="BH1703" s="156"/>
      <c r="BI1703" s="156"/>
      <c r="BJ1703" s="156"/>
      <c r="BK1703" s="156"/>
      <c r="BL1703" s="156"/>
      <c r="BN1703" s="367"/>
    </row>
    <row r="1704" spans="1:66" s="216" customFormat="1" x14ac:dyDescent="0.45">
      <c r="A1704" s="154"/>
      <c r="B1704" s="485"/>
      <c r="C1704" s="155"/>
      <c r="D1704" s="155"/>
      <c r="E1704" s="156"/>
      <c r="F1704" s="156"/>
      <c r="AB1704" s="156"/>
      <c r="AC1704" s="156"/>
      <c r="AD1704" s="156"/>
      <c r="AE1704" s="156"/>
      <c r="AF1704" s="156"/>
      <c r="AG1704" s="156"/>
      <c r="AM1704" s="380"/>
      <c r="AN1704" s="214"/>
      <c r="AO1704" s="214"/>
      <c r="AV1704" s="475"/>
      <c r="BC1704" s="381"/>
      <c r="BE1704" s="382"/>
      <c r="BF1704" s="398"/>
      <c r="BG1704" s="409"/>
      <c r="BH1704" s="156"/>
      <c r="BI1704" s="156"/>
      <c r="BJ1704" s="156"/>
      <c r="BK1704" s="156"/>
      <c r="BL1704" s="156"/>
      <c r="BN1704" s="367"/>
    </row>
    <row r="1705" spans="1:66" s="216" customFormat="1" x14ac:dyDescent="0.45">
      <c r="A1705" s="154"/>
      <c r="B1705" s="485"/>
      <c r="C1705" s="155"/>
      <c r="D1705" s="155"/>
      <c r="E1705" s="156"/>
      <c r="F1705" s="156"/>
      <c r="AB1705" s="156"/>
      <c r="AC1705" s="156"/>
      <c r="AD1705" s="156"/>
      <c r="AE1705" s="156"/>
      <c r="AF1705" s="156"/>
      <c r="AG1705" s="156"/>
      <c r="AM1705" s="380"/>
      <c r="AN1705" s="214"/>
      <c r="AO1705" s="214"/>
      <c r="AV1705" s="475"/>
      <c r="BC1705" s="381"/>
      <c r="BE1705" s="382"/>
      <c r="BF1705" s="398"/>
      <c r="BG1705" s="409"/>
      <c r="BH1705" s="156"/>
      <c r="BI1705" s="156"/>
      <c r="BJ1705" s="156"/>
      <c r="BK1705" s="156"/>
      <c r="BL1705" s="156"/>
      <c r="BN1705" s="367"/>
    </row>
    <row r="1706" spans="1:66" s="216" customFormat="1" x14ac:dyDescent="0.45">
      <c r="A1706" s="154"/>
      <c r="B1706" s="485"/>
      <c r="C1706" s="155"/>
      <c r="D1706" s="155"/>
      <c r="E1706" s="156"/>
      <c r="F1706" s="156"/>
      <c r="AB1706" s="156"/>
      <c r="AC1706" s="156"/>
      <c r="AD1706" s="156"/>
      <c r="AE1706" s="156"/>
      <c r="AF1706" s="156"/>
      <c r="AG1706" s="156"/>
      <c r="AM1706" s="380"/>
      <c r="AN1706" s="214"/>
      <c r="AO1706" s="214"/>
      <c r="AV1706" s="475"/>
      <c r="BC1706" s="381"/>
      <c r="BE1706" s="382"/>
      <c r="BF1706" s="398"/>
      <c r="BG1706" s="409"/>
      <c r="BH1706" s="156"/>
      <c r="BI1706" s="156"/>
      <c r="BJ1706" s="156"/>
      <c r="BK1706" s="156"/>
      <c r="BL1706" s="156"/>
      <c r="BN1706" s="367"/>
    </row>
    <row r="1707" spans="1:66" s="216" customFormat="1" x14ac:dyDescent="0.45">
      <c r="A1707" s="154"/>
      <c r="B1707" s="485"/>
      <c r="C1707" s="155"/>
      <c r="D1707" s="155"/>
      <c r="E1707" s="156"/>
      <c r="F1707" s="156"/>
      <c r="AB1707" s="156"/>
      <c r="AC1707" s="156"/>
      <c r="AD1707" s="156"/>
      <c r="AE1707" s="156"/>
      <c r="AF1707" s="156"/>
      <c r="AG1707" s="156"/>
      <c r="AM1707" s="380"/>
      <c r="AN1707" s="214"/>
      <c r="AO1707" s="214"/>
      <c r="AV1707" s="475"/>
      <c r="BC1707" s="381"/>
      <c r="BE1707" s="382"/>
      <c r="BF1707" s="398"/>
      <c r="BG1707" s="409"/>
      <c r="BH1707" s="156"/>
      <c r="BI1707" s="156"/>
      <c r="BJ1707" s="156"/>
      <c r="BK1707" s="156"/>
      <c r="BL1707" s="156"/>
      <c r="BN1707" s="367"/>
    </row>
    <row r="1708" spans="1:66" s="216" customFormat="1" x14ac:dyDescent="0.45">
      <c r="A1708" s="154"/>
      <c r="B1708" s="485"/>
      <c r="C1708" s="155"/>
      <c r="D1708" s="155"/>
      <c r="E1708" s="156"/>
      <c r="F1708" s="156"/>
      <c r="AB1708" s="156"/>
      <c r="AC1708" s="156"/>
      <c r="AD1708" s="156"/>
      <c r="AE1708" s="156"/>
      <c r="AF1708" s="156"/>
      <c r="AG1708" s="156"/>
      <c r="AM1708" s="380"/>
      <c r="AN1708" s="214"/>
      <c r="AO1708" s="214"/>
      <c r="AV1708" s="475"/>
      <c r="BC1708" s="381"/>
      <c r="BE1708" s="382"/>
      <c r="BF1708" s="398"/>
      <c r="BG1708" s="409"/>
      <c r="BH1708" s="156"/>
      <c r="BI1708" s="156"/>
      <c r="BJ1708" s="156"/>
      <c r="BK1708" s="156"/>
      <c r="BL1708" s="156"/>
      <c r="BN1708" s="367"/>
    </row>
    <row r="1709" spans="1:66" s="216" customFormat="1" x14ac:dyDescent="0.45">
      <c r="A1709" s="154"/>
      <c r="B1709" s="485"/>
      <c r="C1709" s="155"/>
      <c r="D1709" s="155"/>
      <c r="E1709" s="156"/>
      <c r="F1709" s="156"/>
      <c r="AB1709" s="156"/>
      <c r="AC1709" s="156"/>
      <c r="AD1709" s="156"/>
      <c r="AE1709" s="156"/>
      <c r="AF1709" s="156"/>
      <c r="AG1709" s="156"/>
      <c r="AM1709" s="380"/>
      <c r="AN1709" s="214"/>
      <c r="AO1709" s="214"/>
      <c r="AV1709" s="475"/>
      <c r="BC1709" s="381"/>
      <c r="BE1709" s="382"/>
      <c r="BF1709" s="398"/>
      <c r="BG1709" s="409"/>
      <c r="BH1709" s="156"/>
      <c r="BI1709" s="156"/>
      <c r="BJ1709" s="156"/>
      <c r="BK1709" s="156"/>
      <c r="BL1709" s="156"/>
      <c r="BN1709" s="367"/>
    </row>
    <row r="1710" spans="1:66" s="216" customFormat="1" x14ac:dyDescent="0.45">
      <c r="A1710" s="154"/>
      <c r="B1710" s="485"/>
      <c r="C1710" s="155"/>
      <c r="D1710" s="155"/>
      <c r="E1710" s="156"/>
      <c r="F1710" s="156"/>
      <c r="AB1710" s="156"/>
      <c r="AC1710" s="156"/>
      <c r="AD1710" s="156"/>
      <c r="AE1710" s="156"/>
      <c r="AF1710" s="156"/>
      <c r="AG1710" s="156"/>
      <c r="AM1710" s="380"/>
      <c r="AN1710" s="214"/>
      <c r="AO1710" s="214"/>
      <c r="AV1710" s="475"/>
      <c r="BC1710" s="381"/>
      <c r="BE1710" s="382"/>
      <c r="BF1710" s="398"/>
      <c r="BG1710" s="409"/>
      <c r="BH1710" s="156"/>
      <c r="BI1710" s="156"/>
      <c r="BJ1710" s="156"/>
      <c r="BK1710" s="156"/>
      <c r="BL1710" s="156"/>
      <c r="BN1710" s="367"/>
    </row>
    <row r="1711" spans="1:66" s="216" customFormat="1" x14ac:dyDescent="0.45">
      <c r="A1711" s="154"/>
      <c r="B1711" s="485"/>
      <c r="C1711" s="155"/>
      <c r="D1711" s="155"/>
      <c r="E1711" s="156"/>
      <c r="F1711" s="156"/>
      <c r="AB1711" s="156"/>
      <c r="AC1711" s="156"/>
      <c r="AD1711" s="156"/>
      <c r="AE1711" s="156"/>
      <c r="AF1711" s="156"/>
      <c r="AG1711" s="156"/>
      <c r="AM1711" s="380"/>
      <c r="AN1711" s="214"/>
      <c r="AO1711" s="214"/>
      <c r="AV1711" s="475"/>
      <c r="BC1711" s="381"/>
      <c r="BE1711" s="382"/>
      <c r="BF1711" s="398"/>
      <c r="BG1711" s="409"/>
      <c r="BH1711" s="156"/>
      <c r="BI1711" s="156"/>
      <c r="BJ1711" s="156"/>
      <c r="BK1711" s="156"/>
      <c r="BL1711" s="156"/>
      <c r="BN1711" s="367"/>
    </row>
    <row r="1712" spans="1:66" s="216" customFormat="1" x14ac:dyDescent="0.45">
      <c r="A1712" s="154"/>
      <c r="B1712" s="485"/>
      <c r="C1712" s="155"/>
      <c r="D1712" s="155"/>
      <c r="E1712" s="156"/>
      <c r="F1712" s="156"/>
      <c r="AB1712" s="156"/>
      <c r="AC1712" s="156"/>
      <c r="AD1712" s="156"/>
      <c r="AE1712" s="156"/>
      <c r="AF1712" s="156"/>
      <c r="AG1712" s="156"/>
      <c r="AM1712" s="380"/>
      <c r="AN1712" s="214"/>
      <c r="AO1712" s="214"/>
      <c r="AV1712" s="475"/>
      <c r="BC1712" s="381"/>
      <c r="BE1712" s="382"/>
      <c r="BF1712" s="398"/>
      <c r="BG1712" s="409"/>
      <c r="BH1712" s="156"/>
      <c r="BI1712" s="156"/>
      <c r="BJ1712" s="156"/>
      <c r="BK1712" s="156"/>
      <c r="BL1712" s="156"/>
      <c r="BN1712" s="367"/>
    </row>
    <row r="1713" spans="1:66" s="216" customFormat="1" x14ac:dyDescent="0.45">
      <c r="A1713" s="154"/>
      <c r="B1713" s="485"/>
      <c r="C1713" s="155"/>
      <c r="D1713" s="155"/>
      <c r="E1713" s="156"/>
      <c r="F1713" s="156"/>
      <c r="AB1713" s="156"/>
      <c r="AC1713" s="156"/>
      <c r="AD1713" s="156"/>
      <c r="AE1713" s="156"/>
      <c r="AF1713" s="156"/>
      <c r="AG1713" s="156"/>
      <c r="AM1713" s="380"/>
      <c r="AN1713" s="214"/>
      <c r="AO1713" s="214"/>
      <c r="AV1713" s="475"/>
      <c r="BC1713" s="381"/>
      <c r="BE1713" s="382"/>
      <c r="BF1713" s="398"/>
      <c r="BG1713" s="409"/>
      <c r="BH1713" s="156"/>
      <c r="BI1713" s="156"/>
      <c r="BJ1713" s="156"/>
      <c r="BK1713" s="156"/>
      <c r="BL1713" s="156"/>
      <c r="BN1713" s="367"/>
    </row>
    <row r="1714" spans="1:66" s="216" customFormat="1" x14ac:dyDescent="0.45">
      <c r="A1714" s="154"/>
      <c r="B1714" s="485"/>
      <c r="C1714" s="155"/>
      <c r="D1714" s="155"/>
      <c r="E1714" s="156"/>
      <c r="F1714" s="156"/>
      <c r="AB1714" s="156"/>
      <c r="AC1714" s="156"/>
      <c r="AD1714" s="156"/>
      <c r="AE1714" s="156"/>
      <c r="AF1714" s="156"/>
      <c r="AG1714" s="156"/>
      <c r="AM1714" s="380"/>
      <c r="AN1714" s="214"/>
      <c r="AO1714" s="214"/>
      <c r="AV1714" s="475"/>
      <c r="BC1714" s="381"/>
      <c r="BE1714" s="382"/>
      <c r="BF1714" s="398"/>
      <c r="BG1714" s="409"/>
      <c r="BH1714" s="156"/>
      <c r="BI1714" s="156"/>
      <c r="BJ1714" s="156"/>
      <c r="BK1714" s="156"/>
      <c r="BL1714" s="156"/>
      <c r="BN1714" s="367"/>
    </row>
    <row r="1715" spans="1:66" s="216" customFormat="1" x14ac:dyDescent="0.45">
      <c r="A1715" s="154"/>
      <c r="B1715" s="485"/>
      <c r="C1715" s="155"/>
      <c r="D1715" s="155"/>
      <c r="E1715" s="156"/>
      <c r="F1715" s="156"/>
      <c r="AB1715" s="156"/>
      <c r="AC1715" s="156"/>
      <c r="AD1715" s="156"/>
      <c r="AE1715" s="156"/>
      <c r="AF1715" s="156"/>
      <c r="AG1715" s="156"/>
      <c r="AM1715" s="380"/>
      <c r="AN1715" s="214"/>
      <c r="AO1715" s="214"/>
      <c r="AV1715" s="475"/>
      <c r="BC1715" s="381"/>
      <c r="BE1715" s="382"/>
      <c r="BF1715" s="398"/>
      <c r="BG1715" s="409"/>
      <c r="BH1715" s="156"/>
      <c r="BI1715" s="156"/>
      <c r="BJ1715" s="156"/>
      <c r="BK1715" s="156"/>
      <c r="BL1715" s="156"/>
      <c r="BN1715" s="367"/>
    </row>
    <row r="1716" spans="1:66" s="216" customFormat="1" x14ac:dyDescent="0.45">
      <c r="A1716" s="154"/>
      <c r="B1716" s="485"/>
      <c r="C1716" s="155"/>
      <c r="D1716" s="155"/>
      <c r="E1716" s="156"/>
      <c r="F1716" s="156"/>
      <c r="AB1716" s="156"/>
      <c r="AC1716" s="156"/>
      <c r="AD1716" s="156"/>
      <c r="AE1716" s="156"/>
      <c r="AF1716" s="156"/>
      <c r="AG1716" s="156"/>
      <c r="AM1716" s="380"/>
      <c r="AN1716" s="214"/>
      <c r="AO1716" s="214"/>
      <c r="AV1716" s="475"/>
      <c r="BC1716" s="381"/>
      <c r="BE1716" s="382"/>
      <c r="BF1716" s="398"/>
      <c r="BG1716" s="409"/>
      <c r="BH1716" s="156"/>
      <c r="BI1716" s="156"/>
      <c r="BJ1716" s="156"/>
      <c r="BK1716" s="156"/>
      <c r="BL1716" s="156"/>
      <c r="BN1716" s="367"/>
    </row>
    <row r="1717" spans="1:66" s="216" customFormat="1" x14ac:dyDescent="0.45">
      <c r="A1717" s="154"/>
      <c r="B1717" s="485"/>
      <c r="C1717" s="155"/>
      <c r="D1717" s="155"/>
      <c r="E1717" s="156"/>
      <c r="F1717" s="156"/>
      <c r="AB1717" s="156"/>
      <c r="AC1717" s="156"/>
      <c r="AD1717" s="156"/>
      <c r="AE1717" s="156"/>
      <c r="AF1717" s="156"/>
      <c r="AG1717" s="156"/>
      <c r="AM1717" s="380"/>
      <c r="AN1717" s="214"/>
      <c r="AO1717" s="214"/>
      <c r="AV1717" s="475"/>
      <c r="BC1717" s="381"/>
      <c r="BE1717" s="382"/>
      <c r="BF1717" s="398"/>
      <c r="BG1717" s="409"/>
      <c r="BH1717" s="156"/>
      <c r="BI1717" s="156"/>
      <c r="BJ1717" s="156"/>
      <c r="BK1717" s="156"/>
      <c r="BL1717" s="156"/>
      <c r="BN1717" s="367"/>
    </row>
    <row r="1718" spans="1:66" s="216" customFormat="1" x14ac:dyDescent="0.45">
      <c r="A1718" s="154"/>
      <c r="B1718" s="485"/>
      <c r="C1718" s="155"/>
      <c r="D1718" s="155"/>
      <c r="E1718" s="156"/>
      <c r="F1718" s="156"/>
      <c r="AB1718" s="156"/>
      <c r="AC1718" s="156"/>
      <c r="AD1718" s="156"/>
      <c r="AE1718" s="156"/>
      <c r="AF1718" s="156"/>
      <c r="AG1718" s="156"/>
      <c r="AM1718" s="380"/>
      <c r="AN1718" s="214"/>
      <c r="AO1718" s="214"/>
      <c r="AV1718" s="475"/>
      <c r="BC1718" s="381"/>
      <c r="BE1718" s="382"/>
      <c r="BF1718" s="398"/>
      <c r="BG1718" s="409"/>
      <c r="BH1718" s="156"/>
      <c r="BI1718" s="156"/>
      <c r="BJ1718" s="156"/>
      <c r="BK1718" s="156"/>
      <c r="BL1718" s="156"/>
      <c r="BN1718" s="367"/>
    </row>
    <row r="1719" spans="1:66" s="216" customFormat="1" x14ac:dyDescent="0.45">
      <c r="A1719" s="154"/>
      <c r="B1719" s="485"/>
      <c r="C1719" s="155"/>
      <c r="D1719" s="155"/>
      <c r="E1719" s="156"/>
      <c r="F1719" s="156"/>
      <c r="AB1719" s="156"/>
      <c r="AC1719" s="156"/>
      <c r="AD1719" s="156"/>
      <c r="AE1719" s="156"/>
      <c r="AF1719" s="156"/>
      <c r="AG1719" s="156"/>
      <c r="AM1719" s="380"/>
      <c r="AN1719" s="214"/>
      <c r="AO1719" s="214"/>
      <c r="AV1719" s="475"/>
      <c r="BC1719" s="381"/>
      <c r="BE1719" s="382"/>
      <c r="BF1719" s="398"/>
      <c r="BG1719" s="409"/>
      <c r="BH1719" s="156"/>
      <c r="BI1719" s="156"/>
      <c r="BJ1719" s="156"/>
      <c r="BK1719" s="156"/>
      <c r="BL1719" s="156"/>
      <c r="BN1719" s="367"/>
    </row>
    <row r="1720" spans="1:66" s="216" customFormat="1" x14ac:dyDescent="0.45">
      <c r="A1720" s="154"/>
      <c r="B1720" s="485"/>
      <c r="C1720" s="155"/>
      <c r="D1720" s="155"/>
      <c r="E1720" s="156"/>
      <c r="F1720" s="156"/>
      <c r="AB1720" s="156"/>
      <c r="AC1720" s="156"/>
      <c r="AD1720" s="156"/>
      <c r="AE1720" s="156"/>
      <c r="AF1720" s="156"/>
      <c r="AG1720" s="156"/>
      <c r="AM1720" s="380"/>
      <c r="AN1720" s="214"/>
      <c r="AO1720" s="214"/>
      <c r="AV1720" s="475"/>
      <c r="BC1720" s="381"/>
      <c r="BE1720" s="382"/>
      <c r="BF1720" s="398"/>
      <c r="BG1720" s="409"/>
      <c r="BH1720" s="156"/>
      <c r="BI1720" s="156"/>
      <c r="BJ1720" s="156"/>
      <c r="BK1720" s="156"/>
      <c r="BL1720" s="156"/>
      <c r="BN1720" s="367"/>
    </row>
    <row r="1721" spans="1:66" s="216" customFormat="1" x14ac:dyDescent="0.45">
      <c r="A1721" s="154"/>
      <c r="B1721" s="485"/>
      <c r="C1721" s="155"/>
      <c r="D1721" s="155"/>
      <c r="E1721" s="156"/>
      <c r="F1721" s="156"/>
      <c r="AB1721" s="156"/>
      <c r="AC1721" s="156"/>
      <c r="AD1721" s="156"/>
      <c r="AE1721" s="156"/>
      <c r="AF1721" s="156"/>
      <c r="AG1721" s="156"/>
      <c r="AM1721" s="380"/>
      <c r="AN1721" s="214"/>
      <c r="AO1721" s="214"/>
      <c r="AV1721" s="475"/>
      <c r="BC1721" s="381"/>
      <c r="BE1721" s="382"/>
      <c r="BF1721" s="398"/>
      <c r="BG1721" s="409"/>
      <c r="BH1721" s="156"/>
      <c r="BI1721" s="156"/>
      <c r="BJ1721" s="156"/>
      <c r="BK1721" s="156"/>
      <c r="BL1721" s="156"/>
      <c r="BN1721" s="367"/>
    </row>
    <row r="1722" spans="1:66" s="216" customFormat="1" x14ac:dyDescent="0.45">
      <c r="A1722" s="154"/>
      <c r="B1722" s="485"/>
      <c r="C1722" s="155"/>
      <c r="D1722" s="155"/>
      <c r="E1722" s="156"/>
      <c r="F1722" s="156"/>
      <c r="AB1722" s="156"/>
      <c r="AC1722" s="156"/>
      <c r="AD1722" s="156"/>
      <c r="AE1722" s="156"/>
      <c r="AF1722" s="156"/>
      <c r="AG1722" s="156"/>
      <c r="AM1722" s="380"/>
      <c r="AN1722" s="214"/>
      <c r="AO1722" s="214"/>
      <c r="AV1722" s="475"/>
      <c r="BC1722" s="381"/>
      <c r="BE1722" s="382"/>
      <c r="BF1722" s="398"/>
      <c r="BG1722" s="409"/>
      <c r="BH1722" s="156"/>
      <c r="BI1722" s="156"/>
      <c r="BJ1722" s="156"/>
      <c r="BK1722" s="156"/>
      <c r="BL1722" s="156"/>
      <c r="BN1722" s="367"/>
    </row>
    <row r="1723" spans="1:66" s="216" customFormat="1" x14ac:dyDescent="0.45">
      <c r="A1723" s="154"/>
      <c r="B1723" s="485"/>
      <c r="C1723" s="155"/>
      <c r="D1723" s="155"/>
      <c r="E1723" s="156"/>
      <c r="F1723" s="156"/>
      <c r="AB1723" s="156"/>
      <c r="AC1723" s="156"/>
      <c r="AD1723" s="156"/>
      <c r="AE1723" s="156"/>
      <c r="AF1723" s="156"/>
      <c r="AG1723" s="156"/>
      <c r="AM1723" s="380"/>
      <c r="AN1723" s="214"/>
      <c r="AO1723" s="214"/>
      <c r="AV1723" s="475"/>
      <c r="BC1723" s="381"/>
      <c r="BE1723" s="382"/>
      <c r="BF1723" s="398"/>
      <c r="BG1723" s="409"/>
      <c r="BH1723" s="156"/>
      <c r="BI1723" s="156"/>
      <c r="BJ1723" s="156"/>
      <c r="BK1723" s="156"/>
      <c r="BL1723" s="156"/>
      <c r="BN1723" s="367"/>
    </row>
    <row r="1724" spans="1:66" s="216" customFormat="1" x14ac:dyDescent="0.45">
      <c r="A1724" s="154"/>
      <c r="B1724" s="485"/>
      <c r="C1724" s="155"/>
      <c r="D1724" s="155"/>
      <c r="E1724" s="156"/>
      <c r="F1724" s="156"/>
      <c r="AB1724" s="156"/>
      <c r="AC1724" s="156"/>
      <c r="AD1724" s="156"/>
      <c r="AE1724" s="156"/>
      <c r="AF1724" s="156"/>
      <c r="AG1724" s="156"/>
      <c r="AM1724" s="380"/>
      <c r="AN1724" s="214"/>
      <c r="AO1724" s="214"/>
      <c r="AV1724" s="475"/>
      <c r="BC1724" s="381"/>
      <c r="BE1724" s="382"/>
      <c r="BF1724" s="398"/>
      <c r="BG1724" s="409"/>
      <c r="BH1724" s="156"/>
      <c r="BI1724" s="156"/>
      <c r="BJ1724" s="156"/>
      <c r="BK1724" s="156"/>
      <c r="BL1724" s="156"/>
      <c r="BN1724" s="367"/>
    </row>
    <row r="1725" spans="1:66" s="216" customFormat="1" x14ac:dyDescent="0.45">
      <c r="A1725" s="154"/>
      <c r="B1725" s="485"/>
      <c r="C1725" s="155"/>
      <c r="D1725" s="155"/>
      <c r="E1725" s="156"/>
      <c r="F1725" s="156"/>
      <c r="AB1725" s="156"/>
      <c r="AC1725" s="156"/>
      <c r="AD1725" s="156"/>
      <c r="AE1725" s="156"/>
      <c r="AF1725" s="156"/>
      <c r="AG1725" s="156"/>
      <c r="AM1725" s="380"/>
      <c r="AN1725" s="214"/>
      <c r="AO1725" s="214"/>
      <c r="AV1725" s="475"/>
      <c r="BC1725" s="381"/>
      <c r="BE1725" s="382"/>
      <c r="BF1725" s="398"/>
      <c r="BG1725" s="409"/>
      <c r="BH1725" s="156"/>
      <c r="BI1725" s="156"/>
      <c r="BJ1725" s="156"/>
      <c r="BK1725" s="156"/>
      <c r="BL1725" s="156"/>
      <c r="BN1725" s="367"/>
    </row>
    <row r="1726" spans="1:66" s="216" customFormat="1" x14ac:dyDescent="0.45">
      <c r="A1726" s="154"/>
      <c r="B1726" s="485"/>
      <c r="C1726" s="155"/>
      <c r="D1726" s="155"/>
      <c r="E1726" s="156"/>
      <c r="F1726" s="156"/>
      <c r="AB1726" s="156"/>
      <c r="AC1726" s="156"/>
      <c r="AD1726" s="156"/>
      <c r="AE1726" s="156"/>
      <c r="AF1726" s="156"/>
      <c r="AG1726" s="156"/>
      <c r="AM1726" s="380"/>
      <c r="AN1726" s="214"/>
      <c r="AO1726" s="214"/>
      <c r="AV1726" s="475"/>
      <c r="BC1726" s="381"/>
      <c r="BE1726" s="382"/>
      <c r="BF1726" s="398"/>
      <c r="BG1726" s="409"/>
      <c r="BH1726" s="156"/>
      <c r="BI1726" s="156"/>
      <c r="BJ1726" s="156"/>
      <c r="BK1726" s="156"/>
      <c r="BL1726" s="156"/>
      <c r="BN1726" s="367"/>
    </row>
    <row r="1727" spans="1:66" s="216" customFormat="1" x14ac:dyDescent="0.45">
      <c r="A1727" s="154"/>
      <c r="B1727" s="485"/>
      <c r="C1727" s="155"/>
      <c r="D1727" s="155"/>
      <c r="E1727" s="156"/>
      <c r="F1727" s="156"/>
      <c r="AB1727" s="156"/>
      <c r="AC1727" s="156"/>
      <c r="AD1727" s="156"/>
      <c r="AE1727" s="156"/>
      <c r="AF1727" s="156"/>
      <c r="AG1727" s="156"/>
      <c r="AM1727" s="380"/>
      <c r="AN1727" s="214"/>
      <c r="AO1727" s="214"/>
      <c r="AV1727" s="475"/>
      <c r="BC1727" s="381"/>
      <c r="BE1727" s="382"/>
      <c r="BF1727" s="398"/>
      <c r="BG1727" s="409"/>
      <c r="BH1727" s="156"/>
      <c r="BI1727" s="156"/>
      <c r="BJ1727" s="156"/>
      <c r="BK1727" s="156"/>
      <c r="BL1727" s="156"/>
      <c r="BN1727" s="367"/>
    </row>
    <row r="1728" spans="1:66" s="216" customFormat="1" x14ac:dyDescent="0.45">
      <c r="A1728" s="154"/>
      <c r="B1728" s="485"/>
      <c r="C1728" s="155"/>
      <c r="D1728" s="155"/>
      <c r="E1728" s="156"/>
      <c r="F1728" s="156"/>
      <c r="AB1728" s="156"/>
      <c r="AC1728" s="156"/>
      <c r="AD1728" s="156"/>
      <c r="AE1728" s="156"/>
      <c r="AF1728" s="156"/>
      <c r="AG1728" s="156"/>
      <c r="AM1728" s="380"/>
      <c r="AN1728" s="214"/>
      <c r="AO1728" s="214"/>
      <c r="AV1728" s="475"/>
      <c r="BC1728" s="381"/>
      <c r="BE1728" s="382"/>
      <c r="BF1728" s="398"/>
      <c r="BG1728" s="409"/>
      <c r="BH1728" s="156"/>
      <c r="BI1728" s="156"/>
      <c r="BJ1728" s="156"/>
      <c r="BK1728" s="156"/>
      <c r="BL1728" s="156"/>
      <c r="BN1728" s="367"/>
    </row>
    <row r="1729" spans="1:66" s="216" customFormat="1" x14ac:dyDescent="0.45">
      <c r="A1729" s="154"/>
      <c r="B1729" s="485"/>
      <c r="C1729" s="155"/>
      <c r="D1729" s="155"/>
      <c r="E1729" s="156"/>
      <c r="F1729" s="156"/>
      <c r="AB1729" s="156"/>
      <c r="AC1729" s="156"/>
      <c r="AD1729" s="156"/>
      <c r="AE1729" s="156"/>
      <c r="AF1729" s="156"/>
      <c r="AG1729" s="156"/>
      <c r="AM1729" s="380"/>
      <c r="AN1729" s="214"/>
      <c r="AO1729" s="214"/>
      <c r="AV1729" s="475"/>
      <c r="BC1729" s="381"/>
      <c r="BE1729" s="382"/>
      <c r="BF1729" s="398"/>
      <c r="BG1729" s="409"/>
      <c r="BH1729" s="156"/>
      <c r="BI1729" s="156"/>
      <c r="BJ1729" s="156"/>
      <c r="BK1729" s="156"/>
      <c r="BL1729" s="156"/>
      <c r="BN1729" s="367"/>
    </row>
    <row r="1730" spans="1:66" s="216" customFormat="1" x14ac:dyDescent="0.45">
      <c r="A1730" s="154"/>
      <c r="B1730" s="485"/>
      <c r="C1730" s="155"/>
      <c r="D1730" s="155"/>
      <c r="E1730" s="156"/>
      <c r="F1730" s="156"/>
      <c r="AB1730" s="156"/>
      <c r="AC1730" s="156"/>
      <c r="AD1730" s="156"/>
      <c r="AE1730" s="156"/>
      <c r="AF1730" s="156"/>
      <c r="AG1730" s="156"/>
      <c r="AM1730" s="380"/>
      <c r="AN1730" s="214"/>
      <c r="AO1730" s="214"/>
      <c r="AV1730" s="475"/>
      <c r="BC1730" s="381"/>
      <c r="BE1730" s="382"/>
      <c r="BF1730" s="398"/>
      <c r="BG1730" s="409"/>
      <c r="BH1730" s="156"/>
      <c r="BI1730" s="156"/>
      <c r="BJ1730" s="156"/>
      <c r="BK1730" s="156"/>
      <c r="BL1730" s="156"/>
      <c r="BN1730" s="367"/>
    </row>
    <row r="1731" spans="1:66" s="216" customFormat="1" x14ac:dyDescent="0.45">
      <c r="A1731" s="154"/>
      <c r="B1731" s="485"/>
      <c r="C1731" s="155"/>
      <c r="D1731" s="155"/>
      <c r="E1731" s="156"/>
      <c r="F1731" s="156"/>
      <c r="AB1731" s="156"/>
      <c r="AC1731" s="156"/>
      <c r="AD1731" s="156"/>
      <c r="AE1731" s="156"/>
      <c r="AF1731" s="156"/>
      <c r="AG1731" s="156"/>
      <c r="AM1731" s="380"/>
      <c r="AN1731" s="214"/>
      <c r="AO1731" s="214"/>
      <c r="AV1731" s="475"/>
      <c r="BC1731" s="381"/>
      <c r="BE1731" s="382"/>
      <c r="BF1731" s="398"/>
      <c r="BG1731" s="409"/>
      <c r="BH1731" s="156"/>
      <c r="BI1731" s="156"/>
      <c r="BJ1731" s="156"/>
      <c r="BK1731" s="156"/>
      <c r="BL1731" s="156"/>
      <c r="BN1731" s="367"/>
    </row>
    <row r="1732" spans="1:66" s="216" customFormat="1" x14ac:dyDescent="0.45">
      <c r="A1732" s="154"/>
      <c r="B1732" s="485"/>
      <c r="C1732" s="155"/>
      <c r="D1732" s="155"/>
      <c r="E1732" s="156"/>
      <c r="F1732" s="156"/>
      <c r="AB1732" s="156"/>
      <c r="AC1732" s="156"/>
      <c r="AD1732" s="156"/>
      <c r="AE1732" s="156"/>
      <c r="AF1732" s="156"/>
      <c r="AG1732" s="156"/>
      <c r="AM1732" s="380"/>
      <c r="AN1732" s="214"/>
      <c r="AO1732" s="214"/>
      <c r="AV1732" s="475"/>
      <c r="BC1732" s="381"/>
      <c r="BE1732" s="382"/>
      <c r="BF1732" s="398"/>
      <c r="BG1732" s="409"/>
      <c r="BH1732" s="156"/>
      <c r="BI1732" s="156"/>
      <c r="BJ1732" s="156"/>
      <c r="BK1732" s="156"/>
      <c r="BL1732" s="156"/>
      <c r="BN1732" s="367"/>
    </row>
    <row r="1733" spans="1:66" s="216" customFormat="1" x14ac:dyDescent="0.45">
      <c r="A1733" s="154"/>
      <c r="B1733" s="485"/>
      <c r="C1733" s="155"/>
      <c r="D1733" s="155"/>
      <c r="E1733" s="156"/>
      <c r="F1733" s="156"/>
      <c r="AB1733" s="156"/>
      <c r="AC1733" s="156"/>
      <c r="AD1733" s="156"/>
      <c r="AE1733" s="156"/>
      <c r="AF1733" s="156"/>
      <c r="AG1733" s="156"/>
      <c r="AM1733" s="380"/>
      <c r="AN1733" s="214"/>
      <c r="AO1733" s="214"/>
      <c r="AV1733" s="475"/>
      <c r="BC1733" s="381"/>
      <c r="BE1733" s="382"/>
      <c r="BF1733" s="398"/>
      <c r="BG1733" s="409"/>
      <c r="BH1733" s="156"/>
      <c r="BI1733" s="156"/>
      <c r="BJ1733" s="156"/>
      <c r="BK1733" s="156"/>
      <c r="BL1733" s="156"/>
      <c r="BN1733" s="367"/>
    </row>
    <row r="1734" spans="1:66" s="216" customFormat="1" x14ac:dyDescent="0.45">
      <c r="A1734" s="154"/>
      <c r="B1734" s="485"/>
      <c r="C1734" s="155"/>
      <c r="D1734" s="155"/>
      <c r="E1734" s="156"/>
      <c r="F1734" s="156"/>
      <c r="AB1734" s="156"/>
      <c r="AC1734" s="156"/>
      <c r="AD1734" s="156"/>
      <c r="AE1734" s="156"/>
      <c r="AF1734" s="156"/>
      <c r="AG1734" s="156"/>
      <c r="AM1734" s="380"/>
      <c r="AN1734" s="214"/>
      <c r="AO1734" s="214"/>
      <c r="AV1734" s="475"/>
      <c r="BC1734" s="381"/>
      <c r="BE1734" s="382"/>
      <c r="BF1734" s="398"/>
      <c r="BG1734" s="409"/>
      <c r="BH1734" s="156"/>
      <c r="BI1734" s="156"/>
      <c r="BJ1734" s="156"/>
      <c r="BK1734" s="156"/>
      <c r="BL1734" s="156"/>
      <c r="BN1734" s="367"/>
    </row>
    <row r="1735" spans="1:66" s="216" customFormat="1" x14ac:dyDescent="0.45">
      <c r="A1735" s="154"/>
      <c r="B1735" s="485"/>
      <c r="C1735" s="155"/>
      <c r="D1735" s="155"/>
      <c r="E1735" s="156"/>
      <c r="F1735" s="156"/>
      <c r="AB1735" s="156"/>
      <c r="AC1735" s="156"/>
      <c r="AD1735" s="156"/>
      <c r="AE1735" s="156"/>
      <c r="AF1735" s="156"/>
      <c r="AG1735" s="156"/>
      <c r="AM1735" s="380"/>
      <c r="AN1735" s="214"/>
      <c r="AO1735" s="214"/>
      <c r="AV1735" s="475"/>
      <c r="BC1735" s="381"/>
      <c r="BE1735" s="382"/>
      <c r="BF1735" s="398"/>
      <c r="BG1735" s="409"/>
      <c r="BH1735" s="156"/>
      <c r="BI1735" s="156"/>
      <c r="BJ1735" s="156"/>
      <c r="BK1735" s="156"/>
      <c r="BL1735" s="156"/>
      <c r="BN1735" s="367"/>
    </row>
    <row r="1736" spans="1:66" s="216" customFormat="1" x14ac:dyDescent="0.45">
      <c r="A1736" s="154"/>
      <c r="B1736" s="485"/>
      <c r="C1736" s="155"/>
      <c r="D1736" s="155"/>
      <c r="E1736" s="156"/>
      <c r="F1736" s="156"/>
      <c r="AB1736" s="156"/>
      <c r="AC1736" s="156"/>
      <c r="AD1736" s="156"/>
      <c r="AE1736" s="156"/>
      <c r="AF1736" s="156"/>
      <c r="AG1736" s="156"/>
      <c r="AM1736" s="380"/>
      <c r="AN1736" s="214"/>
      <c r="AO1736" s="214"/>
      <c r="AV1736" s="475"/>
      <c r="BC1736" s="381"/>
      <c r="BE1736" s="382"/>
      <c r="BF1736" s="398"/>
      <c r="BG1736" s="409"/>
      <c r="BH1736" s="156"/>
      <c r="BI1736" s="156"/>
      <c r="BJ1736" s="156"/>
      <c r="BK1736" s="156"/>
      <c r="BL1736" s="156"/>
      <c r="BN1736" s="367"/>
    </row>
    <row r="1737" spans="1:66" s="216" customFormat="1" x14ac:dyDescent="0.45">
      <c r="A1737" s="154"/>
      <c r="B1737" s="485"/>
      <c r="C1737" s="155"/>
      <c r="D1737" s="155"/>
      <c r="E1737" s="156"/>
      <c r="F1737" s="156"/>
      <c r="AB1737" s="156"/>
      <c r="AC1737" s="156"/>
      <c r="AD1737" s="156"/>
      <c r="AE1737" s="156"/>
      <c r="AF1737" s="156"/>
      <c r="AG1737" s="156"/>
      <c r="AM1737" s="380"/>
      <c r="AN1737" s="214"/>
      <c r="AO1737" s="214"/>
      <c r="AV1737" s="475"/>
      <c r="BC1737" s="381"/>
      <c r="BE1737" s="382"/>
      <c r="BF1737" s="398"/>
      <c r="BG1737" s="409"/>
      <c r="BH1737" s="156"/>
      <c r="BI1737" s="156"/>
      <c r="BJ1737" s="156"/>
      <c r="BK1737" s="156"/>
      <c r="BL1737" s="156"/>
      <c r="BN1737" s="367"/>
    </row>
    <row r="1738" spans="1:66" s="216" customFormat="1" x14ac:dyDescent="0.45">
      <c r="A1738" s="154"/>
      <c r="B1738" s="485"/>
      <c r="C1738" s="155"/>
      <c r="D1738" s="155"/>
      <c r="E1738" s="156"/>
      <c r="F1738" s="156"/>
      <c r="AB1738" s="156"/>
      <c r="AC1738" s="156"/>
      <c r="AD1738" s="156"/>
      <c r="AE1738" s="156"/>
      <c r="AF1738" s="156"/>
      <c r="AG1738" s="156"/>
      <c r="AM1738" s="380"/>
      <c r="AN1738" s="214"/>
      <c r="AO1738" s="214"/>
      <c r="AV1738" s="475"/>
      <c r="BC1738" s="381"/>
      <c r="BE1738" s="382"/>
      <c r="BF1738" s="398"/>
      <c r="BG1738" s="409"/>
      <c r="BH1738" s="156"/>
      <c r="BI1738" s="156"/>
      <c r="BJ1738" s="156"/>
      <c r="BK1738" s="156"/>
      <c r="BL1738" s="156"/>
      <c r="BN1738" s="367"/>
    </row>
    <row r="1739" spans="1:66" s="216" customFormat="1" x14ac:dyDescent="0.45">
      <c r="A1739" s="154"/>
      <c r="B1739" s="485"/>
      <c r="C1739" s="155"/>
      <c r="D1739" s="155"/>
      <c r="E1739" s="156"/>
      <c r="F1739" s="156"/>
      <c r="AB1739" s="156"/>
      <c r="AC1739" s="156"/>
      <c r="AD1739" s="156"/>
      <c r="AE1739" s="156"/>
      <c r="AF1739" s="156"/>
      <c r="AG1739" s="156"/>
      <c r="AM1739" s="380"/>
      <c r="AN1739" s="214"/>
      <c r="AO1739" s="214"/>
      <c r="AV1739" s="475"/>
      <c r="BC1739" s="381"/>
      <c r="BE1739" s="382"/>
      <c r="BF1739" s="398"/>
      <c r="BG1739" s="409"/>
      <c r="BH1739" s="156"/>
      <c r="BI1739" s="156"/>
      <c r="BJ1739" s="156"/>
      <c r="BK1739" s="156"/>
      <c r="BL1739" s="156"/>
      <c r="BN1739" s="367"/>
    </row>
    <row r="1740" spans="1:66" s="216" customFormat="1" x14ac:dyDescent="0.45">
      <c r="A1740" s="154"/>
      <c r="B1740" s="485"/>
      <c r="C1740" s="155"/>
      <c r="D1740" s="155"/>
      <c r="E1740" s="156"/>
      <c r="F1740" s="156"/>
      <c r="AB1740" s="156"/>
      <c r="AC1740" s="156"/>
      <c r="AD1740" s="156"/>
      <c r="AE1740" s="156"/>
      <c r="AF1740" s="156"/>
      <c r="AG1740" s="156"/>
      <c r="AM1740" s="380"/>
      <c r="AN1740" s="214"/>
      <c r="AO1740" s="214"/>
      <c r="AV1740" s="475"/>
      <c r="BC1740" s="381"/>
      <c r="BE1740" s="382"/>
      <c r="BF1740" s="398"/>
      <c r="BG1740" s="409"/>
      <c r="BH1740" s="156"/>
      <c r="BI1740" s="156"/>
      <c r="BJ1740" s="156"/>
      <c r="BK1740" s="156"/>
      <c r="BL1740" s="156"/>
      <c r="BN1740" s="367"/>
    </row>
    <row r="1741" spans="1:66" s="216" customFormat="1" x14ac:dyDescent="0.45">
      <c r="A1741" s="154"/>
      <c r="B1741" s="485"/>
      <c r="C1741" s="155"/>
      <c r="D1741" s="155"/>
      <c r="E1741" s="156"/>
      <c r="F1741" s="156"/>
      <c r="AB1741" s="156"/>
      <c r="AC1741" s="156"/>
      <c r="AD1741" s="156"/>
      <c r="AE1741" s="156"/>
      <c r="AF1741" s="156"/>
      <c r="AG1741" s="156"/>
      <c r="AM1741" s="380"/>
      <c r="AN1741" s="214"/>
      <c r="AO1741" s="214"/>
      <c r="AV1741" s="475"/>
      <c r="BC1741" s="381"/>
      <c r="BE1741" s="382"/>
      <c r="BF1741" s="398"/>
      <c r="BG1741" s="409"/>
      <c r="BH1741" s="156"/>
      <c r="BI1741" s="156"/>
      <c r="BJ1741" s="156"/>
      <c r="BK1741" s="156"/>
      <c r="BL1741" s="156"/>
      <c r="BN1741" s="367"/>
    </row>
    <row r="1742" spans="1:66" s="216" customFormat="1" x14ac:dyDescent="0.45">
      <c r="A1742" s="154"/>
      <c r="B1742" s="485"/>
      <c r="C1742" s="155"/>
      <c r="D1742" s="155"/>
      <c r="E1742" s="156"/>
      <c r="F1742" s="156"/>
      <c r="AB1742" s="156"/>
      <c r="AC1742" s="156"/>
      <c r="AD1742" s="156"/>
      <c r="AE1742" s="156"/>
      <c r="AF1742" s="156"/>
      <c r="AG1742" s="156"/>
      <c r="AM1742" s="380"/>
      <c r="AN1742" s="214"/>
      <c r="AO1742" s="214"/>
      <c r="AV1742" s="475"/>
      <c r="BC1742" s="381"/>
      <c r="BE1742" s="382"/>
      <c r="BF1742" s="398"/>
      <c r="BG1742" s="409"/>
      <c r="BH1742" s="156"/>
      <c r="BI1742" s="156"/>
      <c r="BJ1742" s="156"/>
      <c r="BK1742" s="156"/>
      <c r="BL1742" s="156"/>
      <c r="BN1742" s="367"/>
    </row>
    <row r="1743" spans="1:66" s="216" customFormat="1" x14ac:dyDescent="0.45">
      <c r="A1743" s="154"/>
      <c r="B1743" s="485"/>
      <c r="C1743" s="155"/>
      <c r="D1743" s="155"/>
      <c r="E1743" s="156"/>
      <c r="F1743" s="156"/>
      <c r="AB1743" s="156"/>
      <c r="AC1743" s="156"/>
      <c r="AD1743" s="156"/>
      <c r="AE1743" s="156"/>
      <c r="AF1743" s="156"/>
      <c r="AG1743" s="156"/>
      <c r="AM1743" s="380"/>
      <c r="AN1743" s="214"/>
      <c r="AO1743" s="214"/>
      <c r="AV1743" s="475"/>
      <c r="BC1743" s="381"/>
      <c r="BE1743" s="382"/>
      <c r="BF1743" s="398"/>
      <c r="BG1743" s="409"/>
      <c r="BH1743" s="156"/>
      <c r="BI1743" s="156"/>
      <c r="BJ1743" s="156"/>
      <c r="BK1743" s="156"/>
      <c r="BL1743" s="156"/>
      <c r="BN1743" s="367"/>
    </row>
    <row r="1744" spans="1:66" s="216" customFormat="1" x14ac:dyDescent="0.45">
      <c r="A1744" s="154"/>
      <c r="B1744" s="485"/>
      <c r="C1744" s="155"/>
      <c r="D1744" s="155"/>
      <c r="E1744" s="156"/>
      <c r="F1744" s="156"/>
      <c r="AB1744" s="156"/>
      <c r="AC1744" s="156"/>
      <c r="AD1744" s="156"/>
      <c r="AE1744" s="156"/>
      <c r="AF1744" s="156"/>
      <c r="AG1744" s="156"/>
      <c r="AM1744" s="380"/>
      <c r="AN1744" s="214"/>
      <c r="AO1744" s="214"/>
      <c r="AV1744" s="475"/>
      <c r="BC1744" s="381"/>
      <c r="BE1744" s="382"/>
      <c r="BF1744" s="398"/>
      <c r="BG1744" s="409"/>
      <c r="BH1744" s="156"/>
      <c r="BI1744" s="156"/>
      <c r="BJ1744" s="156"/>
      <c r="BK1744" s="156"/>
      <c r="BL1744" s="156"/>
      <c r="BN1744" s="367"/>
    </row>
    <row r="1745" spans="1:66" s="216" customFormat="1" x14ac:dyDescent="0.45">
      <c r="A1745" s="154"/>
      <c r="B1745" s="485"/>
      <c r="C1745" s="155"/>
      <c r="D1745" s="155"/>
      <c r="E1745" s="156"/>
      <c r="F1745" s="156"/>
      <c r="AB1745" s="156"/>
      <c r="AC1745" s="156"/>
      <c r="AD1745" s="156"/>
      <c r="AE1745" s="156"/>
      <c r="AF1745" s="156"/>
      <c r="AG1745" s="156"/>
      <c r="AM1745" s="380"/>
      <c r="AN1745" s="214"/>
      <c r="AO1745" s="214"/>
      <c r="AV1745" s="475"/>
      <c r="BC1745" s="381"/>
      <c r="BE1745" s="382"/>
      <c r="BF1745" s="398"/>
      <c r="BG1745" s="409"/>
      <c r="BH1745" s="156"/>
      <c r="BI1745" s="156"/>
      <c r="BJ1745" s="156"/>
      <c r="BK1745" s="156"/>
      <c r="BL1745" s="156"/>
      <c r="BN1745" s="367"/>
    </row>
    <row r="1746" spans="1:66" s="216" customFormat="1" x14ac:dyDescent="0.45">
      <c r="A1746" s="154"/>
      <c r="B1746" s="485"/>
      <c r="C1746" s="155"/>
      <c r="D1746" s="155"/>
      <c r="E1746" s="156"/>
      <c r="F1746" s="156"/>
      <c r="AB1746" s="156"/>
      <c r="AC1746" s="156"/>
      <c r="AD1746" s="156"/>
      <c r="AE1746" s="156"/>
      <c r="AF1746" s="156"/>
      <c r="AG1746" s="156"/>
      <c r="AM1746" s="380"/>
      <c r="AN1746" s="214"/>
      <c r="AO1746" s="214"/>
      <c r="AV1746" s="475"/>
      <c r="BC1746" s="381"/>
      <c r="BE1746" s="382"/>
      <c r="BF1746" s="398"/>
      <c r="BG1746" s="409"/>
      <c r="BH1746" s="156"/>
      <c r="BI1746" s="156"/>
      <c r="BJ1746" s="156"/>
      <c r="BK1746" s="156"/>
      <c r="BL1746" s="156"/>
      <c r="BN1746" s="367"/>
    </row>
    <row r="1747" spans="1:66" s="216" customFormat="1" x14ac:dyDescent="0.45">
      <c r="A1747" s="154"/>
      <c r="B1747" s="485"/>
      <c r="C1747" s="155"/>
      <c r="D1747" s="155"/>
      <c r="E1747" s="156"/>
      <c r="F1747" s="156"/>
      <c r="AB1747" s="156"/>
      <c r="AC1747" s="156"/>
      <c r="AD1747" s="156"/>
      <c r="AE1747" s="156"/>
      <c r="AF1747" s="156"/>
      <c r="AG1747" s="156"/>
      <c r="AM1747" s="380"/>
      <c r="AN1747" s="214"/>
      <c r="AO1747" s="214"/>
      <c r="AV1747" s="475"/>
      <c r="BC1747" s="381"/>
      <c r="BE1747" s="382"/>
      <c r="BF1747" s="398"/>
      <c r="BG1747" s="409"/>
      <c r="BH1747" s="156"/>
      <c r="BI1747" s="156"/>
      <c r="BJ1747" s="156"/>
      <c r="BK1747" s="156"/>
      <c r="BL1747" s="156"/>
      <c r="BN1747" s="367"/>
    </row>
    <row r="1748" spans="1:66" s="216" customFormat="1" x14ac:dyDescent="0.45">
      <c r="A1748" s="154"/>
      <c r="B1748" s="485"/>
      <c r="C1748" s="155"/>
      <c r="D1748" s="155"/>
      <c r="E1748" s="156"/>
      <c r="F1748" s="156"/>
      <c r="AB1748" s="156"/>
      <c r="AC1748" s="156"/>
      <c r="AD1748" s="156"/>
      <c r="AE1748" s="156"/>
      <c r="AF1748" s="156"/>
      <c r="AG1748" s="156"/>
      <c r="AM1748" s="380"/>
      <c r="AN1748" s="214"/>
      <c r="AO1748" s="214"/>
      <c r="AV1748" s="475"/>
      <c r="BC1748" s="381"/>
      <c r="BE1748" s="382"/>
      <c r="BF1748" s="398"/>
      <c r="BG1748" s="409"/>
      <c r="BH1748" s="156"/>
      <c r="BI1748" s="156"/>
      <c r="BJ1748" s="156"/>
      <c r="BK1748" s="156"/>
      <c r="BL1748" s="156"/>
      <c r="BN1748" s="367"/>
    </row>
    <row r="1749" spans="1:66" s="216" customFormat="1" x14ac:dyDescent="0.45">
      <c r="A1749" s="154"/>
      <c r="B1749" s="485"/>
      <c r="C1749" s="155"/>
      <c r="D1749" s="155"/>
      <c r="E1749" s="156"/>
      <c r="F1749" s="156"/>
      <c r="AB1749" s="156"/>
      <c r="AC1749" s="156"/>
      <c r="AD1749" s="156"/>
      <c r="AE1749" s="156"/>
      <c r="AF1749" s="156"/>
      <c r="AG1749" s="156"/>
      <c r="AM1749" s="380"/>
      <c r="AN1749" s="214"/>
      <c r="AO1749" s="214"/>
      <c r="AV1749" s="475"/>
      <c r="BC1749" s="381"/>
      <c r="BE1749" s="382"/>
      <c r="BF1749" s="398"/>
      <c r="BG1749" s="409"/>
      <c r="BH1749" s="156"/>
      <c r="BI1749" s="156"/>
      <c r="BJ1749" s="156"/>
      <c r="BK1749" s="156"/>
      <c r="BL1749" s="156"/>
      <c r="BN1749" s="367"/>
    </row>
    <row r="1750" spans="1:66" s="216" customFormat="1" x14ac:dyDescent="0.45">
      <c r="A1750" s="154"/>
      <c r="B1750" s="485"/>
      <c r="C1750" s="155"/>
      <c r="D1750" s="155"/>
      <c r="E1750" s="156"/>
      <c r="F1750" s="156"/>
      <c r="AB1750" s="156"/>
      <c r="AC1750" s="156"/>
      <c r="AD1750" s="156"/>
      <c r="AE1750" s="156"/>
      <c r="AF1750" s="156"/>
      <c r="AG1750" s="156"/>
      <c r="AM1750" s="380"/>
      <c r="AN1750" s="214"/>
      <c r="AO1750" s="214"/>
      <c r="AV1750" s="475"/>
      <c r="BC1750" s="381"/>
      <c r="BE1750" s="382"/>
      <c r="BF1750" s="398"/>
      <c r="BG1750" s="409"/>
      <c r="BH1750" s="156"/>
      <c r="BI1750" s="156"/>
      <c r="BJ1750" s="156"/>
      <c r="BK1750" s="156"/>
      <c r="BL1750" s="156"/>
      <c r="BN1750" s="367"/>
    </row>
    <row r="1751" spans="1:66" s="216" customFormat="1" x14ac:dyDescent="0.45">
      <c r="A1751" s="154"/>
      <c r="B1751" s="485"/>
      <c r="C1751" s="155"/>
      <c r="D1751" s="155"/>
      <c r="E1751" s="156"/>
      <c r="F1751" s="156"/>
      <c r="AB1751" s="156"/>
      <c r="AC1751" s="156"/>
      <c r="AD1751" s="156"/>
      <c r="AE1751" s="156"/>
      <c r="AF1751" s="156"/>
      <c r="AG1751" s="156"/>
      <c r="AM1751" s="380"/>
      <c r="AN1751" s="214"/>
      <c r="AO1751" s="214"/>
      <c r="AV1751" s="475"/>
      <c r="BC1751" s="381"/>
      <c r="BE1751" s="382"/>
      <c r="BF1751" s="398"/>
      <c r="BG1751" s="409"/>
      <c r="BH1751" s="156"/>
      <c r="BI1751" s="156"/>
      <c r="BJ1751" s="156"/>
      <c r="BK1751" s="156"/>
      <c r="BL1751" s="156"/>
      <c r="BN1751" s="367"/>
    </row>
    <row r="1752" spans="1:66" s="216" customFormat="1" x14ac:dyDescent="0.45">
      <c r="A1752" s="154"/>
      <c r="B1752" s="485"/>
      <c r="C1752" s="155"/>
      <c r="D1752" s="155"/>
      <c r="E1752" s="156"/>
      <c r="F1752" s="156"/>
      <c r="AB1752" s="156"/>
      <c r="AC1752" s="156"/>
      <c r="AD1752" s="156"/>
      <c r="AE1752" s="156"/>
      <c r="AF1752" s="156"/>
      <c r="AG1752" s="156"/>
      <c r="AM1752" s="380"/>
      <c r="AN1752" s="214"/>
      <c r="AO1752" s="214"/>
      <c r="AV1752" s="475"/>
      <c r="BC1752" s="381"/>
      <c r="BE1752" s="382"/>
      <c r="BF1752" s="398"/>
      <c r="BG1752" s="409"/>
      <c r="BH1752" s="156"/>
      <c r="BI1752" s="156"/>
      <c r="BJ1752" s="156"/>
      <c r="BK1752" s="156"/>
      <c r="BL1752" s="156"/>
      <c r="BN1752" s="367"/>
    </row>
    <row r="1753" spans="1:66" s="216" customFormat="1" x14ac:dyDescent="0.45">
      <c r="A1753" s="154"/>
      <c r="B1753" s="485"/>
      <c r="C1753" s="155"/>
      <c r="D1753" s="155"/>
      <c r="E1753" s="156"/>
      <c r="F1753" s="156"/>
      <c r="AB1753" s="156"/>
      <c r="AC1753" s="156"/>
      <c r="AD1753" s="156"/>
      <c r="AE1753" s="156"/>
      <c r="AF1753" s="156"/>
      <c r="AG1753" s="156"/>
      <c r="AM1753" s="380"/>
      <c r="AN1753" s="214"/>
      <c r="AO1753" s="214"/>
      <c r="AV1753" s="475"/>
      <c r="BC1753" s="381"/>
      <c r="BE1753" s="382"/>
      <c r="BF1753" s="398"/>
      <c r="BG1753" s="409"/>
      <c r="BH1753" s="156"/>
      <c r="BI1753" s="156"/>
      <c r="BJ1753" s="156"/>
      <c r="BK1753" s="156"/>
      <c r="BL1753" s="156"/>
      <c r="BN1753" s="367"/>
    </row>
    <row r="1754" spans="1:66" s="216" customFormat="1" x14ac:dyDescent="0.45">
      <c r="A1754" s="154"/>
      <c r="B1754" s="485"/>
      <c r="C1754" s="155"/>
      <c r="D1754" s="155"/>
      <c r="E1754" s="156"/>
      <c r="F1754" s="156"/>
      <c r="AB1754" s="156"/>
      <c r="AC1754" s="156"/>
      <c r="AD1754" s="156"/>
      <c r="AE1754" s="156"/>
      <c r="AF1754" s="156"/>
      <c r="AG1754" s="156"/>
      <c r="AM1754" s="380"/>
      <c r="AN1754" s="214"/>
      <c r="AO1754" s="214"/>
      <c r="AV1754" s="475"/>
      <c r="BC1754" s="381"/>
      <c r="BE1754" s="382"/>
      <c r="BF1754" s="398"/>
      <c r="BG1754" s="409"/>
      <c r="BH1754" s="156"/>
      <c r="BI1754" s="156"/>
      <c r="BJ1754" s="156"/>
      <c r="BK1754" s="156"/>
      <c r="BL1754" s="156"/>
      <c r="BN1754" s="367"/>
    </row>
    <row r="1755" spans="1:66" s="216" customFormat="1" x14ac:dyDescent="0.45">
      <c r="A1755" s="154"/>
      <c r="B1755" s="485"/>
      <c r="C1755" s="155"/>
      <c r="D1755" s="155"/>
      <c r="E1755" s="156"/>
      <c r="F1755" s="156"/>
      <c r="AB1755" s="156"/>
      <c r="AC1755" s="156"/>
      <c r="AD1755" s="156"/>
      <c r="AE1755" s="156"/>
      <c r="AF1755" s="156"/>
      <c r="AG1755" s="156"/>
      <c r="AM1755" s="380"/>
      <c r="AN1755" s="214"/>
      <c r="AO1755" s="214"/>
      <c r="AV1755" s="475"/>
      <c r="BC1755" s="381"/>
      <c r="BE1755" s="382"/>
      <c r="BF1755" s="398"/>
      <c r="BG1755" s="409"/>
      <c r="BH1755" s="156"/>
      <c r="BI1755" s="156"/>
      <c r="BJ1755" s="156"/>
      <c r="BK1755" s="156"/>
      <c r="BL1755" s="156"/>
      <c r="BN1755" s="367"/>
    </row>
    <row r="1756" spans="1:66" s="216" customFormat="1" x14ac:dyDescent="0.45">
      <c r="A1756" s="154"/>
      <c r="B1756" s="485"/>
      <c r="C1756" s="155"/>
      <c r="D1756" s="155"/>
      <c r="E1756" s="156"/>
      <c r="F1756" s="156"/>
      <c r="AB1756" s="156"/>
      <c r="AC1756" s="156"/>
      <c r="AD1756" s="156"/>
      <c r="AE1756" s="156"/>
      <c r="AF1756" s="156"/>
      <c r="AG1756" s="156"/>
      <c r="AM1756" s="380"/>
      <c r="AN1756" s="214"/>
      <c r="AO1756" s="214"/>
      <c r="AV1756" s="475"/>
      <c r="BC1756" s="381"/>
      <c r="BE1756" s="382"/>
      <c r="BF1756" s="398"/>
      <c r="BG1756" s="409"/>
      <c r="BH1756" s="156"/>
      <c r="BI1756" s="156"/>
      <c r="BJ1756" s="156"/>
      <c r="BK1756" s="156"/>
      <c r="BL1756" s="156"/>
      <c r="BN1756" s="367"/>
    </row>
    <row r="1757" spans="1:66" s="216" customFormat="1" x14ac:dyDescent="0.45">
      <c r="A1757" s="154"/>
      <c r="B1757" s="485"/>
      <c r="C1757" s="155"/>
      <c r="D1757" s="155"/>
      <c r="E1757" s="156"/>
      <c r="F1757" s="156"/>
      <c r="AB1757" s="156"/>
      <c r="AC1757" s="156"/>
      <c r="AD1757" s="156"/>
      <c r="AE1757" s="156"/>
      <c r="AF1757" s="156"/>
      <c r="AG1757" s="156"/>
      <c r="AM1757" s="380"/>
      <c r="AN1757" s="214"/>
      <c r="AO1757" s="214"/>
      <c r="AV1757" s="475"/>
      <c r="BC1757" s="381"/>
      <c r="BE1757" s="382"/>
      <c r="BF1757" s="398"/>
      <c r="BG1757" s="409"/>
      <c r="BH1757" s="156"/>
      <c r="BI1757" s="156"/>
      <c r="BJ1757" s="156"/>
      <c r="BK1757" s="156"/>
      <c r="BL1757" s="156"/>
      <c r="BN1757" s="367"/>
    </row>
    <row r="1758" spans="1:66" s="216" customFormat="1" x14ac:dyDescent="0.45">
      <c r="A1758" s="154"/>
      <c r="B1758" s="485"/>
      <c r="C1758" s="155"/>
      <c r="D1758" s="155"/>
      <c r="E1758" s="156"/>
      <c r="F1758" s="156"/>
      <c r="AB1758" s="156"/>
      <c r="AC1758" s="156"/>
      <c r="AD1758" s="156"/>
      <c r="AE1758" s="156"/>
      <c r="AF1758" s="156"/>
      <c r="AG1758" s="156"/>
      <c r="AM1758" s="380"/>
      <c r="AN1758" s="214"/>
      <c r="AO1758" s="214"/>
      <c r="AV1758" s="475"/>
      <c r="BC1758" s="381"/>
      <c r="BE1758" s="382"/>
      <c r="BF1758" s="398"/>
      <c r="BG1758" s="409"/>
      <c r="BH1758" s="156"/>
      <c r="BI1758" s="156"/>
      <c r="BJ1758" s="156"/>
      <c r="BK1758" s="156"/>
      <c r="BL1758" s="156"/>
      <c r="BN1758" s="367"/>
    </row>
    <row r="1759" spans="1:66" s="216" customFormat="1" x14ac:dyDescent="0.45">
      <c r="A1759" s="154"/>
      <c r="B1759" s="485"/>
      <c r="C1759" s="155"/>
      <c r="D1759" s="155"/>
      <c r="E1759" s="156"/>
      <c r="F1759" s="156"/>
      <c r="AB1759" s="156"/>
      <c r="AC1759" s="156"/>
      <c r="AD1759" s="156"/>
      <c r="AE1759" s="156"/>
      <c r="AF1759" s="156"/>
      <c r="AG1759" s="156"/>
      <c r="AM1759" s="380"/>
      <c r="AN1759" s="214"/>
      <c r="AO1759" s="214"/>
      <c r="AV1759" s="475"/>
      <c r="BC1759" s="381"/>
      <c r="BE1759" s="382"/>
      <c r="BF1759" s="398"/>
      <c r="BG1759" s="409"/>
      <c r="BH1759" s="156"/>
      <c r="BI1759" s="156"/>
      <c r="BJ1759" s="156"/>
      <c r="BK1759" s="156"/>
      <c r="BL1759" s="156"/>
      <c r="BN1759" s="367"/>
    </row>
    <row r="1760" spans="1:66" s="216" customFormat="1" x14ac:dyDescent="0.45">
      <c r="A1760" s="154"/>
      <c r="B1760" s="485"/>
      <c r="C1760" s="155"/>
      <c r="D1760" s="155"/>
      <c r="E1760" s="156"/>
      <c r="F1760" s="156"/>
      <c r="AB1760" s="156"/>
      <c r="AC1760" s="156"/>
      <c r="AD1760" s="156"/>
      <c r="AE1760" s="156"/>
      <c r="AF1760" s="156"/>
      <c r="AG1760" s="156"/>
      <c r="AM1760" s="380"/>
      <c r="AN1760" s="214"/>
      <c r="AO1760" s="214"/>
      <c r="AV1760" s="475"/>
      <c r="BC1760" s="381"/>
      <c r="BE1760" s="382"/>
      <c r="BF1760" s="398"/>
      <c r="BG1760" s="409"/>
      <c r="BH1760" s="156"/>
      <c r="BI1760" s="156"/>
      <c r="BJ1760" s="156"/>
      <c r="BK1760" s="156"/>
      <c r="BL1760" s="156"/>
      <c r="BN1760" s="367"/>
    </row>
    <row r="1761" spans="1:66" s="216" customFormat="1" x14ac:dyDescent="0.45">
      <c r="A1761" s="154"/>
      <c r="B1761" s="485"/>
      <c r="C1761" s="155"/>
      <c r="D1761" s="155"/>
      <c r="E1761" s="156"/>
      <c r="F1761" s="156"/>
      <c r="AB1761" s="156"/>
      <c r="AC1761" s="156"/>
      <c r="AD1761" s="156"/>
      <c r="AE1761" s="156"/>
      <c r="AF1761" s="156"/>
      <c r="AG1761" s="156"/>
      <c r="AM1761" s="380"/>
      <c r="AN1761" s="214"/>
      <c r="AO1761" s="214"/>
      <c r="AV1761" s="475"/>
      <c r="BC1761" s="381"/>
      <c r="BE1761" s="382"/>
      <c r="BF1761" s="398"/>
      <c r="BG1761" s="409"/>
      <c r="BH1761" s="156"/>
      <c r="BI1761" s="156"/>
      <c r="BJ1761" s="156"/>
      <c r="BK1761" s="156"/>
      <c r="BL1761" s="156"/>
      <c r="BN1761" s="367"/>
    </row>
    <row r="1762" spans="1:66" s="216" customFormat="1" x14ac:dyDescent="0.45">
      <c r="A1762" s="154"/>
      <c r="B1762" s="485"/>
      <c r="C1762" s="155"/>
      <c r="D1762" s="155"/>
      <c r="E1762" s="156"/>
      <c r="F1762" s="156"/>
      <c r="AB1762" s="156"/>
      <c r="AC1762" s="156"/>
      <c r="AD1762" s="156"/>
      <c r="AE1762" s="156"/>
      <c r="AF1762" s="156"/>
      <c r="AG1762" s="156"/>
      <c r="AM1762" s="380"/>
      <c r="AN1762" s="214"/>
      <c r="AO1762" s="214"/>
      <c r="AV1762" s="475"/>
      <c r="BC1762" s="381"/>
      <c r="BE1762" s="382"/>
      <c r="BF1762" s="398"/>
      <c r="BG1762" s="409"/>
      <c r="BH1762" s="156"/>
      <c r="BI1762" s="156"/>
      <c r="BJ1762" s="156"/>
      <c r="BK1762" s="156"/>
      <c r="BL1762" s="156"/>
      <c r="BN1762" s="367"/>
    </row>
    <row r="1763" spans="1:66" s="216" customFormat="1" x14ac:dyDescent="0.45">
      <c r="A1763" s="154"/>
      <c r="B1763" s="485"/>
      <c r="C1763" s="155"/>
      <c r="D1763" s="155"/>
      <c r="E1763" s="156"/>
      <c r="F1763" s="156"/>
      <c r="AB1763" s="156"/>
      <c r="AC1763" s="156"/>
      <c r="AD1763" s="156"/>
      <c r="AE1763" s="156"/>
      <c r="AF1763" s="156"/>
      <c r="AG1763" s="156"/>
      <c r="AM1763" s="380"/>
      <c r="AN1763" s="214"/>
      <c r="AO1763" s="214"/>
      <c r="AV1763" s="475"/>
      <c r="BC1763" s="381"/>
      <c r="BE1763" s="382"/>
      <c r="BF1763" s="398"/>
      <c r="BG1763" s="409"/>
      <c r="BH1763" s="156"/>
      <c r="BI1763" s="156"/>
      <c r="BJ1763" s="156"/>
      <c r="BK1763" s="156"/>
      <c r="BL1763" s="156"/>
      <c r="BN1763" s="367"/>
    </row>
    <row r="1764" spans="1:66" s="216" customFormat="1" x14ac:dyDescent="0.45">
      <c r="A1764" s="154"/>
      <c r="B1764" s="485"/>
      <c r="C1764" s="155"/>
      <c r="D1764" s="155"/>
      <c r="E1764" s="156"/>
      <c r="F1764" s="156"/>
      <c r="AB1764" s="156"/>
      <c r="AC1764" s="156"/>
      <c r="AD1764" s="156"/>
      <c r="AE1764" s="156"/>
      <c r="AF1764" s="156"/>
      <c r="AG1764" s="156"/>
      <c r="AM1764" s="380"/>
      <c r="AN1764" s="214"/>
      <c r="AO1764" s="214"/>
      <c r="AV1764" s="475"/>
      <c r="BC1764" s="381"/>
      <c r="BE1764" s="382"/>
      <c r="BF1764" s="398"/>
      <c r="BG1764" s="409"/>
      <c r="BH1764" s="156"/>
      <c r="BI1764" s="156"/>
      <c r="BJ1764" s="156"/>
      <c r="BK1764" s="156"/>
      <c r="BL1764" s="156"/>
      <c r="BN1764" s="367"/>
    </row>
    <row r="1765" spans="1:66" s="216" customFormat="1" x14ac:dyDescent="0.45">
      <c r="A1765" s="154"/>
      <c r="B1765" s="485"/>
      <c r="C1765" s="155"/>
      <c r="D1765" s="155"/>
      <c r="E1765" s="156"/>
      <c r="F1765" s="156"/>
      <c r="AB1765" s="156"/>
      <c r="AC1765" s="156"/>
      <c r="AD1765" s="156"/>
      <c r="AE1765" s="156"/>
      <c r="AF1765" s="156"/>
      <c r="AG1765" s="156"/>
      <c r="AM1765" s="380"/>
      <c r="AN1765" s="214"/>
      <c r="AO1765" s="214"/>
      <c r="AV1765" s="475"/>
      <c r="BC1765" s="381"/>
      <c r="BE1765" s="382"/>
      <c r="BF1765" s="398"/>
      <c r="BG1765" s="409"/>
      <c r="BH1765" s="156"/>
      <c r="BI1765" s="156"/>
      <c r="BJ1765" s="156"/>
      <c r="BK1765" s="156"/>
      <c r="BL1765" s="156"/>
      <c r="BN1765" s="367"/>
    </row>
    <row r="1766" spans="1:66" s="216" customFormat="1" x14ac:dyDescent="0.45">
      <c r="A1766" s="154"/>
      <c r="B1766" s="485"/>
      <c r="C1766" s="155"/>
      <c r="D1766" s="155"/>
      <c r="E1766" s="156"/>
      <c r="F1766" s="156"/>
      <c r="AB1766" s="156"/>
      <c r="AC1766" s="156"/>
      <c r="AD1766" s="156"/>
      <c r="AE1766" s="156"/>
      <c r="AF1766" s="156"/>
      <c r="AG1766" s="156"/>
      <c r="AM1766" s="380"/>
      <c r="AN1766" s="214"/>
      <c r="AO1766" s="214"/>
      <c r="AV1766" s="475"/>
      <c r="BC1766" s="381"/>
      <c r="BE1766" s="382"/>
      <c r="BF1766" s="398"/>
      <c r="BG1766" s="409"/>
      <c r="BH1766" s="156"/>
      <c r="BI1766" s="156"/>
      <c r="BJ1766" s="156"/>
      <c r="BK1766" s="156"/>
      <c r="BL1766" s="156"/>
      <c r="BN1766" s="367"/>
    </row>
    <row r="1767" spans="1:66" s="216" customFormat="1" x14ac:dyDescent="0.45">
      <c r="A1767" s="154"/>
      <c r="B1767" s="485"/>
      <c r="C1767" s="155"/>
      <c r="D1767" s="155"/>
      <c r="E1767" s="156"/>
      <c r="F1767" s="156"/>
      <c r="AB1767" s="156"/>
      <c r="AC1767" s="156"/>
      <c r="AD1767" s="156"/>
      <c r="AE1767" s="156"/>
      <c r="AF1767" s="156"/>
      <c r="AG1767" s="156"/>
      <c r="AM1767" s="380"/>
      <c r="AN1767" s="214"/>
      <c r="AO1767" s="214"/>
      <c r="AV1767" s="475"/>
      <c r="BC1767" s="381"/>
      <c r="BE1767" s="382"/>
      <c r="BF1767" s="398"/>
      <c r="BG1767" s="409"/>
      <c r="BH1767" s="156"/>
      <c r="BI1767" s="156"/>
      <c r="BJ1767" s="156"/>
      <c r="BK1767" s="156"/>
      <c r="BL1767" s="156"/>
      <c r="BN1767" s="367"/>
    </row>
    <row r="1768" spans="1:66" s="216" customFormat="1" x14ac:dyDescent="0.45">
      <c r="A1768" s="154"/>
      <c r="B1768" s="485"/>
      <c r="C1768" s="155"/>
      <c r="D1768" s="155"/>
      <c r="E1768" s="156"/>
      <c r="F1768" s="156"/>
      <c r="AB1768" s="156"/>
      <c r="AC1768" s="156"/>
      <c r="AD1768" s="156"/>
      <c r="AE1768" s="156"/>
      <c r="AF1768" s="156"/>
      <c r="AG1768" s="156"/>
      <c r="AM1768" s="380"/>
      <c r="AN1768" s="214"/>
      <c r="AO1768" s="214"/>
      <c r="AV1768" s="475"/>
      <c r="BC1768" s="381"/>
      <c r="BE1768" s="382"/>
      <c r="BF1768" s="398"/>
      <c r="BG1768" s="409"/>
      <c r="BH1768" s="156"/>
      <c r="BI1768" s="156"/>
      <c r="BJ1768" s="156"/>
      <c r="BK1768" s="156"/>
      <c r="BL1768" s="156"/>
      <c r="BN1768" s="367"/>
    </row>
    <row r="1769" spans="1:66" s="216" customFormat="1" x14ac:dyDescent="0.45">
      <c r="A1769" s="154"/>
      <c r="B1769" s="485"/>
      <c r="C1769" s="155"/>
      <c r="D1769" s="155"/>
      <c r="E1769" s="156"/>
      <c r="F1769" s="156"/>
      <c r="AB1769" s="156"/>
      <c r="AC1769" s="156"/>
      <c r="AD1769" s="156"/>
      <c r="AE1769" s="156"/>
      <c r="AF1769" s="156"/>
      <c r="AG1769" s="156"/>
      <c r="AM1769" s="380"/>
      <c r="AN1769" s="214"/>
      <c r="AO1769" s="214"/>
      <c r="AV1769" s="475"/>
      <c r="BC1769" s="381"/>
      <c r="BE1769" s="382"/>
      <c r="BF1769" s="398"/>
      <c r="BG1769" s="409"/>
      <c r="BH1769" s="156"/>
      <c r="BI1769" s="156"/>
      <c r="BJ1769" s="156"/>
      <c r="BK1769" s="156"/>
      <c r="BL1769" s="156"/>
      <c r="BN1769" s="367"/>
    </row>
    <row r="1770" spans="1:66" s="216" customFormat="1" x14ac:dyDescent="0.45">
      <c r="A1770" s="154"/>
      <c r="B1770" s="485"/>
      <c r="C1770" s="155"/>
      <c r="D1770" s="155"/>
      <c r="E1770" s="156"/>
      <c r="F1770" s="156"/>
      <c r="AB1770" s="156"/>
      <c r="AC1770" s="156"/>
      <c r="AD1770" s="156"/>
      <c r="AE1770" s="156"/>
      <c r="AF1770" s="156"/>
      <c r="AG1770" s="156"/>
      <c r="AM1770" s="380"/>
      <c r="AN1770" s="214"/>
      <c r="AO1770" s="214"/>
      <c r="AV1770" s="475"/>
      <c r="BC1770" s="381"/>
      <c r="BE1770" s="382"/>
      <c r="BF1770" s="398"/>
      <c r="BG1770" s="409"/>
      <c r="BH1770" s="156"/>
      <c r="BI1770" s="156"/>
      <c r="BJ1770" s="156"/>
      <c r="BK1770" s="156"/>
      <c r="BL1770" s="156"/>
      <c r="BN1770" s="367"/>
    </row>
    <row r="1771" spans="1:66" s="216" customFormat="1" x14ac:dyDescent="0.45">
      <c r="A1771" s="154"/>
      <c r="B1771" s="485"/>
      <c r="C1771" s="155"/>
      <c r="D1771" s="155"/>
      <c r="E1771" s="156"/>
      <c r="F1771" s="156"/>
      <c r="AB1771" s="156"/>
      <c r="AC1771" s="156"/>
      <c r="AD1771" s="156"/>
      <c r="AE1771" s="156"/>
      <c r="AF1771" s="156"/>
      <c r="AG1771" s="156"/>
      <c r="AM1771" s="380"/>
      <c r="AN1771" s="214"/>
      <c r="AO1771" s="214"/>
      <c r="AV1771" s="475"/>
      <c r="BC1771" s="381"/>
      <c r="BE1771" s="382"/>
      <c r="BF1771" s="398"/>
      <c r="BG1771" s="409"/>
      <c r="BH1771" s="156"/>
      <c r="BI1771" s="156"/>
      <c r="BJ1771" s="156"/>
      <c r="BK1771" s="156"/>
      <c r="BL1771" s="156"/>
      <c r="BN1771" s="367"/>
    </row>
    <row r="1772" spans="1:66" s="216" customFormat="1" x14ac:dyDescent="0.45">
      <c r="A1772" s="154"/>
      <c r="B1772" s="485"/>
      <c r="C1772" s="155"/>
      <c r="D1772" s="155"/>
      <c r="E1772" s="156"/>
      <c r="F1772" s="156"/>
      <c r="AB1772" s="156"/>
      <c r="AC1772" s="156"/>
      <c r="AD1772" s="156"/>
      <c r="AE1772" s="156"/>
      <c r="AF1772" s="156"/>
      <c r="AG1772" s="156"/>
      <c r="AM1772" s="380"/>
      <c r="AN1772" s="214"/>
      <c r="AO1772" s="214"/>
      <c r="AV1772" s="475"/>
      <c r="BC1772" s="381"/>
      <c r="BE1772" s="382"/>
      <c r="BF1772" s="398"/>
      <c r="BG1772" s="409"/>
      <c r="BH1772" s="156"/>
      <c r="BI1772" s="156"/>
      <c r="BJ1772" s="156"/>
      <c r="BK1772" s="156"/>
      <c r="BL1772" s="156"/>
      <c r="BN1772" s="367"/>
    </row>
    <row r="1773" spans="1:66" s="216" customFormat="1" x14ac:dyDescent="0.45">
      <c r="A1773" s="154"/>
      <c r="B1773" s="485"/>
      <c r="C1773" s="155"/>
      <c r="D1773" s="155"/>
      <c r="E1773" s="156"/>
      <c r="F1773" s="156"/>
      <c r="AB1773" s="156"/>
      <c r="AC1773" s="156"/>
      <c r="AD1773" s="156"/>
      <c r="AE1773" s="156"/>
      <c r="AF1773" s="156"/>
      <c r="AG1773" s="156"/>
      <c r="AM1773" s="380"/>
      <c r="AN1773" s="214"/>
      <c r="AO1773" s="214"/>
      <c r="AV1773" s="475"/>
      <c r="BC1773" s="381"/>
      <c r="BE1773" s="382"/>
      <c r="BF1773" s="398"/>
      <c r="BG1773" s="409"/>
      <c r="BH1773" s="156"/>
      <c r="BI1773" s="156"/>
      <c r="BJ1773" s="156"/>
      <c r="BK1773" s="156"/>
      <c r="BL1773" s="156"/>
      <c r="BN1773" s="367"/>
    </row>
    <row r="1774" spans="1:66" s="216" customFormat="1" x14ac:dyDescent="0.45">
      <c r="A1774" s="154"/>
      <c r="B1774" s="485"/>
      <c r="C1774" s="155"/>
      <c r="D1774" s="155"/>
      <c r="E1774" s="156"/>
      <c r="F1774" s="156"/>
      <c r="AB1774" s="156"/>
      <c r="AC1774" s="156"/>
      <c r="AD1774" s="156"/>
      <c r="AE1774" s="156"/>
      <c r="AF1774" s="156"/>
      <c r="AG1774" s="156"/>
      <c r="AM1774" s="380"/>
      <c r="AN1774" s="214"/>
      <c r="AO1774" s="214"/>
      <c r="AV1774" s="475"/>
      <c r="BC1774" s="381"/>
      <c r="BE1774" s="382"/>
      <c r="BF1774" s="398"/>
      <c r="BG1774" s="409"/>
      <c r="BH1774" s="156"/>
      <c r="BI1774" s="156"/>
      <c r="BJ1774" s="156"/>
      <c r="BK1774" s="156"/>
      <c r="BL1774" s="156"/>
      <c r="BN1774" s="367"/>
    </row>
    <row r="1775" spans="1:66" s="216" customFormat="1" x14ac:dyDescent="0.45">
      <c r="A1775" s="154"/>
      <c r="B1775" s="485"/>
      <c r="C1775" s="155"/>
      <c r="D1775" s="155"/>
      <c r="E1775" s="156"/>
      <c r="F1775" s="156"/>
      <c r="AB1775" s="156"/>
      <c r="AC1775" s="156"/>
      <c r="AD1775" s="156"/>
      <c r="AE1775" s="156"/>
      <c r="AF1775" s="156"/>
      <c r="AG1775" s="156"/>
      <c r="AM1775" s="380"/>
      <c r="AN1775" s="214"/>
      <c r="AO1775" s="214"/>
      <c r="AV1775" s="475"/>
      <c r="BC1775" s="381"/>
      <c r="BE1775" s="382"/>
      <c r="BF1775" s="398"/>
      <c r="BG1775" s="409"/>
      <c r="BH1775" s="156"/>
      <c r="BI1775" s="156"/>
      <c r="BJ1775" s="156"/>
      <c r="BK1775" s="156"/>
      <c r="BL1775" s="156"/>
      <c r="BN1775" s="367"/>
    </row>
    <row r="1776" spans="1:66" s="216" customFormat="1" x14ac:dyDescent="0.45">
      <c r="A1776" s="154"/>
      <c r="B1776" s="485"/>
      <c r="C1776" s="155"/>
      <c r="D1776" s="155"/>
      <c r="E1776" s="156"/>
      <c r="F1776" s="156"/>
      <c r="AB1776" s="156"/>
      <c r="AC1776" s="156"/>
      <c r="AD1776" s="156"/>
      <c r="AE1776" s="156"/>
      <c r="AF1776" s="156"/>
      <c r="AG1776" s="156"/>
      <c r="AM1776" s="380"/>
      <c r="AN1776" s="214"/>
      <c r="AO1776" s="214"/>
      <c r="AV1776" s="475"/>
      <c r="BC1776" s="381"/>
      <c r="BE1776" s="382"/>
      <c r="BF1776" s="398"/>
      <c r="BG1776" s="409"/>
      <c r="BH1776" s="156"/>
      <c r="BI1776" s="156"/>
      <c r="BJ1776" s="156"/>
      <c r="BK1776" s="156"/>
      <c r="BL1776" s="156"/>
      <c r="BN1776" s="367"/>
    </row>
    <row r="1777" spans="1:66" s="216" customFormat="1" x14ac:dyDescent="0.45">
      <c r="A1777" s="154"/>
      <c r="B1777" s="485"/>
      <c r="C1777" s="155"/>
      <c r="D1777" s="155"/>
      <c r="E1777" s="156"/>
      <c r="F1777" s="156"/>
      <c r="AB1777" s="156"/>
      <c r="AC1777" s="156"/>
      <c r="AD1777" s="156"/>
      <c r="AE1777" s="156"/>
      <c r="AF1777" s="156"/>
      <c r="AG1777" s="156"/>
      <c r="AM1777" s="380"/>
      <c r="AN1777" s="214"/>
      <c r="AO1777" s="214"/>
      <c r="AV1777" s="475"/>
      <c r="BC1777" s="381"/>
      <c r="BE1777" s="382"/>
      <c r="BF1777" s="398"/>
      <c r="BG1777" s="409"/>
      <c r="BH1777" s="156"/>
      <c r="BI1777" s="156"/>
      <c r="BJ1777" s="156"/>
      <c r="BK1777" s="156"/>
      <c r="BL1777" s="156"/>
      <c r="BN1777" s="367"/>
    </row>
    <row r="1778" spans="1:66" s="216" customFormat="1" x14ac:dyDescent="0.45">
      <c r="A1778" s="154"/>
      <c r="B1778" s="485"/>
      <c r="C1778" s="155"/>
      <c r="D1778" s="155"/>
      <c r="E1778" s="156"/>
      <c r="F1778" s="156"/>
      <c r="AB1778" s="156"/>
      <c r="AC1778" s="156"/>
      <c r="AD1778" s="156"/>
      <c r="AE1778" s="156"/>
      <c r="AF1778" s="156"/>
      <c r="AG1778" s="156"/>
      <c r="AM1778" s="380"/>
      <c r="AN1778" s="214"/>
      <c r="AO1778" s="214"/>
      <c r="AV1778" s="475"/>
      <c r="BC1778" s="381"/>
      <c r="BE1778" s="382"/>
      <c r="BF1778" s="398"/>
      <c r="BG1778" s="409"/>
      <c r="BH1778" s="156"/>
      <c r="BI1778" s="156"/>
      <c r="BJ1778" s="156"/>
      <c r="BK1778" s="156"/>
      <c r="BL1778" s="156"/>
      <c r="BN1778" s="367"/>
    </row>
    <row r="1779" spans="1:66" s="216" customFormat="1" x14ac:dyDescent="0.45">
      <c r="A1779" s="154"/>
      <c r="B1779" s="485"/>
      <c r="C1779" s="155"/>
      <c r="D1779" s="155"/>
      <c r="E1779" s="156"/>
      <c r="F1779" s="156"/>
      <c r="AB1779" s="156"/>
      <c r="AC1779" s="156"/>
      <c r="AD1779" s="156"/>
      <c r="AE1779" s="156"/>
      <c r="AF1779" s="156"/>
      <c r="AG1779" s="156"/>
      <c r="AM1779" s="380"/>
      <c r="AN1779" s="214"/>
      <c r="AO1779" s="214"/>
      <c r="AV1779" s="475"/>
      <c r="BC1779" s="381"/>
      <c r="BE1779" s="382"/>
      <c r="BF1779" s="398"/>
      <c r="BG1779" s="409"/>
      <c r="BH1779" s="156"/>
      <c r="BI1779" s="156"/>
      <c r="BJ1779" s="156"/>
      <c r="BK1779" s="156"/>
      <c r="BL1779" s="156"/>
      <c r="BN1779" s="367"/>
    </row>
    <row r="1780" spans="1:66" s="216" customFormat="1" x14ac:dyDescent="0.45">
      <c r="A1780" s="154"/>
      <c r="B1780" s="485"/>
      <c r="C1780" s="155"/>
      <c r="D1780" s="155"/>
      <c r="E1780" s="156"/>
      <c r="F1780" s="156"/>
      <c r="AB1780" s="156"/>
      <c r="AC1780" s="156"/>
      <c r="AD1780" s="156"/>
      <c r="AE1780" s="156"/>
      <c r="AF1780" s="156"/>
      <c r="AG1780" s="156"/>
      <c r="AM1780" s="380"/>
      <c r="AN1780" s="214"/>
      <c r="AO1780" s="214"/>
      <c r="AV1780" s="475"/>
      <c r="BC1780" s="381"/>
      <c r="BE1780" s="382"/>
      <c r="BF1780" s="398"/>
      <c r="BG1780" s="409"/>
      <c r="BH1780" s="156"/>
      <c r="BI1780" s="156"/>
      <c r="BJ1780" s="156"/>
      <c r="BK1780" s="156"/>
      <c r="BL1780" s="156"/>
      <c r="BN1780" s="367"/>
    </row>
    <row r="1781" spans="1:66" s="216" customFormat="1" x14ac:dyDescent="0.45">
      <c r="A1781" s="154"/>
      <c r="B1781" s="485"/>
      <c r="C1781" s="155"/>
      <c r="D1781" s="155"/>
      <c r="E1781" s="156"/>
      <c r="F1781" s="156"/>
      <c r="AB1781" s="156"/>
      <c r="AC1781" s="156"/>
      <c r="AD1781" s="156"/>
      <c r="AE1781" s="156"/>
      <c r="AF1781" s="156"/>
      <c r="AG1781" s="156"/>
      <c r="AM1781" s="380"/>
      <c r="AN1781" s="214"/>
      <c r="AO1781" s="214"/>
      <c r="AV1781" s="475"/>
      <c r="BC1781" s="381"/>
      <c r="BE1781" s="382"/>
      <c r="BF1781" s="398"/>
      <c r="BG1781" s="409"/>
      <c r="BH1781" s="156"/>
      <c r="BI1781" s="156"/>
      <c r="BJ1781" s="156"/>
      <c r="BK1781" s="156"/>
      <c r="BL1781" s="156"/>
      <c r="BN1781" s="367"/>
    </row>
    <row r="1782" spans="1:66" s="216" customFormat="1" x14ac:dyDescent="0.45">
      <c r="A1782" s="154"/>
      <c r="B1782" s="485"/>
      <c r="C1782" s="155"/>
      <c r="D1782" s="155"/>
      <c r="E1782" s="156"/>
      <c r="F1782" s="156"/>
      <c r="AB1782" s="156"/>
      <c r="AC1782" s="156"/>
      <c r="AD1782" s="156"/>
      <c r="AE1782" s="156"/>
      <c r="AF1782" s="156"/>
      <c r="AG1782" s="156"/>
      <c r="AM1782" s="380"/>
      <c r="AN1782" s="214"/>
      <c r="AO1782" s="214"/>
      <c r="AV1782" s="475"/>
      <c r="BC1782" s="381"/>
      <c r="BE1782" s="382"/>
      <c r="BF1782" s="398"/>
      <c r="BG1782" s="409"/>
      <c r="BH1782" s="156"/>
      <c r="BI1782" s="156"/>
      <c r="BJ1782" s="156"/>
      <c r="BK1782" s="156"/>
      <c r="BL1782" s="156"/>
      <c r="BN1782" s="367"/>
    </row>
    <row r="1783" spans="1:66" s="216" customFormat="1" x14ac:dyDescent="0.45">
      <c r="A1783" s="154"/>
      <c r="B1783" s="485"/>
      <c r="C1783" s="155"/>
      <c r="D1783" s="155"/>
      <c r="E1783" s="156"/>
      <c r="F1783" s="156"/>
      <c r="AB1783" s="156"/>
      <c r="AC1783" s="156"/>
      <c r="AD1783" s="156"/>
      <c r="AE1783" s="156"/>
      <c r="AF1783" s="156"/>
      <c r="AG1783" s="156"/>
      <c r="AM1783" s="380"/>
      <c r="AN1783" s="214"/>
      <c r="AO1783" s="214"/>
      <c r="AV1783" s="475"/>
      <c r="BC1783" s="381"/>
      <c r="BE1783" s="382"/>
      <c r="BF1783" s="398"/>
      <c r="BG1783" s="409"/>
      <c r="BH1783" s="156"/>
      <c r="BI1783" s="156"/>
      <c r="BJ1783" s="156"/>
      <c r="BK1783" s="156"/>
      <c r="BL1783" s="156"/>
      <c r="BN1783" s="367"/>
    </row>
    <row r="1784" spans="1:66" s="216" customFormat="1" x14ac:dyDescent="0.45">
      <c r="A1784" s="154"/>
      <c r="B1784" s="485"/>
      <c r="C1784" s="155"/>
      <c r="D1784" s="155"/>
      <c r="E1784" s="156"/>
      <c r="F1784" s="156"/>
      <c r="AB1784" s="156"/>
      <c r="AC1784" s="156"/>
      <c r="AD1784" s="156"/>
      <c r="AE1784" s="156"/>
      <c r="AF1784" s="156"/>
      <c r="AG1784" s="156"/>
      <c r="AM1784" s="380"/>
      <c r="AN1784" s="214"/>
      <c r="AO1784" s="214"/>
      <c r="AV1784" s="475"/>
      <c r="BC1784" s="381"/>
      <c r="BE1784" s="382"/>
      <c r="BF1784" s="398"/>
      <c r="BG1784" s="409"/>
      <c r="BH1784" s="156"/>
      <c r="BI1784" s="156"/>
      <c r="BJ1784" s="156"/>
      <c r="BK1784" s="156"/>
      <c r="BL1784" s="156"/>
      <c r="BN1784" s="367"/>
    </row>
    <row r="1785" spans="1:66" s="216" customFormat="1" x14ac:dyDescent="0.45">
      <c r="A1785" s="154"/>
      <c r="B1785" s="485"/>
      <c r="C1785" s="155"/>
      <c r="D1785" s="155"/>
      <c r="E1785" s="156"/>
      <c r="F1785" s="156"/>
      <c r="AB1785" s="156"/>
      <c r="AC1785" s="156"/>
      <c r="AD1785" s="156"/>
      <c r="AE1785" s="156"/>
      <c r="AF1785" s="156"/>
      <c r="AG1785" s="156"/>
      <c r="AM1785" s="380"/>
      <c r="AN1785" s="214"/>
      <c r="AO1785" s="214"/>
      <c r="AV1785" s="475"/>
      <c r="BC1785" s="381"/>
      <c r="BE1785" s="382"/>
      <c r="BF1785" s="398"/>
      <c r="BG1785" s="409"/>
      <c r="BH1785" s="156"/>
      <c r="BI1785" s="156"/>
      <c r="BJ1785" s="156"/>
      <c r="BK1785" s="156"/>
      <c r="BL1785" s="156"/>
      <c r="BN1785" s="367"/>
    </row>
    <row r="1786" spans="1:66" s="216" customFormat="1" x14ac:dyDescent="0.45">
      <c r="A1786" s="154"/>
      <c r="B1786" s="485"/>
      <c r="C1786" s="155"/>
      <c r="D1786" s="155"/>
      <c r="E1786" s="156"/>
      <c r="F1786" s="156"/>
      <c r="AB1786" s="156"/>
      <c r="AC1786" s="156"/>
      <c r="AD1786" s="156"/>
      <c r="AE1786" s="156"/>
      <c r="AF1786" s="156"/>
      <c r="AG1786" s="156"/>
      <c r="AM1786" s="380"/>
      <c r="AN1786" s="214"/>
      <c r="AO1786" s="214"/>
      <c r="AV1786" s="475"/>
      <c r="BC1786" s="381"/>
      <c r="BE1786" s="382"/>
      <c r="BF1786" s="398"/>
      <c r="BG1786" s="409"/>
      <c r="BH1786" s="156"/>
      <c r="BI1786" s="156"/>
      <c r="BJ1786" s="156"/>
      <c r="BK1786" s="156"/>
      <c r="BL1786" s="156"/>
      <c r="BN1786" s="367"/>
    </row>
    <row r="1787" spans="1:66" s="216" customFormat="1" x14ac:dyDescent="0.45">
      <c r="A1787" s="154"/>
      <c r="B1787" s="485"/>
      <c r="C1787" s="155"/>
      <c r="D1787" s="155"/>
      <c r="E1787" s="156"/>
      <c r="F1787" s="156"/>
      <c r="AB1787" s="156"/>
      <c r="AC1787" s="156"/>
      <c r="AD1787" s="156"/>
      <c r="AE1787" s="156"/>
      <c r="AF1787" s="156"/>
      <c r="AG1787" s="156"/>
      <c r="AM1787" s="380"/>
      <c r="AN1787" s="214"/>
      <c r="AO1787" s="214"/>
      <c r="AV1787" s="475"/>
      <c r="BC1787" s="381"/>
      <c r="BE1787" s="382"/>
      <c r="BF1787" s="398"/>
      <c r="BG1787" s="409"/>
      <c r="BH1787" s="156"/>
      <c r="BI1787" s="156"/>
      <c r="BJ1787" s="156"/>
      <c r="BK1787" s="156"/>
      <c r="BL1787" s="156"/>
      <c r="BN1787" s="367"/>
    </row>
    <row r="1788" spans="1:66" s="216" customFormat="1" x14ac:dyDescent="0.45">
      <c r="A1788" s="154"/>
      <c r="B1788" s="485"/>
      <c r="C1788" s="155"/>
      <c r="D1788" s="155"/>
      <c r="E1788" s="156"/>
      <c r="F1788" s="156"/>
      <c r="AB1788" s="156"/>
      <c r="AC1788" s="156"/>
      <c r="AD1788" s="156"/>
      <c r="AE1788" s="156"/>
      <c r="AF1788" s="156"/>
      <c r="AG1788" s="156"/>
      <c r="AM1788" s="380"/>
      <c r="AN1788" s="214"/>
      <c r="AO1788" s="214"/>
      <c r="AV1788" s="475"/>
      <c r="BC1788" s="381"/>
      <c r="BE1788" s="382"/>
      <c r="BF1788" s="398"/>
      <c r="BG1788" s="409"/>
      <c r="BH1788" s="156"/>
      <c r="BI1788" s="156"/>
      <c r="BJ1788" s="156"/>
      <c r="BK1788" s="156"/>
      <c r="BL1788" s="156"/>
      <c r="BN1788" s="367"/>
    </row>
    <row r="1789" spans="1:66" s="216" customFormat="1" x14ac:dyDescent="0.45">
      <c r="A1789" s="154"/>
      <c r="B1789" s="485"/>
      <c r="C1789" s="155"/>
      <c r="D1789" s="155"/>
      <c r="E1789" s="156"/>
      <c r="F1789" s="156"/>
      <c r="AB1789" s="156"/>
      <c r="AC1789" s="156"/>
      <c r="AD1789" s="156"/>
      <c r="AE1789" s="156"/>
      <c r="AF1789" s="156"/>
      <c r="AG1789" s="156"/>
      <c r="AM1789" s="380"/>
      <c r="AN1789" s="214"/>
      <c r="AO1789" s="214"/>
      <c r="AV1789" s="475"/>
      <c r="BC1789" s="381"/>
      <c r="BE1789" s="382"/>
      <c r="BF1789" s="398"/>
      <c r="BG1789" s="409"/>
      <c r="BH1789" s="156"/>
      <c r="BI1789" s="156"/>
      <c r="BJ1789" s="156"/>
      <c r="BK1789" s="156"/>
      <c r="BL1789" s="156"/>
      <c r="BN1789" s="367"/>
    </row>
    <row r="1790" spans="1:66" s="216" customFormat="1" x14ac:dyDescent="0.45">
      <c r="A1790" s="154"/>
      <c r="B1790" s="485"/>
      <c r="C1790" s="155"/>
      <c r="D1790" s="155"/>
      <c r="E1790" s="156"/>
      <c r="F1790" s="156"/>
      <c r="AB1790" s="156"/>
      <c r="AC1790" s="156"/>
      <c r="AD1790" s="156"/>
      <c r="AE1790" s="156"/>
      <c r="AF1790" s="156"/>
      <c r="AG1790" s="156"/>
      <c r="AM1790" s="380"/>
      <c r="AN1790" s="214"/>
      <c r="AO1790" s="214"/>
      <c r="AV1790" s="475"/>
      <c r="BC1790" s="381"/>
      <c r="BE1790" s="382"/>
      <c r="BF1790" s="398"/>
      <c r="BG1790" s="409"/>
      <c r="BH1790" s="156"/>
      <c r="BI1790" s="156"/>
      <c r="BJ1790" s="156"/>
      <c r="BK1790" s="156"/>
      <c r="BL1790" s="156"/>
      <c r="BN1790" s="367"/>
    </row>
    <row r="1791" spans="1:66" s="216" customFormat="1" x14ac:dyDescent="0.45">
      <c r="A1791" s="154"/>
      <c r="B1791" s="485"/>
      <c r="C1791" s="155"/>
      <c r="D1791" s="155"/>
      <c r="E1791" s="156"/>
      <c r="F1791" s="156"/>
      <c r="AB1791" s="156"/>
      <c r="AC1791" s="156"/>
      <c r="AD1791" s="156"/>
      <c r="AE1791" s="156"/>
      <c r="AF1791" s="156"/>
      <c r="AG1791" s="156"/>
      <c r="AM1791" s="380"/>
      <c r="AN1791" s="214"/>
      <c r="AO1791" s="214"/>
      <c r="AV1791" s="475"/>
      <c r="BC1791" s="381"/>
      <c r="BE1791" s="382"/>
      <c r="BF1791" s="398"/>
      <c r="BG1791" s="409"/>
      <c r="BH1791" s="156"/>
      <c r="BI1791" s="156"/>
      <c r="BJ1791" s="156"/>
      <c r="BK1791" s="156"/>
      <c r="BL1791" s="156"/>
      <c r="BN1791" s="367"/>
    </row>
    <row r="1792" spans="1:66" s="216" customFormat="1" x14ac:dyDescent="0.45">
      <c r="A1792" s="154"/>
      <c r="B1792" s="485"/>
      <c r="C1792" s="155"/>
      <c r="D1792" s="155"/>
      <c r="E1792" s="156"/>
      <c r="F1792" s="156"/>
      <c r="AB1792" s="156"/>
      <c r="AC1792" s="156"/>
      <c r="AD1792" s="156"/>
      <c r="AE1792" s="156"/>
      <c r="AF1792" s="156"/>
      <c r="AG1792" s="156"/>
      <c r="AM1792" s="380"/>
      <c r="AN1792" s="214"/>
      <c r="AO1792" s="214"/>
      <c r="AV1792" s="475"/>
      <c r="BC1792" s="381"/>
      <c r="BE1792" s="382"/>
      <c r="BF1792" s="398"/>
      <c r="BG1792" s="409"/>
      <c r="BH1792" s="156"/>
      <c r="BI1792" s="156"/>
      <c r="BJ1792" s="156"/>
      <c r="BK1792" s="156"/>
      <c r="BL1792" s="156"/>
      <c r="BN1792" s="367"/>
    </row>
    <row r="1793" spans="1:66" s="216" customFormat="1" x14ac:dyDescent="0.45">
      <c r="A1793" s="154"/>
      <c r="B1793" s="485"/>
      <c r="C1793" s="155"/>
      <c r="D1793" s="155"/>
      <c r="E1793" s="156"/>
      <c r="F1793" s="156"/>
      <c r="AB1793" s="156"/>
      <c r="AC1793" s="156"/>
      <c r="AD1793" s="156"/>
      <c r="AE1793" s="156"/>
      <c r="AF1793" s="156"/>
      <c r="AG1793" s="156"/>
      <c r="AM1793" s="380"/>
      <c r="AN1793" s="214"/>
      <c r="AO1793" s="214"/>
      <c r="AV1793" s="475"/>
      <c r="BC1793" s="381"/>
      <c r="BE1793" s="382"/>
      <c r="BF1793" s="398"/>
      <c r="BG1793" s="409"/>
      <c r="BH1793" s="156"/>
      <c r="BI1793" s="156"/>
      <c r="BJ1793" s="156"/>
      <c r="BK1793" s="156"/>
      <c r="BL1793" s="156"/>
      <c r="BN1793" s="367"/>
    </row>
    <row r="1794" spans="1:66" s="216" customFormat="1" x14ac:dyDescent="0.45">
      <c r="A1794" s="154"/>
      <c r="B1794" s="485"/>
      <c r="C1794" s="155"/>
      <c r="D1794" s="155"/>
      <c r="E1794" s="156"/>
      <c r="F1794" s="156"/>
      <c r="AB1794" s="156"/>
      <c r="AC1794" s="156"/>
      <c r="AD1794" s="156"/>
      <c r="AE1794" s="156"/>
      <c r="AF1794" s="156"/>
      <c r="AG1794" s="156"/>
      <c r="AM1794" s="380"/>
      <c r="AN1794" s="214"/>
      <c r="AO1794" s="214"/>
      <c r="AV1794" s="475"/>
      <c r="BC1794" s="381"/>
      <c r="BE1794" s="382"/>
      <c r="BF1794" s="398"/>
      <c r="BG1794" s="409"/>
      <c r="BH1794" s="156"/>
      <c r="BI1794" s="156"/>
      <c r="BJ1794" s="156"/>
      <c r="BK1794" s="156"/>
      <c r="BL1794" s="156"/>
      <c r="BN1794" s="367"/>
    </row>
    <row r="1795" spans="1:66" s="216" customFormat="1" x14ac:dyDescent="0.45">
      <c r="A1795" s="154"/>
      <c r="B1795" s="485"/>
      <c r="C1795" s="155"/>
      <c r="D1795" s="155"/>
      <c r="E1795" s="156"/>
      <c r="F1795" s="156"/>
      <c r="AB1795" s="156"/>
      <c r="AC1795" s="156"/>
      <c r="AD1795" s="156"/>
      <c r="AE1795" s="156"/>
      <c r="AF1795" s="156"/>
      <c r="AG1795" s="156"/>
      <c r="AM1795" s="380"/>
      <c r="AN1795" s="214"/>
      <c r="AO1795" s="214"/>
      <c r="AV1795" s="475"/>
      <c r="BC1795" s="381"/>
      <c r="BE1795" s="382"/>
      <c r="BF1795" s="398"/>
      <c r="BG1795" s="409"/>
      <c r="BH1795" s="156"/>
      <c r="BI1795" s="156"/>
      <c r="BJ1795" s="156"/>
      <c r="BK1795" s="156"/>
      <c r="BL1795" s="156"/>
      <c r="BN1795" s="367"/>
    </row>
    <row r="1796" spans="1:66" s="216" customFormat="1" x14ac:dyDescent="0.45">
      <c r="A1796" s="154"/>
      <c r="B1796" s="485"/>
      <c r="C1796" s="155"/>
      <c r="D1796" s="155"/>
      <c r="E1796" s="156"/>
      <c r="F1796" s="156"/>
      <c r="AB1796" s="156"/>
      <c r="AC1796" s="156"/>
      <c r="AD1796" s="156"/>
      <c r="AE1796" s="156"/>
      <c r="AF1796" s="156"/>
      <c r="AG1796" s="156"/>
      <c r="AM1796" s="380"/>
      <c r="AN1796" s="214"/>
      <c r="AO1796" s="214"/>
      <c r="AV1796" s="475"/>
      <c r="BC1796" s="381"/>
      <c r="BE1796" s="382"/>
      <c r="BF1796" s="398"/>
      <c r="BG1796" s="409"/>
      <c r="BH1796" s="156"/>
      <c r="BI1796" s="156"/>
      <c r="BJ1796" s="156"/>
      <c r="BK1796" s="156"/>
      <c r="BL1796" s="156"/>
      <c r="BN1796" s="367"/>
    </row>
    <row r="1797" spans="1:66" s="216" customFormat="1" x14ac:dyDescent="0.45">
      <c r="A1797" s="154"/>
      <c r="B1797" s="485"/>
      <c r="C1797" s="155"/>
      <c r="D1797" s="155"/>
      <c r="E1797" s="156"/>
      <c r="F1797" s="156"/>
      <c r="AB1797" s="156"/>
      <c r="AC1797" s="156"/>
      <c r="AD1797" s="156"/>
      <c r="AE1797" s="156"/>
      <c r="AF1797" s="156"/>
      <c r="AG1797" s="156"/>
      <c r="AM1797" s="380"/>
      <c r="AN1797" s="214"/>
      <c r="AO1797" s="214"/>
      <c r="AV1797" s="475"/>
      <c r="BC1797" s="381"/>
      <c r="BE1797" s="382"/>
      <c r="BF1797" s="398"/>
      <c r="BG1797" s="409"/>
      <c r="BH1797" s="156"/>
      <c r="BI1797" s="156"/>
      <c r="BJ1797" s="156"/>
      <c r="BK1797" s="156"/>
      <c r="BL1797" s="156"/>
      <c r="BN1797" s="367"/>
    </row>
    <row r="1798" spans="1:66" s="216" customFormat="1" x14ac:dyDescent="0.45">
      <c r="A1798" s="154"/>
      <c r="B1798" s="485"/>
      <c r="C1798" s="155"/>
      <c r="D1798" s="155"/>
      <c r="E1798" s="156"/>
      <c r="F1798" s="156"/>
      <c r="AB1798" s="156"/>
      <c r="AC1798" s="156"/>
      <c r="AD1798" s="156"/>
      <c r="AE1798" s="156"/>
      <c r="AF1798" s="156"/>
      <c r="AG1798" s="156"/>
      <c r="AM1798" s="380"/>
      <c r="AN1798" s="214"/>
      <c r="AO1798" s="214"/>
      <c r="AV1798" s="475"/>
      <c r="BC1798" s="381"/>
      <c r="BE1798" s="382"/>
      <c r="BF1798" s="398"/>
      <c r="BG1798" s="409"/>
      <c r="BH1798" s="156"/>
      <c r="BI1798" s="156"/>
      <c r="BJ1798" s="156"/>
      <c r="BK1798" s="156"/>
      <c r="BL1798" s="156"/>
      <c r="BN1798" s="367"/>
    </row>
    <row r="1799" spans="1:66" s="216" customFormat="1" x14ac:dyDescent="0.45">
      <c r="A1799" s="154"/>
      <c r="B1799" s="485"/>
      <c r="C1799" s="155"/>
      <c r="D1799" s="155"/>
      <c r="E1799" s="156"/>
      <c r="F1799" s="156"/>
      <c r="AB1799" s="156"/>
      <c r="AC1799" s="156"/>
      <c r="AD1799" s="156"/>
      <c r="AE1799" s="156"/>
      <c r="AF1799" s="156"/>
      <c r="AG1799" s="156"/>
      <c r="AM1799" s="380"/>
      <c r="AN1799" s="214"/>
      <c r="AO1799" s="214"/>
      <c r="AV1799" s="475"/>
      <c r="BC1799" s="381"/>
      <c r="BE1799" s="382"/>
      <c r="BF1799" s="398"/>
      <c r="BG1799" s="409"/>
      <c r="BH1799" s="156"/>
      <c r="BI1799" s="156"/>
      <c r="BJ1799" s="156"/>
      <c r="BK1799" s="156"/>
      <c r="BL1799" s="156"/>
      <c r="BN1799" s="367"/>
    </row>
    <row r="1800" spans="1:66" s="216" customFormat="1" x14ac:dyDescent="0.45">
      <c r="A1800" s="154"/>
      <c r="B1800" s="485"/>
      <c r="C1800" s="155"/>
      <c r="D1800" s="155"/>
      <c r="E1800" s="156"/>
      <c r="F1800" s="156"/>
      <c r="AB1800" s="156"/>
      <c r="AC1800" s="156"/>
      <c r="AD1800" s="156"/>
      <c r="AE1800" s="156"/>
      <c r="AF1800" s="156"/>
      <c r="AG1800" s="156"/>
      <c r="AM1800" s="380"/>
      <c r="AN1800" s="214"/>
      <c r="AO1800" s="214"/>
      <c r="AV1800" s="475"/>
      <c r="BC1800" s="381"/>
      <c r="BE1800" s="382"/>
      <c r="BF1800" s="398"/>
      <c r="BG1800" s="409"/>
      <c r="BH1800" s="156"/>
      <c r="BI1800" s="156"/>
      <c r="BJ1800" s="156"/>
      <c r="BK1800" s="156"/>
      <c r="BL1800" s="156"/>
      <c r="BN1800" s="367"/>
    </row>
    <row r="1801" spans="1:66" s="216" customFormat="1" x14ac:dyDescent="0.45">
      <c r="A1801" s="154"/>
      <c r="B1801" s="485"/>
      <c r="C1801" s="155"/>
      <c r="D1801" s="155"/>
      <c r="E1801" s="156"/>
      <c r="F1801" s="156"/>
      <c r="AB1801" s="156"/>
      <c r="AC1801" s="156"/>
      <c r="AD1801" s="156"/>
      <c r="AE1801" s="156"/>
      <c r="AF1801" s="156"/>
      <c r="AG1801" s="156"/>
      <c r="AM1801" s="380"/>
      <c r="AN1801" s="214"/>
      <c r="AO1801" s="214"/>
      <c r="AV1801" s="475"/>
      <c r="BC1801" s="381"/>
      <c r="BE1801" s="382"/>
      <c r="BF1801" s="398"/>
      <c r="BG1801" s="409"/>
      <c r="BH1801" s="156"/>
      <c r="BI1801" s="156"/>
      <c r="BJ1801" s="156"/>
      <c r="BK1801" s="156"/>
      <c r="BL1801" s="156"/>
      <c r="BN1801" s="367"/>
    </row>
    <row r="1802" spans="1:66" s="216" customFormat="1" x14ac:dyDescent="0.45">
      <c r="A1802" s="154"/>
      <c r="B1802" s="485"/>
      <c r="C1802" s="155"/>
      <c r="D1802" s="155"/>
      <c r="E1802" s="156"/>
      <c r="F1802" s="156"/>
      <c r="AB1802" s="156"/>
      <c r="AC1802" s="156"/>
      <c r="AD1802" s="156"/>
      <c r="AE1802" s="156"/>
      <c r="AF1802" s="156"/>
      <c r="AG1802" s="156"/>
      <c r="AM1802" s="380"/>
      <c r="AN1802" s="214"/>
      <c r="AO1802" s="214"/>
      <c r="AV1802" s="475"/>
      <c r="BC1802" s="381"/>
      <c r="BE1802" s="382"/>
      <c r="BF1802" s="398"/>
      <c r="BG1802" s="409"/>
      <c r="BH1802" s="156"/>
      <c r="BI1802" s="156"/>
      <c r="BJ1802" s="156"/>
      <c r="BK1802" s="156"/>
      <c r="BL1802" s="156"/>
      <c r="BN1802" s="367"/>
    </row>
    <row r="1803" spans="1:66" s="216" customFormat="1" x14ac:dyDescent="0.45">
      <c r="A1803" s="154"/>
      <c r="B1803" s="485"/>
      <c r="C1803" s="155"/>
      <c r="D1803" s="155"/>
      <c r="E1803" s="156"/>
      <c r="F1803" s="156"/>
      <c r="AB1803" s="156"/>
      <c r="AC1803" s="156"/>
      <c r="AD1803" s="156"/>
      <c r="AE1803" s="156"/>
      <c r="AF1803" s="156"/>
      <c r="AG1803" s="156"/>
      <c r="AM1803" s="380"/>
      <c r="AN1803" s="214"/>
      <c r="AO1803" s="214"/>
      <c r="AV1803" s="475"/>
      <c r="BC1803" s="381"/>
      <c r="BE1803" s="382"/>
      <c r="BF1803" s="398"/>
      <c r="BG1803" s="409"/>
      <c r="BH1803" s="156"/>
      <c r="BI1803" s="156"/>
      <c r="BJ1803" s="156"/>
      <c r="BK1803" s="156"/>
      <c r="BL1803" s="156"/>
      <c r="BN1803" s="367"/>
    </row>
    <row r="1804" spans="1:66" s="216" customFormat="1" x14ac:dyDescent="0.45">
      <c r="A1804" s="154"/>
      <c r="B1804" s="485"/>
      <c r="C1804" s="155"/>
      <c r="D1804" s="155"/>
      <c r="E1804" s="156"/>
      <c r="F1804" s="156"/>
      <c r="AB1804" s="156"/>
      <c r="AC1804" s="156"/>
      <c r="AD1804" s="156"/>
      <c r="AE1804" s="156"/>
      <c r="AF1804" s="156"/>
      <c r="AG1804" s="156"/>
      <c r="AM1804" s="380"/>
      <c r="AN1804" s="214"/>
      <c r="AO1804" s="214"/>
      <c r="AV1804" s="475"/>
      <c r="BC1804" s="381"/>
      <c r="BE1804" s="382"/>
      <c r="BF1804" s="398"/>
      <c r="BG1804" s="409"/>
      <c r="BH1804" s="156"/>
      <c r="BI1804" s="156"/>
      <c r="BJ1804" s="156"/>
      <c r="BK1804" s="156"/>
      <c r="BL1804" s="156"/>
      <c r="BN1804" s="367"/>
    </row>
    <row r="1805" spans="1:66" s="216" customFormat="1" x14ac:dyDescent="0.45">
      <c r="A1805" s="154"/>
      <c r="B1805" s="485"/>
      <c r="C1805" s="155"/>
      <c r="D1805" s="155"/>
      <c r="E1805" s="156"/>
      <c r="F1805" s="156"/>
      <c r="AB1805" s="156"/>
      <c r="AC1805" s="156"/>
      <c r="AD1805" s="156"/>
      <c r="AE1805" s="156"/>
      <c r="AF1805" s="156"/>
      <c r="AG1805" s="156"/>
      <c r="AM1805" s="380"/>
      <c r="AN1805" s="214"/>
      <c r="AO1805" s="214"/>
      <c r="AV1805" s="475"/>
      <c r="BC1805" s="381"/>
      <c r="BE1805" s="382"/>
      <c r="BF1805" s="398"/>
      <c r="BG1805" s="409"/>
      <c r="BH1805" s="156"/>
      <c r="BI1805" s="156"/>
      <c r="BJ1805" s="156"/>
      <c r="BK1805" s="156"/>
      <c r="BL1805" s="156"/>
      <c r="BN1805" s="367"/>
    </row>
    <row r="1806" spans="1:66" s="216" customFormat="1" x14ac:dyDescent="0.45">
      <c r="A1806" s="154"/>
      <c r="B1806" s="485"/>
      <c r="C1806" s="155"/>
      <c r="D1806" s="155"/>
      <c r="E1806" s="156"/>
      <c r="F1806" s="156"/>
      <c r="AB1806" s="156"/>
      <c r="AC1806" s="156"/>
      <c r="AD1806" s="156"/>
      <c r="AE1806" s="156"/>
      <c r="AF1806" s="156"/>
      <c r="AG1806" s="156"/>
      <c r="AM1806" s="380"/>
      <c r="AN1806" s="214"/>
      <c r="AO1806" s="214"/>
      <c r="AV1806" s="475"/>
      <c r="BC1806" s="381"/>
      <c r="BE1806" s="382"/>
      <c r="BF1806" s="398"/>
      <c r="BG1806" s="409"/>
      <c r="BH1806" s="156"/>
      <c r="BI1806" s="156"/>
      <c r="BJ1806" s="156"/>
      <c r="BK1806" s="156"/>
      <c r="BL1806" s="156"/>
      <c r="BN1806" s="367"/>
    </row>
    <row r="1807" spans="1:66" s="216" customFormat="1" x14ac:dyDescent="0.45">
      <c r="A1807" s="154"/>
      <c r="B1807" s="485"/>
      <c r="C1807" s="155"/>
      <c r="D1807" s="155"/>
      <c r="E1807" s="156"/>
      <c r="F1807" s="156"/>
      <c r="AB1807" s="156"/>
      <c r="AC1807" s="156"/>
      <c r="AD1807" s="156"/>
      <c r="AE1807" s="156"/>
      <c r="AF1807" s="156"/>
      <c r="AG1807" s="156"/>
      <c r="AM1807" s="380"/>
      <c r="AN1807" s="214"/>
      <c r="AO1807" s="214"/>
      <c r="AV1807" s="475"/>
      <c r="BC1807" s="381"/>
      <c r="BE1807" s="382"/>
      <c r="BF1807" s="398"/>
      <c r="BG1807" s="409"/>
      <c r="BH1807" s="156"/>
      <c r="BI1807" s="156"/>
      <c r="BJ1807" s="156"/>
      <c r="BK1807" s="156"/>
      <c r="BL1807" s="156"/>
      <c r="BN1807" s="367"/>
    </row>
    <row r="1808" spans="1:66" s="216" customFormat="1" x14ac:dyDescent="0.45">
      <c r="A1808" s="154"/>
      <c r="B1808" s="485"/>
      <c r="C1808" s="155"/>
      <c r="D1808" s="155"/>
      <c r="E1808" s="156"/>
      <c r="F1808" s="156"/>
      <c r="AB1808" s="156"/>
      <c r="AC1808" s="156"/>
      <c r="AD1808" s="156"/>
      <c r="AE1808" s="156"/>
      <c r="AF1808" s="156"/>
      <c r="AG1808" s="156"/>
      <c r="AM1808" s="380"/>
      <c r="AN1808" s="214"/>
      <c r="AO1808" s="214"/>
      <c r="AV1808" s="475"/>
      <c r="BC1808" s="381"/>
      <c r="BE1808" s="382"/>
      <c r="BF1808" s="398"/>
      <c r="BG1808" s="409"/>
      <c r="BH1808" s="156"/>
      <c r="BI1808" s="156"/>
      <c r="BJ1808" s="156"/>
      <c r="BK1808" s="156"/>
      <c r="BL1808" s="156"/>
      <c r="BN1808" s="367"/>
    </row>
    <row r="1809" spans="1:66" s="216" customFormat="1" x14ac:dyDescent="0.45">
      <c r="A1809" s="154"/>
      <c r="B1809" s="485"/>
      <c r="C1809" s="155"/>
      <c r="D1809" s="155"/>
      <c r="E1809" s="156"/>
      <c r="F1809" s="156"/>
      <c r="AB1809" s="156"/>
      <c r="AC1809" s="156"/>
      <c r="AD1809" s="156"/>
      <c r="AE1809" s="156"/>
      <c r="AF1809" s="156"/>
      <c r="AG1809" s="156"/>
      <c r="AM1809" s="380"/>
      <c r="AN1809" s="214"/>
      <c r="AO1809" s="214"/>
      <c r="AV1809" s="475"/>
      <c r="BC1809" s="381"/>
      <c r="BE1809" s="382"/>
      <c r="BF1809" s="398"/>
      <c r="BG1809" s="409"/>
      <c r="BH1809" s="156"/>
      <c r="BI1809" s="156"/>
      <c r="BJ1809" s="156"/>
      <c r="BK1809" s="156"/>
      <c r="BL1809" s="156"/>
      <c r="BN1809" s="367"/>
    </row>
    <row r="1810" spans="1:66" s="216" customFormat="1" x14ac:dyDescent="0.45">
      <c r="A1810" s="154"/>
      <c r="B1810" s="485"/>
      <c r="C1810" s="155"/>
      <c r="D1810" s="155"/>
      <c r="E1810" s="156"/>
      <c r="F1810" s="156"/>
      <c r="AB1810" s="156"/>
      <c r="AC1810" s="156"/>
      <c r="AD1810" s="156"/>
      <c r="AE1810" s="156"/>
      <c r="AF1810" s="156"/>
      <c r="AG1810" s="156"/>
      <c r="AM1810" s="380"/>
      <c r="AN1810" s="214"/>
      <c r="AO1810" s="214"/>
      <c r="AV1810" s="475"/>
      <c r="BC1810" s="381"/>
      <c r="BE1810" s="382"/>
      <c r="BF1810" s="398"/>
      <c r="BG1810" s="409"/>
      <c r="BH1810" s="156"/>
      <c r="BI1810" s="156"/>
      <c r="BJ1810" s="156"/>
      <c r="BK1810" s="156"/>
      <c r="BL1810" s="156"/>
      <c r="BN1810" s="367"/>
    </row>
    <row r="1811" spans="1:66" s="216" customFormat="1" x14ac:dyDescent="0.45">
      <c r="A1811" s="154"/>
      <c r="B1811" s="485"/>
      <c r="C1811" s="155"/>
      <c r="D1811" s="155"/>
      <c r="E1811" s="156"/>
      <c r="F1811" s="156"/>
      <c r="AB1811" s="156"/>
      <c r="AC1811" s="156"/>
      <c r="AD1811" s="156"/>
      <c r="AE1811" s="156"/>
      <c r="AF1811" s="156"/>
      <c r="AG1811" s="156"/>
      <c r="AM1811" s="380"/>
      <c r="AN1811" s="214"/>
      <c r="AO1811" s="214"/>
      <c r="AV1811" s="475"/>
      <c r="BC1811" s="381"/>
      <c r="BE1811" s="382"/>
      <c r="BF1811" s="398"/>
      <c r="BG1811" s="409"/>
      <c r="BH1811" s="156"/>
      <c r="BI1811" s="156"/>
      <c r="BJ1811" s="156"/>
      <c r="BK1811" s="156"/>
      <c r="BL1811" s="156"/>
      <c r="BN1811" s="367"/>
    </row>
    <row r="1812" spans="1:66" s="216" customFormat="1" x14ac:dyDescent="0.45">
      <c r="A1812" s="154"/>
      <c r="B1812" s="485"/>
      <c r="C1812" s="155"/>
      <c r="D1812" s="155"/>
      <c r="E1812" s="156"/>
      <c r="F1812" s="156"/>
      <c r="AB1812" s="156"/>
      <c r="AC1812" s="156"/>
      <c r="AD1812" s="156"/>
      <c r="AE1812" s="156"/>
      <c r="AF1812" s="156"/>
      <c r="AG1812" s="156"/>
      <c r="AM1812" s="380"/>
      <c r="AN1812" s="214"/>
      <c r="AO1812" s="214"/>
      <c r="AV1812" s="475"/>
      <c r="BC1812" s="381"/>
      <c r="BE1812" s="382"/>
      <c r="BF1812" s="398"/>
      <c r="BG1812" s="409"/>
      <c r="BH1812" s="156"/>
      <c r="BI1812" s="156"/>
      <c r="BJ1812" s="156"/>
      <c r="BK1812" s="156"/>
      <c r="BL1812" s="156"/>
      <c r="BN1812" s="367"/>
    </row>
    <row r="1813" spans="1:66" s="216" customFormat="1" x14ac:dyDescent="0.45">
      <c r="A1813" s="154"/>
      <c r="B1813" s="485"/>
      <c r="C1813" s="155"/>
      <c r="D1813" s="155"/>
      <c r="E1813" s="156"/>
      <c r="F1813" s="156"/>
      <c r="AB1813" s="156"/>
      <c r="AC1813" s="156"/>
      <c r="AD1813" s="156"/>
      <c r="AE1813" s="156"/>
      <c r="AF1813" s="156"/>
      <c r="AG1813" s="156"/>
      <c r="AM1813" s="380"/>
      <c r="AN1813" s="214"/>
      <c r="AO1813" s="214"/>
      <c r="AV1813" s="475"/>
      <c r="BC1813" s="381"/>
      <c r="BE1813" s="382"/>
      <c r="BF1813" s="398"/>
      <c r="BG1813" s="409"/>
      <c r="BH1813" s="156"/>
      <c r="BI1813" s="156"/>
      <c r="BJ1813" s="156"/>
      <c r="BK1813" s="156"/>
      <c r="BL1813" s="156"/>
      <c r="BN1813" s="367"/>
    </row>
    <row r="1814" spans="1:66" s="216" customFormat="1" x14ac:dyDescent="0.45">
      <c r="A1814" s="154"/>
      <c r="B1814" s="485"/>
      <c r="C1814" s="155"/>
      <c r="D1814" s="155"/>
      <c r="E1814" s="156"/>
      <c r="F1814" s="156"/>
      <c r="AB1814" s="156"/>
      <c r="AC1814" s="156"/>
      <c r="AD1814" s="156"/>
      <c r="AE1814" s="156"/>
      <c r="AF1814" s="156"/>
      <c r="AG1814" s="156"/>
      <c r="AM1814" s="380"/>
      <c r="AN1814" s="214"/>
      <c r="AO1814" s="214"/>
      <c r="AV1814" s="475"/>
      <c r="BC1814" s="381"/>
      <c r="BE1814" s="382"/>
      <c r="BF1814" s="398"/>
      <c r="BG1814" s="409"/>
      <c r="BH1814" s="156"/>
      <c r="BI1814" s="156"/>
      <c r="BJ1814" s="156"/>
      <c r="BK1814" s="156"/>
      <c r="BL1814" s="156"/>
      <c r="BN1814" s="367"/>
    </row>
    <row r="1815" spans="1:66" s="216" customFormat="1" x14ac:dyDescent="0.45">
      <c r="A1815" s="154"/>
      <c r="B1815" s="485"/>
      <c r="C1815" s="155"/>
      <c r="D1815" s="155"/>
      <c r="E1815" s="156"/>
      <c r="F1815" s="156"/>
      <c r="AB1815" s="156"/>
      <c r="AC1815" s="156"/>
      <c r="AD1815" s="156"/>
      <c r="AE1815" s="156"/>
      <c r="AF1815" s="156"/>
      <c r="AG1815" s="156"/>
      <c r="AM1815" s="380"/>
      <c r="AN1815" s="214"/>
      <c r="AO1815" s="214"/>
      <c r="AV1815" s="475"/>
      <c r="BC1815" s="381"/>
      <c r="BE1815" s="382"/>
      <c r="BF1815" s="398"/>
      <c r="BG1815" s="409"/>
      <c r="BH1815" s="156"/>
      <c r="BI1815" s="156"/>
      <c r="BJ1815" s="156"/>
      <c r="BK1815" s="156"/>
      <c r="BL1815" s="156"/>
      <c r="BN1815" s="367"/>
    </row>
    <row r="1816" spans="1:66" s="216" customFormat="1" x14ac:dyDescent="0.45">
      <c r="A1816" s="154"/>
      <c r="B1816" s="485"/>
      <c r="C1816" s="155"/>
      <c r="D1816" s="155"/>
      <c r="E1816" s="156"/>
      <c r="F1816" s="156"/>
      <c r="AB1816" s="156"/>
      <c r="AC1816" s="156"/>
      <c r="AD1816" s="156"/>
      <c r="AE1816" s="156"/>
      <c r="AF1816" s="156"/>
      <c r="AG1816" s="156"/>
      <c r="AM1816" s="380"/>
      <c r="AN1816" s="214"/>
      <c r="AO1816" s="214"/>
      <c r="AV1816" s="475"/>
      <c r="BC1816" s="381"/>
      <c r="BE1816" s="382"/>
      <c r="BF1816" s="398"/>
      <c r="BG1816" s="409"/>
      <c r="BH1816" s="156"/>
      <c r="BI1816" s="156"/>
      <c r="BJ1816" s="156"/>
      <c r="BK1816" s="156"/>
      <c r="BL1816" s="156"/>
      <c r="BN1816" s="367"/>
    </row>
    <row r="1817" spans="1:66" s="216" customFormat="1" x14ac:dyDescent="0.45">
      <c r="A1817" s="154"/>
      <c r="B1817" s="485"/>
      <c r="C1817" s="155"/>
      <c r="D1817" s="155"/>
      <c r="E1817" s="156"/>
      <c r="F1817" s="156"/>
      <c r="AB1817" s="156"/>
      <c r="AC1817" s="156"/>
      <c r="AD1817" s="156"/>
      <c r="AE1817" s="156"/>
      <c r="AF1817" s="156"/>
      <c r="AG1817" s="156"/>
      <c r="AM1817" s="380"/>
      <c r="AN1817" s="214"/>
      <c r="AO1817" s="214"/>
      <c r="AV1817" s="475"/>
      <c r="BC1817" s="381"/>
      <c r="BE1817" s="382"/>
      <c r="BF1817" s="398"/>
      <c r="BG1817" s="409"/>
      <c r="BH1817" s="156"/>
      <c r="BI1817" s="156"/>
      <c r="BJ1817" s="156"/>
      <c r="BK1817" s="156"/>
      <c r="BL1817" s="156"/>
      <c r="BN1817" s="367"/>
    </row>
    <row r="1818" spans="1:66" s="216" customFormat="1" x14ac:dyDescent="0.45">
      <c r="A1818" s="154"/>
      <c r="B1818" s="485"/>
      <c r="C1818" s="155"/>
      <c r="D1818" s="155"/>
      <c r="E1818" s="156"/>
      <c r="F1818" s="156"/>
      <c r="AB1818" s="156"/>
      <c r="AC1818" s="156"/>
      <c r="AD1818" s="156"/>
      <c r="AE1818" s="156"/>
      <c r="AF1818" s="156"/>
      <c r="AG1818" s="156"/>
      <c r="AM1818" s="380"/>
      <c r="AN1818" s="214"/>
      <c r="AO1818" s="214"/>
      <c r="AV1818" s="475"/>
      <c r="BC1818" s="381"/>
      <c r="BE1818" s="382"/>
      <c r="BF1818" s="398"/>
      <c r="BG1818" s="409"/>
      <c r="BH1818" s="156"/>
      <c r="BI1818" s="156"/>
      <c r="BJ1818" s="156"/>
      <c r="BK1818" s="156"/>
      <c r="BL1818" s="156"/>
      <c r="BN1818" s="367"/>
    </row>
    <row r="1819" spans="1:66" s="216" customFormat="1" x14ac:dyDescent="0.45">
      <c r="A1819" s="154"/>
      <c r="B1819" s="485"/>
      <c r="C1819" s="155"/>
      <c r="D1819" s="155"/>
      <c r="E1819" s="156"/>
      <c r="F1819" s="156"/>
      <c r="AB1819" s="156"/>
      <c r="AC1819" s="156"/>
      <c r="AD1819" s="156"/>
      <c r="AE1819" s="156"/>
      <c r="AF1819" s="156"/>
      <c r="AG1819" s="156"/>
      <c r="AM1819" s="380"/>
      <c r="AN1819" s="214"/>
      <c r="AO1819" s="214"/>
      <c r="AV1819" s="475"/>
      <c r="BC1819" s="381"/>
      <c r="BE1819" s="382"/>
      <c r="BF1819" s="398"/>
      <c r="BG1819" s="409"/>
      <c r="BH1819" s="156"/>
      <c r="BI1819" s="156"/>
      <c r="BJ1819" s="156"/>
      <c r="BK1819" s="156"/>
      <c r="BL1819" s="156"/>
      <c r="BN1819" s="367"/>
    </row>
    <row r="1820" spans="1:66" s="216" customFormat="1" x14ac:dyDescent="0.45">
      <c r="A1820" s="154"/>
      <c r="B1820" s="485"/>
      <c r="C1820" s="155"/>
      <c r="D1820" s="155"/>
      <c r="E1820" s="156"/>
      <c r="F1820" s="156"/>
      <c r="AB1820" s="156"/>
      <c r="AC1820" s="156"/>
      <c r="AD1820" s="156"/>
      <c r="AE1820" s="156"/>
      <c r="AF1820" s="156"/>
      <c r="AG1820" s="156"/>
      <c r="AM1820" s="380"/>
      <c r="AN1820" s="214"/>
      <c r="AO1820" s="214"/>
      <c r="AV1820" s="475"/>
      <c r="BC1820" s="381"/>
      <c r="BE1820" s="382"/>
      <c r="BF1820" s="398"/>
      <c r="BG1820" s="409"/>
      <c r="BH1820" s="156"/>
      <c r="BI1820" s="156"/>
      <c r="BJ1820" s="156"/>
      <c r="BK1820" s="156"/>
      <c r="BL1820" s="156"/>
      <c r="BN1820" s="367"/>
    </row>
    <row r="1821" spans="1:66" s="216" customFormat="1" x14ac:dyDescent="0.45">
      <c r="A1821" s="154"/>
      <c r="B1821" s="485"/>
      <c r="C1821" s="155"/>
      <c r="D1821" s="155"/>
      <c r="E1821" s="156"/>
      <c r="F1821" s="156"/>
      <c r="AB1821" s="156"/>
      <c r="AC1821" s="156"/>
      <c r="AD1821" s="156"/>
      <c r="AE1821" s="156"/>
      <c r="AF1821" s="156"/>
      <c r="AG1821" s="156"/>
      <c r="AM1821" s="380"/>
      <c r="AN1821" s="214"/>
      <c r="AO1821" s="214"/>
      <c r="AV1821" s="475"/>
      <c r="BC1821" s="381"/>
      <c r="BE1821" s="382"/>
      <c r="BF1821" s="398"/>
      <c r="BG1821" s="409"/>
      <c r="BH1821" s="156"/>
      <c r="BI1821" s="156"/>
      <c r="BJ1821" s="156"/>
      <c r="BK1821" s="156"/>
      <c r="BL1821" s="156"/>
      <c r="BN1821" s="367"/>
    </row>
    <row r="1822" spans="1:66" s="216" customFormat="1" x14ac:dyDescent="0.45">
      <c r="A1822" s="154"/>
      <c r="B1822" s="485"/>
      <c r="C1822" s="155"/>
      <c r="D1822" s="155"/>
      <c r="E1822" s="156"/>
      <c r="F1822" s="156"/>
      <c r="AB1822" s="156"/>
      <c r="AC1822" s="156"/>
      <c r="AD1822" s="156"/>
      <c r="AE1822" s="156"/>
      <c r="AF1822" s="156"/>
      <c r="AG1822" s="156"/>
      <c r="AM1822" s="380"/>
      <c r="AN1822" s="214"/>
      <c r="AO1822" s="214"/>
      <c r="AV1822" s="475"/>
      <c r="BC1822" s="381"/>
      <c r="BE1822" s="382"/>
      <c r="BF1822" s="398"/>
      <c r="BG1822" s="409"/>
      <c r="BH1822" s="156"/>
      <c r="BI1822" s="156"/>
      <c r="BJ1822" s="156"/>
      <c r="BK1822" s="156"/>
      <c r="BL1822" s="156"/>
      <c r="BN1822" s="367"/>
    </row>
    <row r="1823" spans="1:66" s="216" customFormat="1" x14ac:dyDescent="0.45">
      <c r="A1823" s="154"/>
      <c r="B1823" s="485"/>
      <c r="C1823" s="155"/>
      <c r="D1823" s="155"/>
      <c r="E1823" s="156"/>
      <c r="F1823" s="156"/>
      <c r="AB1823" s="156"/>
      <c r="AC1823" s="156"/>
      <c r="AD1823" s="156"/>
      <c r="AE1823" s="156"/>
      <c r="AF1823" s="156"/>
      <c r="AG1823" s="156"/>
      <c r="AM1823" s="380"/>
      <c r="AN1823" s="214"/>
      <c r="AO1823" s="214"/>
      <c r="AV1823" s="475"/>
      <c r="BC1823" s="381"/>
      <c r="BE1823" s="382"/>
      <c r="BF1823" s="398"/>
      <c r="BG1823" s="409"/>
      <c r="BH1823" s="156"/>
      <c r="BI1823" s="156"/>
      <c r="BJ1823" s="156"/>
      <c r="BK1823" s="156"/>
      <c r="BL1823" s="156"/>
      <c r="BN1823" s="367"/>
    </row>
    <row r="1824" spans="1:66" s="216" customFormat="1" x14ac:dyDescent="0.45">
      <c r="A1824" s="154"/>
      <c r="B1824" s="485"/>
      <c r="C1824" s="155"/>
      <c r="D1824" s="155"/>
      <c r="E1824" s="156"/>
      <c r="F1824" s="156"/>
      <c r="AB1824" s="156"/>
      <c r="AC1824" s="156"/>
      <c r="AD1824" s="156"/>
      <c r="AE1824" s="156"/>
      <c r="AF1824" s="156"/>
      <c r="AG1824" s="156"/>
      <c r="AM1824" s="380"/>
      <c r="AN1824" s="214"/>
      <c r="AO1824" s="214"/>
      <c r="AV1824" s="475"/>
      <c r="BC1824" s="381"/>
      <c r="BE1824" s="382"/>
      <c r="BF1824" s="398"/>
      <c r="BG1824" s="409"/>
      <c r="BH1824" s="156"/>
      <c r="BI1824" s="156"/>
      <c r="BJ1824" s="156"/>
      <c r="BK1824" s="156"/>
      <c r="BL1824" s="156"/>
      <c r="BN1824" s="367"/>
    </row>
    <row r="1825" spans="1:66" s="216" customFormat="1" x14ac:dyDescent="0.45">
      <c r="A1825" s="154"/>
      <c r="B1825" s="485"/>
      <c r="C1825" s="155"/>
      <c r="D1825" s="155"/>
      <c r="E1825" s="156"/>
      <c r="F1825" s="156"/>
      <c r="AB1825" s="156"/>
      <c r="AC1825" s="156"/>
      <c r="AD1825" s="156"/>
      <c r="AE1825" s="156"/>
      <c r="AF1825" s="156"/>
      <c r="AG1825" s="156"/>
      <c r="AM1825" s="380"/>
      <c r="AN1825" s="214"/>
      <c r="AO1825" s="214"/>
      <c r="AV1825" s="475"/>
      <c r="BC1825" s="381"/>
      <c r="BE1825" s="382"/>
      <c r="BF1825" s="398"/>
      <c r="BG1825" s="409"/>
      <c r="BH1825" s="156"/>
      <c r="BI1825" s="156"/>
      <c r="BJ1825" s="156"/>
      <c r="BK1825" s="156"/>
      <c r="BL1825" s="156"/>
      <c r="BN1825" s="367"/>
    </row>
    <row r="1826" spans="1:66" s="216" customFormat="1" x14ac:dyDescent="0.45">
      <c r="A1826" s="154"/>
      <c r="B1826" s="485"/>
      <c r="C1826" s="155"/>
      <c r="D1826" s="155"/>
      <c r="E1826" s="156"/>
      <c r="F1826" s="156"/>
      <c r="AB1826" s="156"/>
      <c r="AC1826" s="156"/>
      <c r="AD1826" s="156"/>
      <c r="AE1826" s="156"/>
      <c r="AF1826" s="156"/>
      <c r="AG1826" s="156"/>
      <c r="AM1826" s="380"/>
      <c r="AN1826" s="214"/>
      <c r="AO1826" s="214"/>
      <c r="AV1826" s="475"/>
      <c r="BC1826" s="381"/>
      <c r="BE1826" s="382"/>
      <c r="BF1826" s="398"/>
      <c r="BG1826" s="409"/>
      <c r="BH1826" s="156"/>
      <c r="BI1826" s="156"/>
      <c r="BJ1826" s="156"/>
      <c r="BK1826" s="156"/>
      <c r="BL1826" s="156"/>
      <c r="BN1826" s="367"/>
    </row>
    <row r="1827" spans="1:66" s="216" customFormat="1" x14ac:dyDescent="0.45">
      <c r="A1827" s="154"/>
      <c r="B1827" s="485"/>
      <c r="C1827" s="155"/>
      <c r="D1827" s="155"/>
      <c r="E1827" s="156"/>
      <c r="F1827" s="156"/>
      <c r="AB1827" s="156"/>
      <c r="AC1827" s="156"/>
      <c r="AD1827" s="156"/>
      <c r="AE1827" s="156"/>
      <c r="AF1827" s="156"/>
      <c r="AG1827" s="156"/>
      <c r="AM1827" s="380"/>
      <c r="AN1827" s="214"/>
      <c r="AO1827" s="214"/>
      <c r="AV1827" s="475"/>
      <c r="BC1827" s="381"/>
      <c r="BE1827" s="382"/>
      <c r="BF1827" s="398"/>
      <c r="BG1827" s="409"/>
      <c r="BH1827" s="156"/>
      <c r="BI1827" s="156"/>
      <c r="BJ1827" s="156"/>
      <c r="BK1827" s="156"/>
      <c r="BL1827" s="156"/>
      <c r="BN1827" s="367"/>
    </row>
    <row r="1828" spans="1:66" s="216" customFormat="1" x14ac:dyDescent="0.45">
      <c r="A1828" s="154"/>
      <c r="B1828" s="485"/>
      <c r="C1828" s="155"/>
      <c r="D1828" s="155"/>
      <c r="E1828" s="156"/>
      <c r="F1828" s="156"/>
      <c r="AB1828" s="156"/>
      <c r="AC1828" s="156"/>
      <c r="AD1828" s="156"/>
      <c r="AE1828" s="156"/>
      <c r="AF1828" s="156"/>
      <c r="AG1828" s="156"/>
      <c r="AM1828" s="380"/>
      <c r="AN1828" s="214"/>
      <c r="AO1828" s="214"/>
      <c r="AV1828" s="475"/>
      <c r="BC1828" s="381"/>
      <c r="BE1828" s="382"/>
      <c r="BF1828" s="398"/>
      <c r="BG1828" s="409"/>
      <c r="BH1828" s="156"/>
      <c r="BI1828" s="156"/>
      <c r="BJ1828" s="156"/>
      <c r="BK1828" s="156"/>
      <c r="BL1828" s="156"/>
      <c r="BN1828" s="367"/>
    </row>
    <row r="1829" spans="1:66" s="216" customFormat="1" x14ac:dyDescent="0.45">
      <c r="A1829" s="154"/>
      <c r="B1829" s="485"/>
      <c r="C1829" s="155"/>
      <c r="D1829" s="155"/>
      <c r="E1829" s="156"/>
      <c r="F1829" s="156"/>
      <c r="AB1829" s="156"/>
      <c r="AC1829" s="156"/>
      <c r="AD1829" s="156"/>
      <c r="AE1829" s="156"/>
      <c r="AF1829" s="156"/>
      <c r="AG1829" s="156"/>
      <c r="AM1829" s="380"/>
      <c r="AN1829" s="214"/>
      <c r="AO1829" s="214"/>
      <c r="AV1829" s="475"/>
      <c r="BC1829" s="381"/>
      <c r="BE1829" s="382"/>
      <c r="BF1829" s="398"/>
      <c r="BG1829" s="409"/>
      <c r="BH1829" s="156"/>
      <c r="BI1829" s="156"/>
      <c r="BJ1829" s="156"/>
      <c r="BK1829" s="156"/>
      <c r="BL1829" s="156"/>
      <c r="BN1829" s="367"/>
    </row>
    <row r="1830" spans="1:66" s="216" customFormat="1" x14ac:dyDescent="0.45">
      <c r="A1830" s="154"/>
      <c r="B1830" s="485"/>
      <c r="C1830" s="155"/>
      <c r="D1830" s="155"/>
      <c r="E1830" s="156"/>
      <c r="F1830" s="156"/>
      <c r="AB1830" s="156"/>
      <c r="AC1830" s="156"/>
      <c r="AD1830" s="156"/>
      <c r="AE1830" s="156"/>
      <c r="AF1830" s="156"/>
      <c r="AG1830" s="156"/>
      <c r="AM1830" s="380"/>
      <c r="AN1830" s="214"/>
      <c r="AO1830" s="214"/>
      <c r="AV1830" s="475"/>
      <c r="BC1830" s="381"/>
      <c r="BE1830" s="382"/>
      <c r="BF1830" s="398"/>
      <c r="BG1830" s="409"/>
      <c r="BH1830" s="156"/>
      <c r="BI1830" s="156"/>
      <c r="BJ1830" s="156"/>
      <c r="BK1830" s="156"/>
      <c r="BL1830" s="156"/>
      <c r="BN1830" s="367"/>
    </row>
    <row r="1831" spans="1:66" s="216" customFormat="1" x14ac:dyDescent="0.45">
      <c r="A1831" s="154"/>
      <c r="B1831" s="485"/>
      <c r="C1831" s="155"/>
      <c r="D1831" s="155"/>
      <c r="E1831" s="156"/>
      <c r="F1831" s="156"/>
      <c r="AB1831" s="156"/>
      <c r="AC1831" s="156"/>
      <c r="AD1831" s="156"/>
      <c r="AE1831" s="156"/>
      <c r="AF1831" s="156"/>
      <c r="AG1831" s="156"/>
      <c r="AM1831" s="380"/>
      <c r="AN1831" s="214"/>
      <c r="AO1831" s="214"/>
      <c r="AV1831" s="475"/>
      <c r="BC1831" s="381"/>
      <c r="BE1831" s="382"/>
      <c r="BF1831" s="398"/>
      <c r="BG1831" s="409"/>
      <c r="BH1831" s="156"/>
      <c r="BI1831" s="156"/>
      <c r="BJ1831" s="156"/>
      <c r="BK1831" s="156"/>
      <c r="BL1831" s="156"/>
      <c r="BN1831" s="367"/>
    </row>
    <row r="1832" spans="1:66" s="216" customFormat="1" x14ac:dyDescent="0.45">
      <c r="A1832" s="154"/>
      <c r="B1832" s="485"/>
      <c r="C1832" s="155"/>
      <c r="D1832" s="155"/>
      <c r="E1832" s="156"/>
      <c r="F1832" s="156"/>
      <c r="AB1832" s="156"/>
      <c r="AC1832" s="156"/>
      <c r="AD1832" s="156"/>
      <c r="AE1832" s="156"/>
      <c r="AF1832" s="156"/>
      <c r="AG1832" s="156"/>
      <c r="AM1832" s="380"/>
      <c r="AN1832" s="214"/>
      <c r="AO1832" s="214"/>
      <c r="AV1832" s="475"/>
      <c r="BC1832" s="381"/>
      <c r="BE1832" s="382"/>
      <c r="BF1832" s="398"/>
      <c r="BG1832" s="409"/>
      <c r="BH1832" s="156"/>
      <c r="BI1832" s="156"/>
      <c r="BJ1832" s="156"/>
      <c r="BK1832" s="156"/>
      <c r="BL1832" s="156"/>
      <c r="BN1832" s="367"/>
    </row>
    <row r="1833" spans="1:66" s="216" customFormat="1" x14ac:dyDescent="0.45">
      <c r="A1833" s="154"/>
      <c r="B1833" s="485"/>
      <c r="C1833" s="155"/>
      <c r="D1833" s="155"/>
      <c r="E1833" s="156"/>
      <c r="F1833" s="156"/>
      <c r="AB1833" s="156"/>
      <c r="AC1833" s="156"/>
      <c r="AD1833" s="156"/>
      <c r="AE1833" s="156"/>
      <c r="AF1833" s="156"/>
      <c r="AG1833" s="156"/>
      <c r="AM1833" s="380"/>
      <c r="AN1833" s="214"/>
      <c r="AO1833" s="214"/>
      <c r="AV1833" s="475"/>
      <c r="BC1833" s="381"/>
      <c r="BE1833" s="382"/>
      <c r="BF1833" s="398"/>
      <c r="BG1833" s="409"/>
      <c r="BH1833" s="156"/>
      <c r="BI1833" s="156"/>
      <c r="BJ1833" s="156"/>
      <c r="BK1833" s="156"/>
      <c r="BL1833" s="156"/>
      <c r="BN1833" s="367"/>
    </row>
    <row r="1834" spans="1:66" s="216" customFormat="1" x14ac:dyDescent="0.45">
      <c r="A1834" s="154"/>
      <c r="B1834" s="485"/>
      <c r="C1834" s="155"/>
      <c r="D1834" s="155"/>
      <c r="E1834" s="156"/>
      <c r="F1834" s="156"/>
      <c r="AB1834" s="156"/>
      <c r="AC1834" s="156"/>
      <c r="AD1834" s="156"/>
      <c r="AE1834" s="156"/>
      <c r="AF1834" s="156"/>
      <c r="AG1834" s="156"/>
      <c r="AM1834" s="380"/>
      <c r="AN1834" s="214"/>
      <c r="AO1834" s="214"/>
      <c r="AV1834" s="475"/>
      <c r="BC1834" s="381"/>
      <c r="BE1834" s="382"/>
      <c r="BF1834" s="398"/>
      <c r="BG1834" s="409"/>
      <c r="BH1834" s="156"/>
      <c r="BI1834" s="156"/>
      <c r="BJ1834" s="156"/>
      <c r="BK1834" s="156"/>
      <c r="BL1834" s="156"/>
      <c r="BN1834" s="367"/>
    </row>
    <row r="1835" spans="1:66" s="216" customFormat="1" x14ac:dyDescent="0.45">
      <c r="A1835" s="154"/>
      <c r="B1835" s="485"/>
      <c r="C1835" s="155"/>
      <c r="D1835" s="155"/>
      <c r="E1835" s="156"/>
      <c r="F1835" s="156"/>
      <c r="AB1835" s="156"/>
      <c r="AC1835" s="156"/>
      <c r="AD1835" s="156"/>
      <c r="AE1835" s="156"/>
      <c r="AF1835" s="156"/>
      <c r="AG1835" s="156"/>
      <c r="AM1835" s="380"/>
      <c r="AN1835" s="214"/>
      <c r="AO1835" s="214"/>
      <c r="AV1835" s="475"/>
      <c r="BC1835" s="381"/>
      <c r="BE1835" s="382"/>
      <c r="BF1835" s="398"/>
      <c r="BG1835" s="409"/>
      <c r="BH1835" s="156"/>
      <c r="BI1835" s="156"/>
      <c r="BJ1835" s="156"/>
      <c r="BK1835" s="156"/>
      <c r="BL1835" s="156"/>
      <c r="BN1835" s="367"/>
    </row>
    <row r="1836" spans="1:66" s="216" customFormat="1" x14ac:dyDescent="0.45">
      <c r="A1836" s="154"/>
      <c r="B1836" s="485"/>
      <c r="C1836" s="155"/>
      <c r="D1836" s="155"/>
      <c r="E1836" s="156"/>
      <c r="F1836" s="156"/>
      <c r="AB1836" s="156"/>
      <c r="AC1836" s="156"/>
      <c r="AD1836" s="156"/>
      <c r="AE1836" s="156"/>
      <c r="AF1836" s="156"/>
      <c r="AG1836" s="156"/>
      <c r="AM1836" s="380"/>
      <c r="AN1836" s="214"/>
      <c r="AO1836" s="214"/>
      <c r="AV1836" s="475"/>
      <c r="BC1836" s="381"/>
      <c r="BE1836" s="382"/>
      <c r="BF1836" s="398"/>
      <c r="BG1836" s="409"/>
      <c r="BH1836" s="156"/>
      <c r="BI1836" s="156"/>
      <c r="BJ1836" s="156"/>
      <c r="BK1836" s="156"/>
      <c r="BL1836" s="156"/>
      <c r="BN1836" s="367"/>
    </row>
    <row r="1837" spans="1:66" s="216" customFormat="1" x14ac:dyDescent="0.45">
      <c r="A1837" s="154"/>
      <c r="B1837" s="485"/>
      <c r="C1837" s="155"/>
      <c r="D1837" s="155"/>
      <c r="E1837" s="156"/>
      <c r="F1837" s="156"/>
      <c r="AB1837" s="156"/>
      <c r="AC1837" s="156"/>
      <c r="AD1837" s="156"/>
      <c r="AE1837" s="156"/>
      <c r="AF1837" s="156"/>
      <c r="AG1837" s="156"/>
      <c r="AM1837" s="380"/>
      <c r="AN1837" s="214"/>
      <c r="AO1837" s="214"/>
      <c r="AV1837" s="475"/>
      <c r="BC1837" s="381"/>
      <c r="BE1837" s="382"/>
      <c r="BF1837" s="398"/>
      <c r="BG1837" s="409"/>
      <c r="BH1837" s="156"/>
      <c r="BI1837" s="156"/>
      <c r="BJ1837" s="156"/>
      <c r="BK1837" s="156"/>
      <c r="BL1837" s="156"/>
      <c r="BN1837" s="367"/>
    </row>
    <row r="1838" spans="1:66" s="216" customFormat="1" x14ac:dyDescent="0.45">
      <c r="A1838" s="154"/>
      <c r="B1838" s="485"/>
      <c r="C1838" s="155"/>
      <c r="D1838" s="155"/>
      <c r="E1838" s="156"/>
      <c r="F1838" s="156"/>
      <c r="AB1838" s="156"/>
      <c r="AC1838" s="156"/>
      <c r="AD1838" s="156"/>
      <c r="AE1838" s="156"/>
      <c r="AF1838" s="156"/>
      <c r="AG1838" s="156"/>
      <c r="AM1838" s="380"/>
      <c r="AN1838" s="214"/>
      <c r="AO1838" s="214"/>
      <c r="AV1838" s="475"/>
      <c r="BC1838" s="381"/>
      <c r="BE1838" s="382"/>
      <c r="BF1838" s="398"/>
      <c r="BG1838" s="409"/>
      <c r="BH1838" s="156"/>
      <c r="BI1838" s="156"/>
      <c r="BJ1838" s="156"/>
      <c r="BK1838" s="156"/>
      <c r="BL1838" s="156"/>
      <c r="BN1838" s="367"/>
    </row>
    <row r="1839" spans="1:66" s="216" customFormat="1" x14ac:dyDescent="0.45">
      <c r="A1839" s="154"/>
      <c r="B1839" s="485"/>
      <c r="C1839" s="155"/>
      <c r="D1839" s="155"/>
      <c r="E1839" s="156"/>
      <c r="F1839" s="156"/>
      <c r="AB1839" s="156"/>
      <c r="AC1839" s="156"/>
      <c r="AD1839" s="156"/>
      <c r="AE1839" s="156"/>
      <c r="AF1839" s="156"/>
      <c r="AG1839" s="156"/>
      <c r="AM1839" s="380"/>
      <c r="AN1839" s="214"/>
      <c r="AO1839" s="214"/>
      <c r="AV1839" s="475"/>
      <c r="BC1839" s="381"/>
      <c r="BE1839" s="382"/>
      <c r="BF1839" s="398"/>
      <c r="BG1839" s="409"/>
      <c r="BH1839" s="156"/>
      <c r="BI1839" s="156"/>
      <c r="BJ1839" s="156"/>
      <c r="BK1839" s="156"/>
      <c r="BL1839" s="156"/>
      <c r="BN1839" s="367"/>
    </row>
    <row r="1840" spans="1:66" s="216" customFormat="1" x14ac:dyDescent="0.45">
      <c r="A1840" s="154"/>
      <c r="B1840" s="485"/>
      <c r="C1840" s="155"/>
      <c r="D1840" s="155"/>
      <c r="E1840" s="156"/>
      <c r="F1840" s="156"/>
      <c r="AB1840" s="156"/>
      <c r="AC1840" s="156"/>
      <c r="AD1840" s="156"/>
      <c r="AE1840" s="156"/>
      <c r="AF1840" s="156"/>
      <c r="AG1840" s="156"/>
      <c r="AM1840" s="380"/>
      <c r="AN1840" s="214"/>
      <c r="AO1840" s="214"/>
      <c r="AV1840" s="475"/>
      <c r="BC1840" s="381"/>
      <c r="BE1840" s="382"/>
      <c r="BF1840" s="398"/>
      <c r="BG1840" s="409"/>
      <c r="BH1840" s="156"/>
      <c r="BI1840" s="156"/>
      <c r="BJ1840" s="156"/>
      <c r="BK1840" s="156"/>
      <c r="BL1840" s="156"/>
      <c r="BN1840" s="367"/>
    </row>
    <row r="1841" spans="1:66" s="216" customFormat="1" x14ac:dyDescent="0.45">
      <c r="A1841" s="154"/>
      <c r="B1841" s="485"/>
      <c r="C1841" s="155"/>
      <c r="D1841" s="155"/>
      <c r="E1841" s="156"/>
      <c r="F1841" s="156"/>
      <c r="AB1841" s="156"/>
      <c r="AC1841" s="156"/>
      <c r="AD1841" s="156"/>
      <c r="AE1841" s="156"/>
      <c r="AF1841" s="156"/>
      <c r="AG1841" s="156"/>
      <c r="AM1841" s="380"/>
      <c r="AN1841" s="214"/>
      <c r="AO1841" s="214"/>
      <c r="AV1841" s="475"/>
      <c r="BC1841" s="381"/>
      <c r="BE1841" s="382"/>
      <c r="BF1841" s="398"/>
      <c r="BG1841" s="409"/>
      <c r="BH1841" s="156"/>
      <c r="BI1841" s="156"/>
      <c r="BJ1841" s="156"/>
      <c r="BK1841" s="156"/>
      <c r="BL1841" s="156"/>
      <c r="BN1841" s="367"/>
    </row>
    <row r="1842" spans="1:66" s="216" customFormat="1" x14ac:dyDescent="0.45">
      <c r="A1842" s="154"/>
      <c r="B1842" s="485"/>
      <c r="C1842" s="155"/>
      <c r="D1842" s="155"/>
      <c r="E1842" s="156"/>
      <c r="F1842" s="156"/>
      <c r="AB1842" s="156"/>
      <c r="AC1842" s="156"/>
      <c r="AD1842" s="156"/>
      <c r="AE1842" s="156"/>
      <c r="AF1842" s="156"/>
      <c r="AG1842" s="156"/>
      <c r="AM1842" s="380"/>
      <c r="AN1842" s="214"/>
      <c r="AO1842" s="214"/>
      <c r="AV1842" s="475"/>
      <c r="BC1842" s="381"/>
      <c r="BE1842" s="382"/>
      <c r="BF1842" s="398"/>
      <c r="BG1842" s="409"/>
      <c r="BH1842" s="156"/>
      <c r="BI1842" s="156"/>
      <c r="BJ1842" s="156"/>
      <c r="BK1842" s="156"/>
      <c r="BL1842" s="156"/>
      <c r="BN1842" s="367"/>
    </row>
    <row r="1843" spans="1:66" s="216" customFormat="1" x14ac:dyDescent="0.45">
      <c r="A1843" s="154"/>
      <c r="B1843" s="485"/>
      <c r="C1843" s="155"/>
      <c r="D1843" s="155"/>
      <c r="E1843" s="156"/>
      <c r="F1843" s="156"/>
      <c r="AB1843" s="156"/>
      <c r="AC1843" s="156"/>
      <c r="AD1843" s="156"/>
      <c r="AE1843" s="156"/>
      <c r="AF1843" s="156"/>
      <c r="AG1843" s="156"/>
      <c r="AM1843" s="380"/>
      <c r="AN1843" s="214"/>
      <c r="AO1843" s="214"/>
      <c r="AV1843" s="475"/>
      <c r="BC1843" s="381"/>
      <c r="BE1843" s="382"/>
      <c r="BF1843" s="398"/>
      <c r="BG1843" s="409"/>
      <c r="BH1843" s="156"/>
      <c r="BI1843" s="156"/>
      <c r="BJ1843" s="156"/>
      <c r="BK1843" s="156"/>
      <c r="BL1843" s="156"/>
      <c r="BN1843" s="367"/>
    </row>
    <row r="1844" spans="1:66" s="216" customFormat="1" x14ac:dyDescent="0.45">
      <c r="A1844" s="154"/>
      <c r="B1844" s="485"/>
      <c r="C1844" s="155"/>
      <c r="D1844" s="155"/>
      <c r="E1844" s="156"/>
      <c r="F1844" s="156"/>
      <c r="AB1844" s="156"/>
      <c r="AC1844" s="156"/>
      <c r="AD1844" s="156"/>
      <c r="AE1844" s="156"/>
      <c r="AF1844" s="156"/>
      <c r="AG1844" s="156"/>
      <c r="AM1844" s="380"/>
      <c r="AN1844" s="214"/>
      <c r="AO1844" s="214"/>
      <c r="AV1844" s="475"/>
      <c r="BC1844" s="381"/>
      <c r="BE1844" s="382"/>
      <c r="BF1844" s="398"/>
      <c r="BG1844" s="409"/>
      <c r="BH1844" s="156"/>
      <c r="BI1844" s="156"/>
      <c r="BJ1844" s="156"/>
      <c r="BK1844" s="156"/>
      <c r="BL1844" s="156"/>
      <c r="BN1844" s="367"/>
    </row>
    <row r="1845" spans="1:66" s="216" customFormat="1" x14ac:dyDescent="0.45">
      <c r="A1845" s="154"/>
      <c r="B1845" s="485"/>
      <c r="C1845" s="155"/>
      <c r="D1845" s="155"/>
      <c r="E1845" s="156"/>
      <c r="F1845" s="156"/>
      <c r="AB1845" s="156"/>
      <c r="AC1845" s="156"/>
      <c r="AD1845" s="156"/>
      <c r="AE1845" s="156"/>
      <c r="AF1845" s="156"/>
      <c r="AG1845" s="156"/>
      <c r="AM1845" s="380"/>
      <c r="AN1845" s="214"/>
      <c r="AO1845" s="214"/>
      <c r="AV1845" s="475"/>
      <c r="BC1845" s="381"/>
      <c r="BE1845" s="382"/>
      <c r="BF1845" s="398"/>
      <c r="BG1845" s="409"/>
      <c r="BH1845" s="156"/>
      <c r="BI1845" s="156"/>
      <c r="BJ1845" s="156"/>
      <c r="BK1845" s="156"/>
      <c r="BL1845" s="156"/>
      <c r="BN1845" s="367"/>
    </row>
    <row r="1846" spans="1:66" s="216" customFormat="1" x14ac:dyDescent="0.45">
      <c r="A1846" s="154"/>
      <c r="B1846" s="485"/>
      <c r="C1846" s="155"/>
      <c r="D1846" s="155"/>
      <c r="E1846" s="156"/>
      <c r="F1846" s="156"/>
      <c r="AB1846" s="156"/>
      <c r="AC1846" s="156"/>
      <c r="AD1846" s="156"/>
      <c r="AE1846" s="156"/>
      <c r="AF1846" s="156"/>
      <c r="AG1846" s="156"/>
      <c r="AM1846" s="380"/>
      <c r="AN1846" s="214"/>
      <c r="AO1846" s="214"/>
      <c r="AV1846" s="475"/>
      <c r="BC1846" s="381"/>
      <c r="BE1846" s="382"/>
      <c r="BF1846" s="398"/>
      <c r="BG1846" s="409"/>
      <c r="BH1846" s="156"/>
      <c r="BI1846" s="156"/>
      <c r="BJ1846" s="156"/>
      <c r="BK1846" s="156"/>
      <c r="BL1846" s="156"/>
      <c r="BN1846" s="367"/>
    </row>
    <row r="1847" spans="1:66" s="216" customFormat="1" x14ac:dyDescent="0.45">
      <c r="A1847" s="154"/>
      <c r="B1847" s="485"/>
      <c r="C1847" s="155"/>
      <c r="D1847" s="155"/>
      <c r="E1847" s="156"/>
      <c r="F1847" s="156"/>
      <c r="AB1847" s="156"/>
      <c r="AC1847" s="156"/>
      <c r="AD1847" s="156"/>
      <c r="AE1847" s="156"/>
      <c r="AF1847" s="156"/>
      <c r="AG1847" s="156"/>
      <c r="AM1847" s="380"/>
      <c r="AN1847" s="214"/>
      <c r="AO1847" s="214"/>
      <c r="AV1847" s="475"/>
      <c r="BC1847" s="381"/>
      <c r="BE1847" s="382"/>
      <c r="BF1847" s="398"/>
      <c r="BG1847" s="409"/>
      <c r="BH1847" s="156"/>
      <c r="BI1847" s="156"/>
      <c r="BJ1847" s="156"/>
      <c r="BK1847" s="156"/>
      <c r="BL1847" s="156"/>
      <c r="BN1847" s="367"/>
    </row>
    <row r="1848" spans="1:66" s="216" customFormat="1" x14ac:dyDescent="0.45">
      <c r="A1848" s="154"/>
      <c r="B1848" s="485"/>
      <c r="C1848" s="155"/>
      <c r="D1848" s="155"/>
      <c r="E1848" s="156"/>
      <c r="F1848" s="156"/>
      <c r="AB1848" s="156"/>
      <c r="AC1848" s="156"/>
      <c r="AD1848" s="156"/>
      <c r="AE1848" s="156"/>
      <c r="AF1848" s="156"/>
      <c r="AG1848" s="156"/>
      <c r="AM1848" s="380"/>
      <c r="AN1848" s="214"/>
      <c r="AO1848" s="214"/>
      <c r="AV1848" s="475"/>
      <c r="BC1848" s="381"/>
      <c r="BE1848" s="382"/>
      <c r="BF1848" s="398"/>
      <c r="BG1848" s="409"/>
      <c r="BH1848" s="156"/>
      <c r="BI1848" s="156"/>
      <c r="BJ1848" s="156"/>
      <c r="BK1848" s="156"/>
      <c r="BL1848" s="156"/>
      <c r="BN1848" s="367"/>
    </row>
    <row r="1849" spans="1:66" s="216" customFormat="1" x14ac:dyDescent="0.45">
      <c r="A1849" s="154"/>
      <c r="B1849" s="485"/>
      <c r="C1849" s="155"/>
      <c r="D1849" s="155"/>
      <c r="E1849" s="156"/>
      <c r="F1849" s="156"/>
      <c r="AB1849" s="156"/>
      <c r="AC1849" s="156"/>
      <c r="AD1849" s="156"/>
      <c r="AE1849" s="156"/>
      <c r="AF1849" s="156"/>
      <c r="AG1849" s="156"/>
      <c r="AM1849" s="380"/>
      <c r="AN1849" s="214"/>
      <c r="AO1849" s="214"/>
      <c r="AV1849" s="475"/>
      <c r="BC1849" s="381"/>
      <c r="BE1849" s="382"/>
      <c r="BF1849" s="398"/>
      <c r="BG1849" s="409"/>
      <c r="BH1849" s="156"/>
      <c r="BI1849" s="156"/>
      <c r="BJ1849" s="156"/>
      <c r="BK1849" s="156"/>
      <c r="BL1849" s="156"/>
      <c r="BN1849" s="367"/>
    </row>
    <row r="1850" spans="1:66" s="216" customFormat="1" x14ac:dyDescent="0.45">
      <c r="A1850" s="154"/>
      <c r="B1850" s="485"/>
      <c r="C1850" s="155"/>
      <c r="D1850" s="155"/>
      <c r="E1850" s="156"/>
      <c r="F1850" s="156"/>
      <c r="AB1850" s="156"/>
      <c r="AC1850" s="156"/>
      <c r="AD1850" s="156"/>
      <c r="AE1850" s="156"/>
      <c r="AF1850" s="156"/>
      <c r="AG1850" s="156"/>
      <c r="AM1850" s="380"/>
      <c r="AN1850" s="214"/>
      <c r="AO1850" s="214"/>
      <c r="AV1850" s="475"/>
      <c r="BC1850" s="381"/>
      <c r="BE1850" s="382"/>
      <c r="BF1850" s="398"/>
      <c r="BG1850" s="409"/>
      <c r="BH1850" s="156"/>
      <c r="BI1850" s="156"/>
      <c r="BJ1850" s="156"/>
      <c r="BK1850" s="156"/>
      <c r="BL1850" s="156"/>
      <c r="BN1850" s="367"/>
    </row>
    <row r="1851" spans="1:66" s="216" customFormat="1" x14ac:dyDescent="0.45">
      <c r="A1851" s="154"/>
      <c r="B1851" s="485"/>
      <c r="C1851" s="155"/>
      <c r="D1851" s="155"/>
      <c r="E1851" s="156"/>
      <c r="F1851" s="156"/>
      <c r="AB1851" s="156"/>
      <c r="AC1851" s="156"/>
      <c r="AD1851" s="156"/>
      <c r="AE1851" s="156"/>
      <c r="AF1851" s="156"/>
      <c r="AG1851" s="156"/>
      <c r="AM1851" s="380"/>
      <c r="AN1851" s="214"/>
      <c r="AO1851" s="214"/>
      <c r="AV1851" s="475"/>
      <c r="BC1851" s="381"/>
      <c r="BE1851" s="382"/>
      <c r="BF1851" s="398"/>
      <c r="BG1851" s="409"/>
      <c r="BH1851" s="156"/>
      <c r="BI1851" s="156"/>
      <c r="BJ1851" s="156"/>
      <c r="BK1851" s="156"/>
      <c r="BL1851" s="156"/>
      <c r="BN1851" s="367"/>
    </row>
    <row r="1852" spans="1:66" s="216" customFormat="1" x14ac:dyDescent="0.45">
      <c r="A1852" s="154"/>
      <c r="B1852" s="485"/>
      <c r="C1852" s="155"/>
      <c r="D1852" s="155"/>
      <c r="E1852" s="156"/>
      <c r="F1852" s="156"/>
      <c r="AB1852" s="156"/>
      <c r="AC1852" s="156"/>
      <c r="AD1852" s="156"/>
      <c r="AE1852" s="156"/>
      <c r="AF1852" s="156"/>
      <c r="AG1852" s="156"/>
      <c r="AM1852" s="380"/>
      <c r="AN1852" s="214"/>
      <c r="AO1852" s="214"/>
      <c r="AV1852" s="475"/>
      <c r="BC1852" s="381"/>
      <c r="BE1852" s="382"/>
      <c r="BF1852" s="398"/>
      <c r="BG1852" s="409"/>
      <c r="BH1852" s="156"/>
      <c r="BI1852" s="156"/>
      <c r="BJ1852" s="156"/>
      <c r="BK1852" s="156"/>
      <c r="BL1852" s="156"/>
      <c r="BN1852" s="367"/>
    </row>
    <row r="1853" spans="1:66" s="216" customFormat="1" x14ac:dyDescent="0.45">
      <c r="A1853" s="154"/>
      <c r="B1853" s="485"/>
      <c r="C1853" s="155"/>
      <c r="D1853" s="155"/>
      <c r="E1853" s="156"/>
      <c r="F1853" s="156"/>
      <c r="AB1853" s="156"/>
      <c r="AC1853" s="156"/>
      <c r="AD1853" s="156"/>
      <c r="AE1853" s="156"/>
      <c r="AF1853" s="156"/>
      <c r="AG1853" s="156"/>
      <c r="AM1853" s="380"/>
      <c r="AN1853" s="214"/>
      <c r="AO1853" s="214"/>
      <c r="AV1853" s="475"/>
      <c r="BC1853" s="381"/>
      <c r="BE1853" s="382"/>
      <c r="BF1853" s="398"/>
      <c r="BG1853" s="409"/>
      <c r="BH1853" s="156"/>
      <c r="BI1853" s="156"/>
      <c r="BJ1853" s="156"/>
      <c r="BK1853" s="156"/>
      <c r="BL1853" s="156"/>
      <c r="BN1853" s="367"/>
    </row>
    <row r="1854" spans="1:66" s="216" customFormat="1" x14ac:dyDescent="0.45">
      <c r="A1854" s="154"/>
      <c r="B1854" s="485"/>
      <c r="C1854" s="155"/>
      <c r="D1854" s="155"/>
      <c r="E1854" s="156"/>
      <c r="F1854" s="156"/>
      <c r="AB1854" s="156"/>
      <c r="AC1854" s="156"/>
      <c r="AD1854" s="156"/>
      <c r="AE1854" s="156"/>
      <c r="AF1854" s="156"/>
      <c r="AG1854" s="156"/>
      <c r="AM1854" s="380"/>
      <c r="AN1854" s="214"/>
      <c r="AO1854" s="214"/>
      <c r="AV1854" s="475"/>
      <c r="BC1854" s="381"/>
      <c r="BE1854" s="382"/>
      <c r="BF1854" s="398"/>
      <c r="BG1854" s="409"/>
      <c r="BH1854" s="156"/>
      <c r="BI1854" s="156"/>
      <c r="BJ1854" s="156"/>
      <c r="BK1854" s="156"/>
      <c r="BL1854" s="156"/>
      <c r="BN1854" s="367"/>
    </row>
    <row r="1855" spans="1:66" s="216" customFormat="1" x14ac:dyDescent="0.45">
      <c r="A1855" s="154"/>
      <c r="B1855" s="485"/>
      <c r="C1855" s="155"/>
      <c r="D1855" s="155"/>
      <c r="E1855" s="156"/>
      <c r="F1855" s="156"/>
      <c r="AB1855" s="156"/>
      <c r="AC1855" s="156"/>
      <c r="AD1855" s="156"/>
      <c r="AE1855" s="156"/>
      <c r="AF1855" s="156"/>
      <c r="AG1855" s="156"/>
      <c r="AM1855" s="380"/>
      <c r="AN1855" s="214"/>
      <c r="AO1855" s="214"/>
      <c r="AV1855" s="475"/>
      <c r="BC1855" s="381"/>
      <c r="BE1855" s="382"/>
      <c r="BF1855" s="398"/>
      <c r="BG1855" s="409"/>
      <c r="BH1855" s="156"/>
      <c r="BI1855" s="156"/>
      <c r="BJ1855" s="156"/>
      <c r="BK1855" s="156"/>
      <c r="BL1855" s="156"/>
      <c r="BN1855" s="367"/>
    </row>
    <row r="1856" spans="1:66" s="216" customFormat="1" x14ac:dyDescent="0.45">
      <c r="A1856" s="154"/>
      <c r="B1856" s="485"/>
      <c r="C1856" s="155"/>
      <c r="D1856" s="155"/>
      <c r="E1856" s="156"/>
      <c r="F1856" s="156"/>
      <c r="AB1856" s="156"/>
      <c r="AC1856" s="156"/>
      <c r="AD1856" s="156"/>
      <c r="AE1856" s="156"/>
      <c r="AF1856" s="156"/>
      <c r="AG1856" s="156"/>
      <c r="AM1856" s="380"/>
      <c r="AN1856" s="214"/>
      <c r="AO1856" s="214"/>
      <c r="AV1856" s="475"/>
      <c r="BC1856" s="381"/>
      <c r="BE1856" s="382"/>
      <c r="BF1856" s="398"/>
      <c r="BG1856" s="409"/>
      <c r="BH1856" s="156"/>
      <c r="BI1856" s="156"/>
      <c r="BJ1856" s="156"/>
      <c r="BK1856" s="156"/>
      <c r="BL1856" s="156"/>
      <c r="BN1856" s="367"/>
    </row>
    <row r="1857" spans="1:66" s="216" customFormat="1" x14ac:dyDescent="0.45">
      <c r="A1857" s="154"/>
      <c r="B1857" s="485"/>
      <c r="C1857" s="155"/>
      <c r="D1857" s="155"/>
      <c r="E1857" s="156"/>
      <c r="F1857" s="156"/>
      <c r="AB1857" s="156"/>
      <c r="AC1857" s="156"/>
      <c r="AD1857" s="156"/>
      <c r="AE1857" s="156"/>
      <c r="AF1857" s="156"/>
      <c r="AG1857" s="156"/>
      <c r="AM1857" s="380"/>
      <c r="AN1857" s="214"/>
      <c r="AO1857" s="214"/>
      <c r="AV1857" s="475"/>
      <c r="BC1857" s="381"/>
      <c r="BE1857" s="382"/>
      <c r="BF1857" s="398"/>
      <c r="BG1857" s="409"/>
      <c r="BH1857" s="156"/>
      <c r="BI1857" s="156"/>
      <c r="BJ1857" s="156"/>
      <c r="BK1857" s="156"/>
      <c r="BL1857" s="156"/>
      <c r="BN1857" s="367"/>
    </row>
    <row r="1858" spans="1:66" s="216" customFormat="1" x14ac:dyDescent="0.45">
      <c r="A1858" s="154"/>
      <c r="B1858" s="485"/>
      <c r="C1858" s="155"/>
      <c r="D1858" s="155"/>
      <c r="E1858" s="156"/>
      <c r="F1858" s="156"/>
      <c r="AB1858" s="156"/>
      <c r="AC1858" s="156"/>
      <c r="AD1858" s="156"/>
      <c r="AE1858" s="156"/>
      <c r="AF1858" s="156"/>
      <c r="AG1858" s="156"/>
      <c r="AM1858" s="380"/>
      <c r="AN1858" s="214"/>
      <c r="AO1858" s="214"/>
      <c r="AV1858" s="475"/>
      <c r="BC1858" s="381"/>
      <c r="BE1858" s="382"/>
      <c r="BF1858" s="398"/>
      <c r="BG1858" s="409"/>
      <c r="BH1858" s="156"/>
      <c r="BI1858" s="156"/>
      <c r="BJ1858" s="156"/>
      <c r="BK1858" s="156"/>
      <c r="BL1858" s="156"/>
      <c r="BN1858" s="367"/>
    </row>
    <row r="1859" spans="1:66" s="216" customFormat="1" x14ac:dyDescent="0.45">
      <c r="A1859" s="154"/>
      <c r="B1859" s="485"/>
      <c r="C1859" s="155"/>
      <c r="D1859" s="155"/>
      <c r="E1859" s="156"/>
      <c r="F1859" s="156"/>
      <c r="AB1859" s="156"/>
      <c r="AC1859" s="156"/>
      <c r="AD1859" s="156"/>
      <c r="AE1859" s="156"/>
      <c r="AF1859" s="156"/>
      <c r="AG1859" s="156"/>
      <c r="AM1859" s="380"/>
      <c r="AN1859" s="214"/>
      <c r="AO1859" s="214"/>
      <c r="AV1859" s="475"/>
      <c r="BC1859" s="381"/>
      <c r="BE1859" s="382"/>
      <c r="BF1859" s="398"/>
      <c r="BG1859" s="409"/>
      <c r="BH1859" s="156"/>
      <c r="BI1859" s="156"/>
      <c r="BJ1859" s="156"/>
      <c r="BK1859" s="156"/>
      <c r="BL1859" s="156"/>
      <c r="BN1859" s="367"/>
    </row>
    <row r="1860" spans="1:66" s="216" customFormat="1" x14ac:dyDescent="0.45">
      <c r="A1860" s="154"/>
      <c r="B1860" s="485"/>
      <c r="C1860" s="155"/>
      <c r="D1860" s="155"/>
      <c r="E1860" s="156"/>
      <c r="F1860" s="156"/>
      <c r="AB1860" s="156"/>
      <c r="AC1860" s="156"/>
      <c r="AD1860" s="156"/>
      <c r="AE1860" s="156"/>
      <c r="AF1860" s="156"/>
      <c r="AG1860" s="156"/>
      <c r="AM1860" s="380"/>
      <c r="AN1860" s="214"/>
      <c r="AO1860" s="214"/>
      <c r="AV1860" s="475"/>
      <c r="BC1860" s="381"/>
      <c r="BE1860" s="382"/>
      <c r="BF1860" s="398"/>
      <c r="BG1860" s="409"/>
      <c r="BH1860" s="156"/>
      <c r="BI1860" s="156"/>
      <c r="BJ1860" s="156"/>
      <c r="BK1860" s="156"/>
      <c r="BL1860" s="156"/>
      <c r="BN1860" s="367"/>
    </row>
    <row r="1861" spans="1:66" s="216" customFormat="1" x14ac:dyDescent="0.45">
      <c r="A1861" s="154"/>
      <c r="B1861" s="485"/>
      <c r="C1861" s="155"/>
      <c r="D1861" s="155"/>
      <c r="E1861" s="156"/>
      <c r="F1861" s="156"/>
      <c r="AB1861" s="156"/>
      <c r="AC1861" s="156"/>
      <c r="AD1861" s="156"/>
      <c r="AE1861" s="156"/>
      <c r="AF1861" s="156"/>
      <c r="AG1861" s="156"/>
      <c r="AM1861" s="380"/>
      <c r="AN1861" s="214"/>
      <c r="AO1861" s="214"/>
      <c r="AV1861" s="475"/>
      <c r="BC1861" s="381"/>
      <c r="BE1861" s="382"/>
      <c r="BF1861" s="398"/>
      <c r="BG1861" s="409"/>
      <c r="BH1861" s="156"/>
      <c r="BI1861" s="156"/>
      <c r="BJ1861" s="156"/>
      <c r="BK1861" s="156"/>
      <c r="BL1861" s="156"/>
      <c r="BN1861" s="367"/>
    </row>
    <row r="1862" spans="1:66" s="216" customFormat="1" x14ac:dyDescent="0.45">
      <c r="A1862" s="154"/>
      <c r="B1862" s="485"/>
      <c r="C1862" s="155"/>
      <c r="D1862" s="155"/>
      <c r="E1862" s="156"/>
      <c r="F1862" s="156"/>
      <c r="AB1862" s="156"/>
      <c r="AC1862" s="156"/>
      <c r="AD1862" s="156"/>
      <c r="AE1862" s="156"/>
      <c r="AF1862" s="156"/>
      <c r="AG1862" s="156"/>
      <c r="AM1862" s="380"/>
      <c r="AN1862" s="214"/>
      <c r="AO1862" s="214"/>
      <c r="AV1862" s="475"/>
      <c r="BC1862" s="381"/>
      <c r="BE1862" s="382"/>
      <c r="BF1862" s="398"/>
      <c r="BG1862" s="409"/>
      <c r="BH1862" s="156"/>
      <c r="BI1862" s="156"/>
      <c r="BJ1862" s="156"/>
      <c r="BK1862" s="156"/>
      <c r="BL1862" s="156"/>
      <c r="BN1862" s="367"/>
    </row>
    <row r="1863" spans="1:66" s="216" customFormat="1" x14ac:dyDescent="0.45">
      <c r="A1863" s="154"/>
      <c r="B1863" s="485"/>
      <c r="C1863" s="155"/>
      <c r="D1863" s="155"/>
      <c r="E1863" s="156"/>
      <c r="F1863" s="156"/>
      <c r="AB1863" s="156"/>
      <c r="AC1863" s="156"/>
      <c r="AD1863" s="156"/>
      <c r="AE1863" s="156"/>
      <c r="AF1863" s="156"/>
      <c r="AG1863" s="156"/>
      <c r="AM1863" s="380"/>
      <c r="AN1863" s="214"/>
      <c r="AO1863" s="214"/>
      <c r="AV1863" s="475"/>
      <c r="BC1863" s="381"/>
      <c r="BE1863" s="382"/>
      <c r="BF1863" s="398"/>
      <c r="BG1863" s="409"/>
      <c r="BH1863" s="156"/>
      <c r="BI1863" s="156"/>
      <c r="BJ1863" s="156"/>
      <c r="BK1863" s="156"/>
      <c r="BL1863" s="156"/>
      <c r="BN1863" s="367"/>
    </row>
    <row r="1864" spans="1:66" s="216" customFormat="1" x14ac:dyDescent="0.45">
      <c r="A1864" s="154"/>
      <c r="B1864" s="485"/>
      <c r="C1864" s="155"/>
      <c r="D1864" s="155"/>
      <c r="E1864" s="156"/>
      <c r="F1864" s="156"/>
      <c r="AB1864" s="156"/>
      <c r="AC1864" s="156"/>
      <c r="AD1864" s="156"/>
      <c r="AE1864" s="156"/>
      <c r="AF1864" s="156"/>
      <c r="AG1864" s="156"/>
      <c r="AM1864" s="380"/>
      <c r="AN1864" s="214"/>
      <c r="AO1864" s="214"/>
      <c r="AV1864" s="475"/>
      <c r="BC1864" s="381"/>
      <c r="BE1864" s="382"/>
      <c r="BF1864" s="398"/>
      <c r="BG1864" s="409"/>
      <c r="BH1864" s="156"/>
      <c r="BI1864" s="156"/>
      <c r="BJ1864" s="156"/>
      <c r="BK1864" s="156"/>
      <c r="BL1864" s="156"/>
      <c r="BN1864" s="367"/>
    </row>
    <row r="1865" spans="1:66" s="216" customFormat="1" x14ac:dyDescent="0.45">
      <c r="A1865" s="154"/>
      <c r="B1865" s="485"/>
      <c r="C1865" s="155"/>
      <c r="D1865" s="155"/>
      <c r="E1865" s="156"/>
      <c r="F1865" s="156"/>
      <c r="AB1865" s="156"/>
      <c r="AC1865" s="156"/>
      <c r="AD1865" s="156"/>
      <c r="AE1865" s="156"/>
      <c r="AF1865" s="156"/>
      <c r="AG1865" s="156"/>
      <c r="AM1865" s="380"/>
      <c r="AN1865" s="214"/>
      <c r="AO1865" s="214"/>
      <c r="AV1865" s="475"/>
      <c r="BC1865" s="381"/>
      <c r="BE1865" s="382"/>
      <c r="BF1865" s="398"/>
      <c r="BG1865" s="409"/>
      <c r="BH1865" s="156"/>
      <c r="BI1865" s="156"/>
      <c r="BJ1865" s="156"/>
      <c r="BK1865" s="156"/>
      <c r="BL1865" s="156"/>
      <c r="BN1865" s="367"/>
    </row>
    <row r="1866" spans="1:66" s="216" customFormat="1" x14ac:dyDescent="0.45">
      <c r="A1866" s="154"/>
      <c r="B1866" s="485"/>
      <c r="C1866" s="155"/>
      <c r="D1866" s="155"/>
      <c r="E1866" s="156"/>
      <c r="F1866" s="156"/>
      <c r="AB1866" s="156"/>
      <c r="AC1866" s="156"/>
      <c r="AD1866" s="156"/>
      <c r="AE1866" s="156"/>
      <c r="AF1866" s="156"/>
      <c r="AG1866" s="156"/>
      <c r="AM1866" s="380"/>
      <c r="AN1866" s="214"/>
      <c r="AO1866" s="214"/>
      <c r="AV1866" s="475"/>
      <c r="BC1866" s="381"/>
      <c r="BE1866" s="382"/>
      <c r="BF1866" s="398"/>
      <c r="BG1866" s="409"/>
      <c r="BH1866" s="156"/>
      <c r="BI1866" s="156"/>
      <c r="BJ1866" s="156"/>
      <c r="BK1866" s="156"/>
      <c r="BL1866" s="156"/>
      <c r="BN1866" s="367"/>
    </row>
    <row r="1867" spans="1:66" s="216" customFormat="1" x14ac:dyDescent="0.45">
      <c r="A1867" s="154"/>
      <c r="B1867" s="485"/>
      <c r="C1867" s="155"/>
      <c r="D1867" s="155"/>
      <c r="E1867" s="156"/>
      <c r="F1867" s="156"/>
      <c r="AB1867" s="156"/>
      <c r="AC1867" s="156"/>
      <c r="AD1867" s="156"/>
      <c r="AE1867" s="156"/>
      <c r="AF1867" s="156"/>
      <c r="AG1867" s="156"/>
      <c r="AM1867" s="380"/>
      <c r="AN1867" s="214"/>
      <c r="AO1867" s="214"/>
      <c r="AV1867" s="475"/>
      <c r="BC1867" s="381"/>
      <c r="BE1867" s="382"/>
      <c r="BF1867" s="398"/>
      <c r="BG1867" s="409"/>
      <c r="BH1867" s="156"/>
      <c r="BI1867" s="156"/>
      <c r="BJ1867" s="156"/>
      <c r="BK1867" s="156"/>
      <c r="BL1867" s="156"/>
      <c r="BN1867" s="367"/>
    </row>
    <row r="1868" spans="1:66" s="216" customFormat="1" x14ac:dyDescent="0.45">
      <c r="A1868" s="154"/>
      <c r="B1868" s="485"/>
      <c r="C1868" s="155"/>
      <c r="D1868" s="155"/>
      <c r="E1868" s="156"/>
      <c r="F1868" s="156"/>
      <c r="AB1868" s="156"/>
      <c r="AC1868" s="156"/>
      <c r="AD1868" s="156"/>
      <c r="AE1868" s="156"/>
      <c r="AF1868" s="156"/>
      <c r="AG1868" s="156"/>
      <c r="AM1868" s="380"/>
      <c r="AN1868" s="214"/>
      <c r="AO1868" s="214"/>
      <c r="AV1868" s="475"/>
      <c r="BC1868" s="381"/>
      <c r="BE1868" s="382"/>
      <c r="BF1868" s="398"/>
      <c r="BG1868" s="409"/>
      <c r="BH1868" s="156"/>
      <c r="BI1868" s="156"/>
      <c r="BJ1868" s="156"/>
      <c r="BK1868" s="156"/>
      <c r="BL1868" s="156"/>
      <c r="BN1868" s="367"/>
    </row>
    <row r="1869" spans="1:66" s="216" customFormat="1" x14ac:dyDescent="0.45">
      <c r="A1869" s="154"/>
      <c r="B1869" s="485"/>
      <c r="C1869" s="155"/>
      <c r="D1869" s="155"/>
      <c r="E1869" s="156"/>
      <c r="F1869" s="156"/>
      <c r="AB1869" s="156"/>
      <c r="AC1869" s="156"/>
      <c r="AD1869" s="156"/>
      <c r="AE1869" s="156"/>
      <c r="AF1869" s="156"/>
      <c r="AG1869" s="156"/>
      <c r="AM1869" s="380"/>
      <c r="AN1869" s="214"/>
      <c r="AO1869" s="214"/>
      <c r="AV1869" s="475"/>
      <c r="BC1869" s="381"/>
      <c r="BE1869" s="382"/>
      <c r="BF1869" s="398"/>
      <c r="BG1869" s="409"/>
      <c r="BH1869" s="156"/>
      <c r="BI1869" s="156"/>
      <c r="BJ1869" s="156"/>
      <c r="BK1869" s="156"/>
      <c r="BL1869" s="156"/>
      <c r="BN1869" s="367"/>
    </row>
    <row r="1870" spans="1:66" s="216" customFormat="1" x14ac:dyDescent="0.45">
      <c r="A1870" s="154"/>
      <c r="B1870" s="485"/>
      <c r="C1870" s="155"/>
      <c r="D1870" s="155"/>
      <c r="E1870" s="156"/>
      <c r="F1870" s="156"/>
      <c r="AB1870" s="156"/>
      <c r="AC1870" s="156"/>
      <c r="AD1870" s="156"/>
      <c r="AE1870" s="156"/>
      <c r="AF1870" s="156"/>
      <c r="AG1870" s="156"/>
      <c r="AM1870" s="380"/>
      <c r="AN1870" s="214"/>
      <c r="AO1870" s="214"/>
      <c r="AV1870" s="475"/>
      <c r="BC1870" s="381"/>
      <c r="BE1870" s="382"/>
      <c r="BF1870" s="398"/>
      <c r="BG1870" s="409"/>
      <c r="BH1870" s="156"/>
      <c r="BI1870" s="156"/>
      <c r="BJ1870" s="156"/>
      <c r="BK1870" s="156"/>
      <c r="BL1870" s="156"/>
      <c r="BN1870" s="367"/>
    </row>
    <row r="1871" spans="1:66" s="216" customFormat="1" x14ac:dyDescent="0.45">
      <c r="A1871" s="154"/>
      <c r="B1871" s="485"/>
      <c r="C1871" s="155"/>
      <c r="D1871" s="155"/>
      <c r="E1871" s="156"/>
      <c r="F1871" s="156"/>
      <c r="AB1871" s="156"/>
      <c r="AC1871" s="156"/>
      <c r="AD1871" s="156"/>
      <c r="AE1871" s="156"/>
      <c r="AF1871" s="156"/>
      <c r="AG1871" s="156"/>
      <c r="AM1871" s="380"/>
      <c r="AN1871" s="214"/>
      <c r="AO1871" s="214"/>
      <c r="AV1871" s="475"/>
      <c r="BC1871" s="381"/>
      <c r="BE1871" s="382"/>
      <c r="BF1871" s="398"/>
      <c r="BG1871" s="409"/>
      <c r="BH1871" s="156"/>
      <c r="BI1871" s="156"/>
      <c r="BJ1871" s="156"/>
      <c r="BK1871" s="156"/>
      <c r="BL1871" s="156"/>
      <c r="BN1871" s="367"/>
    </row>
    <row r="1872" spans="1:66" s="216" customFormat="1" x14ac:dyDescent="0.45">
      <c r="A1872" s="154"/>
      <c r="B1872" s="485"/>
      <c r="C1872" s="155"/>
      <c r="D1872" s="155"/>
      <c r="E1872" s="156"/>
      <c r="F1872" s="156"/>
      <c r="AB1872" s="156"/>
      <c r="AC1872" s="156"/>
      <c r="AD1872" s="156"/>
      <c r="AE1872" s="156"/>
      <c r="AF1872" s="156"/>
      <c r="AG1872" s="156"/>
      <c r="AM1872" s="380"/>
      <c r="AN1872" s="214"/>
      <c r="AO1872" s="214"/>
      <c r="AV1872" s="475"/>
      <c r="BC1872" s="381"/>
      <c r="BE1872" s="382"/>
      <c r="BF1872" s="398"/>
      <c r="BG1872" s="409"/>
      <c r="BH1872" s="156"/>
      <c r="BI1872" s="156"/>
      <c r="BJ1872" s="156"/>
      <c r="BK1872" s="156"/>
      <c r="BL1872" s="156"/>
      <c r="BN1872" s="367"/>
    </row>
    <row r="1873" spans="1:66" s="216" customFormat="1" x14ac:dyDescent="0.45">
      <c r="A1873" s="154"/>
      <c r="B1873" s="485"/>
      <c r="C1873" s="155"/>
      <c r="D1873" s="155"/>
      <c r="E1873" s="156"/>
      <c r="F1873" s="156"/>
      <c r="AB1873" s="156"/>
      <c r="AC1873" s="156"/>
      <c r="AD1873" s="156"/>
      <c r="AE1873" s="156"/>
      <c r="AF1873" s="156"/>
      <c r="AG1873" s="156"/>
      <c r="AM1873" s="380"/>
      <c r="AN1873" s="214"/>
      <c r="AO1873" s="214"/>
      <c r="AV1873" s="475"/>
      <c r="BC1873" s="381"/>
      <c r="BE1873" s="382"/>
      <c r="BF1873" s="398"/>
      <c r="BG1873" s="409"/>
      <c r="BH1873" s="156"/>
      <c r="BI1873" s="156"/>
      <c r="BJ1873" s="156"/>
      <c r="BK1873" s="156"/>
      <c r="BL1873" s="156"/>
      <c r="BN1873" s="367"/>
    </row>
    <row r="1874" spans="1:66" s="216" customFormat="1" x14ac:dyDescent="0.45">
      <c r="A1874" s="154"/>
      <c r="B1874" s="485"/>
      <c r="C1874" s="155"/>
      <c r="D1874" s="155"/>
      <c r="E1874" s="156"/>
      <c r="F1874" s="156"/>
      <c r="AB1874" s="156"/>
      <c r="AC1874" s="156"/>
      <c r="AD1874" s="156"/>
      <c r="AE1874" s="156"/>
      <c r="AF1874" s="156"/>
      <c r="AG1874" s="156"/>
      <c r="AM1874" s="380"/>
      <c r="AN1874" s="214"/>
      <c r="AO1874" s="214"/>
      <c r="AV1874" s="475"/>
      <c r="BC1874" s="381"/>
      <c r="BE1874" s="382"/>
      <c r="BF1874" s="398"/>
      <c r="BG1874" s="409"/>
      <c r="BH1874" s="156"/>
      <c r="BI1874" s="156"/>
      <c r="BJ1874" s="156"/>
      <c r="BK1874" s="156"/>
      <c r="BL1874" s="156"/>
      <c r="BN1874" s="367"/>
    </row>
    <row r="1875" spans="1:66" s="216" customFormat="1" x14ac:dyDescent="0.45">
      <c r="A1875" s="154"/>
      <c r="B1875" s="485"/>
      <c r="C1875" s="155"/>
      <c r="D1875" s="155"/>
      <c r="E1875" s="156"/>
      <c r="F1875" s="156"/>
      <c r="AB1875" s="156"/>
      <c r="AC1875" s="156"/>
      <c r="AD1875" s="156"/>
      <c r="AE1875" s="156"/>
      <c r="AF1875" s="156"/>
      <c r="AG1875" s="156"/>
      <c r="AM1875" s="380"/>
      <c r="AN1875" s="214"/>
      <c r="AO1875" s="214"/>
      <c r="AV1875" s="475"/>
      <c r="BC1875" s="381"/>
      <c r="BE1875" s="382"/>
      <c r="BF1875" s="398"/>
      <c r="BG1875" s="409"/>
      <c r="BH1875" s="156"/>
      <c r="BI1875" s="156"/>
      <c r="BJ1875" s="156"/>
      <c r="BK1875" s="156"/>
      <c r="BL1875" s="156"/>
      <c r="BN1875" s="367"/>
    </row>
    <row r="1876" spans="1:66" s="216" customFormat="1" x14ac:dyDescent="0.45">
      <c r="A1876" s="154"/>
      <c r="B1876" s="485"/>
      <c r="C1876" s="155"/>
      <c r="D1876" s="155"/>
      <c r="E1876" s="156"/>
      <c r="F1876" s="156"/>
      <c r="AB1876" s="156"/>
      <c r="AC1876" s="156"/>
      <c r="AD1876" s="156"/>
      <c r="AE1876" s="156"/>
      <c r="AF1876" s="156"/>
      <c r="AG1876" s="156"/>
      <c r="AM1876" s="380"/>
      <c r="AN1876" s="214"/>
      <c r="AO1876" s="214"/>
      <c r="AV1876" s="475"/>
      <c r="BC1876" s="381"/>
      <c r="BE1876" s="382"/>
      <c r="BF1876" s="398"/>
      <c r="BG1876" s="409"/>
      <c r="BH1876" s="156"/>
      <c r="BI1876" s="156"/>
      <c r="BJ1876" s="156"/>
      <c r="BK1876" s="156"/>
      <c r="BL1876" s="156"/>
      <c r="BN1876" s="367"/>
    </row>
    <row r="1877" spans="1:66" s="216" customFormat="1" x14ac:dyDescent="0.45">
      <c r="A1877" s="154"/>
      <c r="B1877" s="485"/>
      <c r="C1877" s="155"/>
      <c r="D1877" s="155"/>
      <c r="E1877" s="156"/>
      <c r="F1877" s="156"/>
      <c r="AB1877" s="156"/>
      <c r="AC1877" s="156"/>
      <c r="AD1877" s="156"/>
      <c r="AE1877" s="156"/>
      <c r="AF1877" s="156"/>
      <c r="AG1877" s="156"/>
      <c r="AM1877" s="380"/>
      <c r="AN1877" s="214"/>
      <c r="AO1877" s="214"/>
      <c r="AV1877" s="475"/>
      <c r="BC1877" s="381"/>
      <c r="BE1877" s="382"/>
      <c r="BF1877" s="398"/>
      <c r="BG1877" s="409"/>
      <c r="BH1877" s="156"/>
      <c r="BI1877" s="156"/>
      <c r="BJ1877" s="156"/>
      <c r="BK1877" s="156"/>
      <c r="BL1877" s="156"/>
      <c r="BN1877" s="367"/>
    </row>
    <row r="1878" spans="1:66" s="216" customFormat="1" x14ac:dyDescent="0.45">
      <c r="A1878" s="154"/>
      <c r="B1878" s="485"/>
      <c r="C1878" s="155"/>
      <c r="D1878" s="155"/>
      <c r="E1878" s="156"/>
      <c r="F1878" s="156"/>
      <c r="AB1878" s="156"/>
      <c r="AC1878" s="156"/>
      <c r="AD1878" s="156"/>
      <c r="AE1878" s="156"/>
      <c r="AF1878" s="156"/>
      <c r="AG1878" s="156"/>
      <c r="AM1878" s="380"/>
      <c r="AN1878" s="214"/>
      <c r="AO1878" s="214"/>
      <c r="AV1878" s="475"/>
      <c r="BC1878" s="381"/>
      <c r="BE1878" s="382"/>
      <c r="BF1878" s="398"/>
      <c r="BG1878" s="409"/>
      <c r="BH1878" s="156"/>
      <c r="BI1878" s="156"/>
      <c r="BJ1878" s="156"/>
      <c r="BK1878" s="156"/>
      <c r="BL1878" s="156"/>
      <c r="BN1878" s="367"/>
    </row>
    <row r="1879" spans="1:66" s="216" customFormat="1" x14ac:dyDescent="0.45">
      <c r="A1879" s="154"/>
      <c r="B1879" s="485"/>
      <c r="C1879" s="155"/>
      <c r="D1879" s="155"/>
      <c r="E1879" s="156"/>
      <c r="F1879" s="156"/>
      <c r="AB1879" s="156"/>
      <c r="AC1879" s="156"/>
      <c r="AD1879" s="156"/>
      <c r="AE1879" s="156"/>
      <c r="AF1879" s="156"/>
      <c r="AG1879" s="156"/>
      <c r="AM1879" s="380"/>
      <c r="AN1879" s="214"/>
      <c r="AO1879" s="214"/>
      <c r="AV1879" s="475"/>
      <c r="BC1879" s="381"/>
      <c r="BE1879" s="382"/>
      <c r="BF1879" s="398"/>
      <c r="BG1879" s="409"/>
      <c r="BH1879" s="156"/>
      <c r="BI1879" s="156"/>
      <c r="BJ1879" s="156"/>
      <c r="BK1879" s="156"/>
      <c r="BL1879" s="156"/>
      <c r="BN1879" s="367"/>
    </row>
    <row r="1880" spans="1:66" s="216" customFormat="1" x14ac:dyDescent="0.45">
      <c r="A1880" s="154"/>
      <c r="B1880" s="485"/>
      <c r="C1880" s="155"/>
      <c r="D1880" s="155"/>
      <c r="E1880" s="156"/>
      <c r="F1880" s="156"/>
      <c r="AB1880" s="156"/>
      <c r="AC1880" s="156"/>
      <c r="AD1880" s="156"/>
      <c r="AE1880" s="156"/>
      <c r="AF1880" s="156"/>
      <c r="AG1880" s="156"/>
      <c r="AM1880" s="380"/>
      <c r="AN1880" s="214"/>
      <c r="AO1880" s="214"/>
      <c r="AV1880" s="475"/>
      <c r="BC1880" s="381"/>
      <c r="BE1880" s="382"/>
      <c r="BF1880" s="398"/>
      <c r="BG1880" s="409"/>
      <c r="BH1880" s="156"/>
      <c r="BI1880" s="156"/>
      <c r="BJ1880" s="156"/>
      <c r="BK1880" s="156"/>
      <c r="BL1880" s="156"/>
      <c r="BN1880" s="367"/>
    </row>
    <row r="1881" spans="1:66" s="216" customFormat="1" x14ac:dyDescent="0.45">
      <c r="A1881" s="154"/>
      <c r="B1881" s="485"/>
      <c r="C1881" s="155"/>
      <c r="D1881" s="155"/>
      <c r="E1881" s="156"/>
      <c r="F1881" s="156"/>
      <c r="AB1881" s="156"/>
      <c r="AC1881" s="156"/>
      <c r="AD1881" s="156"/>
      <c r="AE1881" s="156"/>
      <c r="AF1881" s="156"/>
      <c r="AG1881" s="156"/>
      <c r="AM1881" s="380"/>
      <c r="AN1881" s="214"/>
      <c r="AO1881" s="214"/>
      <c r="AV1881" s="475"/>
      <c r="BC1881" s="381"/>
      <c r="BE1881" s="382"/>
      <c r="BF1881" s="398"/>
      <c r="BG1881" s="409"/>
      <c r="BH1881" s="156"/>
      <c r="BI1881" s="156"/>
      <c r="BJ1881" s="156"/>
      <c r="BK1881" s="156"/>
      <c r="BL1881" s="156"/>
      <c r="BN1881" s="367"/>
    </row>
    <row r="1882" spans="1:66" s="216" customFormat="1" x14ac:dyDescent="0.45">
      <c r="A1882" s="154"/>
      <c r="B1882" s="485"/>
      <c r="C1882" s="155"/>
      <c r="D1882" s="155"/>
      <c r="E1882" s="156"/>
      <c r="F1882" s="156"/>
      <c r="AB1882" s="156"/>
      <c r="AC1882" s="156"/>
      <c r="AD1882" s="156"/>
      <c r="AE1882" s="156"/>
      <c r="AF1882" s="156"/>
      <c r="AG1882" s="156"/>
      <c r="AM1882" s="380"/>
      <c r="AN1882" s="214"/>
      <c r="AO1882" s="214"/>
      <c r="AV1882" s="475"/>
      <c r="BC1882" s="381"/>
      <c r="BE1882" s="382"/>
      <c r="BF1882" s="398"/>
      <c r="BG1882" s="409"/>
      <c r="BH1882" s="156"/>
      <c r="BI1882" s="156"/>
      <c r="BJ1882" s="156"/>
      <c r="BK1882" s="156"/>
      <c r="BL1882" s="156"/>
      <c r="BN1882" s="367"/>
    </row>
    <row r="1883" spans="1:66" s="216" customFormat="1" x14ac:dyDescent="0.45">
      <c r="A1883" s="154"/>
      <c r="B1883" s="485"/>
      <c r="C1883" s="155"/>
      <c r="D1883" s="155"/>
      <c r="E1883" s="156"/>
      <c r="F1883" s="156"/>
      <c r="AB1883" s="156"/>
      <c r="AC1883" s="156"/>
      <c r="AD1883" s="156"/>
      <c r="AE1883" s="156"/>
      <c r="AF1883" s="156"/>
      <c r="AG1883" s="156"/>
      <c r="AM1883" s="380"/>
      <c r="AN1883" s="214"/>
      <c r="AO1883" s="214"/>
      <c r="AV1883" s="475"/>
      <c r="BC1883" s="381"/>
      <c r="BE1883" s="382"/>
      <c r="BF1883" s="398"/>
      <c r="BG1883" s="409"/>
      <c r="BH1883" s="156"/>
      <c r="BI1883" s="156"/>
      <c r="BJ1883" s="156"/>
      <c r="BK1883" s="156"/>
      <c r="BL1883" s="156"/>
      <c r="BN1883" s="367"/>
    </row>
    <row r="1884" spans="1:66" s="216" customFormat="1" x14ac:dyDescent="0.45">
      <c r="A1884" s="154"/>
      <c r="B1884" s="485"/>
      <c r="C1884" s="155"/>
      <c r="D1884" s="155"/>
      <c r="E1884" s="156"/>
      <c r="F1884" s="156"/>
      <c r="AB1884" s="156"/>
      <c r="AC1884" s="156"/>
      <c r="AD1884" s="156"/>
      <c r="AE1884" s="156"/>
      <c r="AF1884" s="156"/>
      <c r="AG1884" s="156"/>
      <c r="AM1884" s="380"/>
      <c r="AN1884" s="214"/>
      <c r="AO1884" s="214"/>
      <c r="AV1884" s="475"/>
      <c r="BC1884" s="381"/>
      <c r="BE1884" s="382"/>
      <c r="BF1884" s="398"/>
      <c r="BG1884" s="409"/>
      <c r="BH1884" s="156"/>
      <c r="BI1884" s="156"/>
      <c r="BJ1884" s="156"/>
      <c r="BK1884" s="156"/>
      <c r="BL1884" s="156"/>
      <c r="BN1884" s="367"/>
    </row>
    <row r="1885" spans="1:66" s="216" customFormat="1" x14ac:dyDescent="0.45">
      <c r="A1885" s="154"/>
      <c r="B1885" s="485"/>
      <c r="C1885" s="155"/>
      <c r="D1885" s="155"/>
      <c r="E1885" s="156"/>
      <c r="F1885" s="156"/>
      <c r="AB1885" s="156"/>
      <c r="AC1885" s="156"/>
      <c r="AD1885" s="156"/>
      <c r="AE1885" s="156"/>
      <c r="AF1885" s="156"/>
      <c r="AG1885" s="156"/>
      <c r="AM1885" s="380"/>
      <c r="AN1885" s="214"/>
      <c r="AO1885" s="214"/>
      <c r="AV1885" s="475"/>
      <c r="BC1885" s="381"/>
      <c r="BE1885" s="382"/>
      <c r="BF1885" s="398"/>
      <c r="BG1885" s="409"/>
      <c r="BH1885" s="156"/>
      <c r="BI1885" s="156"/>
      <c r="BJ1885" s="156"/>
      <c r="BK1885" s="156"/>
      <c r="BL1885" s="156"/>
      <c r="BN1885" s="367"/>
    </row>
    <row r="1886" spans="1:66" s="216" customFormat="1" x14ac:dyDescent="0.45">
      <c r="A1886" s="154"/>
      <c r="B1886" s="485"/>
      <c r="C1886" s="155"/>
      <c r="D1886" s="155"/>
      <c r="E1886" s="156"/>
      <c r="F1886" s="156"/>
      <c r="AB1886" s="156"/>
      <c r="AC1886" s="156"/>
      <c r="AD1886" s="156"/>
      <c r="AE1886" s="156"/>
      <c r="AF1886" s="156"/>
      <c r="AG1886" s="156"/>
      <c r="AM1886" s="380"/>
      <c r="AN1886" s="214"/>
      <c r="AO1886" s="214"/>
      <c r="AV1886" s="475"/>
      <c r="BC1886" s="381"/>
      <c r="BE1886" s="382"/>
      <c r="BF1886" s="398"/>
      <c r="BG1886" s="409"/>
      <c r="BH1886" s="156"/>
      <c r="BI1886" s="156"/>
      <c r="BJ1886" s="156"/>
      <c r="BK1886" s="156"/>
      <c r="BL1886" s="156"/>
      <c r="BN1886" s="367"/>
    </row>
    <row r="1887" spans="1:66" s="216" customFormat="1" x14ac:dyDescent="0.45">
      <c r="A1887" s="154"/>
      <c r="B1887" s="485"/>
      <c r="C1887" s="155"/>
      <c r="D1887" s="155"/>
      <c r="E1887" s="156"/>
      <c r="F1887" s="156"/>
      <c r="AB1887" s="156"/>
      <c r="AC1887" s="156"/>
      <c r="AD1887" s="156"/>
      <c r="AE1887" s="156"/>
      <c r="AF1887" s="156"/>
      <c r="AG1887" s="156"/>
      <c r="AM1887" s="380"/>
      <c r="AN1887" s="214"/>
      <c r="AO1887" s="214"/>
      <c r="AV1887" s="475"/>
      <c r="BC1887" s="381"/>
      <c r="BE1887" s="382"/>
      <c r="BF1887" s="398"/>
      <c r="BG1887" s="409"/>
      <c r="BH1887" s="156"/>
      <c r="BI1887" s="156"/>
      <c r="BJ1887" s="156"/>
      <c r="BK1887" s="156"/>
      <c r="BL1887" s="156"/>
      <c r="BN1887" s="367"/>
    </row>
    <row r="1888" spans="1:66" s="216" customFormat="1" x14ac:dyDescent="0.45">
      <c r="A1888" s="154"/>
      <c r="B1888" s="485"/>
      <c r="C1888" s="155"/>
      <c r="D1888" s="155"/>
      <c r="E1888" s="156"/>
      <c r="F1888" s="156"/>
      <c r="AB1888" s="156"/>
      <c r="AC1888" s="156"/>
      <c r="AD1888" s="156"/>
      <c r="AE1888" s="156"/>
      <c r="AF1888" s="156"/>
      <c r="AG1888" s="156"/>
      <c r="AM1888" s="380"/>
      <c r="AN1888" s="214"/>
      <c r="AO1888" s="214"/>
      <c r="AV1888" s="475"/>
      <c r="BC1888" s="381"/>
      <c r="BE1888" s="382"/>
      <c r="BF1888" s="398"/>
      <c r="BG1888" s="409"/>
      <c r="BH1888" s="156"/>
      <c r="BI1888" s="156"/>
      <c r="BJ1888" s="156"/>
      <c r="BK1888" s="156"/>
      <c r="BL1888" s="156"/>
      <c r="BN1888" s="367"/>
    </row>
    <row r="1889" spans="1:66" s="216" customFormat="1" x14ac:dyDescent="0.45">
      <c r="A1889" s="154"/>
      <c r="B1889" s="485"/>
      <c r="C1889" s="155"/>
      <c r="D1889" s="155"/>
      <c r="E1889" s="156"/>
      <c r="F1889" s="156"/>
      <c r="AB1889" s="156"/>
      <c r="AC1889" s="156"/>
      <c r="AD1889" s="156"/>
      <c r="AE1889" s="156"/>
      <c r="AF1889" s="156"/>
      <c r="AG1889" s="156"/>
      <c r="AM1889" s="380"/>
      <c r="AN1889" s="214"/>
      <c r="AO1889" s="214"/>
      <c r="AV1889" s="475"/>
      <c r="BC1889" s="381"/>
      <c r="BE1889" s="382"/>
      <c r="BF1889" s="398"/>
      <c r="BG1889" s="409"/>
      <c r="BH1889" s="156"/>
      <c r="BI1889" s="156"/>
      <c r="BJ1889" s="156"/>
      <c r="BK1889" s="156"/>
      <c r="BL1889" s="156"/>
      <c r="BN1889" s="367"/>
    </row>
    <row r="1890" spans="1:66" s="216" customFormat="1" x14ac:dyDescent="0.45">
      <c r="A1890" s="154"/>
      <c r="B1890" s="485"/>
      <c r="C1890" s="155"/>
      <c r="D1890" s="155"/>
      <c r="E1890" s="156"/>
      <c r="F1890" s="156"/>
      <c r="AB1890" s="156"/>
      <c r="AC1890" s="156"/>
      <c r="AD1890" s="156"/>
      <c r="AE1890" s="156"/>
      <c r="AF1890" s="156"/>
      <c r="AG1890" s="156"/>
      <c r="AM1890" s="380"/>
      <c r="AN1890" s="214"/>
      <c r="AO1890" s="214"/>
      <c r="AV1890" s="475"/>
      <c r="BC1890" s="381"/>
      <c r="BE1890" s="382"/>
      <c r="BF1890" s="398"/>
      <c r="BG1890" s="409"/>
      <c r="BH1890" s="156"/>
      <c r="BI1890" s="156"/>
      <c r="BJ1890" s="156"/>
      <c r="BK1890" s="156"/>
      <c r="BL1890" s="156"/>
      <c r="BN1890" s="367"/>
    </row>
    <row r="1891" spans="1:66" s="216" customFormat="1" x14ac:dyDescent="0.45">
      <c r="A1891" s="154"/>
      <c r="B1891" s="485"/>
      <c r="C1891" s="155"/>
      <c r="D1891" s="155"/>
      <c r="E1891" s="156"/>
      <c r="F1891" s="156"/>
      <c r="AB1891" s="156"/>
      <c r="AC1891" s="156"/>
      <c r="AD1891" s="156"/>
      <c r="AE1891" s="156"/>
      <c r="AF1891" s="156"/>
      <c r="AG1891" s="156"/>
      <c r="AM1891" s="380"/>
      <c r="AN1891" s="214"/>
      <c r="AO1891" s="214"/>
      <c r="AV1891" s="475"/>
      <c r="BC1891" s="381"/>
      <c r="BE1891" s="382"/>
      <c r="BF1891" s="398"/>
      <c r="BG1891" s="409"/>
      <c r="BH1891" s="156"/>
      <c r="BI1891" s="156"/>
      <c r="BJ1891" s="156"/>
      <c r="BK1891" s="156"/>
      <c r="BL1891" s="156"/>
      <c r="BN1891" s="367"/>
    </row>
    <row r="1892" spans="1:66" s="216" customFormat="1" x14ac:dyDescent="0.45">
      <c r="A1892" s="154"/>
      <c r="B1892" s="485"/>
      <c r="C1892" s="155"/>
      <c r="D1892" s="155"/>
      <c r="E1892" s="156"/>
      <c r="F1892" s="156"/>
      <c r="AB1892" s="156"/>
      <c r="AC1892" s="156"/>
      <c r="AD1892" s="156"/>
      <c r="AE1892" s="156"/>
      <c r="AF1892" s="156"/>
      <c r="AG1892" s="156"/>
      <c r="AM1892" s="380"/>
      <c r="AN1892" s="214"/>
      <c r="AO1892" s="214"/>
      <c r="AV1892" s="475"/>
      <c r="BC1892" s="381"/>
      <c r="BE1892" s="382"/>
      <c r="BF1892" s="398"/>
      <c r="BG1892" s="409"/>
      <c r="BH1892" s="156"/>
      <c r="BI1892" s="156"/>
      <c r="BJ1892" s="156"/>
      <c r="BK1892" s="156"/>
      <c r="BL1892" s="156"/>
      <c r="BN1892" s="367"/>
    </row>
    <row r="1893" spans="1:66" s="216" customFormat="1" x14ac:dyDescent="0.45">
      <c r="A1893" s="154"/>
      <c r="B1893" s="485"/>
      <c r="C1893" s="155"/>
      <c r="D1893" s="155"/>
      <c r="E1893" s="156"/>
      <c r="F1893" s="156"/>
      <c r="AB1893" s="156"/>
      <c r="AC1893" s="156"/>
      <c r="AD1893" s="156"/>
      <c r="AE1893" s="156"/>
      <c r="AF1893" s="156"/>
      <c r="AG1893" s="156"/>
      <c r="AM1893" s="380"/>
      <c r="AN1893" s="214"/>
      <c r="AO1893" s="214"/>
      <c r="AV1893" s="475"/>
      <c r="BC1893" s="381"/>
      <c r="BE1893" s="382"/>
      <c r="BF1893" s="398"/>
      <c r="BG1893" s="409"/>
      <c r="BH1893" s="156"/>
      <c r="BI1893" s="156"/>
      <c r="BJ1893" s="156"/>
      <c r="BK1893" s="156"/>
      <c r="BL1893" s="156"/>
      <c r="BN1893" s="367"/>
    </row>
    <row r="1894" spans="1:66" s="216" customFormat="1" x14ac:dyDescent="0.45">
      <c r="A1894" s="154"/>
      <c r="B1894" s="485"/>
      <c r="C1894" s="155"/>
      <c r="D1894" s="155"/>
      <c r="E1894" s="156"/>
      <c r="F1894" s="156"/>
      <c r="AB1894" s="156"/>
      <c r="AC1894" s="156"/>
      <c r="AD1894" s="156"/>
      <c r="AE1894" s="156"/>
      <c r="AF1894" s="156"/>
      <c r="AG1894" s="156"/>
      <c r="AM1894" s="380"/>
      <c r="AN1894" s="214"/>
      <c r="AO1894" s="214"/>
      <c r="AV1894" s="475"/>
      <c r="BC1894" s="381"/>
      <c r="BE1894" s="382"/>
      <c r="BF1894" s="398"/>
      <c r="BG1894" s="409"/>
      <c r="BH1894" s="156"/>
      <c r="BI1894" s="156"/>
      <c r="BJ1894" s="156"/>
      <c r="BK1894" s="156"/>
      <c r="BL1894" s="156"/>
      <c r="BN1894" s="367"/>
    </row>
    <row r="1895" spans="1:66" s="216" customFormat="1" x14ac:dyDescent="0.45">
      <c r="A1895" s="154"/>
      <c r="B1895" s="485"/>
      <c r="C1895" s="155"/>
      <c r="D1895" s="155"/>
      <c r="E1895" s="156"/>
      <c r="F1895" s="156"/>
      <c r="AB1895" s="156"/>
      <c r="AC1895" s="156"/>
      <c r="AD1895" s="156"/>
      <c r="AE1895" s="156"/>
      <c r="AF1895" s="156"/>
      <c r="AG1895" s="156"/>
      <c r="AM1895" s="380"/>
      <c r="AN1895" s="214"/>
      <c r="AO1895" s="214"/>
      <c r="AV1895" s="475"/>
      <c r="BC1895" s="381"/>
      <c r="BE1895" s="382"/>
      <c r="BF1895" s="398"/>
      <c r="BG1895" s="409"/>
      <c r="BH1895" s="156"/>
      <c r="BI1895" s="156"/>
      <c r="BJ1895" s="156"/>
      <c r="BK1895" s="156"/>
      <c r="BL1895" s="156"/>
      <c r="BN1895" s="367"/>
    </row>
    <row r="1896" spans="1:66" s="216" customFormat="1" x14ac:dyDescent="0.45">
      <c r="A1896" s="154"/>
      <c r="B1896" s="485"/>
      <c r="C1896" s="155"/>
      <c r="D1896" s="155"/>
      <c r="E1896" s="156"/>
      <c r="F1896" s="156"/>
      <c r="AB1896" s="156"/>
      <c r="AC1896" s="156"/>
      <c r="AD1896" s="156"/>
      <c r="AE1896" s="156"/>
      <c r="AF1896" s="156"/>
      <c r="AG1896" s="156"/>
      <c r="AM1896" s="380"/>
      <c r="AN1896" s="214"/>
      <c r="AO1896" s="214"/>
      <c r="AV1896" s="475"/>
      <c r="BC1896" s="381"/>
      <c r="BE1896" s="382"/>
      <c r="BF1896" s="398"/>
      <c r="BG1896" s="409"/>
      <c r="BH1896" s="156"/>
      <c r="BI1896" s="156"/>
      <c r="BJ1896" s="156"/>
      <c r="BK1896" s="156"/>
      <c r="BL1896" s="156"/>
      <c r="BN1896" s="367"/>
    </row>
    <row r="1897" spans="1:66" s="216" customFormat="1" x14ac:dyDescent="0.45">
      <c r="A1897" s="154"/>
      <c r="B1897" s="485"/>
      <c r="C1897" s="155"/>
      <c r="D1897" s="155"/>
      <c r="E1897" s="156"/>
      <c r="F1897" s="156"/>
      <c r="AB1897" s="156"/>
      <c r="AC1897" s="156"/>
      <c r="AD1897" s="156"/>
      <c r="AE1897" s="156"/>
      <c r="AF1897" s="156"/>
      <c r="AG1897" s="156"/>
      <c r="AM1897" s="380"/>
      <c r="AN1897" s="214"/>
      <c r="AO1897" s="214"/>
      <c r="AV1897" s="475"/>
      <c r="BC1897" s="381"/>
      <c r="BE1897" s="382"/>
      <c r="BF1897" s="398"/>
      <c r="BG1897" s="409"/>
      <c r="BH1897" s="156"/>
      <c r="BI1897" s="156"/>
      <c r="BJ1897" s="156"/>
      <c r="BK1897" s="156"/>
      <c r="BL1897" s="156"/>
      <c r="BN1897" s="367"/>
    </row>
    <row r="1898" spans="1:66" s="216" customFormat="1" x14ac:dyDescent="0.45">
      <c r="A1898" s="154"/>
      <c r="B1898" s="485"/>
      <c r="C1898" s="155"/>
      <c r="D1898" s="155"/>
      <c r="E1898" s="156"/>
      <c r="F1898" s="156"/>
      <c r="AB1898" s="156"/>
      <c r="AC1898" s="156"/>
      <c r="AD1898" s="156"/>
      <c r="AE1898" s="156"/>
      <c r="AF1898" s="156"/>
      <c r="AG1898" s="156"/>
      <c r="AM1898" s="380"/>
      <c r="AN1898" s="214"/>
      <c r="AO1898" s="214"/>
      <c r="AV1898" s="475"/>
      <c r="BC1898" s="381"/>
      <c r="BE1898" s="382"/>
      <c r="BF1898" s="398"/>
      <c r="BG1898" s="409"/>
      <c r="BH1898" s="156"/>
      <c r="BI1898" s="156"/>
      <c r="BJ1898" s="156"/>
      <c r="BK1898" s="156"/>
      <c r="BL1898" s="156"/>
      <c r="BN1898" s="367"/>
    </row>
    <row r="1899" spans="1:66" s="216" customFormat="1" x14ac:dyDescent="0.45">
      <c r="A1899" s="154"/>
      <c r="B1899" s="485"/>
      <c r="C1899" s="155"/>
      <c r="D1899" s="155"/>
      <c r="E1899" s="156"/>
      <c r="F1899" s="156"/>
      <c r="AB1899" s="156"/>
      <c r="AC1899" s="156"/>
      <c r="AD1899" s="156"/>
      <c r="AE1899" s="156"/>
      <c r="AF1899" s="156"/>
      <c r="AG1899" s="156"/>
      <c r="AM1899" s="380"/>
      <c r="AN1899" s="214"/>
      <c r="AO1899" s="214"/>
      <c r="AV1899" s="475"/>
      <c r="BC1899" s="381"/>
      <c r="BE1899" s="382"/>
      <c r="BF1899" s="398"/>
      <c r="BG1899" s="409"/>
      <c r="BH1899" s="156"/>
      <c r="BI1899" s="156"/>
      <c r="BJ1899" s="156"/>
      <c r="BK1899" s="156"/>
      <c r="BL1899" s="156"/>
      <c r="BN1899" s="367"/>
    </row>
    <row r="1900" spans="1:66" s="216" customFormat="1" x14ac:dyDescent="0.45">
      <c r="A1900" s="154"/>
      <c r="B1900" s="485"/>
      <c r="C1900" s="155"/>
      <c r="D1900" s="155"/>
      <c r="E1900" s="156"/>
      <c r="F1900" s="156"/>
      <c r="AB1900" s="156"/>
      <c r="AC1900" s="156"/>
      <c r="AD1900" s="156"/>
      <c r="AE1900" s="156"/>
      <c r="AF1900" s="156"/>
      <c r="AG1900" s="156"/>
      <c r="AM1900" s="380"/>
      <c r="AN1900" s="214"/>
      <c r="AO1900" s="214"/>
      <c r="AV1900" s="475"/>
      <c r="BC1900" s="381"/>
      <c r="BE1900" s="382"/>
      <c r="BF1900" s="398"/>
      <c r="BG1900" s="409"/>
      <c r="BH1900" s="156"/>
      <c r="BI1900" s="156"/>
      <c r="BJ1900" s="156"/>
      <c r="BK1900" s="156"/>
      <c r="BL1900" s="156"/>
      <c r="BN1900" s="367"/>
    </row>
    <row r="1901" spans="1:66" s="216" customFormat="1" x14ac:dyDescent="0.45">
      <c r="A1901" s="154"/>
      <c r="B1901" s="485"/>
      <c r="C1901" s="155"/>
      <c r="D1901" s="155"/>
      <c r="E1901" s="156"/>
      <c r="F1901" s="156"/>
      <c r="AB1901" s="156"/>
      <c r="AC1901" s="156"/>
      <c r="AD1901" s="156"/>
      <c r="AE1901" s="156"/>
      <c r="AF1901" s="156"/>
      <c r="AG1901" s="156"/>
      <c r="AM1901" s="380"/>
      <c r="AN1901" s="214"/>
      <c r="AO1901" s="214"/>
      <c r="AV1901" s="475"/>
      <c r="BC1901" s="381"/>
      <c r="BE1901" s="382"/>
      <c r="BF1901" s="398"/>
      <c r="BG1901" s="409"/>
      <c r="BH1901" s="156"/>
      <c r="BI1901" s="156"/>
      <c r="BJ1901" s="156"/>
      <c r="BK1901" s="156"/>
      <c r="BL1901" s="156"/>
      <c r="BN1901" s="367"/>
    </row>
    <row r="1902" spans="1:66" s="216" customFormat="1" x14ac:dyDescent="0.45">
      <c r="A1902" s="154"/>
      <c r="B1902" s="485"/>
      <c r="C1902" s="155"/>
      <c r="D1902" s="155"/>
      <c r="E1902" s="156"/>
      <c r="F1902" s="156"/>
      <c r="AB1902" s="156"/>
      <c r="AC1902" s="156"/>
      <c r="AD1902" s="156"/>
      <c r="AE1902" s="156"/>
      <c r="AF1902" s="156"/>
      <c r="AG1902" s="156"/>
      <c r="AM1902" s="380"/>
      <c r="AN1902" s="214"/>
      <c r="AO1902" s="214"/>
      <c r="AV1902" s="475"/>
      <c r="BC1902" s="381"/>
      <c r="BE1902" s="382"/>
      <c r="BF1902" s="398"/>
      <c r="BG1902" s="409"/>
      <c r="BH1902" s="156"/>
      <c r="BI1902" s="156"/>
      <c r="BJ1902" s="156"/>
      <c r="BK1902" s="156"/>
      <c r="BL1902" s="156"/>
      <c r="BN1902" s="367"/>
    </row>
    <row r="1903" spans="1:66" s="216" customFormat="1" x14ac:dyDescent="0.45">
      <c r="A1903" s="154"/>
      <c r="B1903" s="485"/>
      <c r="C1903" s="155"/>
      <c r="D1903" s="155"/>
      <c r="E1903" s="156"/>
      <c r="F1903" s="156"/>
      <c r="AB1903" s="156"/>
      <c r="AC1903" s="156"/>
      <c r="AD1903" s="156"/>
      <c r="AE1903" s="156"/>
      <c r="AF1903" s="156"/>
      <c r="AG1903" s="156"/>
      <c r="AM1903" s="380"/>
      <c r="AN1903" s="214"/>
      <c r="AO1903" s="214"/>
      <c r="AV1903" s="475"/>
      <c r="BC1903" s="381"/>
      <c r="BE1903" s="382"/>
      <c r="BF1903" s="398"/>
      <c r="BG1903" s="409"/>
      <c r="BH1903" s="156"/>
      <c r="BI1903" s="156"/>
      <c r="BJ1903" s="156"/>
      <c r="BK1903" s="156"/>
      <c r="BL1903" s="156"/>
      <c r="BN1903" s="367"/>
    </row>
    <row r="1904" spans="1:66" s="216" customFormat="1" x14ac:dyDescent="0.45">
      <c r="A1904" s="154"/>
      <c r="B1904" s="485"/>
      <c r="C1904" s="155"/>
      <c r="D1904" s="155"/>
      <c r="E1904" s="156"/>
      <c r="F1904" s="156"/>
      <c r="AB1904" s="156"/>
      <c r="AC1904" s="156"/>
      <c r="AD1904" s="156"/>
      <c r="AE1904" s="156"/>
      <c r="AF1904" s="156"/>
      <c r="AG1904" s="156"/>
      <c r="AM1904" s="380"/>
      <c r="AN1904" s="214"/>
      <c r="AO1904" s="214"/>
      <c r="AV1904" s="475"/>
      <c r="BC1904" s="381"/>
      <c r="BE1904" s="382"/>
      <c r="BF1904" s="398"/>
      <c r="BG1904" s="409"/>
      <c r="BH1904" s="156"/>
      <c r="BI1904" s="156"/>
      <c r="BJ1904" s="156"/>
      <c r="BK1904" s="156"/>
      <c r="BL1904" s="156"/>
      <c r="BN1904" s="367"/>
    </row>
    <row r="1905" spans="1:66" s="216" customFormat="1" x14ac:dyDescent="0.45">
      <c r="A1905" s="154"/>
      <c r="B1905" s="485"/>
      <c r="C1905" s="155"/>
      <c r="D1905" s="155"/>
      <c r="E1905" s="156"/>
      <c r="F1905" s="156"/>
      <c r="AB1905" s="156"/>
      <c r="AC1905" s="156"/>
      <c r="AD1905" s="156"/>
      <c r="AE1905" s="156"/>
      <c r="AF1905" s="156"/>
      <c r="AG1905" s="156"/>
      <c r="AM1905" s="380"/>
      <c r="AN1905" s="214"/>
      <c r="AO1905" s="214"/>
      <c r="AV1905" s="475"/>
      <c r="BC1905" s="381"/>
      <c r="BE1905" s="382"/>
      <c r="BF1905" s="398"/>
      <c r="BG1905" s="409"/>
      <c r="BH1905" s="156"/>
      <c r="BI1905" s="156"/>
      <c r="BJ1905" s="156"/>
      <c r="BK1905" s="156"/>
      <c r="BL1905" s="156"/>
      <c r="BN1905" s="367"/>
    </row>
    <row r="1906" spans="1:66" s="216" customFormat="1" x14ac:dyDescent="0.45">
      <c r="A1906" s="154"/>
      <c r="B1906" s="485"/>
      <c r="C1906" s="155"/>
      <c r="D1906" s="155"/>
      <c r="E1906" s="156"/>
      <c r="F1906" s="156"/>
      <c r="AB1906" s="156"/>
      <c r="AC1906" s="156"/>
      <c r="AD1906" s="156"/>
      <c r="AE1906" s="156"/>
      <c r="AF1906" s="156"/>
      <c r="AG1906" s="156"/>
      <c r="AM1906" s="380"/>
      <c r="AN1906" s="214"/>
      <c r="AO1906" s="214"/>
      <c r="AV1906" s="475"/>
      <c r="BC1906" s="381"/>
      <c r="BE1906" s="382"/>
      <c r="BF1906" s="398"/>
      <c r="BG1906" s="409"/>
      <c r="BH1906" s="156"/>
      <c r="BI1906" s="156"/>
      <c r="BJ1906" s="156"/>
      <c r="BK1906" s="156"/>
      <c r="BL1906" s="156"/>
      <c r="BN1906" s="367"/>
    </row>
    <row r="1907" spans="1:66" s="216" customFormat="1" x14ac:dyDescent="0.45">
      <c r="A1907" s="154"/>
      <c r="B1907" s="485"/>
      <c r="C1907" s="155"/>
      <c r="D1907" s="155"/>
      <c r="E1907" s="156"/>
      <c r="F1907" s="156"/>
      <c r="AB1907" s="156"/>
      <c r="AC1907" s="156"/>
      <c r="AD1907" s="156"/>
      <c r="AE1907" s="156"/>
      <c r="AF1907" s="156"/>
      <c r="AG1907" s="156"/>
      <c r="AM1907" s="380"/>
      <c r="AN1907" s="214"/>
      <c r="AO1907" s="214"/>
      <c r="AV1907" s="475"/>
      <c r="BC1907" s="381"/>
      <c r="BE1907" s="382"/>
      <c r="BF1907" s="398"/>
      <c r="BG1907" s="409"/>
      <c r="BH1907" s="156"/>
      <c r="BI1907" s="156"/>
      <c r="BJ1907" s="156"/>
      <c r="BK1907" s="156"/>
      <c r="BL1907" s="156"/>
      <c r="BN1907" s="367"/>
    </row>
    <row r="1908" spans="1:66" s="216" customFormat="1" x14ac:dyDescent="0.45">
      <c r="A1908" s="154"/>
      <c r="B1908" s="485"/>
      <c r="C1908" s="155"/>
      <c r="D1908" s="155"/>
      <c r="E1908" s="156"/>
      <c r="F1908" s="156"/>
      <c r="AB1908" s="156"/>
      <c r="AC1908" s="156"/>
      <c r="AD1908" s="156"/>
      <c r="AE1908" s="156"/>
      <c r="AF1908" s="156"/>
      <c r="AG1908" s="156"/>
      <c r="AM1908" s="380"/>
      <c r="AN1908" s="214"/>
      <c r="AO1908" s="214"/>
      <c r="AV1908" s="475"/>
      <c r="BC1908" s="381"/>
      <c r="BE1908" s="382"/>
      <c r="BF1908" s="398"/>
      <c r="BG1908" s="409"/>
      <c r="BH1908" s="156"/>
      <c r="BI1908" s="156"/>
      <c r="BJ1908" s="156"/>
      <c r="BK1908" s="156"/>
      <c r="BL1908" s="156"/>
      <c r="BN1908" s="367"/>
    </row>
    <row r="1909" spans="1:66" s="216" customFormat="1" x14ac:dyDescent="0.45">
      <c r="A1909" s="154"/>
      <c r="B1909" s="485"/>
      <c r="C1909" s="155"/>
      <c r="D1909" s="155"/>
      <c r="E1909" s="156"/>
      <c r="F1909" s="156"/>
      <c r="AB1909" s="156"/>
      <c r="AC1909" s="156"/>
      <c r="AD1909" s="156"/>
      <c r="AE1909" s="156"/>
      <c r="AF1909" s="156"/>
      <c r="AG1909" s="156"/>
      <c r="AM1909" s="380"/>
      <c r="AN1909" s="214"/>
      <c r="AO1909" s="214"/>
      <c r="AV1909" s="475"/>
      <c r="BC1909" s="381"/>
      <c r="BE1909" s="382"/>
      <c r="BF1909" s="398"/>
      <c r="BG1909" s="409"/>
      <c r="BH1909" s="156"/>
      <c r="BI1909" s="156"/>
      <c r="BJ1909" s="156"/>
      <c r="BK1909" s="156"/>
      <c r="BL1909" s="156"/>
      <c r="BN1909" s="367"/>
    </row>
    <row r="1910" spans="1:66" s="216" customFormat="1" x14ac:dyDescent="0.45">
      <c r="A1910" s="154"/>
      <c r="B1910" s="485"/>
      <c r="C1910" s="155"/>
      <c r="D1910" s="155"/>
      <c r="E1910" s="156"/>
      <c r="F1910" s="156"/>
      <c r="AB1910" s="156"/>
      <c r="AC1910" s="156"/>
      <c r="AD1910" s="156"/>
      <c r="AE1910" s="156"/>
      <c r="AF1910" s="156"/>
      <c r="AG1910" s="156"/>
      <c r="AM1910" s="380"/>
      <c r="AN1910" s="214"/>
      <c r="AO1910" s="214"/>
      <c r="AV1910" s="475"/>
      <c r="BC1910" s="381"/>
      <c r="BE1910" s="382"/>
      <c r="BF1910" s="398"/>
      <c r="BG1910" s="409"/>
      <c r="BH1910" s="156"/>
      <c r="BI1910" s="156"/>
      <c r="BJ1910" s="156"/>
      <c r="BK1910" s="156"/>
      <c r="BL1910" s="156"/>
      <c r="BN1910" s="367"/>
    </row>
    <row r="1911" spans="1:66" s="216" customFormat="1" x14ac:dyDescent="0.45">
      <c r="A1911" s="154"/>
      <c r="B1911" s="485"/>
      <c r="C1911" s="155"/>
      <c r="D1911" s="155"/>
      <c r="E1911" s="156"/>
      <c r="F1911" s="156"/>
      <c r="AB1911" s="156"/>
      <c r="AC1911" s="156"/>
      <c r="AD1911" s="156"/>
      <c r="AE1911" s="156"/>
      <c r="AF1911" s="156"/>
      <c r="AG1911" s="156"/>
      <c r="AM1911" s="380"/>
      <c r="AN1911" s="214"/>
      <c r="AO1911" s="214"/>
      <c r="AV1911" s="475"/>
      <c r="BC1911" s="381"/>
      <c r="BE1911" s="382"/>
      <c r="BF1911" s="398"/>
      <c r="BG1911" s="409"/>
      <c r="BH1911" s="156"/>
      <c r="BI1911" s="156"/>
      <c r="BJ1911" s="156"/>
      <c r="BK1911" s="156"/>
      <c r="BL1911" s="156"/>
      <c r="BN1911" s="367"/>
    </row>
    <row r="1912" spans="1:66" s="216" customFormat="1" x14ac:dyDescent="0.45">
      <c r="A1912" s="154"/>
      <c r="B1912" s="485"/>
      <c r="C1912" s="155"/>
      <c r="D1912" s="155"/>
      <c r="E1912" s="156"/>
      <c r="F1912" s="156"/>
      <c r="AB1912" s="156"/>
      <c r="AC1912" s="156"/>
      <c r="AD1912" s="156"/>
      <c r="AE1912" s="156"/>
      <c r="AF1912" s="156"/>
      <c r="AG1912" s="156"/>
      <c r="AM1912" s="380"/>
      <c r="AN1912" s="214"/>
      <c r="AO1912" s="214"/>
      <c r="AV1912" s="475"/>
      <c r="BC1912" s="381"/>
      <c r="BE1912" s="382"/>
      <c r="BF1912" s="398"/>
      <c r="BG1912" s="409"/>
      <c r="BH1912" s="156"/>
      <c r="BI1912" s="156"/>
      <c r="BJ1912" s="156"/>
      <c r="BK1912" s="156"/>
      <c r="BL1912" s="156"/>
      <c r="BN1912" s="367"/>
    </row>
    <row r="1913" spans="1:66" s="216" customFormat="1" x14ac:dyDescent="0.45">
      <c r="A1913" s="154"/>
      <c r="B1913" s="485"/>
      <c r="C1913" s="155"/>
      <c r="D1913" s="155"/>
      <c r="E1913" s="156"/>
      <c r="F1913" s="156"/>
      <c r="AB1913" s="156"/>
      <c r="AC1913" s="156"/>
      <c r="AD1913" s="156"/>
      <c r="AE1913" s="156"/>
      <c r="AF1913" s="156"/>
      <c r="AG1913" s="156"/>
      <c r="AM1913" s="380"/>
      <c r="AN1913" s="214"/>
      <c r="AO1913" s="214"/>
      <c r="AV1913" s="475"/>
      <c r="BC1913" s="381"/>
      <c r="BE1913" s="382"/>
      <c r="BF1913" s="398"/>
      <c r="BG1913" s="409"/>
      <c r="BH1913" s="156"/>
      <c r="BI1913" s="156"/>
      <c r="BJ1913" s="156"/>
      <c r="BK1913" s="156"/>
      <c r="BL1913" s="156"/>
      <c r="BN1913" s="367"/>
    </row>
    <row r="1914" spans="1:66" s="216" customFormat="1" x14ac:dyDescent="0.45">
      <c r="A1914" s="154"/>
      <c r="B1914" s="485"/>
      <c r="C1914" s="155"/>
      <c r="D1914" s="155"/>
      <c r="E1914" s="156"/>
      <c r="F1914" s="156"/>
      <c r="AB1914" s="156"/>
      <c r="AC1914" s="156"/>
      <c r="AD1914" s="156"/>
      <c r="AE1914" s="156"/>
      <c r="AF1914" s="156"/>
      <c r="AG1914" s="156"/>
      <c r="AM1914" s="380"/>
      <c r="AN1914" s="214"/>
      <c r="AO1914" s="214"/>
      <c r="AV1914" s="475"/>
      <c r="BC1914" s="381"/>
      <c r="BE1914" s="382"/>
      <c r="BF1914" s="398"/>
      <c r="BG1914" s="409"/>
      <c r="BH1914" s="156"/>
      <c r="BI1914" s="156"/>
      <c r="BJ1914" s="156"/>
      <c r="BK1914" s="156"/>
      <c r="BL1914" s="156"/>
      <c r="BN1914" s="367"/>
    </row>
    <row r="1915" spans="1:66" s="216" customFormat="1" x14ac:dyDescent="0.45">
      <c r="A1915" s="154"/>
      <c r="B1915" s="485"/>
      <c r="C1915" s="155"/>
      <c r="D1915" s="155"/>
      <c r="E1915" s="156"/>
      <c r="F1915" s="156"/>
      <c r="AB1915" s="156"/>
      <c r="AC1915" s="156"/>
      <c r="AD1915" s="156"/>
      <c r="AE1915" s="156"/>
      <c r="AF1915" s="156"/>
      <c r="AG1915" s="156"/>
      <c r="AM1915" s="380"/>
      <c r="AN1915" s="214"/>
      <c r="AO1915" s="214"/>
      <c r="AV1915" s="475"/>
      <c r="BC1915" s="381"/>
      <c r="BE1915" s="382"/>
      <c r="BF1915" s="398"/>
      <c r="BG1915" s="409"/>
      <c r="BH1915" s="156"/>
      <c r="BI1915" s="156"/>
      <c r="BJ1915" s="156"/>
      <c r="BK1915" s="156"/>
      <c r="BL1915" s="156"/>
      <c r="BN1915" s="367"/>
    </row>
    <row r="1916" spans="1:66" s="216" customFormat="1" x14ac:dyDescent="0.45">
      <c r="A1916" s="154"/>
      <c r="B1916" s="485"/>
      <c r="C1916" s="155"/>
      <c r="D1916" s="155"/>
      <c r="E1916" s="156"/>
      <c r="F1916" s="156"/>
      <c r="AB1916" s="156"/>
      <c r="AC1916" s="156"/>
      <c r="AD1916" s="156"/>
      <c r="AE1916" s="156"/>
      <c r="AF1916" s="156"/>
      <c r="AG1916" s="156"/>
      <c r="AM1916" s="380"/>
      <c r="AN1916" s="214"/>
      <c r="AO1916" s="214"/>
      <c r="AV1916" s="475"/>
      <c r="BC1916" s="381"/>
      <c r="BE1916" s="382"/>
      <c r="BF1916" s="398"/>
      <c r="BG1916" s="409"/>
      <c r="BH1916" s="156"/>
      <c r="BI1916" s="156"/>
      <c r="BJ1916" s="156"/>
      <c r="BK1916" s="156"/>
      <c r="BL1916" s="156"/>
      <c r="BN1916" s="367"/>
    </row>
    <row r="1917" spans="1:66" s="216" customFormat="1" x14ac:dyDescent="0.45">
      <c r="A1917" s="154"/>
      <c r="B1917" s="485"/>
      <c r="C1917" s="155"/>
      <c r="D1917" s="155"/>
      <c r="E1917" s="156"/>
      <c r="F1917" s="156"/>
      <c r="AB1917" s="156"/>
      <c r="AC1917" s="156"/>
      <c r="AD1917" s="156"/>
      <c r="AE1917" s="156"/>
      <c r="AF1917" s="156"/>
      <c r="AG1917" s="156"/>
      <c r="AM1917" s="380"/>
      <c r="AN1917" s="214"/>
      <c r="AO1917" s="214"/>
      <c r="AV1917" s="475"/>
      <c r="BC1917" s="381"/>
      <c r="BE1917" s="382"/>
      <c r="BF1917" s="398"/>
      <c r="BG1917" s="409"/>
      <c r="BH1917" s="156"/>
      <c r="BI1917" s="156"/>
      <c r="BJ1917" s="156"/>
      <c r="BK1917" s="156"/>
      <c r="BL1917" s="156"/>
      <c r="BN1917" s="367"/>
    </row>
    <row r="1918" spans="1:66" s="216" customFormat="1" x14ac:dyDescent="0.45">
      <c r="A1918" s="154"/>
      <c r="B1918" s="485"/>
      <c r="C1918" s="155"/>
      <c r="D1918" s="155"/>
      <c r="E1918" s="156"/>
      <c r="F1918" s="156"/>
      <c r="AB1918" s="156"/>
      <c r="AC1918" s="156"/>
      <c r="AD1918" s="156"/>
      <c r="AE1918" s="156"/>
      <c r="AF1918" s="156"/>
      <c r="AG1918" s="156"/>
      <c r="AM1918" s="380"/>
      <c r="AN1918" s="214"/>
      <c r="AO1918" s="214"/>
      <c r="AV1918" s="475"/>
      <c r="BC1918" s="381"/>
      <c r="BE1918" s="382"/>
      <c r="BF1918" s="398"/>
      <c r="BG1918" s="409"/>
      <c r="BH1918" s="156"/>
      <c r="BI1918" s="156"/>
      <c r="BJ1918" s="156"/>
      <c r="BK1918" s="156"/>
      <c r="BL1918" s="156"/>
      <c r="BN1918" s="367"/>
    </row>
    <row r="1919" spans="1:66" s="216" customFormat="1" x14ac:dyDescent="0.45">
      <c r="A1919" s="154"/>
      <c r="B1919" s="485"/>
      <c r="C1919" s="155"/>
      <c r="D1919" s="155"/>
      <c r="E1919" s="156"/>
      <c r="F1919" s="156"/>
      <c r="AB1919" s="156"/>
      <c r="AC1919" s="156"/>
      <c r="AD1919" s="156"/>
      <c r="AE1919" s="156"/>
      <c r="AF1919" s="156"/>
      <c r="AG1919" s="156"/>
      <c r="AM1919" s="380"/>
      <c r="AN1919" s="214"/>
      <c r="AO1919" s="214"/>
      <c r="AV1919" s="475"/>
      <c r="BC1919" s="381"/>
      <c r="BE1919" s="382"/>
      <c r="BF1919" s="398"/>
      <c r="BG1919" s="409"/>
      <c r="BH1919" s="156"/>
      <c r="BI1919" s="156"/>
      <c r="BJ1919" s="156"/>
      <c r="BK1919" s="156"/>
      <c r="BL1919" s="156"/>
      <c r="BN1919" s="367"/>
    </row>
    <row r="1920" spans="1:66" s="216" customFormat="1" x14ac:dyDescent="0.45">
      <c r="A1920" s="154"/>
      <c r="B1920" s="485"/>
      <c r="C1920" s="155"/>
      <c r="D1920" s="155"/>
      <c r="E1920" s="156"/>
      <c r="F1920" s="156"/>
      <c r="AB1920" s="156"/>
      <c r="AC1920" s="156"/>
      <c r="AD1920" s="156"/>
      <c r="AE1920" s="156"/>
      <c r="AF1920" s="156"/>
      <c r="AG1920" s="156"/>
      <c r="AM1920" s="380"/>
      <c r="AN1920" s="214"/>
      <c r="AO1920" s="214"/>
      <c r="AV1920" s="475"/>
      <c r="BC1920" s="381"/>
      <c r="BE1920" s="382"/>
      <c r="BF1920" s="398"/>
      <c r="BG1920" s="409"/>
      <c r="BH1920" s="156"/>
      <c r="BI1920" s="156"/>
      <c r="BJ1920" s="156"/>
      <c r="BK1920" s="156"/>
      <c r="BL1920" s="156"/>
      <c r="BN1920" s="367"/>
    </row>
    <row r="1921" spans="1:66" s="216" customFormat="1" x14ac:dyDescent="0.45">
      <c r="A1921" s="154"/>
      <c r="B1921" s="485"/>
      <c r="C1921" s="155"/>
      <c r="D1921" s="155"/>
      <c r="E1921" s="156"/>
      <c r="F1921" s="156"/>
      <c r="AB1921" s="156"/>
      <c r="AC1921" s="156"/>
      <c r="AD1921" s="156"/>
      <c r="AE1921" s="156"/>
      <c r="AF1921" s="156"/>
      <c r="AG1921" s="156"/>
      <c r="AM1921" s="380"/>
      <c r="AN1921" s="214"/>
      <c r="AO1921" s="214"/>
      <c r="AV1921" s="475"/>
      <c r="BC1921" s="381"/>
      <c r="BE1921" s="382"/>
      <c r="BF1921" s="398"/>
      <c r="BG1921" s="409"/>
      <c r="BH1921" s="156"/>
      <c r="BI1921" s="156"/>
      <c r="BJ1921" s="156"/>
      <c r="BK1921" s="156"/>
      <c r="BL1921" s="156"/>
      <c r="BN1921" s="367"/>
    </row>
    <row r="1922" spans="1:66" s="216" customFormat="1" x14ac:dyDescent="0.45">
      <c r="A1922" s="154"/>
      <c r="B1922" s="485"/>
      <c r="C1922" s="155"/>
      <c r="D1922" s="155"/>
      <c r="E1922" s="156"/>
      <c r="F1922" s="156"/>
      <c r="AB1922" s="156"/>
      <c r="AC1922" s="156"/>
      <c r="AD1922" s="156"/>
      <c r="AE1922" s="156"/>
      <c r="AF1922" s="156"/>
      <c r="AG1922" s="156"/>
      <c r="AM1922" s="380"/>
      <c r="AN1922" s="214"/>
      <c r="AO1922" s="214"/>
      <c r="AV1922" s="475"/>
      <c r="BC1922" s="381"/>
      <c r="BE1922" s="382"/>
      <c r="BF1922" s="398"/>
      <c r="BG1922" s="409"/>
      <c r="BH1922" s="156"/>
      <c r="BI1922" s="156"/>
      <c r="BJ1922" s="156"/>
      <c r="BK1922" s="156"/>
      <c r="BL1922" s="156"/>
      <c r="BN1922" s="367"/>
    </row>
    <row r="1923" spans="1:66" s="216" customFormat="1" x14ac:dyDescent="0.45">
      <c r="A1923" s="154"/>
      <c r="B1923" s="485"/>
      <c r="C1923" s="155"/>
      <c r="D1923" s="155"/>
      <c r="E1923" s="156"/>
      <c r="F1923" s="156"/>
      <c r="AB1923" s="156"/>
      <c r="AC1923" s="156"/>
      <c r="AD1923" s="156"/>
      <c r="AE1923" s="156"/>
      <c r="AF1923" s="156"/>
      <c r="AG1923" s="156"/>
      <c r="AM1923" s="380"/>
      <c r="AN1923" s="214"/>
      <c r="AO1923" s="214"/>
      <c r="AV1923" s="475"/>
      <c r="BC1923" s="381"/>
      <c r="BE1923" s="382"/>
      <c r="BF1923" s="398"/>
      <c r="BG1923" s="409"/>
      <c r="BH1923" s="156"/>
      <c r="BI1923" s="156"/>
      <c r="BJ1923" s="156"/>
      <c r="BK1923" s="156"/>
      <c r="BL1923" s="156"/>
      <c r="BN1923" s="367"/>
    </row>
    <row r="1924" spans="1:66" s="216" customFormat="1" x14ac:dyDescent="0.45">
      <c r="A1924" s="154"/>
      <c r="B1924" s="485"/>
      <c r="C1924" s="155"/>
      <c r="D1924" s="155"/>
      <c r="E1924" s="156"/>
      <c r="F1924" s="156"/>
      <c r="AB1924" s="156"/>
      <c r="AC1924" s="156"/>
      <c r="AD1924" s="156"/>
      <c r="AE1924" s="156"/>
      <c r="AF1924" s="156"/>
      <c r="AG1924" s="156"/>
      <c r="AM1924" s="380"/>
      <c r="AN1924" s="214"/>
      <c r="AO1924" s="214"/>
      <c r="AV1924" s="475"/>
      <c r="BC1924" s="381"/>
      <c r="BE1924" s="382"/>
      <c r="BF1924" s="398"/>
      <c r="BG1924" s="409"/>
      <c r="BH1924" s="156"/>
      <c r="BI1924" s="156"/>
      <c r="BJ1924" s="156"/>
      <c r="BK1924" s="156"/>
      <c r="BL1924" s="156"/>
      <c r="BN1924" s="367"/>
    </row>
    <row r="1925" spans="1:66" s="216" customFormat="1" x14ac:dyDescent="0.45">
      <c r="A1925" s="154"/>
      <c r="B1925" s="485"/>
      <c r="C1925" s="155"/>
      <c r="D1925" s="155"/>
      <c r="E1925" s="156"/>
      <c r="F1925" s="156"/>
      <c r="AB1925" s="156"/>
      <c r="AC1925" s="156"/>
      <c r="AD1925" s="156"/>
      <c r="AE1925" s="156"/>
      <c r="AF1925" s="156"/>
      <c r="AG1925" s="156"/>
      <c r="AM1925" s="380"/>
      <c r="AN1925" s="214"/>
      <c r="AO1925" s="214"/>
      <c r="AV1925" s="475"/>
      <c r="BC1925" s="381"/>
      <c r="BE1925" s="382"/>
      <c r="BF1925" s="398"/>
      <c r="BG1925" s="409"/>
      <c r="BH1925" s="156"/>
      <c r="BI1925" s="156"/>
      <c r="BJ1925" s="156"/>
      <c r="BK1925" s="156"/>
      <c r="BL1925" s="156"/>
      <c r="BN1925" s="367"/>
    </row>
    <row r="1926" spans="1:66" s="216" customFormat="1" x14ac:dyDescent="0.45">
      <c r="A1926" s="154"/>
      <c r="B1926" s="485"/>
      <c r="C1926" s="155"/>
      <c r="D1926" s="155"/>
      <c r="E1926" s="156"/>
      <c r="F1926" s="156"/>
      <c r="AB1926" s="156"/>
      <c r="AC1926" s="156"/>
      <c r="AD1926" s="156"/>
      <c r="AE1926" s="156"/>
      <c r="AF1926" s="156"/>
      <c r="AG1926" s="156"/>
      <c r="AM1926" s="380"/>
      <c r="AN1926" s="214"/>
      <c r="AO1926" s="214"/>
      <c r="AV1926" s="475"/>
      <c r="BC1926" s="381"/>
      <c r="BE1926" s="382"/>
      <c r="BF1926" s="398"/>
      <c r="BG1926" s="409"/>
      <c r="BH1926" s="156"/>
      <c r="BI1926" s="156"/>
      <c r="BJ1926" s="156"/>
      <c r="BK1926" s="156"/>
      <c r="BL1926" s="156"/>
      <c r="BN1926" s="367"/>
    </row>
    <row r="1927" spans="1:66" s="216" customFormat="1" x14ac:dyDescent="0.45">
      <c r="A1927" s="154"/>
      <c r="B1927" s="485"/>
      <c r="C1927" s="155"/>
      <c r="D1927" s="155"/>
      <c r="E1927" s="156"/>
      <c r="F1927" s="156"/>
      <c r="AB1927" s="156"/>
      <c r="AC1927" s="156"/>
      <c r="AD1927" s="156"/>
      <c r="AE1927" s="156"/>
      <c r="AF1927" s="156"/>
      <c r="AG1927" s="156"/>
      <c r="AM1927" s="380"/>
      <c r="AN1927" s="214"/>
      <c r="AO1927" s="214"/>
      <c r="AV1927" s="475"/>
      <c r="BC1927" s="381"/>
      <c r="BE1927" s="382"/>
      <c r="BF1927" s="398"/>
      <c r="BG1927" s="409"/>
      <c r="BH1927" s="156"/>
      <c r="BI1927" s="156"/>
      <c r="BJ1927" s="156"/>
      <c r="BK1927" s="156"/>
      <c r="BL1927" s="156"/>
      <c r="BN1927" s="367"/>
    </row>
    <row r="1928" spans="1:66" s="216" customFormat="1" x14ac:dyDescent="0.45">
      <c r="A1928" s="154"/>
      <c r="B1928" s="485"/>
      <c r="C1928" s="155"/>
      <c r="D1928" s="155"/>
      <c r="E1928" s="156"/>
      <c r="F1928" s="156"/>
      <c r="AB1928" s="156"/>
      <c r="AC1928" s="156"/>
      <c r="AD1928" s="156"/>
      <c r="AE1928" s="156"/>
      <c r="AF1928" s="156"/>
      <c r="AG1928" s="156"/>
      <c r="AM1928" s="380"/>
      <c r="AN1928" s="214"/>
      <c r="AO1928" s="214"/>
      <c r="AV1928" s="475"/>
      <c r="BC1928" s="381"/>
      <c r="BE1928" s="382"/>
      <c r="BF1928" s="398"/>
      <c r="BG1928" s="409"/>
      <c r="BH1928" s="156"/>
      <c r="BI1928" s="156"/>
      <c r="BJ1928" s="156"/>
      <c r="BK1928" s="156"/>
      <c r="BL1928" s="156"/>
      <c r="BN1928" s="367"/>
    </row>
    <row r="1929" spans="1:66" s="216" customFormat="1" x14ac:dyDescent="0.45">
      <c r="A1929" s="154"/>
      <c r="B1929" s="485"/>
      <c r="C1929" s="155"/>
      <c r="D1929" s="155"/>
      <c r="E1929" s="156"/>
      <c r="F1929" s="156"/>
      <c r="AB1929" s="156"/>
      <c r="AC1929" s="156"/>
      <c r="AD1929" s="156"/>
      <c r="AE1929" s="156"/>
      <c r="AF1929" s="156"/>
      <c r="AG1929" s="156"/>
      <c r="AM1929" s="380"/>
      <c r="AN1929" s="214"/>
      <c r="AO1929" s="214"/>
      <c r="AV1929" s="475"/>
      <c r="BC1929" s="381"/>
      <c r="BE1929" s="382"/>
      <c r="BF1929" s="398"/>
      <c r="BG1929" s="409"/>
      <c r="BH1929" s="156"/>
      <c r="BI1929" s="156"/>
      <c r="BJ1929" s="156"/>
      <c r="BK1929" s="156"/>
      <c r="BL1929" s="156"/>
      <c r="BN1929" s="367"/>
    </row>
    <row r="1930" spans="1:66" s="216" customFormat="1" x14ac:dyDescent="0.45">
      <c r="A1930" s="154"/>
      <c r="B1930" s="485"/>
      <c r="C1930" s="155"/>
      <c r="D1930" s="155"/>
      <c r="E1930" s="156"/>
      <c r="F1930" s="156"/>
      <c r="AB1930" s="156"/>
      <c r="AC1930" s="156"/>
      <c r="AD1930" s="156"/>
      <c r="AE1930" s="156"/>
      <c r="AF1930" s="156"/>
      <c r="AG1930" s="156"/>
      <c r="AM1930" s="380"/>
      <c r="AN1930" s="214"/>
      <c r="AO1930" s="214"/>
      <c r="AV1930" s="475"/>
      <c r="BC1930" s="381"/>
      <c r="BE1930" s="382"/>
      <c r="BF1930" s="398"/>
      <c r="BG1930" s="409"/>
      <c r="BH1930" s="156"/>
      <c r="BI1930" s="156"/>
      <c r="BJ1930" s="156"/>
      <c r="BK1930" s="156"/>
      <c r="BL1930" s="156"/>
      <c r="BN1930" s="367"/>
    </row>
    <row r="1931" spans="1:66" s="216" customFormat="1" x14ac:dyDescent="0.45">
      <c r="A1931" s="154"/>
      <c r="B1931" s="485"/>
      <c r="C1931" s="155"/>
      <c r="D1931" s="155"/>
      <c r="E1931" s="156"/>
      <c r="F1931" s="156"/>
      <c r="AB1931" s="156"/>
      <c r="AC1931" s="156"/>
      <c r="AD1931" s="156"/>
      <c r="AE1931" s="156"/>
      <c r="AF1931" s="156"/>
      <c r="AG1931" s="156"/>
      <c r="AM1931" s="380"/>
      <c r="AN1931" s="214"/>
      <c r="AO1931" s="214"/>
      <c r="AV1931" s="475"/>
      <c r="BC1931" s="381"/>
      <c r="BE1931" s="382"/>
      <c r="BF1931" s="398"/>
      <c r="BG1931" s="409"/>
      <c r="BH1931" s="156"/>
      <c r="BI1931" s="156"/>
      <c r="BJ1931" s="156"/>
      <c r="BK1931" s="156"/>
      <c r="BL1931" s="156"/>
      <c r="BN1931" s="367"/>
    </row>
    <row r="1932" spans="1:66" s="216" customFormat="1" x14ac:dyDescent="0.45">
      <c r="A1932" s="154"/>
      <c r="B1932" s="485"/>
      <c r="C1932" s="155"/>
      <c r="D1932" s="155"/>
      <c r="E1932" s="156"/>
      <c r="F1932" s="156"/>
      <c r="AB1932" s="156"/>
      <c r="AC1932" s="156"/>
      <c r="AD1932" s="156"/>
      <c r="AE1932" s="156"/>
      <c r="AF1932" s="156"/>
      <c r="AG1932" s="156"/>
      <c r="AM1932" s="380"/>
      <c r="AN1932" s="214"/>
      <c r="AO1932" s="214"/>
      <c r="AV1932" s="475"/>
      <c r="BC1932" s="381"/>
      <c r="BE1932" s="382"/>
      <c r="BF1932" s="398"/>
      <c r="BG1932" s="409"/>
      <c r="BH1932" s="156"/>
      <c r="BI1932" s="156"/>
      <c r="BJ1932" s="156"/>
      <c r="BK1932" s="156"/>
      <c r="BL1932" s="156"/>
      <c r="BN1932" s="367"/>
    </row>
    <row r="1933" spans="1:66" s="216" customFormat="1" x14ac:dyDescent="0.45">
      <c r="A1933" s="154"/>
      <c r="B1933" s="485"/>
      <c r="C1933" s="155"/>
      <c r="D1933" s="155"/>
      <c r="E1933" s="156"/>
      <c r="F1933" s="156"/>
      <c r="AB1933" s="156"/>
      <c r="AC1933" s="156"/>
      <c r="AD1933" s="156"/>
      <c r="AE1933" s="156"/>
      <c r="AF1933" s="156"/>
      <c r="AG1933" s="156"/>
      <c r="AM1933" s="380"/>
      <c r="AN1933" s="214"/>
      <c r="AO1933" s="214"/>
      <c r="AV1933" s="475"/>
      <c r="BC1933" s="381"/>
      <c r="BE1933" s="382"/>
      <c r="BF1933" s="398"/>
      <c r="BG1933" s="409"/>
      <c r="BH1933" s="156"/>
      <c r="BI1933" s="156"/>
      <c r="BJ1933" s="156"/>
      <c r="BK1933" s="156"/>
      <c r="BL1933" s="156"/>
      <c r="BN1933" s="367"/>
    </row>
    <row r="1934" spans="1:66" s="216" customFormat="1" x14ac:dyDescent="0.45">
      <c r="A1934" s="154"/>
      <c r="B1934" s="485"/>
      <c r="C1934" s="155"/>
      <c r="D1934" s="155"/>
      <c r="E1934" s="156"/>
      <c r="F1934" s="156"/>
      <c r="AB1934" s="156"/>
      <c r="AC1934" s="156"/>
      <c r="AD1934" s="156"/>
      <c r="AE1934" s="156"/>
      <c r="AF1934" s="156"/>
      <c r="AG1934" s="156"/>
      <c r="AM1934" s="380"/>
      <c r="AN1934" s="214"/>
      <c r="AO1934" s="214"/>
      <c r="AV1934" s="475"/>
      <c r="BC1934" s="381"/>
      <c r="BE1934" s="382"/>
      <c r="BF1934" s="398"/>
      <c r="BG1934" s="409"/>
      <c r="BH1934" s="156"/>
      <c r="BI1934" s="156"/>
      <c r="BJ1934" s="156"/>
      <c r="BK1934" s="156"/>
      <c r="BL1934" s="156"/>
      <c r="BN1934" s="367"/>
    </row>
    <row r="1935" spans="1:66" s="216" customFormat="1" x14ac:dyDescent="0.45">
      <c r="A1935" s="154"/>
      <c r="B1935" s="485"/>
      <c r="C1935" s="155"/>
      <c r="D1935" s="155"/>
      <c r="E1935" s="156"/>
      <c r="F1935" s="156"/>
      <c r="AB1935" s="156"/>
      <c r="AC1935" s="156"/>
      <c r="AD1935" s="156"/>
      <c r="AE1935" s="156"/>
      <c r="AF1935" s="156"/>
      <c r="AG1935" s="156"/>
      <c r="AM1935" s="380"/>
      <c r="AN1935" s="214"/>
      <c r="AO1935" s="214"/>
      <c r="AV1935" s="475"/>
      <c r="BC1935" s="381"/>
      <c r="BE1935" s="382"/>
      <c r="BF1935" s="398"/>
      <c r="BG1935" s="409"/>
      <c r="BH1935" s="156"/>
      <c r="BI1935" s="156"/>
      <c r="BJ1935" s="156"/>
      <c r="BK1935" s="156"/>
      <c r="BL1935" s="156"/>
      <c r="BN1935" s="367"/>
    </row>
    <row r="1936" spans="1:66" s="216" customFormat="1" x14ac:dyDescent="0.45">
      <c r="A1936" s="154"/>
      <c r="B1936" s="485"/>
      <c r="C1936" s="155"/>
      <c r="D1936" s="155"/>
      <c r="E1936" s="156"/>
      <c r="F1936" s="156"/>
      <c r="AB1936" s="156"/>
      <c r="AC1936" s="156"/>
      <c r="AD1936" s="156"/>
      <c r="AE1936" s="156"/>
      <c r="AF1936" s="156"/>
      <c r="AG1936" s="156"/>
      <c r="AM1936" s="380"/>
      <c r="AN1936" s="214"/>
      <c r="AO1936" s="214"/>
      <c r="AV1936" s="475"/>
      <c r="BC1936" s="381"/>
      <c r="BE1936" s="382"/>
      <c r="BF1936" s="398"/>
      <c r="BG1936" s="409"/>
      <c r="BH1936" s="156"/>
      <c r="BI1936" s="156"/>
      <c r="BJ1936" s="156"/>
      <c r="BK1936" s="156"/>
      <c r="BL1936" s="156"/>
      <c r="BN1936" s="367"/>
    </row>
    <row r="1937" spans="1:66" s="216" customFormat="1" x14ac:dyDescent="0.45">
      <c r="A1937" s="154"/>
      <c r="B1937" s="485"/>
      <c r="C1937" s="155"/>
      <c r="D1937" s="155"/>
      <c r="E1937" s="156"/>
      <c r="F1937" s="156"/>
      <c r="AB1937" s="156"/>
      <c r="AC1937" s="156"/>
      <c r="AD1937" s="156"/>
      <c r="AE1937" s="156"/>
      <c r="AF1937" s="156"/>
      <c r="AG1937" s="156"/>
      <c r="AM1937" s="380"/>
      <c r="AN1937" s="214"/>
      <c r="AO1937" s="214"/>
      <c r="AV1937" s="475"/>
      <c r="BC1937" s="381"/>
      <c r="BE1937" s="382"/>
      <c r="BF1937" s="398"/>
      <c r="BG1937" s="409"/>
      <c r="BH1937" s="156"/>
      <c r="BI1937" s="156"/>
      <c r="BJ1937" s="156"/>
      <c r="BK1937" s="156"/>
      <c r="BL1937" s="156"/>
      <c r="BN1937" s="367"/>
    </row>
    <row r="1938" spans="1:66" s="216" customFormat="1" x14ac:dyDescent="0.45">
      <c r="A1938" s="154"/>
      <c r="B1938" s="485"/>
      <c r="C1938" s="155"/>
      <c r="D1938" s="155"/>
      <c r="E1938" s="156"/>
      <c r="F1938" s="156"/>
      <c r="AB1938" s="156"/>
      <c r="AC1938" s="156"/>
      <c r="AD1938" s="156"/>
      <c r="AE1938" s="156"/>
      <c r="AF1938" s="156"/>
      <c r="AG1938" s="156"/>
      <c r="AM1938" s="380"/>
      <c r="AN1938" s="214"/>
      <c r="AO1938" s="214"/>
      <c r="AV1938" s="475"/>
      <c r="BC1938" s="381"/>
      <c r="BE1938" s="382"/>
      <c r="BF1938" s="398"/>
      <c r="BG1938" s="409"/>
      <c r="BH1938" s="156"/>
      <c r="BI1938" s="156"/>
      <c r="BJ1938" s="156"/>
      <c r="BK1938" s="156"/>
      <c r="BL1938" s="156"/>
      <c r="BN1938" s="367"/>
    </row>
    <row r="1939" spans="1:66" s="216" customFormat="1" x14ac:dyDescent="0.45">
      <c r="A1939" s="154"/>
      <c r="B1939" s="485"/>
      <c r="C1939" s="155"/>
      <c r="D1939" s="155"/>
      <c r="E1939" s="156"/>
      <c r="F1939" s="156"/>
      <c r="AB1939" s="156"/>
      <c r="AC1939" s="156"/>
      <c r="AD1939" s="156"/>
      <c r="AE1939" s="156"/>
      <c r="AF1939" s="156"/>
      <c r="AG1939" s="156"/>
      <c r="AM1939" s="380"/>
      <c r="AN1939" s="214"/>
      <c r="AO1939" s="214"/>
      <c r="AV1939" s="475"/>
      <c r="BC1939" s="381"/>
      <c r="BE1939" s="382"/>
      <c r="BF1939" s="398"/>
      <c r="BG1939" s="409"/>
      <c r="BH1939" s="156"/>
      <c r="BI1939" s="156"/>
      <c r="BJ1939" s="156"/>
      <c r="BK1939" s="156"/>
      <c r="BL1939" s="156"/>
      <c r="BN1939" s="367"/>
    </row>
    <row r="1940" spans="1:66" s="216" customFormat="1" x14ac:dyDescent="0.45">
      <c r="A1940" s="154"/>
      <c r="B1940" s="485"/>
      <c r="C1940" s="155"/>
      <c r="D1940" s="155"/>
      <c r="E1940" s="156"/>
      <c r="F1940" s="156"/>
      <c r="AB1940" s="156"/>
      <c r="AC1940" s="156"/>
      <c r="AD1940" s="156"/>
      <c r="AE1940" s="156"/>
      <c r="AF1940" s="156"/>
      <c r="AG1940" s="156"/>
      <c r="AM1940" s="380"/>
      <c r="AN1940" s="214"/>
      <c r="AO1940" s="214"/>
      <c r="AV1940" s="475"/>
      <c r="BC1940" s="381"/>
      <c r="BE1940" s="382"/>
      <c r="BF1940" s="398"/>
      <c r="BG1940" s="409"/>
      <c r="BH1940" s="156"/>
      <c r="BI1940" s="156"/>
      <c r="BJ1940" s="156"/>
      <c r="BK1940" s="156"/>
      <c r="BL1940" s="156"/>
      <c r="BN1940" s="367"/>
    </row>
    <row r="1941" spans="1:66" s="216" customFormat="1" x14ac:dyDescent="0.45">
      <c r="A1941" s="154"/>
      <c r="B1941" s="485"/>
      <c r="C1941" s="155"/>
      <c r="D1941" s="155"/>
      <c r="E1941" s="156"/>
      <c r="F1941" s="156"/>
      <c r="AB1941" s="156"/>
      <c r="AC1941" s="156"/>
      <c r="AD1941" s="156"/>
      <c r="AE1941" s="156"/>
      <c r="AF1941" s="156"/>
      <c r="AG1941" s="156"/>
      <c r="AM1941" s="380"/>
      <c r="AN1941" s="214"/>
      <c r="AO1941" s="214"/>
      <c r="AV1941" s="475"/>
      <c r="BC1941" s="381"/>
      <c r="BE1941" s="382"/>
      <c r="BF1941" s="398"/>
      <c r="BG1941" s="409"/>
      <c r="BH1941" s="156"/>
      <c r="BI1941" s="156"/>
      <c r="BJ1941" s="156"/>
      <c r="BK1941" s="156"/>
      <c r="BL1941" s="156"/>
      <c r="BN1941" s="367"/>
    </row>
    <row r="1942" spans="1:66" s="216" customFormat="1" x14ac:dyDescent="0.45">
      <c r="A1942" s="154"/>
      <c r="B1942" s="485"/>
      <c r="C1942" s="155"/>
      <c r="D1942" s="155"/>
      <c r="E1942" s="156"/>
      <c r="F1942" s="156"/>
      <c r="AB1942" s="156"/>
      <c r="AC1942" s="156"/>
      <c r="AD1942" s="156"/>
      <c r="AE1942" s="156"/>
      <c r="AF1942" s="156"/>
      <c r="AG1942" s="156"/>
      <c r="AM1942" s="380"/>
      <c r="AN1942" s="214"/>
      <c r="AO1942" s="214"/>
      <c r="AV1942" s="475"/>
      <c r="BC1942" s="381"/>
      <c r="BE1942" s="382"/>
      <c r="BF1942" s="398"/>
      <c r="BG1942" s="409"/>
      <c r="BH1942" s="156"/>
      <c r="BI1942" s="156"/>
      <c r="BJ1942" s="156"/>
      <c r="BK1942" s="156"/>
      <c r="BL1942" s="156"/>
      <c r="BN1942" s="367"/>
    </row>
    <row r="1943" spans="1:66" s="216" customFormat="1" x14ac:dyDescent="0.45">
      <c r="A1943" s="154"/>
      <c r="B1943" s="485"/>
      <c r="C1943" s="155"/>
      <c r="D1943" s="155"/>
      <c r="E1943" s="156"/>
      <c r="F1943" s="156"/>
      <c r="AB1943" s="156"/>
      <c r="AC1943" s="156"/>
      <c r="AD1943" s="156"/>
      <c r="AE1943" s="156"/>
      <c r="AF1943" s="156"/>
      <c r="AG1943" s="156"/>
      <c r="AM1943" s="380"/>
      <c r="AN1943" s="214"/>
      <c r="AO1943" s="214"/>
      <c r="AV1943" s="475"/>
      <c r="BC1943" s="381"/>
      <c r="BE1943" s="382"/>
      <c r="BF1943" s="398"/>
      <c r="BG1943" s="409"/>
      <c r="BH1943" s="156"/>
      <c r="BI1943" s="156"/>
      <c r="BJ1943" s="156"/>
      <c r="BK1943" s="156"/>
      <c r="BL1943" s="156"/>
      <c r="BN1943" s="367"/>
    </row>
    <row r="1944" spans="1:66" s="216" customFormat="1" x14ac:dyDescent="0.45">
      <c r="A1944" s="154"/>
      <c r="B1944" s="485"/>
      <c r="C1944" s="155"/>
      <c r="D1944" s="155"/>
      <c r="E1944" s="156"/>
      <c r="F1944" s="156"/>
      <c r="AB1944" s="156"/>
      <c r="AC1944" s="156"/>
      <c r="AD1944" s="156"/>
      <c r="AE1944" s="156"/>
      <c r="AF1944" s="156"/>
      <c r="AG1944" s="156"/>
      <c r="AM1944" s="380"/>
      <c r="AN1944" s="214"/>
      <c r="AO1944" s="214"/>
      <c r="AV1944" s="475"/>
      <c r="BC1944" s="381"/>
      <c r="BE1944" s="382"/>
      <c r="BF1944" s="398"/>
      <c r="BG1944" s="409"/>
      <c r="BH1944" s="156"/>
      <c r="BI1944" s="156"/>
      <c r="BJ1944" s="156"/>
      <c r="BK1944" s="156"/>
      <c r="BL1944" s="156"/>
      <c r="BN1944" s="367"/>
    </row>
    <row r="1945" spans="1:66" s="216" customFormat="1" x14ac:dyDescent="0.45">
      <c r="A1945" s="154"/>
      <c r="B1945" s="485"/>
      <c r="C1945" s="155"/>
      <c r="D1945" s="155"/>
      <c r="E1945" s="156"/>
      <c r="F1945" s="156"/>
      <c r="AB1945" s="156"/>
      <c r="AC1945" s="156"/>
      <c r="AD1945" s="156"/>
      <c r="AE1945" s="156"/>
      <c r="AF1945" s="156"/>
      <c r="AG1945" s="156"/>
      <c r="AM1945" s="380"/>
      <c r="AN1945" s="214"/>
      <c r="AO1945" s="214"/>
      <c r="AV1945" s="475"/>
      <c r="BC1945" s="381"/>
      <c r="BE1945" s="382"/>
      <c r="BF1945" s="398"/>
      <c r="BG1945" s="409"/>
      <c r="BH1945" s="156"/>
      <c r="BI1945" s="156"/>
      <c r="BJ1945" s="156"/>
      <c r="BK1945" s="156"/>
      <c r="BL1945" s="156"/>
      <c r="BN1945" s="367"/>
    </row>
    <row r="1946" spans="1:66" s="216" customFormat="1" x14ac:dyDescent="0.45">
      <c r="A1946" s="154"/>
      <c r="B1946" s="485"/>
      <c r="C1946" s="155"/>
      <c r="D1946" s="155"/>
      <c r="E1946" s="156"/>
      <c r="F1946" s="156"/>
      <c r="AB1946" s="156"/>
      <c r="AC1946" s="156"/>
      <c r="AD1946" s="156"/>
      <c r="AE1946" s="156"/>
      <c r="AF1946" s="156"/>
      <c r="AG1946" s="156"/>
      <c r="AM1946" s="380"/>
      <c r="AN1946" s="214"/>
      <c r="AO1946" s="214"/>
      <c r="AV1946" s="475"/>
      <c r="BC1946" s="381"/>
      <c r="BE1946" s="382"/>
      <c r="BF1946" s="398"/>
      <c r="BG1946" s="409"/>
      <c r="BH1946" s="156"/>
      <c r="BI1946" s="156"/>
      <c r="BJ1946" s="156"/>
      <c r="BK1946" s="156"/>
      <c r="BL1946" s="156"/>
      <c r="BN1946" s="367"/>
    </row>
    <row r="1947" spans="1:66" s="216" customFormat="1" x14ac:dyDescent="0.45">
      <c r="A1947" s="154"/>
      <c r="B1947" s="485"/>
      <c r="C1947" s="155"/>
      <c r="D1947" s="155"/>
      <c r="E1947" s="156"/>
      <c r="F1947" s="156"/>
      <c r="AB1947" s="156"/>
      <c r="AC1947" s="156"/>
      <c r="AD1947" s="156"/>
      <c r="AE1947" s="156"/>
      <c r="AF1947" s="156"/>
      <c r="AG1947" s="156"/>
      <c r="AM1947" s="380"/>
      <c r="AN1947" s="214"/>
      <c r="AO1947" s="214"/>
      <c r="AV1947" s="475"/>
      <c r="BC1947" s="381"/>
      <c r="BE1947" s="382"/>
      <c r="BF1947" s="398"/>
      <c r="BG1947" s="409"/>
      <c r="BH1947" s="156"/>
      <c r="BI1947" s="156"/>
      <c r="BJ1947" s="156"/>
      <c r="BK1947" s="156"/>
      <c r="BL1947" s="156"/>
      <c r="BN1947" s="367"/>
    </row>
    <row r="1948" spans="1:66" s="216" customFormat="1" x14ac:dyDescent="0.45">
      <c r="A1948" s="154"/>
      <c r="B1948" s="485"/>
      <c r="C1948" s="155"/>
      <c r="D1948" s="155"/>
      <c r="E1948" s="156"/>
      <c r="F1948" s="156"/>
      <c r="AB1948" s="156"/>
      <c r="AC1948" s="156"/>
      <c r="AD1948" s="156"/>
      <c r="AE1948" s="156"/>
      <c r="AF1948" s="156"/>
      <c r="AG1948" s="156"/>
      <c r="AM1948" s="380"/>
      <c r="AN1948" s="214"/>
      <c r="AO1948" s="214"/>
      <c r="AV1948" s="475"/>
      <c r="BC1948" s="381"/>
      <c r="BE1948" s="382"/>
      <c r="BF1948" s="398"/>
      <c r="BG1948" s="409"/>
      <c r="BH1948" s="156"/>
      <c r="BI1948" s="156"/>
      <c r="BJ1948" s="156"/>
      <c r="BK1948" s="156"/>
      <c r="BL1948" s="156"/>
      <c r="BN1948" s="367"/>
    </row>
    <row r="1949" spans="1:66" s="216" customFormat="1" x14ac:dyDescent="0.45">
      <c r="A1949" s="154"/>
      <c r="B1949" s="485"/>
      <c r="C1949" s="155"/>
      <c r="D1949" s="155"/>
      <c r="E1949" s="156"/>
      <c r="F1949" s="156"/>
      <c r="AB1949" s="156"/>
      <c r="AC1949" s="156"/>
      <c r="AD1949" s="156"/>
      <c r="AE1949" s="156"/>
      <c r="AF1949" s="156"/>
      <c r="AG1949" s="156"/>
      <c r="AM1949" s="380"/>
      <c r="AN1949" s="214"/>
      <c r="AO1949" s="214"/>
      <c r="AV1949" s="475"/>
      <c r="BC1949" s="381"/>
      <c r="BE1949" s="382"/>
      <c r="BF1949" s="398"/>
      <c r="BG1949" s="409"/>
      <c r="BH1949" s="156"/>
      <c r="BI1949" s="156"/>
      <c r="BJ1949" s="156"/>
      <c r="BK1949" s="156"/>
      <c r="BL1949" s="156"/>
      <c r="BN1949" s="367"/>
    </row>
    <row r="1950" spans="1:66" s="216" customFormat="1" x14ac:dyDescent="0.45">
      <c r="A1950" s="154"/>
      <c r="B1950" s="485"/>
      <c r="C1950" s="155"/>
      <c r="D1950" s="155"/>
      <c r="E1950" s="156"/>
      <c r="F1950" s="156"/>
      <c r="AB1950" s="156"/>
      <c r="AC1950" s="156"/>
      <c r="AD1950" s="156"/>
      <c r="AE1950" s="156"/>
      <c r="AF1950" s="156"/>
      <c r="AG1950" s="156"/>
      <c r="AM1950" s="380"/>
      <c r="AN1950" s="214"/>
      <c r="AO1950" s="214"/>
      <c r="AV1950" s="475"/>
      <c r="BC1950" s="381"/>
      <c r="BE1950" s="382"/>
      <c r="BF1950" s="398"/>
      <c r="BG1950" s="409"/>
      <c r="BH1950" s="156"/>
      <c r="BI1950" s="156"/>
      <c r="BJ1950" s="156"/>
      <c r="BK1950" s="156"/>
      <c r="BL1950" s="156"/>
      <c r="BN1950" s="367"/>
    </row>
    <row r="1951" spans="1:66" s="216" customFormat="1" x14ac:dyDescent="0.45">
      <c r="A1951" s="154"/>
      <c r="B1951" s="485"/>
      <c r="C1951" s="155"/>
      <c r="D1951" s="155"/>
      <c r="E1951" s="156"/>
      <c r="F1951" s="156"/>
      <c r="AB1951" s="156"/>
      <c r="AC1951" s="156"/>
      <c r="AD1951" s="156"/>
      <c r="AE1951" s="156"/>
      <c r="AF1951" s="156"/>
      <c r="AG1951" s="156"/>
      <c r="AM1951" s="380"/>
      <c r="AN1951" s="214"/>
      <c r="AO1951" s="214"/>
      <c r="AV1951" s="475"/>
      <c r="BC1951" s="381"/>
      <c r="BE1951" s="382"/>
      <c r="BF1951" s="398"/>
      <c r="BG1951" s="409"/>
      <c r="BH1951" s="156"/>
      <c r="BI1951" s="156"/>
      <c r="BJ1951" s="156"/>
      <c r="BK1951" s="156"/>
      <c r="BL1951" s="156"/>
      <c r="BN1951" s="367"/>
    </row>
    <row r="1952" spans="1:66" s="216" customFormat="1" x14ac:dyDescent="0.45">
      <c r="A1952" s="154"/>
      <c r="B1952" s="485"/>
      <c r="C1952" s="155"/>
      <c r="D1952" s="155"/>
      <c r="E1952" s="156"/>
      <c r="F1952" s="156"/>
      <c r="AB1952" s="156"/>
      <c r="AC1952" s="156"/>
      <c r="AD1952" s="156"/>
      <c r="AE1952" s="156"/>
      <c r="AF1952" s="156"/>
      <c r="AG1952" s="156"/>
      <c r="AM1952" s="380"/>
      <c r="AN1952" s="214"/>
      <c r="AO1952" s="214"/>
      <c r="AV1952" s="475"/>
      <c r="BC1952" s="381"/>
      <c r="BE1952" s="382"/>
      <c r="BF1952" s="398"/>
      <c r="BG1952" s="409"/>
      <c r="BH1952" s="156"/>
      <c r="BI1952" s="156"/>
      <c r="BJ1952" s="156"/>
      <c r="BK1952" s="156"/>
      <c r="BL1952" s="156"/>
      <c r="BN1952" s="367"/>
    </row>
    <row r="1953" spans="1:66" s="216" customFormat="1" x14ac:dyDescent="0.45">
      <c r="A1953" s="154"/>
      <c r="B1953" s="485"/>
      <c r="C1953" s="155"/>
      <c r="D1953" s="155"/>
      <c r="E1953" s="156"/>
      <c r="F1953" s="156"/>
      <c r="AB1953" s="156"/>
      <c r="AC1953" s="156"/>
      <c r="AD1953" s="156"/>
      <c r="AE1953" s="156"/>
      <c r="AF1953" s="156"/>
      <c r="AG1953" s="156"/>
      <c r="AM1953" s="380"/>
      <c r="AN1953" s="214"/>
      <c r="AO1953" s="214"/>
      <c r="AV1953" s="475"/>
      <c r="BC1953" s="381"/>
      <c r="BE1953" s="382"/>
      <c r="BF1953" s="398"/>
      <c r="BG1953" s="409"/>
      <c r="BH1953" s="156"/>
      <c r="BI1953" s="156"/>
      <c r="BJ1953" s="156"/>
      <c r="BK1953" s="156"/>
      <c r="BL1953" s="156"/>
      <c r="BN1953" s="367"/>
    </row>
    <row r="1954" spans="1:66" s="216" customFormat="1" x14ac:dyDescent="0.45">
      <c r="A1954" s="154"/>
      <c r="B1954" s="485"/>
      <c r="C1954" s="155"/>
      <c r="D1954" s="155"/>
      <c r="E1954" s="156"/>
      <c r="F1954" s="156"/>
      <c r="AB1954" s="156"/>
      <c r="AC1954" s="156"/>
      <c r="AD1954" s="156"/>
      <c r="AE1954" s="156"/>
      <c r="AF1954" s="156"/>
      <c r="AG1954" s="156"/>
      <c r="AM1954" s="380"/>
      <c r="AN1954" s="214"/>
      <c r="AO1954" s="214"/>
      <c r="AV1954" s="475"/>
      <c r="BC1954" s="381"/>
      <c r="BE1954" s="382"/>
      <c r="BF1954" s="398"/>
      <c r="BG1954" s="409"/>
      <c r="BH1954" s="156"/>
      <c r="BI1954" s="156"/>
      <c r="BJ1954" s="156"/>
      <c r="BK1954" s="156"/>
      <c r="BL1954" s="156"/>
      <c r="BN1954" s="367"/>
    </row>
    <row r="1955" spans="1:66" s="216" customFormat="1" x14ac:dyDescent="0.45">
      <c r="A1955" s="154"/>
      <c r="B1955" s="485"/>
      <c r="C1955" s="155"/>
      <c r="D1955" s="155"/>
      <c r="E1955" s="156"/>
      <c r="F1955" s="156"/>
      <c r="AB1955" s="156"/>
      <c r="AC1955" s="156"/>
      <c r="AD1955" s="156"/>
      <c r="AE1955" s="156"/>
      <c r="AF1955" s="156"/>
      <c r="AG1955" s="156"/>
      <c r="AM1955" s="380"/>
      <c r="AN1955" s="214"/>
      <c r="AO1955" s="214"/>
      <c r="AV1955" s="475"/>
      <c r="BC1955" s="381"/>
      <c r="BE1955" s="382"/>
      <c r="BF1955" s="398"/>
      <c r="BG1955" s="409"/>
      <c r="BH1955" s="156"/>
      <c r="BI1955" s="156"/>
      <c r="BJ1955" s="156"/>
      <c r="BK1955" s="156"/>
      <c r="BL1955" s="156"/>
      <c r="BN1955" s="367"/>
    </row>
    <row r="1956" spans="1:66" s="216" customFormat="1" x14ac:dyDescent="0.45">
      <c r="A1956" s="154"/>
      <c r="B1956" s="485"/>
      <c r="C1956" s="155"/>
      <c r="D1956" s="155"/>
      <c r="E1956" s="156"/>
      <c r="F1956" s="156"/>
      <c r="AB1956" s="156"/>
      <c r="AC1956" s="156"/>
      <c r="AD1956" s="156"/>
      <c r="AE1956" s="156"/>
      <c r="AF1956" s="156"/>
      <c r="AG1956" s="156"/>
      <c r="AM1956" s="380"/>
      <c r="AN1956" s="214"/>
      <c r="AO1956" s="214"/>
      <c r="AV1956" s="475"/>
      <c r="BC1956" s="381"/>
      <c r="BE1956" s="382"/>
      <c r="BF1956" s="398"/>
      <c r="BG1956" s="409"/>
      <c r="BH1956" s="156"/>
      <c r="BI1956" s="156"/>
      <c r="BJ1956" s="156"/>
      <c r="BK1956" s="156"/>
      <c r="BL1956" s="156"/>
      <c r="BN1956" s="367"/>
    </row>
    <row r="1957" spans="1:66" s="216" customFormat="1" x14ac:dyDescent="0.45">
      <c r="A1957" s="154"/>
      <c r="B1957" s="485"/>
      <c r="C1957" s="155"/>
      <c r="D1957" s="155"/>
      <c r="E1957" s="156"/>
      <c r="F1957" s="156"/>
      <c r="AB1957" s="156"/>
      <c r="AC1957" s="156"/>
      <c r="AD1957" s="156"/>
      <c r="AE1957" s="156"/>
      <c r="AF1957" s="156"/>
      <c r="AG1957" s="156"/>
      <c r="AM1957" s="380"/>
      <c r="AN1957" s="214"/>
      <c r="AO1957" s="214"/>
      <c r="AV1957" s="475"/>
      <c r="BC1957" s="381"/>
      <c r="BE1957" s="382"/>
      <c r="BF1957" s="398"/>
      <c r="BG1957" s="409"/>
      <c r="BH1957" s="156"/>
      <c r="BI1957" s="156"/>
      <c r="BJ1957" s="156"/>
      <c r="BK1957" s="156"/>
      <c r="BL1957" s="156"/>
      <c r="BN1957" s="367"/>
    </row>
    <row r="1958" spans="1:66" s="216" customFormat="1" x14ac:dyDescent="0.45">
      <c r="A1958" s="154"/>
      <c r="B1958" s="485"/>
      <c r="C1958" s="155"/>
      <c r="D1958" s="155"/>
      <c r="E1958" s="156"/>
      <c r="F1958" s="156"/>
      <c r="AB1958" s="156"/>
      <c r="AC1958" s="156"/>
      <c r="AD1958" s="156"/>
      <c r="AE1958" s="156"/>
      <c r="AF1958" s="156"/>
      <c r="AG1958" s="156"/>
      <c r="AM1958" s="380"/>
      <c r="AN1958" s="214"/>
      <c r="AO1958" s="214"/>
      <c r="AV1958" s="475"/>
      <c r="BC1958" s="381"/>
      <c r="BE1958" s="382"/>
      <c r="BF1958" s="398"/>
      <c r="BG1958" s="409"/>
      <c r="BH1958" s="156"/>
      <c r="BI1958" s="156"/>
      <c r="BJ1958" s="156"/>
      <c r="BK1958" s="156"/>
      <c r="BL1958" s="156"/>
      <c r="BN1958" s="367"/>
    </row>
    <row r="1959" spans="1:66" s="216" customFormat="1" x14ac:dyDescent="0.45">
      <c r="A1959" s="154"/>
      <c r="B1959" s="485"/>
      <c r="C1959" s="155"/>
      <c r="D1959" s="155"/>
      <c r="E1959" s="156"/>
      <c r="F1959" s="156"/>
      <c r="AB1959" s="156"/>
      <c r="AC1959" s="156"/>
      <c r="AD1959" s="156"/>
      <c r="AE1959" s="156"/>
      <c r="AF1959" s="156"/>
      <c r="AG1959" s="156"/>
      <c r="AM1959" s="380"/>
      <c r="AN1959" s="214"/>
      <c r="AO1959" s="214"/>
      <c r="AV1959" s="475"/>
      <c r="BC1959" s="381"/>
      <c r="BE1959" s="382"/>
      <c r="BF1959" s="398"/>
      <c r="BG1959" s="409"/>
      <c r="BH1959" s="156"/>
      <c r="BI1959" s="156"/>
      <c r="BJ1959" s="156"/>
      <c r="BK1959" s="156"/>
      <c r="BL1959" s="156"/>
      <c r="BN1959" s="367"/>
    </row>
    <row r="1960" spans="1:66" s="216" customFormat="1" x14ac:dyDescent="0.45">
      <c r="A1960" s="154"/>
      <c r="B1960" s="485"/>
      <c r="C1960" s="155"/>
      <c r="D1960" s="155"/>
      <c r="E1960" s="156"/>
      <c r="F1960" s="156"/>
      <c r="AB1960" s="156"/>
      <c r="AC1960" s="156"/>
      <c r="AD1960" s="156"/>
      <c r="AE1960" s="156"/>
      <c r="AF1960" s="156"/>
      <c r="AG1960" s="156"/>
      <c r="AM1960" s="380"/>
      <c r="AN1960" s="214"/>
      <c r="AO1960" s="214"/>
      <c r="AV1960" s="475"/>
      <c r="BC1960" s="381"/>
      <c r="BE1960" s="382"/>
      <c r="BF1960" s="398"/>
      <c r="BG1960" s="409"/>
      <c r="BH1960" s="156"/>
      <c r="BI1960" s="156"/>
      <c r="BJ1960" s="156"/>
      <c r="BK1960" s="156"/>
      <c r="BL1960" s="156"/>
      <c r="BN1960" s="367"/>
    </row>
    <row r="1961" spans="1:66" s="216" customFormat="1" x14ac:dyDescent="0.45">
      <c r="A1961" s="154"/>
      <c r="B1961" s="485"/>
      <c r="C1961" s="155"/>
      <c r="D1961" s="155"/>
      <c r="E1961" s="156"/>
      <c r="F1961" s="156"/>
      <c r="AB1961" s="156"/>
      <c r="AC1961" s="156"/>
      <c r="AD1961" s="156"/>
      <c r="AE1961" s="156"/>
      <c r="AF1961" s="156"/>
      <c r="AG1961" s="156"/>
      <c r="AM1961" s="380"/>
      <c r="AN1961" s="214"/>
      <c r="AO1961" s="214"/>
      <c r="AV1961" s="475"/>
      <c r="BC1961" s="381"/>
      <c r="BE1961" s="382"/>
      <c r="BF1961" s="398"/>
      <c r="BG1961" s="409"/>
      <c r="BH1961" s="156"/>
      <c r="BI1961" s="156"/>
      <c r="BJ1961" s="156"/>
      <c r="BK1961" s="156"/>
      <c r="BL1961" s="156"/>
      <c r="BN1961" s="367"/>
    </row>
    <row r="1962" spans="1:66" s="216" customFormat="1" x14ac:dyDescent="0.45">
      <c r="A1962" s="154"/>
      <c r="B1962" s="485"/>
      <c r="C1962" s="155"/>
      <c r="D1962" s="155"/>
      <c r="E1962" s="156"/>
      <c r="F1962" s="156"/>
      <c r="AB1962" s="156"/>
      <c r="AC1962" s="156"/>
      <c r="AD1962" s="156"/>
      <c r="AE1962" s="156"/>
      <c r="AF1962" s="156"/>
      <c r="AG1962" s="156"/>
      <c r="AM1962" s="380"/>
      <c r="AN1962" s="214"/>
      <c r="AO1962" s="214"/>
      <c r="AV1962" s="475"/>
      <c r="BC1962" s="381"/>
      <c r="BE1962" s="382"/>
      <c r="BF1962" s="398"/>
      <c r="BG1962" s="409"/>
      <c r="BH1962" s="156"/>
      <c r="BI1962" s="156"/>
      <c r="BJ1962" s="156"/>
      <c r="BK1962" s="156"/>
      <c r="BL1962" s="156"/>
      <c r="BN1962" s="367"/>
    </row>
    <row r="1963" spans="1:66" s="216" customFormat="1" x14ac:dyDescent="0.45">
      <c r="A1963" s="154"/>
      <c r="B1963" s="485"/>
      <c r="C1963" s="155"/>
      <c r="D1963" s="155"/>
      <c r="E1963" s="156"/>
      <c r="F1963" s="156"/>
      <c r="AB1963" s="156"/>
      <c r="AC1963" s="156"/>
      <c r="AD1963" s="156"/>
      <c r="AE1963" s="156"/>
      <c r="AF1963" s="156"/>
      <c r="AG1963" s="156"/>
      <c r="AM1963" s="380"/>
      <c r="AN1963" s="214"/>
      <c r="AO1963" s="214"/>
      <c r="AV1963" s="475"/>
      <c r="BC1963" s="381"/>
      <c r="BE1963" s="382"/>
      <c r="BF1963" s="398"/>
      <c r="BG1963" s="409"/>
      <c r="BH1963" s="156"/>
      <c r="BI1963" s="156"/>
      <c r="BJ1963" s="156"/>
      <c r="BK1963" s="156"/>
      <c r="BL1963" s="156"/>
      <c r="BN1963" s="367"/>
    </row>
    <row r="1964" spans="1:66" s="216" customFormat="1" x14ac:dyDescent="0.45">
      <c r="A1964" s="154"/>
      <c r="B1964" s="485"/>
      <c r="C1964" s="155"/>
      <c r="D1964" s="155"/>
      <c r="E1964" s="156"/>
      <c r="F1964" s="156"/>
      <c r="AB1964" s="156"/>
      <c r="AC1964" s="156"/>
      <c r="AD1964" s="156"/>
      <c r="AE1964" s="156"/>
      <c r="AF1964" s="156"/>
      <c r="AG1964" s="156"/>
      <c r="AM1964" s="380"/>
      <c r="AN1964" s="214"/>
      <c r="AO1964" s="214"/>
      <c r="AV1964" s="475"/>
      <c r="BC1964" s="381"/>
      <c r="BE1964" s="382"/>
      <c r="BF1964" s="398"/>
      <c r="BG1964" s="409"/>
      <c r="BH1964" s="156"/>
      <c r="BI1964" s="156"/>
      <c r="BJ1964" s="156"/>
      <c r="BK1964" s="156"/>
      <c r="BL1964" s="156"/>
      <c r="BN1964" s="367"/>
    </row>
    <row r="1965" spans="1:66" s="216" customFormat="1" x14ac:dyDescent="0.45">
      <c r="A1965" s="154"/>
      <c r="B1965" s="485"/>
      <c r="C1965" s="155"/>
      <c r="D1965" s="155"/>
      <c r="E1965" s="156"/>
      <c r="F1965" s="156"/>
      <c r="AB1965" s="156"/>
      <c r="AC1965" s="156"/>
      <c r="AD1965" s="156"/>
      <c r="AE1965" s="156"/>
      <c r="AF1965" s="156"/>
      <c r="AG1965" s="156"/>
      <c r="AM1965" s="380"/>
      <c r="AN1965" s="214"/>
      <c r="AO1965" s="214"/>
      <c r="AV1965" s="475"/>
      <c r="BC1965" s="381"/>
      <c r="BE1965" s="382"/>
      <c r="BF1965" s="398"/>
      <c r="BG1965" s="409"/>
      <c r="BH1965" s="156"/>
      <c r="BI1965" s="156"/>
      <c r="BJ1965" s="156"/>
      <c r="BK1965" s="156"/>
      <c r="BL1965" s="156"/>
      <c r="BN1965" s="367"/>
    </row>
    <row r="1966" spans="1:66" s="216" customFormat="1" x14ac:dyDescent="0.45">
      <c r="A1966" s="154"/>
      <c r="B1966" s="485"/>
      <c r="C1966" s="155"/>
      <c r="D1966" s="155"/>
      <c r="E1966" s="156"/>
      <c r="F1966" s="156"/>
      <c r="AB1966" s="156"/>
      <c r="AC1966" s="156"/>
      <c r="AD1966" s="156"/>
      <c r="AE1966" s="156"/>
      <c r="AF1966" s="156"/>
      <c r="AG1966" s="156"/>
      <c r="AM1966" s="380"/>
      <c r="AN1966" s="214"/>
      <c r="AO1966" s="214"/>
      <c r="AV1966" s="475"/>
      <c r="BC1966" s="381"/>
      <c r="BE1966" s="382"/>
      <c r="BF1966" s="398"/>
      <c r="BG1966" s="409"/>
      <c r="BH1966" s="156"/>
      <c r="BI1966" s="156"/>
      <c r="BJ1966" s="156"/>
      <c r="BK1966" s="156"/>
      <c r="BL1966" s="156"/>
      <c r="BN1966" s="367"/>
    </row>
    <row r="1967" spans="1:66" s="216" customFormat="1" x14ac:dyDescent="0.45">
      <c r="A1967" s="154"/>
      <c r="B1967" s="485"/>
      <c r="C1967" s="155"/>
      <c r="D1967" s="155"/>
      <c r="E1967" s="156"/>
      <c r="F1967" s="156"/>
      <c r="AB1967" s="156"/>
      <c r="AC1967" s="156"/>
      <c r="AD1967" s="156"/>
      <c r="AE1967" s="156"/>
      <c r="AF1967" s="156"/>
      <c r="AG1967" s="156"/>
      <c r="AM1967" s="380"/>
      <c r="AN1967" s="214"/>
      <c r="AO1967" s="214"/>
      <c r="AV1967" s="475"/>
      <c r="BC1967" s="381"/>
      <c r="BE1967" s="382"/>
      <c r="BF1967" s="398"/>
      <c r="BG1967" s="409"/>
      <c r="BH1967" s="156"/>
      <c r="BI1967" s="156"/>
      <c r="BJ1967" s="156"/>
      <c r="BK1967" s="156"/>
      <c r="BL1967" s="156"/>
      <c r="BN1967" s="367"/>
    </row>
    <row r="1968" spans="1:66" s="216" customFormat="1" x14ac:dyDescent="0.45">
      <c r="A1968" s="154"/>
      <c r="B1968" s="485"/>
      <c r="C1968" s="155"/>
      <c r="D1968" s="155"/>
      <c r="E1968" s="156"/>
      <c r="F1968" s="156"/>
      <c r="AB1968" s="156"/>
      <c r="AC1968" s="156"/>
      <c r="AD1968" s="156"/>
      <c r="AE1968" s="156"/>
      <c r="AF1968" s="156"/>
      <c r="AG1968" s="156"/>
      <c r="AM1968" s="380"/>
      <c r="AN1968" s="214"/>
      <c r="AO1968" s="214"/>
      <c r="AV1968" s="475"/>
      <c r="BC1968" s="381"/>
      <c r="BE1968" s="382"/>
      <c r="BF1968" s="398"/>
      <c r="BG1968" s="409"/>
      <c r="BH1968" s="156"/>
      <c r="BI1968" s="156"/>
      <c r="BJ1968" s="156"/>
      <c r="BK1968" s="156"/>
      <c r="BL1968" s="156"/>
      <c r="BN1968" s="367"/>
    </row>
    <row r="1969" spans="1:66" s="216" customFormat="1" x14ac:dyDescent="0.45">
      <c r="A1969" s="154"/>
      <c r="B1969" s="485"/>
      <c r="C1969" s="155"/>
      <c r="D1969" s="155"/>
      <c r="E1969" s="156"/>
      <c r="F1969" s="156"/>
      <c r="AB1969" s="156"/>
      <c r="AC1969" s="156"/>
      <c r="AD1969" s="156"/>
      <c r="AE1969" s="156"/>
      <c r="AF1969" s="156"/>
      <c r="AG1969" s="156"/>
      <c r="AM1969" s="380"/>
      <c r="AN1969" s="214"/>
      <c r="AO1969" s="214"/>
      <c r="AV1969" s="475"/>
      <c r="BC1969" s="381"/>
      <c r="BE1969" s="382"/>
      <c r="BF1969" s="398"/>
      <c r="BG1969" s="409"/>
      <c r="BH1969" s="156"/>
      <c r="BI1969" s="156"/>
      <c r="BJ1969" s="156"/>
      <c r="BK1969" s="156"/>
      <c r="BL1969" s="156"/>
      <c r="BN1969" s="367"/>
    </row>
    <row r="1970" spans="1:66" s="216" customFormat="1" x14ac:dyDescent="0.45">
      <c r="A1970" s="154"/>
      <c r="B1970" s="485"/>
      <c r="C1970" s="155"/>
      <c r="D1970" s="155"/>
      <c r="E1970" s="156"/>
      <c r="F1970" s="156"/>
      <c r="AB1970" s="156"/>
      <c r="AC1970" s="156"/>
      <c r="AD1970" s="156"/>
      <c r="AE1970" s="156"/>
      <c r="AF1970" s="156"/>
      <c r="AG1970" s="156"/>
      <c r="AM1970" s="380"/>
      <c r="AN1970" s="214"/>
      <c r="AO1970" s="214"/>
      <c r="AV1970" s="475"/>
      <c r="BC1970" s="381"/>
      <c r="BE1970" s="382"/>
      <c r="BF1970" s="398"/>
      <c r="BG1970" s="409"/>
      <c r="BH1970" s="156"/>
      <c r="BI1970" s="156"/>
      <c r="BJ1970" s="156"/>
      <c r="BK1970" s="156"/>
      <c r="BL1970" s="156"/>
      <c r="BN1970" s="367"/>
    </row>
    <row r="1971" spans="1:66" s="216" customFormat="1" x14ac:dyDescent="0.45">
      <c r="A1971" s="154"/>
      <c r="B1971" s="485"/>
      <c r="C1971" s="155"/>
      <c r="D1971" s="155"/>
      <c r="E1971" s="156"/>
      <c r="F1971" s="156"/>
      <c r="AB1971" s="156"/>
      <c r="AC1971" s="156"/>
      <c r="AD1971" s="156"/>
      <c r="AE1971" s="156"/>
      <c r="AF1971" s="156"/>
      <c r="AG1971" s="156"/>
      <c r="AM1971" s="380"/>
      <c r="AN1971" s="214"/>
      <c r="AO1971" s="214"/>
      <c r="AV1971" s="475"/>
      <c r="BC1971" s="381"/>
      <c r="BE1971" s="382"/>
      <c r="BF1971" s="398"/>
      <c r="BG1971" s="409"/>
      <c r="BH1971" s="156"/>
      <c r="BI1971" s="156"/>
      <c r="BJ1971" s="156"/>
      <c r="BK1971" s="156"/>
      <c r="BL1971" s="156"/>
      <c r="BN1971" s="367"/>
    </row>
    <row r="1972" spans="1:66" s="216" customFormat="1" x14ac:dyDescent="0.45">
      <c r="A1972" s="154"/>
      <c r="B1972" s="485"/>
      <c r="C1972" s="155"/>
      <c r="D1972" s="155"/>
      <c r="E1972" s="156"/>
      <c r="F1972" s="156"/>
      <c r="AB1972" s="156"/>
      <c r="AC1972" s="156"/>
      <c r="AD1972" s="156"/>
      <c r="AE1972" s="156"/>
      <c r="AF1972" s="156"/>
      <c r="AG1972" s="156"/>
      <c r="AM1972" s="380"/>
      <c r="AN1972" s="214"/>
      <c r="AO1972" s="214"/>
      <c r="AV1972" s="475"/>
      <c r="BC1972" s="381"/>
      <c r="BE1972" s="382"/>
      <c r="BF1972" s="398"/>
      <c r="BG1972" s="409"/>
      <c r="BH1972" s="156"/>
      <c r="BI1972" s="156"/>
      <c r="BJ1972" s="156"/>
      <c r="BK1972" s="156"/>
      <c r="BL1972" s="156"/>
      <c r="BN1972" s="367"/>
    </row>
    <row r="1973" spans="1:66" s="216" customFormat="1" x14ac:dyDescent="0.45">
      <c r="A1973" s="154"/>
      <c r="B1973" s="485"/>
      <c r="C1973" s="155"/>
      <c r="D1973" s="155"/>
      <c r="E1973" s="156"/>
      <c r="F1973" s="156"/>
      <c r="AB1973" s="156"/>
      <c r="AC1973" s="156"/>
      <c r="AD1973" s="156"/>
      <c r="AE1973" s="156"/>
      <c r="AF1973" s="156"/>
      <c r="AG1973" s="156"/>
      <c r="AM1973" s="380"/>
      <c r="AN1973" s="214"/>
      <c r="AO1973" s="214"/>
      <c r="AV1973" s="475"/>
      <c r="BC1973" s="381"/>
      <c r="BE1973" s="382"/>
      <c r="BF1973" s="398"/>
      <c r="BG1973" s="409"/>
      <c r="BH1973" s="156"/>
      <c r="BI1973" s="156"/>
      <c r="BJ1973" s="156"/>
      <c r="BK1973" s="156"/>
      <c r="BL1973" s="156"/>
      <c r="BN1973" s="367"/>
    </row>
    <row r="1974" spans="1:66" s="216" customFormat="1" x14ac:dyDescent="0.45">
      <c r="A1974" s="154"/>
      <c r="B1974" s="485"/>
      <c r="C1974" s="155"/>
      <c r="D1974" s="155"/>
      <c r="E1974" s="156"/>
      <c r="F1974" s="156"/>
      <c r="AB1974" s="156"/>
      <c r="AC1974" s="156"/>
      <c r="AD1974" s="156"/>
      <c r="AE1974" s="156"/>
      <c r="AF1974" s="156"/>
      <c r="AG1974" s="156"/>
      <c r="AM1974" s="380"/>
      <c r="AN1974" s="214"/>
      <c r="AO1974" s="214"/>
      <c r="AV1974" s="475"/>
      <c r="BC1974" s="381"/>
      <c r="BE1974" s="382"/>
      <c r="BF1974" s="398"/>
      <c r="BG1974" s="409"/>
      <c r="BH1974" s="156"/>
      <c r="BI1974" s="156"/>
      <c r="BJ1974" s="156"/>
      <c r="BK1974" s="156"/>
      <c r="BL1974" s="156"/>
      <c r="BN1974" s="367"/>
    </row>
    <row r="1975" spans="1:66" s="216" customFormat="1" x14ac:dyDescent="0.45">
      <c r="A1975" s="154"/>
      <c r="B1975" s="485"/>
      <c r="C1975" s="155"/>
      <c r="D1975" s="155"/>
      <c r="E1975" s="156"/>
      <c r="F1975" s="156"/>
      <c r="AB1975" s="156"/>
      <c r="AC1975" s="156"/>
      <c r="AD1975" s="156"/>
      <c r="AE1975" s="156"/>
      <c r="AF1975" s="156"/>
      <c r="AG1975" s="156"/>
      <c r="AM1975" s="380"/>
      <c r="AN1975" s="214"/>
      <c r="AO1975" s="214"/>
      <c r="AV1975" s="475"/>
      <c r="BC1975" s="381"/>
      <c r="BE1975" s="382"/>
      <c r="BF1975" s="398"/>
      <c r="BG1975" s="409"/>
      <c r="BH1975" s="156"/>
      <c r="BI1975" s="156"/>
      <c r="BJ1975" s="156"/>
      <c r="BK1975" s="156"/>
      <c r="BL1975" s="156"/>
      <c r="BN1975" s="367"/>
    </row>
    <row r="1976" spans="1:66" s="216" customFormat="1" x14ac:dyDescent="0.45">
      <c r="A1976" s="154"/>
      <c r="B1976" s="485"/>
      <c r="C1976" s="155"/>
      <c r="D1976" s="155"/>
      <c r="E1976" s="156"/>
      <c r="F1976" s="156"/>
      <c r="AB1976" s="156"/>
      <c r="AC1976" s="156"/>
      <c r="AD1976" s="156"/>
      <c r="AE1976" s="156"/>
      <c r="AF1976" s="156"/>
      <c r="AG1976" s="156"/>
      <c r="AM1976" s="380"/>
      <c r="AN1976" s="214"/>
      <c r="AO1976" s="214"/>
      <c r="AV1976" s="475"/>
      <c r="BC1976" s="381"/>
      <c r="BE1976" s="382"/>
      <c r="BF1976" s="398"/>
      <c r="BG1976" s="409"/>
      <c r="BH1976" s="156"/>
      <c r="BI1976" s="156"/>
      <c r="BJ1976" s="156"/>
      <c r="BK1976" s="156"/>
      <c r="BL1976" s="156"/>
      <c r="BN1976" s="367"/>
    </row>
    <row r="1977" spans="1:66" s="216" customFormat="1" x14ac:dyDescent="0.45">
      <c r="A1977" s="154"/>
      <c r="B1977" s="485"/>
      <c r="C1977" s="155"/>
      <c r="D1977" s="155"/>
      <c r="E1977" s="156"/>
      <c r="F1977" s="156"/>
      <c r="AB1977" s="156"/>
      <c r="AC1977" s="156"/>
      <c r="AD1977" s="156"/>
      <c r="AE1977" s="156"/>
      <c r="AF1977" s="156"/>
      <c r="AG1977" s="156"/>
      <c r="AM1977" s="380"/>
      <c r="AN1977" s="214"/>
      <c r="AO1977" s="214"/>
      <c r="AV1977" s="475"/>
      <c r="BC1977" s="381"/>
      <c r="BE1977" s="382"/>
      <c r="BF1977" s="398"/>
      <c r="BG1977" s="409"/>
      <c r="BH1977" s="156"/>
      <c r="BI1977" s="156"/>
      <c r="BJ1977" s="156"/>
      <c r="BK1977" s="156"/>
      <c r="BL1977" s="156"/>
      <c r="BN1977" s="367"/>
    </row>
    <row r="1978" spans="1:66" s="216" customFormat="1" x14ac:dyDescent="0.45">
      <c r="A1978" s="154"/>
      <c r="B1978" s="485"/>
      <c r="C1978" s="155"/>
      <c r="D1978" s="155"/>
      <c r="E1978" s="156"/>
      <c r="F1978" s="156"/>
      <c r="AB1978" s="156"/>
      <c r="AC1978" s="156"/>
      <c r="AD1978" s="156"/>
      <c r="AE1978" s="156"/>
      <c r="AF1978" s="156"/>
      <c r="AG1978" s="156"/>
      <c r="AM1978" s="380"/>
      <c r="AN1978" s="214"/>
      <c r="AO1978" s="214"/>
      <c r="AV1978" s="475"/>
      <c r="BC1978" s="381"/>
      <c r="BE1978" s="382"/>
      <c r="BF1978" s="398"/>
      <c r="BG1978" s="409"/>
      <c r="BH1978" s="156"/>
      <c r="BI1978" s="156"/>
      <c r="BJ1978" s="156"/>
      <c r="BK1978" s="156"/>
      <c r="BL1978" s="156"/>
      <c r="BN1978" s="367"/>
    </row>
    <row r="1979" spans="1:66" s="216" customFormat="1" x14ac:dyDescent="0.45">
      <c r="A1979" s="154"/>
      <c r="B1979" s="485"/>
      <c r="C1979" s="155"/>
      <c r="D1979" s="155"/>
      <c r="E1979" s="156"/>
      <c r="F1979" s="156"/>
      <c r="AB1979" s="156"/>
      <c r="AC1979" s="156"/>
      <c r="AD1979" s="156"/>
      <c r="AE1979" s="156"/>
      <c r="AF1979" s="156"/>
      <c r="AG1979" s="156"/>
      <c r="AM1979" s="380"/>
      <c r="AN1979" s="214"/>
      <c r="AO1979" s="214"/>
      <c r="AV1979" s="475"/>
      <c r="BC1979" s="381"/>
      <c r="BE1979" s="382"/>
      <c r="BF1979" s="398"/>
      <c r="BG1979" s="409"/>
      <c r="BH1979" s="156"/>
      <c r="BI1979" s="156"/>
      <c r="BJ1979" s="156"/>
      <c r="BK1979" s="156"/>
      <c r="BL1979" s="156"/>
      <c r="BN1979" s="367"/>
    </row>
    <row r="1980" spans="1:66" s="216" customFormat="1" x14ac:dyDescent="0.45">
      <c r="A1980" s="154"/>
      <c r="B1980" s="485"/>
      <c r="C1980" s="155"/>
      <c r="D1980" s="155"/>
      <c r="E1980" s="156"/>
      <c r="F1980" s="156"/>
      <c r="AB1980" s="156"/>
      <c r="AC1980" s="156"/>
      <c r="AD1980" s="156"/>
      <c r="AE1980" s="156"/>
      <c r="AF1980" s="156"/>
      <c r="AG1980" s="156"/>
      <c r="AM1980" s="380"/>
      <c r="AN1980" s="214"/>
      <c r="AO1980" s="214"/>
      <c r="AV1980" s="475"/>
      <c r="BC1980" s="381"/>
      <c r="BE1980" s="382"/>
      <c r="BF1980" s="398"/>
      <c r="BG1980" s="409"/>
      <c r="BH1980" s="156"/>
      <c r="BI1980" s="156"/>
      <c r="BJ1980" s="156"/>
      <c r="BK1980" s="156"/>
      <c r="BL1980" s="156"/>
      <c r="BN1980" s="367"/>
    </row>
    <row r="1981" spans="1:66" s="216" customFormat="1" x14ac:dyDescent="0.45">
      <c r="A1981" s="154"/>
      <c r="B1981" s="485"/>
      <c r="C1981" s="155"/>
      <c r="D1981" s="155"/>
      <c r="E1981" s="156"/>
      <c r="F1981" s="156"/>
      <c r="AB1981" s="156"/>
      <c r="AC1981" s="156"/>
      <c r="AD1981" s="156"/>
      <c r="AE1981" s="156"/>
      <c r="AF1981" s="156"/>
      <c r="AG1981" s="156"/>
      <c r="AM1981" s="380"/>
      <c r="AN1981" s="214"/>
      <c r="AO1981" s="214"/>
      <c r="AV1981" s="475"/>
      <c r="BC1981" s="381"/>
      <c r="BE1981" s="382"/>
      <c r="BF1981" s="398"/>
      <c r="BG1981" s="409"/>
      <c r="BH1981" s="156"/>
      <c r="BI1981" s="156"/>
      <c r="BJ1981" s="156"/>
      <c r="BK1981" s="156"/>
      <c r="BL1981" s="156"/>
      <c r="BN1981" s="367"/>
    </row>
    <row r="1982" spans="1:66" s="216" customFormat="1" x14ac:dyDescent="0.45">
      <c r="A1982" s="154"/>
      <c r="B1982" s="485"/>
      <c r="C1982" s="155"/>
      <c r="D1982" s="155"/>
      <c r="E1982" s="156"/>
      <c r="F1982" s="156"/>
      <c r="AB1982" s="156"/>
      <c r="AC1982" s="156"/>
      <c r="AD1982" s="156"/>
      <c r="AE1982" s="156"/>
      <c r="AF1982" s="156"/>
      <c r="AG1982" s="156"/>
      <c r="AM1982" s="380"/>
      <c r="AN1982" s="214"/>
      <c r="AO1982" s="214"/>
      <c r="AV1982" s="475"/>
      <c r="BC1982" s="381"/>
      <c r="BE1982" s="382"/>
      <c r="BF1982" s="398"/>
      <c r="BG1982" s="409"/>
      <c r="BH1982" s="156"/>
      <c r="BI1982" s="156"/>
      <c r="BJ1982" s="156"/>
      <c r="BK1982" s="156"/>
      <c r="BL1982" s="156"/>
      <c r="BN1982" s="367"/>
    </row>
    <row r="1983" spans="1:66" s="216" customFormat="1" x14ac:dyDescent="0.45">
      <c r="A1983" s="154"/>
      <c r="B1983" s="485"/>
      <c r="C1983" s="155"/>
      <c r="D1983" s="155"/>
      <c r="E1983" s="156"/>
      <c r="F1983" s="156"/>
      <c r="AB1983" s="156"/>
      <c r="AC1983" s="156"/>
      <c r="AD1983" s="156"/>
      <c r="AE1983" s="156"/>
      <c r="AF1983" s="156"/>
      <c r="AG1983" s="156"/>
      <c r="AM1983" s="380"/>
      <c r="AN1983" s="214"/>
      <c r="AO1983" s="214"/>
      <c r="AV1983" s="475"/>
      <c r="BC1983" s="381"/>
      <c r="BE1983" s="382"/>
      <c r="BF1983" s="398"/>
      <c r="BG1983" s="409"/>
      <c r="BH1983" s="156"/>
      <c r="BI1983" s="156"/>
      <c r="BJ1983" s="156"/>
      <c r="BK1983" s="156"/>
      <c r="BL1983" s="156"/>
      <c r="BN1983" s="367"/>
    </row>
    <row r="1984" spans="1:66" s="216" customFormat="1" x14ac:dyDescent="0.45">
      <c r="A1984" s="154"/>
      <c r="B1984" s="485"/>
      <c r="C1984" s="155"/>
      <c r="D1984" s="155"/>
      <c r="E1984" s="156"/>
      <c r="F1984" s="156"/>
      <c r="AB1984" s="156"/>
      <c r="AC1984" s="156"/>
      <c r="AD1984" s="156"/>
      <c r="AE1984" s="156"/>
      <c r="AF1984" s="156"/>
      <c r="AG1984" s="156"/>
      <c r="AM1984" s="380"/>
      <c r="AN1984" s="214"/>
      <c r="AO1984" s="214"/>
      <c r="AV1984" s="475"/>
      <c r="BC1984" s="381"/>
      <c r="BE1984" s="382"/>
      <c r="BF1984" s="398"/>
      <c r="BG1984" s="409"/>
      <c r="BH1984" s="156"/>
      <c r="BI1984" s="156"/>
      <c r="BJ1984" s="156"/>
      <c r="BK1984" s="156"/>
      <c r="BL1984" s="156"/>
      <c r="BN1984" s="367"/>
    </row>
    <row r="1985" spans="1:66" s="216" customFormat="1" x14ac:dyDescent="0.45">
      <c r="A1985" s="154"/>
      <c r="B1985" s="485"/>
      <c r="C1985" s="155"/>
      <c r="D1985" s="155"/>
      <c r="E1985" s="156"/>
      <c r="F1985" s="156"/>
      <c r="AB1985" s="156"/>
      <c r="AC1985" s="156"/>
      <c r="AD1985" s="156"/>
      <c r="AE1985" s="156"/>
      <c r="AF1985" s="156"/>
      <c r="AG1985" s="156"/>
      <c r="AM1985" s="380"/>
      <c r="AN1985" s="214"/>
      <c r="AO1985" s="214"/>
      <c r="AV1985" s="475"/>
      <c r="BC1985" s="381"/>
      <c r="BE1985" s="382"/>
      <c r="BF1985" s="398"/>
      <c r="BG1985" s="409"/>
      <c r="BH1985" s="156"/>
      <c r="BI1985" s="156"/>
      <c r="BJ1985" s="156"/>
      <c r="BK1985" s="156"/>
      <c r="BL1985" s="156"/>
      <c r="BN1985" s="367"/>
    </row>
    <row r="1986" spans="1:66" s="216" customFormat="1" x14ac:dyDescent="0.45">
      <c r="A1986" s="154"/>
      <c r="B1986" s="485"/>
      <c r="C1986" s="155"/>
      <c r="D1986" s="155"/>
      <c r="E1986" s="156"/>
      <c r="F1986" s="156"/>
      <c r="AB1986" s="156"/>
      <c r="AC1986" s="156"/>
      <c r="AD1986" s="156"/>
      <c r="AE1986" s="156"/>
      <c r="AF1986" s="156"/>
      <c r="AG1986" s="156"/>
      <c r="AM1986" s="380"/>
      <c r="AN1986" s="214"/>
      <c r="AO1986" s="214"/>
      <c r="AV1986" s="475"/>
      <c r="BC1986" s="381"/>
      <c r="BE1986" s="382"/>
      <c r="BF1986" s="398"/>
      <c r="BG1986" s="409"/>
      <c r="BH1986" s="156"/>
      <c r="BI1986" s="156"/>
      <c r="BJ1986" s="156"/>
      <c r="BK1986" s="156"/>
      <c r="BL1986" s="156"/>
      <c r="BN1986" s="367"/>
    </row>
    <row r="1987" spans="1:66" s="216" customFormat="1" x14ac:dyDescent="0.45">
      <c r="A1987" s="154"/>
      <c r="B1987" s="485"/>
      <c r="C1987" s="155"/>
      <c r="D1987" s="155"/>
      <c r="E1987" s="156"/>
      <c r="F1987" s="156"/>
      <c r="AB1987" s="156"/>
      <c r="AC1987" s="156"/>
      <c r="AD1987" s="156"/>
      <c r="AE1987" s="156"/>
      <c r="AF1987" s="156"/>
      <c r="AG1987" s="156"/>
      <c r="AM1987" s="380"/>
      <c r="AN1987" s="214"/>
      <c r="AO1987" s="214"/>
      <c r="AV1987" s="475"/>
      <c r="BC1987" s="381"/>
      <c r="BE1987" s="382"/>
      <c r="BF1987" s="398"/>
      <c r="BG1987" s="409"/>
      <c r="BH1987" s="156"/>
      <c r="BI1987" s="156"/>
      <c r="BJ1987" s="156"/>
      <c r="BK1987" s="156"/>
      <c r="BL1987" s="156"/>
      <c r="BN1987" s="367"/>
    </row>
    <row r="1988" spans="1:66" s="216" customFormat="1" x14ac:dyDescent="0.45">
      <c r="A1988" s="154"/>
      <c r="B1988" s="485"/>
      <c r="C1988" s="155"/>
      <c r="D1988" s="155"/>
      <c r="E1988" s="156"/>
      <c r="F1988" s="156"/>
      <c r="AB1988" s="156"/>
      <c r="AC1988" s="156"/>
      <c r="AD1988" s="156"/>
      <c r="AE1988" s="156"/>
      <c r="AF1988" s="156"/>
      <c r="AG1988" s="156"/>
      <c r="AM1988" s="380"/>
      <c r="AN1988" s="214"/>
      <c r="AO1988" s="214"/>
      <c r="AV1988" s="475"/>
      <c r="BC1988" s="381"/>
      <c r="BE1988" s="382"/>
      <c r="BF1988" s="398"/>
      <c r="BG1988" s="409"/>
      <c r="BH1988" s="156"/>
      <c r="BI1988" s="156"/>
      <c r="BJ1988" s="156"/>
      <c r="BK1988" s="156"/>
      <c r="BL1988" s="156"/>
      <c r="BN1988" s="367"/>
    </row>
    <row r="1989" spans="1:66" s="216" customFormat="1" x14ac:dyDescent="0.45">
      <c r="A1989" s="154"/>
      <c r="B1989" s="485"/>
      <c r="C1989" s="155"/>
      <c r="D1989" s="155"/>
      <c r="E1989" s="156"/>
      <c r="F1989" s="156"/>
      <c r="AB1989" s="156"/>
      <c r="AC1989" s="156"/>
      <c r="AD1989" s="156"/>
      <c r="AE1989" s="156"/>
      <c r="AF1989" s="156"/>
      <c r="AG1989" s="156"/>
      <c r="AM1989" s="380"/>
      <c r="AN1989" s="214"/>
      <c r="AO1989" s="214"/>
      <c r="AV1989" s="475"/>
      <c r="BC1989" s="381"/>
      <c r="BE1989" s="382"/>
      <c r="BF1989" s="398"/>
      <c r="BG1989" s="409"/>
      <c r="BH1989" s="156"/>
      <c r="BI1989" s="156"/>
      <c r="BJ1989" s="156"/>
      <c r="BK1989" s="156"/>
      <c r="BL1989" s="156"/>
      <c r="BN1989" s="367"/>
    </row>
    <row r="1990" spans="1:66" s="216" customFormat="1" x14ac:dyDescent="0.45">
      <c r="A1990" s="154"/>
      <c r="B1990" s="485"/>
      <c r="C1990" s="155"/>
      <c r="D1990" s="155"/>
      <c r="E1990" s="156"/>
      <c r="F1990" s="156"/>
      <c r="AB1990" s="156"/>
      <c r="AC1990" s="156"/>
      <c r="AD1990" s="156"/>
      <c r="AE1990" s="156"/>
      <c r="AF1990" s="156"/>
      <c r="AG1990" s="156"/>
      <c r="AM1990" s="380"/>
      <c r="AN1990" s="214"/>
      <c r="AO1990" s="214"/>
      <c r="AV1990" s="475"/>
      <c r="BC1990" s="381"/>
      <c r="BE1990" s="382"/>
      <c r="BF1990" s="398"/>
      <c r="BG1990" s="409"/>
      <c r="BH1990" s="156"/>
      <c r="BI1990" s="156"/>
      <c r="BJ1990" s="156"/>
      <c r="BK1990" s="156"/>
      <c r="BL1990" s="156"/>
      <c r="BN1990" s="367"/>
    </row>
    <row r="1991" spans="1:66" s="216" customFormat="1" x14ac:dyDescent="0.45">
      <c r="A1991" s="154"/>
      <c r="B1991" s="485"/>
      <c r="C1991" s="155"/>
      <c r="D1991" s="155"/>
      <c r="E1991" s="156"/>
      <c r="F1991" s="156"/>
      <c r="AB1991" s="156"/>
      <c r="AC1991" s="156"/>
      <c r="AD1991" s="156"/>
      <c r="AE1991" s="156"/>
      <c r="AF1991" s="156"/>
      <c r="AG1991" s="156"/>
      <c r="AM1991" s="380"/>
      <c r="AN1991" s="214"/>
      <c r="AO1991" s="214"/>
      <c r="AV1991" s="475"/>
      <c r="BC1991" s="381"/>
      <c r="BE1991" s="382"/>
      <c r="BF1991" s="398"/>
      <c r="BG1991" s="409"/>
      <c r="BH1991" s="156"/>
      <c r="BI1991" s="156"/>
      <c r="BJ1991" s="156"/>
      <c r="BK1991" s="156"/>
      <c r="BL1991" s="156"/>
      <c r="BN1991" s="367"/>
    </row>
    <row r="1992" spans="1:66" s="216" customFormat="1" x14ac:dyDescent="0.45">
      <c r="A1992" s="154"/>
      <c r="B1992" s="485"/>
      <c r="C1992" s="155"/>
      <c r="D1992" s="155"/>
      <c r="E1992" s="156"/>
      <c r="F1992" s="156"/>
      <c r="AB1992" s="156"/>
      <c r="AC1992" s="156"/>
      <c r="AD1992" s="156"/>
      <c r="AE1992" s="156"/>
      <c r="AF1992" s="156"/>
      <c r="AG1992" s="156"/>
      <c r="AM1992" s="380"/>
      <c r="AN1992" s="214"/>
      <c r="AO1992" s="214"/>
      <c r="AV1992" s="475"/>
      <c r="BC1992" s="381"/>
      <c r="BE1992" s="382"/>
      <c r="BF1992" s="398"/>
      <c r="BG1992" s="409"/>
      <c r="BH1992" s="156"/>
      <c r="BI1992" s="156"/>
      <c r="BJ1992" s="156"/>
      <c r="BK1992" s="156"/>
      <c r="BL1992" s="156"/>
      <c r="BN1992" s="367"/>
    </row>
    <row r="1993" spans="1:66" s="216" customFormat="1" x14ac:dyDescent="0.45">
      <c r="A1993" s="154"/>
      <c r="B1993" s="485"/>
      <c r="C1993" s="155"/>
      <c r="D1993" s="155"/>
      <c r="E1993" s="156"/>
      <c r="F1993" s="156"/>
      <c r="AB1993" s="156"/>
      <c r="AC1993" s="156"/>
      <c r="AD1993" s="156"/>
      <c r="AE1993" s="156"/>
      <c r="AF1993" s="156"/>
      <c r="AG1993" s="156"/>
      <c r="AM1993" s="380"/>
      <c r="AN1993" s="214"/>
      <c r="AO1993" s="214"/>
      <c r="AV1993" s="475"/>
      <c r="BC1993" s="381"/>
      <c r="BE1993" s="382"/>
      <c r="BF1993" s="398"/>
      <c r="BG1993" s="409"/>
      <c r="BH1993" s="156"/>
      <c r="BI1993" s="156"/>
      <c r="BJ1993" s="156"/>
      <c r="BK1993" s="156"/>
      <c r="BL1993" s="156"/>
      <c r="BN1993" s="367"/>
    </row>
    <row r="1994" spans="1:66" s="216" customFormat="1" x14ac:dyDescent="0.45">
      <c r="A1994" s="154"/>
      <c r="B1994" s="485"/>
      <c r="C1994" s="155"/>
      <c r="D1994" s="155"/>
      <c r="E1994" s="156"/>
      <c r="F1994" s="156"/>
      <c r="AB1994" s="156"/>
      <c r="AC1994" s="156"/>
      <c r="AD1994" s="156"/>
      <c r="AE1994" s="156"/>
      <c r="AF1994" s="156"/>
      <c r="AG1994" s="156"/>
      <c r="AM1994" s="380"/>
      <c r="AN1994" s="214"/>
      <c r="AO1994" s="214"/>
      <c r="AV1994" s="475"/>
      <c r="BC1994" s="381"/>
      <c r="BE1994" s="382"/>
      <c r="BF1994" s="398"/>
      <c r="BG1994" s="409"/>
      <c r="BH1994" s="156"/>
      <c r="BI1994" s="156"/>
      <c r="BJ1994" s="156"/>
      <c r="BK1994" s="156"/>
      <c r="BL1994" s="156"/>
      <c r="BN1994" s="367"/>
    </row>
    <row r="1995" spans="1:66" s="216" customFormat="1" x14ac:dyDescent="0.45">
      <c r="A1995" s="154"/>
      <c r="B1995" s="485"/>
      <c r="C1995" s="155"/>
      <c r="D1995" s="155"/>
      <c r="E1995" s="156"/>
      <c r="F1995" s="156"/>
      <c r="AB1995" s="156"/>
      <c r="AC1995" s="156"/>
      <c r="AD1995" s="156"/>
      <c r="AE1995" s="156"/>
      <c r="AF1995" s="156"/>
      <c r="AG1995" s="156"/>
      <c r="AM1995" s="380"/>
      <c r="AN1995" s="214"/>
      <c r="AO1995" s="214"/>
      <c r="AV1995" s="475"/>
      <c r="BC1995" s="381"/>
      <c r="BE1995" s="382"/>
      <c r="BF1995" s="398"/>
      <c r="BG1995" s="409"/>
      <c r="BH1995" s="156"/>
      <c r="BI1995" s="156"/>
      <c r="BJ1995" s="156"/>
      <c r="BK1995" s="156"/>
      <c r="BL1995" s="156"/>
      <c r="BN1995" s="367"/>
    </row>
    <row r="1996" spans="1:66" s="216" customFormat="1" x14ac:dyDescent="0.45">
      <c r="A1996" s="154"/>
      <c r="B1996" s="485"/>
      <c r="C1996" s="155"/>
      <c r="D1996" s="155"/>
      <c r="E1996" s="156"/>
      <c r="F1996" s="156"/>
      <c r="AB1996" s="156"/>
      <c r="AC1996" s="156"/>
      <c r="AD1996" s="156"/>
      <c r="AE1996" s="156"/>
      <c r="AF1996" s="156"/>
      <c r="AG1996" s="156"/>
      <c r="AM1996" s="380"/>
      <c r="AN1996" s="214"/>
      <c r="AO1996" s="214"/>
      <c r="AV1996" s="475"/>
      <c r="BC1996" s="381"/>
      <c r="BE1996" s="382"/>
      <c r="BF1996" s="398"/>
      <c r="BG1996" s="409"/>
      <c r="BH1996" s="156"/>
      <c r="BI1996" s="156"/>
      <c r="BJ1996" s="156"/>
      <c r="BK1996" s="156"/>
      <c r="BL1996" s="156"/>
      <c r="BN1996" s="367"/>
    </row>
    <row r="1997" spans="1:66" s="216" customFormat="1" x14ac:dyDescent="0.45">
      <c r="A1997" s="154"/>
      <c r="B1997" s="485"/>
      <c r="C1997" s="155"/>
      <c r="D1997" s="155"/>
      <c r="E1997" s="156"/>
      <c r="F1997" s="156"/>
      <c r="AB1997" s="156"/>
      <c r="AC1997" s="156"/>
      <c r="AD1997" s="156"/>
      <c r="AE1997" s="156"/>
      <c r="AF1997" s="156"/>
      <c r="AG1997" s="156"/>
      <c r="AM1997" s="380"/>
      <c r="AN1997" s="214"/>
      <c r="AO1997" s="214"/>
      <c r="AV1997" s="475"/>
      <c r="BC1997" s="381"/>
      <c r="BE1997" s="382"/>
      <c r="BF1997" s="398"/>
      <c r="BG1997" s="409"/>
      <c r="BH1997" s="156"/>
      <c r="BI1997" s="156"/>
      <c r="BJ1997" s="156"/>
      <c r="BK1997" s="156"/>
      <c r="BL1997" s="156"/>
      <c r="BN1997" s="367"/>
    </row>
    <row r="1998" spans="1:66" s="216" customFormat="1" x14ac:dyDescent="0.45">
      <c r="A1998" s="154"/>
      <c r="B1998" s="485"/>
      <c r="C1998" s="155"/>
      <c r="D1998" s="155"/>
      <c r="E1998" s="156"/>
      <c r="F1998" s="156"/>
      <c r="AB1998" s="156"/>
      <c r="AC1998" s="156"/>
      <c r="AD1998" s="156"/>
      <c r="AE1998" s="156"/>
      <c r="AF1998" s="156"/>
      <c r="AG1998" s="156"/>
      <c r="AM1998" s="380"/>
      <c r="AN1998" s="214"/>
      <c r="AO1998" s="214"/>
      <c r="AV1998" s="475"/>
      <c r="BC1998" s="381"/>
      <c r="BE1998" s="382"/>
      <c r="BF1998" s="398"/>
      <c r="BG1998" s="409"/>
      <c r="BH1998" s="156"/>
      <c r="BI1998" s="156"/>
      <c r="BJ1998" s="156"/>
      <c r="BK1998" s="156"/>
      <c r="BL1998" s="156"/>
      <c r="BN1998" s="367"/>
    </row>
    <row r="1999" spans="1:66" s="216" customFormat="1" x14ac:dyDescent="0.45">
      <c r="A1999" s="154"/>
      <c r="B1999" s="485"/>
      <c r="C1999" s="155"/>
      <c r="D1999" s="155"/>
      <c r="E1999" s="156"/>
      <c r="F1999" s="156"/>
      <c r="AB1999" s="156"/>
      <c r="AC1999" s="156"/>
      <c r="AD1999" s="156"/>
      <c r="AE1999" s="156"/>
      <c r="AF1999" s="156"/>
      <c r="AG1999" s="156"/>
      <c r="AM1999" s="380"/>
      <c r="AN1999" s="214"/>
      <c r="AO1999" s="214"/>
      <c r="AV1999" s="475"/>
      <c r="BC1999" s="381"/>
      <c r="BE1999" s="382"/>
      <c r="BF1999" s="398"/>
      <c r="BG1999" s="409"/>
      <c r="BH1999" s="156"/>
      <c r="BI1999" s="156"/>
      <c r="BJ1999" s="156"/>
      <c r="BK1999" s="156"/>
      <c r="BL1999" s="156"/>
      <c r="BN1999" s="367"/>
    </row>
    <row r="2000" spans="1:66" s="216" customFormat="1" x14ac:dyDescent="0.45">
      <c r="A2000" s="154"/>
      <c r="B2000" s="485"/>
      <c r="C2000" s="155"/>
      <c r="D2000" s="155"/>
      <c r="E2000" s="156"/>
      <c r="F2000" s="156"/>
      <c r="AB2000" s="156"/>
      <c r="AC2000" s="156"/>
      <c r="AD2000" s="156"/>
      <c r="AE2000" s="156"/>
      <c r="AF2000" s="156"/>
      <c r="AG2000" s="156"/>
      <c r="AM2000" s="380"/>
      <c r="AN2000" s="214"/>
      <c r="AO2000" s="214"/>
      <c r="AV2000" s="475"/>
      <c r="BC2000" s="381"/>
      <c r="BE2000" s="382"/>
      <c r="BF2000" s="398"/>
      <c r="BG2000" s="409"/>
      <c r="BH2000" s="156"/>
      <c r="BI2000" s="156"/>
      <c r="BJ2000" s="156"/>
      <c r="BK2000" s="156"/>
      <c r="BL2000" s="156"/>
      <c r="BN2000" s="367"/>
    </row>
    <row r="2001" spans="1:66" s="216" customFormat="1" x14ac:dyDescent="0.45">
      <c r="A2001" s="154"/>
      <c r="B2001" s="485"/>
      <c r="C2001" s="155"/>
      <c r="D2001" s="155"/>
      <c r="E2001" s="156"/>
      <c r="F2001" s="156"/>
      <c r="AB2001" s="156"/>
      <c r="AC2001" s="156"/>
      <c r="AD2001" s="156"/>
      <c r="AE2001" s="156"/>
      <c r="AF2001" s="156"/>
      <c r="AG2001" s="156"/>
      <c r="AM2001" s="380"/>
      <c r="AN2001" s="214"/>
      <c r="AO2001" s="214"/>
      <c r="AV2001" s="475"/>
      <c r="BC2001" s="381"/>
      <c r="BE2001" s="382"/>
      <c r="BF2001" s="398"/>
      <c r="BG2001" s="409"/>
      <c r="BH2001" s="156"/>
      <c r="BI2001" s="156"/>
      <c r="BJ2001" s="156"/>
      <c r="BK2001" s="156"/>
      <c r="BL2001" s="156"/>
      <c r="BN2001" s="367"/>
    </row>
    <row r="2002" spans="1:66" s="216" customFormat="1" x14ac:dyDescent="0.45">
      <c r="A2002" s="154"/>
      <c r="B2002" s="485"/>
      <c r="C2002" s="155"/>
      <c r="D2002" s="155"/>
      <c r="E2002" s="156"/>
      <c r="F2002" s="156"/>
      <c r="AB2002" s="156"/>
      <c r="AC2002" s="156"/>
      <c r="AD2002" s="156"/>
      <c r="AE2002" s="156"/>
      <c r="AF2002" s="156"/>
      <c r="AG2002" s="156"/>
      <c r="AM2002" s="380"/>
      <c r="AN2002" s="214"/>
      <c r="AO2002" s="214"/>
      <c r="AV2002" s="475"/>
      <c r="BC2002" s="381"/>
      <c r="BE2002" s="382"/>
      <c r="BF2002" s="398"/>
      <c r="BG2002" s="409"/>
      <c r="BH2002" s="156"/>
      <c r="BI2002" s="156"/>
      <c r="BJ2002" s="156"/>
      <c r="BK2002" s="156"/>
      <c r="BL2002" s="156"/>
      <c r="BN2002" s="367"/>
    </row>
    <row r="2003" spans="1:66" s="216" customFormat="1" x14ac:dyDescent="0.45">
      <c r="A2003" s="154"/>
      <c r="B2003" s="485"/>
      <c r="C2003" s="155"/>
      <c r="D2003" s="155"/>
      <c r="E2003" s="156"/>
      <c r="F2003" s="156"/>
      <c r="AB2003" s="156"/>
      <c r="AC2003" s="156"/>
      <c r="AD2003" s="156"/>
      <c r="AE2003" s="156"/>
      <c r="AF2003" s="156"/>
      <c r="AG2003" s="156"/>
      <c r="AM2003" s="380"/>
      <c r="AN2003" s="214"/>
      <c r="AO2003" s="214"/>
      <c r="AV2003" s="475"/>
      <c r="BC2003" s="381"/>
      <c r="BE2003" s="382"/>
      <c r="BF2003" s="398"/>
      <c r="BG2003" s="409"/>
      <c r="BH2003" s="156"/>
      <c r="BI2003" s="156"/>
      <c r="BJ2003" s="156"/>
      <c r="BK2003" s="156"/>
      <c r="BL2003" s="156"/>
      <c r="BN2003" s="367"/>
    </row>
    <row r="2004" spans="1:66" s="216" customFormat="1" x14ac:dyDescent="0.45">
      <c r="A2004" s="154"/>
      <c r="B2004" s="485"/>
      <c r="C2004" s="155"/>
      <c r="D2004" s="155"/>
      <c r="E2004" s="156"/>
      <c r="F2004" s="156"/>
      <c r="AB2004" s="156"/>
      <c r="AC2004" s="156"/>
      <c r="AD2004" s="156"/>
      <c r="AE2004" s="156"/>
      <c r="AF2004" s="156"/>
      <c r="AG2004" s="156"/>
      <c r="AM2004" s="380"/>
      <c r="AN2004" s="214"/>
      <c r="AO2004" s="214"/>
      <c r="AV2004" s="475"/>
      <c r="BC2004" s="381"/>
      <c r="BE2004" s="382"/>
      <c r="BF2004" s="398"/>
      <c r="BG2004" s="409"/>
      <c r="BH2004" s="156"/>
      <c r="BI2004" s="156"/>
      <c r="BJ2004" s="156"/>
      <c r="BK2004" s="156"/>
      <c r="BL2004" s="156"/>
      <c r="BN2004" s="367"/>
    </row>
    <row r="2005" spans="1:66" s="216" customFormat="1" x14ac:dyDescent="0.45">
      <c r="A2005" s="154"/>
      <c r="B2005" s="485"/>
      <c r="C2005" s="155"/>
      <c r="D2005" s="155"/>
      <c r="E2005" s="156"/>
      <c r="F2005" s="156"/>
      <c r="AB2005" s="156"/>
      <c r="AC2005" s="156"/>
      <c r="AD2005" s="156"/>
      <c r="AE2005" s="156"/>
      <c r="AF2005" s="156"/>
      <c r="AG2005" s="156"/>
      <c r="AM2005" s="380"/>
      <c r="AN2005" s="214"/>
      <c r="AO2005" s="214"/>
      <c r="AV2005" s="475"/>
      <c r="BC2005" s="381"/>
      <c r="BE2005" s="382"/>
      <c r="BF2005" s="398"/>
      <c r="BG2005" s="409"/>
      <c r="BH2005" s="156"/>
      <c r="BI2005" s="156"/>
      <c r="BJ2005" s="156"/>
      <c r="BK2005" s="156"/>
      <c r="BL2005" s="156"/>
      <c r="BN2005" s="367"/>
    </row>
    <row r="2006" spans="1:66" s="216" customFormat="1" x14ac:dyDescent="0.45">
      <c r="A2006" s="154"/>
      <c r="B2006" s="485"/>
      <c r="C2006" s="155"/>
      <c r="D2006" s="155"/>
      <c r="E2006" s="156"/>
      <c r="F2006" s="156"/>
      <c r="AB2006" s="156"/>
      <c r="AC2006" s="156"/>
      <c r="AD2006" s="156"/>
      <c r="AE2006" s="156"/>
      <c r="AF2006" s="156"/>
      <c r="AG2006" s="156"/>
      <c r="AM2006" s="380"/>
      <c r="AN2006" s="214"/>
      <c r="AO2006" s="214"/>
      <c r="AV2006" s="475"/>
      <c r="BC2006" s="381"/>
      <c r="BE2006" s="382"/>
      <c r="BF2006" s="398"/>
      <c r="BG2006" s="409"/>
      <c r="BH2006" s="156"/>
      <c r="BI2006" s="156"/>
      <c r="BJ2006" s="156"/>
      <c r="BK2006" s="156"/>
      <c r="BL2006" s="156"/>
      <c r="BN2006" s="367"/>
    </row>
    <row r="2007" spans="1:66" s="216" customFormat="1" x14ac:dyDescent="0.45">
      <c r="A2007" s="154"/>
      <c r="B2007" s="485"/>
      <c r="C2007" s="155"/>
      <c r="D2007" s="155"/>
      <c r="E2007" s="156"/>
      <c r="F2007" s="156"/>
      <c r="AB2007" s="156"/>
      <c r="AC2007" s="156"/>
      <c r="AD2007" s="156"/>
      <c r="AE2007" s="156"/>
      <c r="AF2007" s="156"/>
      <c r="AG2007" s="156"/>
      <c r="AM2007" s="380"/>
      <c r="AN2007" s="214"/>
      <c r="AO2007" s="214"/>
      <c r="AV2007" s="475"/>
      <c r="BC2007" s="381"/>
      <c r="BE2007" s="382"/>
      <c r="BF2007" s="398"/>
      <c r="BG2007" s="409"/>
      <c r="BH2007" s="156"/>
      <c r="BI2007" s="156"/>
      <c r="BJ2007" s="156"/>
      <c r="BK2007" s="156"/>
      <c r="BL2007" s="156"/>
      <c r="BN2007" s="367"/>
    </row>
    <row r="2008" spans="1:66" s="216" customFormat="1" x14ac:dyDescent="0.45">
      <c r="A2008" s="154"/>
      <c r="B2008" s="485"/>
      <c r="C2008" s="155"/>
      <c r="D2008" s="155"/>
      <c r="E2008" s="156"/>
      <c r="F2008" s="156"/>
      <c r="AB2008" s="156"/>
      <c r="AC2008" s="156"/>
      <c r="AD2008" s="156"/>
      <c r="AE2008" s="156"/>
      <c r="AF2008" s="156"/>
      <c r="AG2008" s="156"/>
      <c r="AM2008" s="380"/>
      <c r="AN2008" s="214"/>
      <c r="AO2008" s="214"/>
      <c r="AV2008" s="475"/>
      <c r="BC2008" s="381"/>
      <c r="BE2008" s="382"/>
      <c r="BF2008" s="398"/>
      <c r="BG2008" s="409"/>
      <c r="BH2008" s="156"/>
      <c r="BI2008" s="156"/>
      <c r="BJ2008" s="156"/>
      <c r="BK2008" s="156"/>
      <c r="BL2008" s="156"/>
      <c r="BN2008" s="367"/>
    </row>
    <row r="2009" spans="1:66" s="216" customFormat="1" x14ac:dyDescent="0.45">
      <c r="A2009" s="154"/>
      <c r="B2009" s="485"/>
      <c r="C2009" s="155"/>
      <c r="D2009" s="155"/>
      <c r="E2009" s="156"/>
      <c r="F2009" s="156"/>
      <c r="AB2009" s="156"/>
      <c r="AC2009" s="156"/>
      <c r="AD2009" s="156"/>
      <c r="AE2009" s="156"/>
      <c r="AF2009" s="156"/>
      <c r="AG2009" s="156"/>
      <c r="AM2009" s="380"/>
      <c r="AN2009" s="214"/>
      <c r="AO2009" s="214"/>
      <c r="AV2009" s="475"/>
      <c r="BC2009" s="381"/>
      <c r="BE2009" s="382"/>
      <c r="BF2009" s="398"/>
      <c r="BG2009" s="409"/>
      <c r="BH2009" s="156"/>
      <c r="BI2009" s="156"/>
      <c r="BJ2009" s="156"/>
      <c r="BK2009" s="156"/>
      <c r="BL2009" s="156"/>
      <c r="BN2009" s="367"/>
    </row>
    <row r="2010" spans="1:66" s="216" customFormat="1" x14ac:dyDescent="0.45">
      <c r="A2010" s="154"/>
      <c r="B2010" s="485"/>
      <c r="C2010" s="155"/>
      <c r="D2010" s="155"/>
      <c r="E2010" s="156"/>
      <c r="F2010" s="156"/>
      <c r="AB2010" s="156"/>
      <c r="AC2010" s="156"/>
      <c r="AD2010" s="156"/>
      <c r="AE2010" s="156"/>
      <c r="AF2010" s="156"/>
      <c r="AG2010" s="156"/>
      <c r="AM2010" s="380"/>
      <c r="AN2010" s="214"/>
      <c r="AO2010" s="214"/>
      <c r="AV2010" s="475"/>
      <c r="BC2010" s="381"/>
      <c r="BE2010" s="382"/>
      <c r="BF2010" s="398"/>
      <c r="BG2010" s="409"/>
      <c r="BH2010" s="156"/>
      <c r="BI2010" s="156"/>
      <c r="BJ2010" s="156"/>
      <c r="BK2010" s="156"/>
      <c r="BL2010" s="156"/>
      <c r="BN2010" s="367"/>
    </row>
    <row r="2011" spans="1:66" s="216" customFormat="1" x14ac:dyDescent="0.45">
      <c r="A2011" s="154"/>
      <c r="B2011" s="485"/>
      <c r="C2011" s="155"/>
      <c r="D2011" s="155"/>
      <c r="E2011" s="156"/>
      <c r="F2011" s="156"/>
      <c r="AB2011" s="156"/>
      <c r="AC2011" s="156"/>
      <c r="AD2011" s="156"/>
      <c r="AE2011" s="156"/>
      <c r="AF2011" s="156"/>
      <c r="AG2011" s="156"/>
      <c r="AM2011" s="380"/>
      <c r="AN2011" s="214"/>
      <c r="AO2011" s="214"/>
      <c r="AV2011" s="475"/>
      <c r="BC2011" s="381"/>
      <c r="BE2011" s="382"/>
      <c r="BF2011" s="398"/>
      <c r="BG2011" s="409"/>
      <c r="BH2011" s="156"/>
      <c r="BI2011" s="156"/>
      <c r="BJ2011" s="156"/>
      <c r="BK2011" s="156"/>
      <c r="BL2011" s="156"/>
      <c r="BN2011" s="367"/>
    </row>
    <row r="2012" spans="1:66" s="216" customFormat="1" x14ac:dyDescent="0.45">
      <c r="A2012" s="154"/>
      <c r="B2012" s="485"/>
      <c r="C2012" s="155"/>
      <c r="D2012" s="155"/>
      <c r="E2012" s="156"/>
      <c r="F2012" s="156"/>
      <c r="AB2012" s="156"/>
      <c r="AC2012" s="156"/>
      <c r="AD2012" s="156"/>
      <c r="AE2012" s="156"/>
      <c r="AF2012" s="156"/>
      <c r="AG2012" s="156"/>
      <c r="AM2012" s="380"/>
      <c r="AN2012" s="214"/>
      <c r="AO2012" s="214"/>
      <c r="AV2012" s="475"/>
      <c r="BC2012" s="381"/>
      <c r="BE2012" s="382"/>
      <c r="BF2012" s="398"/>
      <c r="BG2012" s="409"/>
      <c r="BH2012" s="156"/>
      <c r="BI2012" s="156"/>
      <c r="BJ2012" s="156"/>
      <c r="BK2012" s="156"/>
      <c r="BL2012" s="156"/>
      <c r="BN2012" s="367"/>
    </row>
    <row r="2013" spans="1:66" s="216" customFormat="1" x14ac:dyDescent="0.45">
      <c r="A2013" s="154"/>
      <c r="B2013" s="485"/>
      <c r="C2013" s="155"/>
      <c r="D2013" s="155"/>
      <c r="E2013" s="156"/>
      <c r="F2013" s="156"/>
      <c r="AB2013" s="156"/>
      <c r="AC2013" s="156"/>
      <c r="AD2013" s="156"/>
      <c r="AE2013" s="156"/>
      <c r="AF2013" s="156"/>
      <c r="AG2013" s="156"/>
      <c r="AM2013" s="380"/>
      <c r="AN2013" s="214"/>
      <c r="AO2013" s="214"/>
      <c r="AV2013" s="475"/>
      <c r="BC2013" s="381"/>
      <c r="BE2013" s="382"/>
      <c r="BF2013" s="398"/>
      <c r="BG2013" s="409"/>
      <c r="BH2013" s="156"/>
      <c r="BI2013" s="156"/>
      <c r="BJ2013" s="156"/>
      <c r="BK2013" s="156"/>
      <c r="BL2013" s="156"/>
      <c r="BN2013" s="367"/>
    </row>
    <row r="2014" spans="1:66" s="216" customFormat="1" x14ac:dyDescent="0.45">
      <c r="A2014" s="154"/>
      <c r="B2014" s="485"/>
      <c r="C2014" s="155"/>
      <c r="D2014" s="155"/>
      <c r="E2014" s="156"/>
      <c r="F2014" s="156"/>
      <c r="AB2014" s="156"/>
      <c r="AC2014" s="156"/>
      <c r="AD2014" s="156"/>
      <c r="AE2014" s="156"/>
      <c r="AF2014" s="156"/>
      <c r="AG2014" s="156"/>
      <c r="AM2014" s="380"/>
      <c r="AN2014" s="214"/>
      <c r="AO2014" s="214"/>
      <c r="AV2014" s="475"/>
      <c r="BC2014" s="381"/>
      <c r="BE2014" s="382"/>
      <c r="BF2014" s="398"/>
      <c r="BG2014" s="409"/>
      <c r="BH2014" s="156"/>
      <c r="BI2014" s="156"/>
      <c r="BJ2014" s="156"/>
      <c r="BK2014" s="156"/>
      <c r="BL2014" s="156"/>
      <c r="BN2014" s="367"/>
    </row>
    <row r="2015" spans="1:66" s="216" customFormat="1" x14ac:dyDescent="0.45">
      <c r="A2015" s="154"/>
      <c r="B2015" s="485"/>
      <c r="C2015" s="155"/>
      <c r="D2015" s="155"/>
      <c r="E2015" s="156"/>
      <c r="F2015" s="156"/>
      <c r="AB2015" s="156"/>
      <c r="AC2015" s="156"/>
      <c r="AD2015" s="156"/>
      <c r="AE2015" s="156"/>
      <c r="AF2015" s="156"/>
      <c r="AG2015" s="156"/>
      <c r="AM2015" s="380"/>
      <c r="AN2015" s="214"/>
      <c r="AO2015" s="214"/>
      <c r="AV2015" s="475"/>
      <c r="BC2015" s="381"/>
      <c r="BE2015" s="382"/>
      <c r="BF2015" s="398"/>
      <c r="BG2015" s="409"/>
      <c r="BH2015" s="156"/>
      <c r="BI2015" s="156"/>
      <c r="BJ2015" s="156"/>
      <c r="BK2015" s="156"/>
      <c r="BL2015" s="156"/>
      <c r="BN2015" s="367"/>
    </row>
    <row r="2016" spans="1:66" s="216" customFormat="1" x14ac:dyDescent="0.45">
      <c r="A2016" s="154"/>
      <c r="B2016" s="485"/>
      <c r="C2016" s="155"/>
      <c r="D2016" s="155"/>
      <c r="E2016" s="156"/>
      <c r="F2016" s="156"/>
      <c r="AB2016" s="156"/>
      <c r="AC2016" s="156"/>
      <c r="AD2016" s="156"/>
      <c r="AE2016" s="156"/>
      <c r="AF2016" s="156"/>
      <c r="AG2016" s="156"/>
      <c r="AM2016" s="380"/>
      <c r="AN2016" s="214"/>
      <c r="AO2016" s="214"/>
      <c r="AV2016" s="475"/>
      <c r="BC2016" s="381"/>
      <c r="BE2016" s="382"/>
      <c r="BF2016" s="398"/>
      <c r="BG2016" s="409"/>
      <c r="BH2016" s="156"/>
      <c r="BI2016" s="156"/>
      <c r="BJ2016" s="156"/>
      <c r="BK2016" s="156"/>
      <c r="BL2016" s="156"/>
      <c r="BN2016" s="367"/>
    </row>
    <row r="2017" spans="1:66" s="216" customFormat="1" x14ac:dyDescent="0.45">
      <c r="A2017" s="154"/>
      <c r="B2017" s="485"/>
      <c r="C2017" s="155"/>
      <c r="D2017" s="155"/>
      <c r="E2017" s="156"/>
      <c r="F2017" s="156"/>
      <c r="AB2017" s="156"/>
      <c r="AC2017" s="156"/>
      <c r="AD2017" s="156"/>
      <c r="AE2017" s="156"/>
      <c r="AF2017" s="156"/>
      <c r="AG2017" s="156"/>
      <c r="AM2017" s="380"/>
      <c r="AN2017" s="214"/>
      <c r="AO2017" s="214"/>
      <c r="AV2017" s="475"/>
      <c r="BC2017" s="381"/>
      <c r="BE2017" s="382"/>
      <c r="BF2017" s="398"/>
      <c r="BG2017" s="409"/>
      <c r="BH2017" s="156"/>
      <c r="BI2017" s="156"/>
      <c r="BJ2017" s="156"/>
      <c r="BK2017" s="156"/>
      <c r="BL2017" s="156"/>
      <c r="BN2017" s="367"/>
    </row>
    <row r="2018" spans="1:66" s="216" customFormat="1" x14ac:dyDescent="0.45">
      <c r="A2018" s="154"/>
      <c r="B2018" s="485"/>
      <c r="C2018" s="155"/>
      <c r="D2018" s="155"/>
      <c r="E2018" s="156"/>
      <c r="F2018" s="156"/>
      <c r="AB2018" s="156"/>
      <c r="AC2018" s="156"/>
      <c r="AD2018" s="156"/>
      <c r="AE2018" s="156"/>
      <c r="AF2018" s="156"/>
      <c r="AG2018" s="156"/>
      <c r="AM2018" s="380"/>
      <c r="AN2018" s="214"/>
      <c r="AO2018" s="214"/>
      <c r="AV2018" s="475"/>
      <c r="BC2018" s="381"/>
      <c r="BE2018" s="382"/>
      <c r="BF2018" s="398"/>
      <c r="BG2018" s="409"/>
      <c r="BH2018" s="156"/>
      <c r="BI2018" s="156"/>
      <c r="BJ2018" s="156"/>
      <c r="BK2018" s="156"/>
      <c r="BL2018" s="156"/>
      <c r="BN2018" s="367"/>
    </row>
    <row r="2019" spans="1:66" s="216" customFormat="1" x14ac:dyDescent="0.45">
      <c r="A2019" s="154"/>
      <c r="B2019" s="485"/>
      <c r="C2019" s="155"/>
      <c r="D2019" s="155"/>
      <c r="E2019" s="156"/>
      <c r="F2019" s="156"/>
      <c r="AB2019" s="156"/>
      <c r="AC2019" s="156"/>
      <c r="AD2019" s="156"/>
      <c r="AE2019" s="156"/>
      <c r="AF2019" s="156"/>
      <c r="AG2019" s="156"/>
      <c r="AM2019" s="380"/>
      <c r="AN2019" s="214"/>
      <c r="AO2019" s="214"/>
      <c r="AV2019" s="475"/>
      <c r="BC2019" s="381"/>
      <c r="BE2019" s="382"/>
      <c r="BF2019" s="398"/>
      <c r="BG2019" s="409"/>
      <c r="BH2019" s="156"/>
      <c r="BI2019" s="156"/>
      <c r="BJ2019" s="156"/>
      <c r="BK2019" s="156"/>
      <c r="BL2019" s="156"/>
      <c r="BN2019" s="367"/>
    </row>
    <row r="2020" spans="1:66" s="216" customFormat="1" x14ac:dyDescent="0.45">
      <c r="A2020" s="154"/>
      <c r="B2020" s="485"/>
      <c r="C2020" s="155"/>
      <c r="D2020" s="155"/>
      <c r="E2020" s="156"/>
      <c r="F2020" s="156"/>
      <c r="AB2020" s="156"/>
      <c r="AC2020" s="156"/>
      <c r="AD2020" s="156"/>
      <c r="AE2020" s="156"/>
      <c r="AF2020" s="156"/>
      <c r="AG2020" s="156"/>
      <c r="AM2020" s="380"/>
      <c r="AN2020" s="214"/>
      <c r="AO2020" s="214"/>
      <c r="AV2020" s="475"/>
      <c r="BC2020" s="381"/>
      <c r="BE2020" s="382"/>
      <c r="BF2020" s="398"/>
      <c r="BG2020" s="409"/>
      <c r="BH2020" s="156"/>
      <c r="BI2020" s="156"/>
      <c r="BJ2020" s="156"/>
      <c r="BK2020" s="156"/>
      <c r="BL2020" s="156"/>
      <c r="BN2020" s="367"/>
    </row>
    <row r="2021" spans="1:66" s="216" customFormat="1" x14ac:dyDescent="0.45">
      <c r="A2021" s="154"/>
      <c r="B2021" s="485"/>
      <c r="C2021" s="155"/>
      <c r="D2021" s="155"/>
      <c r="E2021" s="156"/>
      <c r="F2021" s="156"/>
      <c r="AB2021" s="156"/>
      <c r="AC2021" s="156"/>
      <c r="AD2021" s="156"/>
      <c r="AE2021" s="156"/>
      <c r="AF2021" s="156"/>
      <c r="AG2021" s="156"/>
      <c r="AM2021" s="380"/>
      <c r="AN2021" s="214"/>
      <c r="AO2021" s="214"/>
      <c r="AV2021" s="475"/>
      <c r="BC2021" s="381"/>
      <c r="BE2021" s="382"/>
      <c r="BF2021" s="398"/>
      <c r="BG2021" s="409"/>
      <c r="BH2021" s="156"/>
      <c r="BI2021" s="156"/>
      <c r="BJ2021" s="156"/>
      <c r="BK2021" s="156"/>
      <c r="BL2021" s="156"/>
      <c r="BN2021" s="367"/>
    </row>
    <row r="2022" spans="1:66" s="216" customFormat="1" x14ac:dyDescent="0.45">
      <c r="A2022" s="154"/>
      <c r="B2022" s="485"/>
      <c r="C2022" s="155"/>
      <c r="D2022" s="155"/>
      <c r="E2022" s="156"/>
      <c r="F2022" s="156"/>
      <c r="AB2022" s="156"/>
      <c r="AC2022" s="156"/>
      <c r="AD2022" s="156"/>
      <c r="AE2022" s="156"/>
      <c r="AF2022" s="156"/>
      <c r="AG2022" s="156"/>
      <c r="AM2022" s="380"/>
      <c r="AN2022" s="214"/>
      <c r="AO2022" s="214"/>
      <c r="AV2022" s="475"/>
      <c r="BC2022" s="381"/>
      <c r="BE2022" s="382"/>
      <c r="BF2022" s="398"/>
      <c r="BG2022" s="409"/>
      <c r="BH2022" s="156"/>
      <c r="BI2022" s="156"/>
      <c r="BJ2022" s="156"/>
      <c r="BK2022" s="156"/>
      <c r="BL2022" s="156"/>
      <c r="BN2022" s="367"/>
    </row>
    <row r="2023" spans="1:66" s="216" customFormat="1" x14ac:dyDescent="0.45">
      <c r="A2023" s="154"/>
      <c r="B2023" s="485"/>
      <c r="C2023" s="155"/>
      <c r="D2023" s="155"/>
      <c r="E2023" s="156"/>
      <c r="F2023" s="156"/>
      <c r="AB2023" s="156"/>
      <c r="AC2023" s="156"/>
      <c r="AD2023" s="156"/>
      <c r="AE2023" s="156"/>
      <c r="AF2023" s="156"/>
      <c r="AG2023" s="156"/>
      <c r="AM2023" s="380"/>
      <c r="AN2023" s="214"/>
      <c r="AO2023" s="214"/>
      <c r="AV2023" s="475"/>
      <c r="BC2023" s="381"/>
      <c r="BE2023" s="382"/>
      <c r="BF2023" s="398"/>
      <c r="BG2023" s="409"/>
      <c r="BH2023" s="156"/>
      <c r="BI2023" s="156"/>
      <c r="BJ2023" s="156"/>
      <c r="BK2023" s="156"/>
      <c r="BL2023" s="156"/>
      <c r="BN2023" s="367"/>
    </row>
    <row r="2024" spans="1:66" s="216" customFormat="1" x14ac:dyDescent="0.45">
      <c r="A2024" s="154"/>
      <c r="B2024" s="485"/>
      <c r="C2024" s="155"/>
      <c r="D2024" s="155"/>
      <c r="E2024" s="156"/>
      <c r="F2024" s="156"/>
      <c r="AB2024" s="156"/>
      <c r="AC2024" s="156"/>
      <c r="AD2024" s="156"/>
      <c r="AE2024" s="156"/>
      <c r="AF2024" s="156"/>
      <c r="AG2024" s="156"/>
      <c r="AM2024" s="380"/>
      <c r="AN2024" s="214"/>
      <c r="AO2024" s="214"/>
      <c r="AV2024" s="475"/>
      <c r="BC2024" s="381"/>
      <c r="BE2024" s="382"/>
      <c r="BF2024" s="398"/>
      <c r="BG2024" s="409"/>
      <c r="BH2024" s="156"/>
      <c r="BI2024" s="156"/>
      <c r="BJ2024" s="156"/>
      <c r="BK2024" s="156"/>
      <c r="BL2024" s="156"/>
      <c r="BN2024" s="367"/>
    </row>
    <row r="2025" spans="1:66" s="216" customFormat="1" x14ac:dyDescent="0.45">
      <c r="A2025" s="154"/>
      <c r="B2025" s="485"/>
      <c r="C2025" s="155"/>
      <c r="D2025" s="155"/>
      <c r="E2025" s="156"/>
      <c r="F2025" s="156"/>
      <c r="AB2025" s="156"/>
      <c r="AC2025" s="156"/>
      <c r="AD2025" s="156"/>
      <c r="AE2025" s="156"/>
      <c r="AF2025" s="156"/>
      <c r="AG2025" s="156"/>
      <c r="AM2025" s="380"/>
      <c r="AN2025" s="214"/>
      <c r="AO2025" s="214"/>
      <c r="AV2025" s="475"/>
      <c r="BC2025" s="381"/>
      <c r="BE2025" s="382"/>
      <c r="BF2025" s="398"/>
      <c r="BG2025" s="409"/>
      <c r="BH2025" s="156"/>
      <c r="BI2025" s="156"/>
      <c r="BJ2025" s="156"/>
      <c r="BK2025" s="156"/>
      <c r="BL2025" s="156"/>
      <c r="BN2025" s="367"/>
    </row>
    <row r="2026" spans="1:66" s="216" customFormat="1" x14ac:dyDescent="0.45">
      <c r="A2026" s="154"/>
      <c r="B2026" s="485"/>
      <c r="C2026" s="155"/>
      <c r="D2026" s="155"/>
      <c r="E2026" s="156"/>
      <c r="F2026" s="156"/>
      <c r="AB2026" s="156"/>
      <c r="AC2026" s="156"/>
      <c r="AD2026" s="156"/>
      <c r="AE2026" s="156"/>
      <c r="AF2026" s="156"/>
      <c r="AG2026" s="156"/>
      <c r="AM2026" s="380"/>
      <c r="AN2026" s="214"/>
      <c r="AO2026" s="214"/>
      <c r="AV2026" s="475"/>
      <c r="BC2026" s="381"/>
      <c r="BE2026" s="382"/>
      <c r="BF2026" s="398"/>
      <c r="BG2026" s="409"/>
      <c r="BH2026" s="156"/>
      <c r="BI2026" s="156"/>
      <c r="BJ2026" s="156"/>
      <c r="BK2026" s="156"/>
      <c r="BL2026" s="156"/>
      <c r="BN2026" s="367"/>
    </row>
    <row r="2027" spans="1:66" s="216" customFormat="1" x14ac:dyDescent="0.45">
      <c r="A2027" s="154"/>
      <c r="B2027" s="485"/>
      <c r="C2027" s="155"/>
      <c r="D2027" s="155"/>
      <c r="E2027" s="156"/>
      <c r="F2027" s="156"/>
      <c r="AB2027" s="156"/>
      <c r="AC2027" s="156"/>
      <c r="AD2027" s="156"/>
      <c r="AE2027" s="156"/>
      <c r="AF2027" s="156"/>
      <c r="AG2027" s="156"/>
      <c r="AM2027" s="380"/>
      <c r="AN2027" s="214"/>
      <c r="AO2027" s="214"/>
      <c r="AV2027" s="475"/>
      <c r="BC2027" s="381"/>
      <c r="BE2027" s="382"/>
      <c r="BF2027" s="398"/>
      <c r="BG2027" s="409"/>
      <c r="BH2027" s="156"/>
      <c r="BI2027" s="156"/>
      <c r="BJ2027" s="156"/>
      <c r="BK2027" s="156"/>
      <c r="BL2027" s="156"/>
      <c r="BN2027" s="367"/>
    </row>
    <row r="2028" spans="1:66" s="216" customFormat="1" x14ac:dyDescent="0.45">
      <c r="A2028" s="154"/>
      <c r="B2028" s="485"/>
      <c r="C2028" s="155"/>
      <c r="D2028" s="155"/>
      <c r="E2028" s="156"/>
      <c r="F2028" s="156"/>
      <c r="AB2028" s="156"/>
      <c r="AC2028" s="156"/>
      <c r="AD2028" s="156"/>
      <c r="AE2028" s="156"/>
      <c r="AF2028" s="156"/>
      <c r="AG2028" s="156"/>
      <c r="AM2028" s="380"/>
      <c r="AN2028" s="214"/>
      <c r="AO2028" s="214"/>
      <c r="AV2028" s="475"/>
      <c r="BC2028" s="381"/>
      <c r="BE2028" s="382"/>
      <c r="BF2028" s="398"/>
      <c r="BG2028" s="409"/>
      <c r="BH2028" s="156"/>
      <c r="BI2028" s="156"/>
      <c r="BJ2028" s="156"/>
      <c r="BK2028" s="156"/>
      <c r="BL2028" s="156"/>
      <c r="BN2028" s="367"/>
    </row>
    <row r="2029" spans="1:66" s="216" customFormat="1" x14ac:dyDescent="0.45">
      <c r="A2029" s="154"/>
      <c r="B2029" s="485"/>
      <c r="C2029" s="155"/>
      <c r="D2029" s="155"/>
      <c r="E2029" s="156"/>
      <c r="F2029" s="156"/>
      <c r="AB2029" s="156"/>
      <c r="AC2029" s="156"/>
      <c r="AD2029" s="156"/>
      <c r="AE2029" s="156"/>
      <c r="AF2029" s="156"/>
      <c r="AG2029" s="156"/>
      <c r="AM2029" s="380"/>
      <c r="AN2029" s="214"/>
      <c r="AO2029" s="214"/>
      <c r="AV2029" s="475"/>
      <c r="BC2029" s="381"/>
      <c r="BE2029" s="382"/>
      <c r="BF2029" s="398"/>
      <c r="BG2029" s="409"/>
      <c r="BH2029" s="156"/>
      <c r="BI2029" s="156"/>
      <c r="BJ2029" s="156"/>
      <c r="BK2029" s="156"/>
      <c r="BL2029" s="156"/>
      <c r="BN2029" s="367"/>
    </row>
    <row r="2030" spans="1:66" s="216" customFormat="1" x14ac:dyDescent="0.45">
      <c r="A2030" s="154"/>
      <c r="B2030" s="485"/>
      <c r="C2030" s="155"/>
      <c r="D2030" s="155"/>
      <c r="E2030" s="156"/>
      <c r="F2030" s="156"/>
      <c r="AB2030" s="156"/>
      <c r="AC2030" s="156"/>
      <c r="AD2030" s="156"/>
      <c r="AE2030" s="156"/>
      <c r="AF2030" s="156"/>
      <c r="AG2030" s="156"/>
      <c r="AM2030" s="380"/>
      <c r="AN2030" s="214"/>
      <c r="AO2030" s="214"/>
      <c r="AV2030" s="475"/>
      <c r="BC2030" s="381"/>
      <c r="BE2030" s="382"/>
      <c r="BF2030" s="398"/>
      <c r="BG2030" s="409"/>
      <c r="BH2030" s="156"/>
      <c r="BI2030" s="156"/>
      <c r="BJ2030" s="156"/>
      <c r="BK2030" s="156"/>
      <c r="BL2030" s="156"/>
      <c r="BN2030" s="367"/>
    </row>
    <row r="2031" spans="1:66" s="216" customFormat="1" x14ac:dyDescent="0.45">
      <c r="A2031" s="154"/>
      <c r="B2031" s="485"/>
      <c r="C2031" s="155"/>
      <c r="D2031" s="155"/>
      <c r="E2031" s="156"/>
      <c r="F2031" s="156"/>
      <c r="AB2031" s="156"/>
      <c r="AC2031" s="156"/>
      <c r="AD2031" s="156"/>
      <c r="AE2031" s="156"/>
      <c r="AF2031" s="156"/>
      <c r="AG2031" s="156"/>
      <c r="AM2031" s="380"/>
      <c r="AN2031" s="214"/>
      <c r="AO2031" s="214"/>
      <c r="AV2031" s="475"/>
      <c r="BC2031" s="381"/>
      <c r="BE2031" s="382"/>
      <c r="BF2031" s="398"/>
      <c r="BG2031" s="409"/>
      <c r="BH2031" s="156"/>
      <c r="BI2031" s="156"/>
      <c r="BJ2031" s="156"/>
      <c r="BK2031" s="156"/>
      <c r="BL2031" s="156"/>
      <c r="BN2031" s="367"/>
    </row>
    <row r="2032" spans="1:66" s="216" customFormat="1" x14ac:dyDescent="0.45">
      <c r="A2032" s="154"/>
      <c r="B2032" s="485"/>
      <c r="C2032" s="155"/>
      <c r="D2032" s="155"/>
      <c r="E2032" s="156"/>
      <c r="F2032" s="156"/>
      <c r="AB2032" s="156"/>
      <c r="AC2032" s="156"/>
      <c r="AD2032" s="156"/>
      <c r="AE2032" s="156"/>
      <c r="AF2032" s="156"/>
      <c r="AG2032" s="156"/>
      <c r="AM2032" s="380"/>
      <c r="AN2032" s="214"/>
      <c r="AO2032" s="214"/>
      <c r="AV2032" s="475"/>
      <c r="BC2032" s="381"/>
      <c r="BE2032" s="382"/>
      <c r="BF2032" s="398"/>
      <c r="BG2032" s="409"/>
      <c r="BH2032" s="156"/>
      <c r="BI2032" s="156"/>
      <c r="BJ2032" s="156"/>
      <c r="BK2032" s="156"/>
      <c r="BL2032" s="156"/>
      <c r="BN2032" s="367"/>
    </row>
    <row r="2033" spans="1:66" s="216" customFormat="1" x14ac:dyDescent="0.45">
      <c r="A2033" s="154"/>
      <c r="B2033" s="485"/>
      <c r="C2033" s="155"/>
      <c r="D2033" s="155"/>
      <c r="E2033" s="156"/>
      <c r="F2033" s="156"/>
      <c r="AB2033" s="156"/>
      <c r="AC2033" s="156"/>
      <c r="AD2033" s="156"/>
      <c r="AE2033" s="156"/>
      <c r="AF2033" s="156"/>
      <c r="AG2033" s="156"/>
      <c r="AM2033" s="380"/>
      <c r="AN2033" s="214"/>
      <c r="AO2033" s="214"/>
      <c r="AV2033" s="475"/>
      <c r="BC2033" s="381"/>
      <c r="BE2033" s="382"/>
      <c r="BF2033" s="398"/>
      <c r="BG2033" s="409"/>
      <c r="BH2033" s="156"/>
      <c r="BI2033" s="156"/>
      <c r="BJ2033" s="156"/>
      <c r="BK2033" s="156"/>
      <c r="BL2033" s="156"/>
      <c r="BN2033" s="367"/>
    </row>
    <row r="2034" spans="1:66" s="216" customFormat="1" x14ac:dyDescent="0.45">
      <c r="A2034" s="154"/>
      <c r="B2034" s="485"/>
      <c r="C2034" s="155"/>
      <c r="D2034" s="155"/>
      <c r="E2034" s="156"/>
      <c r="F2034" s="156"/>
      <c r="AB2034" s="156"/>
      <c r="AC2034" s="156"/>
      <c r="AD2034" s="156"/>
      <c r="AE2034" s="156"/>
      <c r="AF2034" s="156"/>
      <c r="AG2034" s="156"/>
      <c r="AM2034" s="380"/>
      <c r="AN2034" s="214"/>
      <c r="AO2034" s="214"/>
      <c r="AV2034" s="475"/>
      <c r="BC2034" s="381"/>
      <c r="BE2034" s="382"/>
      <c r="BF2034" s="398"/>
      <c r="BG2034" s="409"/>
      <c r="BH2034" s="156"/>
      <c r="BI2034" s="156"/>
      <c r="BJ2034" s="156"/>
      <c r="BK2034" s="156"/>
      <c r="BL2034" s="156"/>
      <c r="BN2034" s="367"/>
    </row>
    <row r="2035" spans="1:66" s="216" customFormat="1" x14ac:dyDescent="0.45">
      <c r="A2035" s="154"/>
      <c r="B2035" s="485"/>
      <c r="C2035" s="155"/>
      <c r="D2035" s="155"/>
      <c r="E2035" s="156"/>
      <c r="F2035" s="156"/>
      <c r="AB2035" s="156"/>
      <c r="AC2035" s="156"/>
      <c r="AD2035" s="156"/>
      <c r="AE2035" s="156"/>
      <c r="AF2035" s="156"/>
      <c r="AG2035" s="156"/>
      <c r="AM2035" s="380"/>
      <c r="AN2035" s="214"/>
      <c r="AO2035" s="214"/>
      <c r="AV2035" s="475"/>
      <c r="BC2035" s="381"/>
      <c r="BE2035" s="382"/>
      <c r="BF2035" s="398"/>
      <c r="BG2035" s="409"/>
      <c r="BH2035" s="156"/>
      <c r="BI2035" s="156"/>
      <c r="BJ2035" s="156"/>
      <c r="BK2035" s="156"/>
      <c r="BL2035" s="156"/>
      <c r="BN2035" s="367"/>
    </row>
    <row r="2036" spans="1:66" s="216" customFormat="1" x14ac:dyDescent="0.45">
      <c r="A2036" s="154"/>
      <c r="B2036" s="485"/>
      <c r="C2036" s="155"/>
      <c r="D2036" s="155"/>
      <c r="E2036" s="156"/>
      <c r="F2036" s="156"/>
      <c r="AB2036" s="156"/>
      <c r="AC2036" s="156"/>
      <c r="AD2036" s="156"/>
      <c r="AE2036" s="156"/>
      <c r="AF2036" s="156"/>
      <c r="AG2036" s="156"/>
      <c r="AM2036" s="380"/>
      <c r="AN2036" s="214"/>
      <c r="AO2036" s="214"/>
      <c r="AV2036" s="475"/>
      <c r="BC2036" s="381"/>
      <c r="BE2036" s="382"/>
      <c r="BF2036" s="398"/>
      <c r="BG2036" s="409"/>
      <c r="BH2036" s="156"/>
      <c r="BI2036" s="156"/>
      <c r="BJ2036" s="156"/>
      <c r="BK2036" s="156"/>
      <c r="BL2036" s="156"/>
      <c r="BN2036" s="367"/>
    </row>
    <row r="2037" spans="1:66" s="216" customFormat="1" x14ac:dyDescent="0.45">
      <c r="A2037" s="154"/>
      <c r="B2037" s="485"/>
      <c r="C2037" s="155"/>
      <c r="D2037" s="155"/>
      <c r="E2037" s="156"/>
      <c r="F2037" s="156"/>
      <c r="AB2037" s="156"/>
      <c r="AC2037" s="156"/>
      <c r="AD2037" s="156"/>
      <c r="AE2037" s="156"/>
      <c r="AF2037" s="156"/>
      <c r="AG2037" s="156"/>
      <c r="AM2037" s="380"/>
      <c r="AN2037" s="214"/>
      <c r="AO2037" s="214"/>
      <c r="AV2037" s="475"/>
      <c r="BC2037" s="381"/>
      <c r="BE2037" s="382"/>
      <c r="BF2037" s="398"/>
      <c r="BG2037" s="409"/>
      <c r="BH2037" s="156"/>
      <c r="BI2037" s="156"/>
      <c r="BJ2037" s="156"/>
      <c r="BK2037" s="156"/>
      <c r="BL2037" s="156"/>
      <c r="BN2037" s="367"/>
    </row>
    <row r="2038" spans="1:66" s="216" customFormat="1" x14ac:dyDescent="0.45">
      <c r="A2038" s="154"/>
      <c r="B2038" s="485"/>
      <c r="C2038" s="155"/>
      <c r="D2038" s="155"/>
      <c r="E2038" s="156"/>
      <c r="F2038" s="156"/>
      <c r="AB2038" s="156"/>
      <c r="AC2038" s="156"/>
      <c r="AD2038" s="156"/>
      <c r="AE2038" s="156"/>
      <c r="AF2038" s="156"/>
      <c r="AG2038" s="156"/>
      <c r="AM2038" s="380"/>
      <c r="AN2038" s="214"/>
      <c r="AO2038" s="214"/>
      <c r="AV2038" s="475"/>
      <c r="BC2038" s="381"/>
      <c r="BE2038" s="382"/>
      <c r="BF2038" s="398"/>
      <c r="BG2038" s="409"/>
      <c r="BH2038" s="156"/>
      <c r="BI2038" s="156"/>
      <c r="BJ2038" s="156"/>
      <c r="BK2038" s="156"/>
      <c r="BL2038" s="156"/>
      <c r="BN2038" s="367"/>
    </row>
    <row r="2039" spans="1:66" s="216" customFormat="1" x14ac:dyDescent="0.45">
      <c r="A2039" s="154"/>
      <c r="B2039" s="485"/>
      <c r="C2039" s="155"/>
      <c r="D2039" s="155"/>
      <c r="E2039" s="156"/>
      <c r="F2039" s="156"/>
      <c r="AB2039" s="156"/>
      <c r="AC2039" s="156"/>
      <c r="AD2039" s="156"/>
      <c r="AE2039" s="156"/>
      <c r="AF2039" s="156"/>
      <c r="AG2039" s="156"/>
      <c r="AM2039" s="380"/>
      <c r="AN2039" s="214"/>
      <c r="AO2039" s="214"/>
      <c r="AV2039" s="475"/>
      <c r="BC2039" s="381"/>
      <c r="BE2039" s="382"/>
      <c r="BF2039" s="398"/>
      <c r="BG2039" s="409"/>
      <c r="BH2039" s="156"/>
      <c r="BI2039" s="156"/>
      <c r="BJ2039" s="156"/>
      <c r="BK2039" s="156"/>
      <c r="BL2039" s="156"/>
      <c r="BN2039" s="367"/>
    </row>
    <row r="2040" spans="1:66" s="216" customFormat="1" x14ac:dyDescent="0.45">
      <c r="A2040" s="154"/>
      <c r="B2040" s="485"/>
      <c r="C2040" s="155"/>
      <c r="D2040" s="155"/>
      <c r="E2040" s="156"/>
      <c r="F2040" s="156"/>
      <c r="AB2040" s="156"/>
      <c r="AC2040" s="156"/>
      <c r="AD2040" s="156"/>
      <c r="AE2040" s="156"/>
      <c r="AF2040" s="156"/>
      <c r="AG2040" s="156"/>
      <c r="AM2040" s="380"/>
      <c r="AN2040" s="214"/>
      <c r="AO2040" s="214"/>
      <c r="AV2040" s="475"/>
      <c r="BC2040" s="381"/>
      <c r="BE2040" s="382"/>
      <c r="BF2040" s="398"/>
      <c r="BG2040" s="409"/>
      <c r="BH2040" s="156"/>
      <c r="BI2040" s="156"/>
      <c r="BJ2040" s="156"/>
      <c r="BK2040" s="156"/>
      <c r="BL2040" s="156"/>
      <c r="BN2040" s="367"/>
    </row>
    <row r="2041" spans="1:66" s="216" customFormat="1" x14ac:dyDescent="0.45">
      <c r="A2041" s="154"/>
      <c r="B2041" s="485"/>
      <c r="C2041" s="155"/>
      <c r="D2041" s="155"/>
      <c r="E2041" s="156"/>
      <c r="F2041" s="156"/>
      <c r="AB2041" s="156"/>
      <c r="AC2041" s="156"/>
      <c r="AD2041" s="156"/>
      <c r="AE2041" s="156"/>
      <c r="AF2041" s="156"/>
      <c r="AG2041" s="156"/>
      <c r="AM2041" s="380"/>
      <c r="AN2041" s="214"/>
      <c r="AO2041" s="214"/>
      <c r="AV2041" s="475"/>
      <c r="BC2041" s="381"/>
      <c r="BE2041" s="382"/>
      <c r="BF2041" s="398"/>
      <c r="BG2041" s="409"/>
      <c r="BH2041" s="156"/>
      <c r="BI2041" s="156"/>
      <c r="BJ2041" s="156"/>
      <c r="BK2041" s="156"/>
      <c r="BL2041" s="156"/>
      <c r="BN2041" s="367"/>
    </row>
    <row r="2042" spans="1:66" s="216" customFormat="1" x14ac:dyDescent="0.45">
      <c r="A2042" s="154"/>
      <c r="B2042" s="485"/>
      <c r="C2042" s="155"/>
      <c r="D2042" s="155"/>
      <c r="E2042" s="156"/>
      <c r="F2042" s="156"/>
      <c r="AB2042" s="156"/>
      <c r="AC2042" s="156"/>
      <c r="AD2042" s="156"/>
      <c r="AE2042" s="156"/>
      <c r="AF2042" s="156"/>
      <c r="AG2042" s="156"/>
      <c r="AM2042" s="380"/>
      <c r="AN2042" s="214"/>
      <c r="AO2042" s="214"/>
      <c r="AV2042" s="475"/>
      <c r="BC2042" s="381"/>
      <c r="BE2042" s="382"/>
      <c r="BF2042" s="398"/>
      <c r="BG2042" s="409"/>
      <c r="BH2042" s="156"/>
      <c r="BI2042" s="156"/>
      <c r="BJ2042" s="156"/>
      <c r="BK2042" s="156"/>
      <c r="BL2042" s="156"/>
      <c r="BN2042" s="367"/>
    </row>
    <row r="2043" spans="1:66" s="216" customFormat="1" x14ac:dyDescent="0.45">
      <c r="A2043" s="154"/>
      <c r="B2043" s="485"/>
      <c r="C2043" s="155"/>
      <c r="D2043" s="155"/>
      <c r="E2043" s="156"/>
      <c r="F2043" s="156"/>
      <c r="AB2043" s="156"/>
      <c r="AC2043" s="156"/>
      <c r="AD2043" s="156"/>
      <c r="AE2043" s="156"/>
      <c r="AF2043" s="156"/>
      <c r="AG2043" s="156"/>
      <c r="AM2043" s="380"/>
      <c r="AN2043" s="214"/>
      <c r="AO2043" s="214"/>
      <c r="AV2043" s="475"/>
      <c r="BC2043" s="381"/>
      <c r="BE2043" s="382"/>
      <c r="BF2043" s="398"/>
      <c r="BG2043" s="409"/>
      <c r="BH2043" s="156"/>
      <c r="BI2043" s="156"/>
      <c r="BJ2043" s="156"/>
      <c r="BK2043" s="156"/>
      <c r="BL2043" s="156"/>
      <c r="BN2043" s="367"/>
    </row>
    <row r="2044" spans="1:66" s="216" customFormat="1" x14ac:dyDescent="0.45">
      <c r="A2044" s="154"/>
      <c r="B2044" s="485"/>
      <c r="C2044" s="155"/>
      <c r="D2044" s="155"/>
      <c r="E2044" s="156"/>
      <c r="F2044" s="156"/>
      <c r="AB2044" s="156"/>
      <c r="AC2044" s="156"/>
      <c r="AD2044" s="156"/>
      <c r="AE2044" s="156"/>
      <c r="AF2044" s="156"/>
      <c r="AG2044" s="156"/>
      <c r="AM2044" s="380"/>
      <c r="AN2044" s="214"/>
      <c r="AO2044" s="214"/>
      <c r="AV2044" s="475"/>
      <c r="BC2044" s="381"/>
      <c r="BE2044" s="382"/>
      <c r="BF2044" s="398"/>
      <c r="BG2044" s="409"/>
      <c r="BH2044" s="156"/>
      <c r="BI2044" s="156"/>
      <c r="BJ2044" s="156"/>
      <c r="BK2044" s="156"/>
      <c r="BL2044" s="156"/>
      <c r="BN2044" s="367"/>
    </row>
    <row r="2045" spans="1:66" s="216" customFormat="1" x14ac:dyDescent="0.45">
      <c r="A2045" s="154"/>
      <c r="B2045" s="485"/>
      <c r="C2045" s="155"/>
      <c r="D2045" s="155"/>
      <c r="E2045" s="156"/>
      <c r="F2045" s="156"/>
      <c r="AB2045" s="156"/>
      <c r="AC2045" s="156"/>
      <c r="AD2045" s="156"/>
      <c r="AE2045" s="156"/>
      <c r="AF2045" s="156"/>
      <c r="AG2045" s="156"/>
      <c r="AM2045" s="380"/>
      <c r="AN2045" s="214"/>
      <c r="AO2045" s="214"/>
      <c r="AV2045" s="475"/>
      <c r="BC2045" s="381"/>
      <c r="BE2045" s="382"/>
      <c r="BF2045" s="398"/>
      <c r="BG2045" s="409"/>
      <c r="BH2045" s="156"/>
      <c r="BI2045" s="156"/>
      <c r="BJ2045" s="156"/>
      <c r="BK2045" s="156"/>
      <c r="BL2045" s="156"/>
      <c r="BN2045" s="367"/>
    </row>
    <row r="2046" spans="1:66" s="216" customFormat="1" x14ac:dyDescent="0.45">
      <c r="A2046" s="154"/>
      <c r="B2046" s="485"/>
      <c r="C2046" s="155"/>
      <c r="D2046" s="155"/>
      <c r="E2046" s="156"/>
      <c r="F2046" s="156"/>
      <c r="AB2046" s="156"/>
      <c r="AC2046" s="156"/>
      <c r="AD2046" s="156"/>
      <c r="AE2046" s="156"/>
      <c r="AF2046" s="156"/>
      <c r="AG2046" s="156"/>
      <c r="AM2046" s="380"/>
      <c r="AN2046" s="214"/>
      <c r="AO2046" s="214"/>
      <c r="AV2046" s="475"/>
      <c r="BC2046" s="381"/>
      <c r="BE2046" s="382"/>
      <c r="BF2046" s="398"/>
      <c r="BG2046" s="409"/>
      <c r="BH2046" s="156"/>
      <c r="BI2046" s="156"/>
      <c r="BJ2046" s="156"/>
      <c r="BK2046" s="156"/>
      <c r="BL2046" s="156"/>
      <c r="BN2046" s="367"/>
    </row>
    <row r="2047" spans="1:66" s="216" customFormat="1" x14ac:dyDescent="0.45">
      <c r="A2047" s="154"/>
      <c r="B2047" s="485"/>
      <c r="C2047" s="155"/>
      <c r="D2047" s="155"/>
      <c r="E2047" s="156"/>
      <c r="F2047" s="156"/>
      <c r="AB2047" s="156"/>
      <c r="AC2047" s="156"/>
      <c r="AD2047" s="156"/>
      <c r="AE2047" s="156"/>
      <c r="AF2047" s="156"/>
      <c r="AG2047" s="156"/>
      <c r="AM2047" s="380"/>
      <c r="AN2047" s="214"/>
      <c r="AO2047" s="214"/>
      <c r="AV2047" s="475"/>
      <c r="BC2047" s="381"/>
      <c r="BE2047" s="382"/>
      <c r="BF2047" s="398"/>
      <c r="BG2047" s="409"/>
      <c r="BH2047" s="156"/>
      <c r="BI2047" s="156"/>
      <c r="BJ2047" s="156"/>
      <c r="BK2047" s="156"/>
      <c r="BL2047" s="156"/>
      <c r="BN2047" s="367"/>
    </row>
    <row r="2048" spans="1:66" s="216" customFormat="1" x14ac:dyDescent="0.45">
      <c r="A2048" s="154"/>
      <c r="B2048" s="485"/>
      <c r="C2048" s="155"/>
      <c r="D2048" s="155"/>
      <c r="E2048" s="156"/>
      <c r="F2048" s="156"/>
      <c r="AB2048" s="156"/>
      <c r="AC2048" s="156"/>
      <c r="AD2048" s="156"/>
      <c r="AE2048" s="156"/>
      <c r="AF2048" s="156"/>
      <c r="AG2048" s="156"/>
      <c r="AM2048" s="380"/>
      <c r="AN2048" s="214"/>
      <c r="AO2048" s="214"/>
      <c r="AV2048" s="475"/>
      <c r="BC2048" s="381"/>
      <c r="BE2048" s="382"/>
      <c r="BF2048" s="398"/>
      <c r="BG2048" s="409"/>
      <c r="BH2048" s="156"/>
      <c r="BI2048" s="156"/>
      <c r="BJ2048" s="156"/>
      <c r="BK2048" s="156"/>
      <c r="BL2048" s="156"/>
      <c r="BN2048" s="367"/>
    </row>
    <row r="2049" spans="1:66" s="216" customFormat="1" x14ac:dyDescent="0.45">
      <c r="A2049" s="154"/>
      <c r="B2049" s="485"/>
      <c r="C2049" s="155"/>
      <c r="D2049" s="155"/>
      <c r="E2049" s="156"/>
      <c r="F2049" s="156"/>
      <c r="AB2049" s="156"/>
      <c r="AC2049" s="156"/>
      <c r="AD2049" s="156"/>
      <c r="AE2049" s="156"/>
      <c r="AF2049" s="156"/>
      <c r="AG2049" s="156"/>
      <c r="AM2049" s="380"/>
      <c r="AN2049" s="214"/>
      <c r="AO2049" s="214"/>
      <c r="AV2049" s="475"/>
      <c r="BC2049" s="381"/>
      <c r="BE2049" s="382"/>
      <c r="BF2049" s="398"/>
      <c r="BG2049" s="409"/>
      <c r="BH2049" s="156"/>
      <c r="BI2049" s="156"/>
      <c r="BJ2049" s="156"/>
      <c r="BK2049" s="156"/>
      <c r="BL2049" s="156"/>
      <c r="BN2049" s="367"/>
    </row>
    <row r="2050" spans="1:66" s="216" customFormat="1" x14ac:dyDescent="0.45">
      <c r="A2050" s="154"/>
      <c r="B2050" s="485"/>
      <c r="C2050" s="155"/>
      <c r="D2050" s="155"/>
      <c r="E2050" s="156"/>
      <c r="F2050" s="156"/>
      <c r="AB2050" s="156"/>
      <c r="AC2050" s="156"/>
      <c r="AD2050" s="156"/>
      <c r="AE2050" s="156"/>
      <c r="AF2050" s="156"/>
      <c r="AG2050" s="156"/>
      <c r="AM2050" s="380"/>
      <c r="AN2050" s="214"/>
      <c r="AO2050" s="214"/>
      <c r="AV2050" s="475"/>
      <c r="BC2050" s="381"/>
      <c r="BE2050" s="382"/>
      <c r="BF2050" s="398"/>
      <c r="BG2050" s="409"/>
      <c r="BH2050" s="156"/>
      <c r="BI2050" s="156"/>
      <c r="BJ2050" s="156"/>
      <c r="BK2050" s="156"/>
      <c r="BL2050" s="156"/>
      <c r="BN2050" s="367"/>
    </row>
    <row r="2051" spans="1:66" s="216" customFormat="1" x14ac:dyDescent="0.45">
      <c r="A2051" s="154"/>
      <c r="B2051" s="485"/>
      <c r="C2051" s="155"/>
      <c r="D2051" s="155"/>
      <c r="E2051" s="156"/>
      <c r="F2051" s="156"/>
      <c r="AB2051" s="156"/>
      <c r="AC2051" s="156"/>
      <c r="AD2051" s="156"/>
      <c r="AE2051" s="156"/>
      <c r="AF2051" s="156"/>
      <c r="AG2051" s="156"/>
      <c r="AM2051" s="380"/>
      <c r="AN2051" s="214"/>
      <c r="AO2051" s="214"/>
      <c r="AV2051" s="475"/>
      <c r="BC2051" s="381"/>
      <c r="BE2051" s="382"/>
      <c r="BF2051" s="398"/>
      <c r="BG2051" s="409"/>
      <c r="BH2051" s="156"/>
      <c r="BI2051" s="156"/>
      <c r="BJ2051" s="156"/>
      <c r="BK2051" s="156"/>
      <c r="BL2051" s="156"/>
      <c r="BN2051" s="367"/>
    </row>
    <row r="2052" spans="1:66" s="216" customFormat="1" x14ac:dyDescent="0.45">
      <c r="A2052" s="154"/>
      <c r="B2052" s="485"/>
      <c r="C2052" s="155"/>
      <c r="D2052" s="155"/>
      <c r="E2052" s="156"/>
      <c r="F2052" s="156"/>
      <c r="AB2052" s="156"/>
      <c r="AC2052" s="156"/>
      <c r="AD2052" s="156"/>
      <c r="AE2052" s="156"/>
      <c r="AF2052" s="156"/>
      <c r="AG2052" s="156"/>
      <c r="AM2052" s="380"/>
      <c r="AN2052" s="214"/>
      <c r="AO2052" s="214"/>
      <c r="AV2052" s="475"/>
      <c r="BC2052" s="381"/>
      <c r="BE2052" s="382"/>
      <c r="BF2052" s="398"/>
      <c r="BG2052" s="409"/>
      <c r="BH2052" s="156"/>
      <c r="BI2052" s="156"/>
      <c r="BJ2052" s="156"/>
      <c r="BK2052" s="156"/>
      <c r="BL2052" s="156"/>
      <c r="BN2052" s="367"/>
    </row>
    <row r="2053" spans="1:66" s="216" customFormat="1" x14ac:dyDescent="0.45">
      <c r="A2053" s="154"/>
      <c r="B2053" s="485"/>
      <c r="C2053" s="155"/>
      <c r="D2053" s="155"/>
      <c r="E2053" s="156"/>
      <c r="F2053" s="156"/>
      <c r="AB2053" s="156"/>
      <c r="AC2053" s="156"/>
      <c r="AD2053" s="156"/>
      <c r="AE2053" s="156"/>
      <c r="AF2053" s="156"/>
      <c r="AG2053" s="156"/>
      <c r="AM2053" s="380"/>
      <c r="AN2053" s="214"/>
      <c r="AO2053" s="214"/>
      <c r="AV2053" s="475"/>
      <c r="BC2053" s="381"/>
      <c r="BE2053" s="382"/>
      <c r="BF2053" s="398"/>
      <c r="BG2053" s="409"/>
      <c r="BH2053" s="156"/>
      <c r="BI2053" s="156"/>
      <c r="BJ2053" s="156"/>
      <c r="BK2053" s="156"/>
      <c r="BL2053" s="156"/>
      <c r="BN2053" s="367"/>
    </row>
    <row r="2054" spans="1:66" s="216" customFormat="1" x14ac:dyDescent="0.45">
      <c r="A2054" s="154"/>
      <c r="B2054" s="485"/>
      <c r="C2054" s="155"/>
      <c r="D2054" s="155"/>
      <c r="E2054" s="156"/>
      <c r="F2054" s="156"/>
      <c r="AB2054" s="156"/>
      <c r="AC2054" s="156"/>
      <c r="AD2054" s="156"/>
      <c r="AE2054" s="156"/>
      <c r="AF2054" s="156"/>
      <c r="AG2054" s="156"/>
      <c r="AM2054" s="380"/>
      <c r="AN2054" s="214"/>
      <c r="AO2054" s="214"/>
      <c r="AV2054" s="475"/>
      <c r="BC2054" s="381"/>
      <c r="BE2054" s="382"/>
      <c r="BF2054" s="398"/>
      <c r="BG2054" s="409"/>
      <c r="BH2054" s="156"/>
      <c r="BI2054" s="156"/>
      <c r="BJ2054" s="156"/>
      <c r="BK2054" s="156"/>
      <c r="BL2054" s="156"/>
      <c r="BN2054" s="367"/>
    </row>
    <row r="2055" spans="1:66" s="216" customFormat="1" x14ac:dyDescent="0.45">
      <c r="A2055" s="154"/>
      <c r="B2055" s="485"/>
      <c r="C2055" s="155"/>
      <c r="D2055" s="155"/>
      <c r="E2055" s="156"/>
      <c r="F2055" s="156"/>
      <c r="AB2055" s="156"/>
      <c r="AC2055" s="156"/>
      <c r="AD2055" s="156"/>
      <c r="AE2055" s="156"/>
      <c r="AF2055" s="156"/>
      <c r="AG2055" s="156"/>
      <c r="AM2055" s="380"/>
      <c r="AN2055" s="214"/>
      <c r="AO2055" s="214"/>
      <c r="AV2055" s="475"/>
      <c r="BC2055" s="381"/>
      <c r="BE2055" s="382"/>
      <c r="BF2055" s="398"/>
      <c r="BG2055" s="409"/>
      <c r="BH2055" s="156"/>
      <c r="BI2055" s="156"/>
      <c r="BJ2055" s="156"/>
      <c r="BK2055" s="156"/>
      <c r="BL2055" s="156"/>
      <c r="BN2055" s="367"/>
    </row>
    <row r="2056" spans="1:66" s="216" customFormat="1" x14ac:dyDescent="0.45">
      <c r="A2056" s="154"/>
      <c r="B2056" s="485"/>
      <c r="C2056" s="155"/>
      <c r="D2056" s="155"/>
      <c r="E2056" s="156"/>
      <c r="F2056" s="156"/>
      <c r="AB2056" s="156"/>
      <c r="AC2056" s="156"/>
      <c r="AD2056" s="156"/>
      <c r="AE2056" s="156"/>
      <c r="AF2056" s="156"/>
      <c r="AG2056" s="156"/>
      <c r="AM2056" s="380"/>
      <c r="AN2056" s="214"/>
      <c r="AO2056" s="214"/>
      <c r="AV2056" s="475"/>
      <c r="BC2056" s="381"/>
      <c r="BE2056" s="382"/>
      <c r="BF2056" s="398"/>
      <c r="BG2056" s="409"/>
      <c r="BH2056" s="156"/>
      <c r="BI2056" s="156"/>
      <c r="BJ2056" s="156"/>
      <c r="BK2056" s="156"/>
      <c r="BL2056" s="156"/>
      <c r="BN2056" s="367"/>
    </row>
    <row r="2057" spans="1:66" s="216" customFormat="1" x14ac:dyDescent="0.45">
      <c r="A2057" s="154"/>
      <c r="B2057" s="485"/>
      <c r="C2057" s="155"/>
      <c r="D2057" s="155"/>
      <c r="E2057" s="156"/>
      <c r="F2057" s="156"/>
      <c r="AB2057" s="156"/>
      <c r="AC2057" s="156"/>
      <c r="AD2057" s="156"/>
      <c r="AE2057" s="156"/>
      <c r="AF2057" s="156"/>
      <c r="AG2057" s="156"/>
      <c r="AM2057" s="380"/>
      <c r="AN2057" s="214"/>
      <c r="AO2057" s="214"/>
      <c r="AV2057" s="475"/>
      <c r="BC2057" s="381"/>
      <c r="BE2057" s="382"/>
      <c r="BF2057" s="398"/>
      <c r="BG2057" s="409"/>
      <c r="BH2057" s="156"/>
      <c r="BI2057" s="156"/>
      <c r="BJ2057" s="156"/>
      <c r="BK2057" s="156"/>
      <c r="BL2057" s="156"/>
      <c r="BN2057" s="367"/>
    </row>
    <row r="2058" spans="1:66" s="216" customFormat="1" x14ac:dyDescent="0.45">
      <c r="A2058" s="154"/>
      <c r="B2058" s="485"/>
      <c r="C2058" s="155"/>
      <c r="D2058" s="155"/>
      <c r="E2058" s="156"/>
      <c r="F2058" s="156"/>
      <c r="AB2058" s="156"/>
      <c r="AC2058" s="156"/>
      <c r="AD2058" s="156"/>
      <c r="AE2058" s="156"/>
      <c r="AF2058" s="156"/>
      <c r="AG2058" s="156"/>
      <c r="AM2058" s="380"/>
      <c r="AN2058" s="214"/>
      <c r="AO2058" s="214"/>
      <c r="AV2058" s="475"/>
      <c r="BC2058" s="381"/>
      <c r="BE2058" s="382"/>
      <c r="BF2058" s="398"/>
      <c r="BG2058" s="409"/>
      <c r="BH2058" s="156"/>
      <c r="BI2058" s="156"/>
      <c r="BJ2058" s="156"/>
      <c r="BK2058" s="156"/>
      <c r="BL2058" s="156"/>
      <c r="BN2058" s="367"/>
    </row>
    <row r="2059" spans="1:66" s="216" customFormat="1" x14ac:dyDescent="0.45">
      <c r="A2059" s="154"/>
      <c r="B2059" s="485"/>
      <c r="C2059" s="155"/>
      <c r="D2059" s="155"/>
      <c r="E2059" s="156"/>
      <c r="F2059" s="156"/>
      <c r="AB2059" s="156"/>
      <c r="AC2059" s="156"/>
      <c r="AD2059" s="156"/>
      <c r="AE2059" s="156"/>
      <c r="AF2059" s="156"/>
      <c r="AG2059" s="156"/>
      <c r="AM2059" s="380"/>
      <c r="AN2059" s="214"/>
      <c r="AO2059" s="214"/>
      <c r="AV2059" s="475"/>
      <c r="BC2059" s="381"/>
      <c r="BE2059" s="382"/>
      <c r="BF2059" s="398"/>
      <c r="BG2059" s="409"/>
      <c r="BH2059" s="156"/>
      <c r="BI2059" s="156"/>
      <c r="BJ2059" s="156"/>
      <c r="BK2059" s="156"/>
      <c r="BL2059" s="156"/>
      <c r="BN2059" s="367"/>
    </row>
    <row r="2060" spans="1:66" s="216" customFormat="1" x14ac:dyDescent="0.45">
      <c r="A2060" s="154"/>
      <c r="B2060" s="485"/>
      <c r="C2060" s="155"/>
      <c r="D2060" s="155"/>
      <c r="E2060" s="156"/>
      <c r="F2060" s="156"/>
      <c r="AB2060" s="156"/>
      <c r="AC2060" s="156"/>
      <c r="AD2060" s="156"/>
      <c r="AE2060" s="156"/>
      <c r="AF2060" s="156"/>
      <c r="AG2060" s="156"/>
      <c r="AM2060" s="380"/>
      <c r="AN2060" s="214"/>
      <c r="AO2060" s="214"/>
      <c r="AV2060" s="475"/>
      <c r="BC2060" s="381"/>
      <c r="BE2060" s="382"/>
      <c r="BF2060" s="398"/>
      <c r="BG2060" s="409"/>
      <c r="BH2060" s="156"/>
      <c r="BI2060" s="156"/>
      <c r="BJ2060" s="156"/>
      <c r="BK2060" s="156"/>
      <c r="BL2060" s="156"/>
      <c r="BN2060" s="367"/>
    </row>
    <row r="2061" spans="1:66" s="216" customFormat="1" x14ac:dyDescent="0.45">
      <c r="A2061" s="154"/>
      <c r="B2061" s="485"/>
      <c r="C2061" s="155"/>
      <c r="D2061" s="155"/>
      <c r="E2061" s="156"/>
      <c r="F2061" s="156"/>
      <c r="AB2061" s="156"/>
      <c r="AC2061" s="156"/>
      <c r="AD2061" s="156"/>
      <c r="AE2061" s="156"/>
      <c r="AF2061" s="156"/>
      <c r="AG2061" s="156"/>
      <c r="AM2061" s="380"/>
      <c r="AN2061" s="214"/>
      <c r="AO2061" s="214"/>
      <c r="AV2061" s="475"/>
      <c r="BC2061" s="381"/>
      <c r="BE2061" s="382"/>
      <c r="BF2061" s="398"/>
      <c r="BG2061" s="409"/>
      <c r="BH2061" s="156"/>
      <c r="BI2061" s="156"/>
      <c r="BJ2061" s="156"/>
      <c r="BK2061" s="156"/>
      <c r="BL2061" s="156"/>
      <c r="BN2061" s="367"/>
    </row>
    <row r="2062" spans="1:66" s="216" customFormat="1" x14ac:dyDescent="0.45">
      <c r="A2062" s="154"/>
      <c r="B2062" s="485"/>
      <c r="C2062" s="155"/>
      <c r="D2062" s="155"/>
      <c r="E2062" s="156"/>
      <c r="F2062" s="156"/>
      <c r="AB2062" s="156"/>
      <c r="AC2062" s="156"/>
      <c r="AD2062" s="156"/>
      <c r="AE2062" s="156"/>
      <c r="AF2062" s="156"/>
      <c r="AG2062" s="156"/>
      <c r="AM2062" s="380"/>
      <c r="AN2062" s="214"/>
      <c r="AO2062" s="214"/>
      <c r="AV2062" s="475"/>
      <c r="BC2062" s="381"/>
      <c r="BE2062" s="382"/>
      <c r="BF2062" s="398"/>
      <c r="BG2062" s="409"/>
      <c r="BH2062" s="156"/>
      <c r="BI2062" s="156"/>
      <c r="BJ2062" s="156"/>
      <c r="BK2062" s="156"/>
      <c r="BL2062" s="156"/>
      <c r="BN2062" s="367"/>
    </row>
    <row r="2063" spans="1:66" s="216" customFormat="1" x14ac:dyDescent="0.45">
      <c r="A2063" s="154"/>
      <c r="B2063" s="485"/>
      <c r="C2063" s="155"/>
      <c r="D2063" s="155"/>
      <c r="E2063" s="156"/>
      <c r="F2063" s="156"/>
      <c r="AB2063" s="156"/>
      <c r="AC2063" s="156"/>
      <c r="AD2063" s="156"/>
      <c r="AE2063" s="156"/>
      <c r="AF2063" s="156"/>
      <c r="AG2063" s="156"/>
      <c r="AM2063" s="380"/>
      <c r="AN2063" s="214"/>
      <c r="AO2063" s="214"/>
      <c r="AV2063" s="475"/>
      <c r="BC2063" s="381"/>
      <c r="BE2063" s="382"/>
      <c r="BF2063" s="398"/>
      <c r="BG2063" s="409"/>
      <c r="BH2063" s="156"/>
      <c r="BI2063" s="156"/>
      <c r="BJ2063" s="156"/>
      <c r="BK2063" s="156"/>
      <c r="BL2063" s="156"/>
      <c r="BN2063" s="367"/>
    </row>
    <row r="2064" spans="1:66" s="216" customFormat="1" x14ac:dyDescent="0.45">
      <c r="A2064" s="154"/>
      <c r="B2064" s="485"/>
      <c r="C2064" s="155"/>
      <c r="D2064" s="155"/>
      <c r="E2064" s="156"/>
      <c r="F2064" s="156"/>
      <c r="AB2064" s="156"/>
      <c r="AC2064" s="156"/>
      <c r="AD2064" s="156"/>
      <c r="AE2064" s="156"/>
      <c r="AF2064" s="156"/>
      <c r="AG2064" s="156"/>
      <c r="AM2064" s="380"/>
      <c r="AN2064" s="214"/>
      <c r="AO2064" s="214"/>
      <c r="AV2064" s="475"/>
      <c r="BC2064" s="381"/>
      <c r="BE2064" s="382"/>
      <c r="BF2064" s="398"/>
      <c r="BG2064" s="409"/>
      <c r="BH2064" s="156"/>
      <c r="BI2064" s="156"/>
      <c r="BJ2064" s="156"/>
      <c r="BK2064" s="156"/>
      <c r="BL2064" s="156"/>
      <c r="BN2064" s="367"/>
    </row>
    <row r="2065" spans="1:66" s="216" customFormat="1" x14ac:dyDescent="0.45">
      <c r="A2065" s="154"/>
      <c r="B2065" s="485"/>
      <c r="C2065" s="155"/>
      <c r="D2065" s="155"/>
      <c r="E2065" s="156"/>
      <c r="F2065" s="156"/>
      <c r="AB2065" s="156"/>
      <c r="AC2065" s="156"/>
      <c r="AD2065" s="156"/>
      <c r="AE2065" s="156"/>
      <c r="AF2065" s="156"/>
      <c r="AG2065" s="156"/>
      <c r="AM2065" s="380"/>
      <c r="AN2065" s="214"/>
      <c r="AO2065" s="214"/>
      <c r="AV2065" s="475"/>
      <c r="BC2065" s="381"/>
      <c r="BE2065" s="382"/>
      <c r="BF2065" s="398"/>
      <c r="BG2065" s="409"/>
      <c r="BH2065" s="156"/>
      <c r="BI2065" s="156"/>
      <c r="BJ2065" s="156"/>
      <c r="BK2065" s="156"/>
      <c r="BL2065" s="156"/>
      <c r="BN2065" s="367"/>
    </row>
    <row r="2066" spans="1:66" s="216" customFormat="1" x14ac:dyDescent="0.45">
      <c r="A2066" s="154"/>
      <c r="B2066" s="485"/>
      <c r="C2066" s="155"/>
      <c r="D2066" s="155"/>
      <c r="E2066" s="156"/>
      <c r="F2066" s="156"/>
      <c r="AB2066" s="156"/>
      <c r="AC2066" s="156"/>
      <c r="AD2066" s="156"/>
      <c r="AE2066" s="156"/>
      <c r="AF2066" s="156"/>
      <c r="AG2066" s="156"/>
      <c r="AM2066" s="380"/>
      <c r="AN2066" s="214"/>
      <c r="AO2066" s="214"/>
      <c r="AV2066" s="475"/>
      <c r="BC2066" s="381"/>
      <c r="BE2066" s="382"/>
      <c r="BF2066" s="398"/>
      <c r="BG2066" s="409"/>
      <c r="BH2066" s="156"/>
      <c r="BI2066" s="156"/>
      <c r="BJ2066" s="156"/>
      <c r="BK2066" s="156"/>
      <c r="BL2066" s="156"/>
      <c r="BN2066" s="367"/>
    </row>
    <row r="2067" spans="1:66" s="216" customFormat="1" x14ac:dyDescent="0.45">
      <c r="A2067" s="154"/>
      <c r="B2067" s="485"/>
      <c r="C2067" s="155"/>
      <c r="D2067" s="155"/>
      <c r="E2067" s="156"/>
      <c r="F2067" s="156"/>
      <c r="AB2067" s="156"/>
      <c r="AC2067" s="156"/>
      <c r="AD2067" s="156"/>
      <c r="AE2067" s="156"/>
      <c r="AF2067" s="156"/>
      <c r="AG2067" s="156"/>
      <c r="AM2067" s="380"/>
      <c r="AN2067" s="214"/>
      <c r="AO2067" s="214"/>
      <c r="AV2067" s="475"/>
      <c r="BC2067" s="381"/>
      <c r="BE2067" s="382"/>
      <c r="BF2067" s="398"/>
      <c r="BG2067" s="409"/>
      <c r="BH2067" s="156"/>
      <c r="BI2067" s="156"/>
      <c r="BJ2067" s="156"/>
      <c r="BK2067" s="156"/>
      <c r="BL2067" s="156"/>
      <c r="BN2067" s="367"/>
    </row>
    <row r="2068" spans="1:66" s="216" customFormat="1" x14ac:dyDescent="0.45">
      <c r="A2068" s="154"/>
      <c r="B2068" s="485"/>
      <c r="C2068" s="155"/>
      <c r="D2068" s="155"/>
      <c r="E2068" s="156"/>
      <c r="F2068" s="156"/>
      <c r="AB2068" s="156"/>
      <c r="AC2068" s="156"/>
      <c r="AD2068" s="156"/>
      <c r="AE2068" s="156"/>
      <c r="AF2068" s="156"/>
      <c r="AG2068" s="156"/>
      <c r="AM2068" s="380"/>
      <c r="AN2068" s="214"/>
      <c r="AO2068" s="214"/>
      <c r="AV2068" s="475"/>
      <c r="BC2068" s="381"/>
      <c r="BE2068" s="382"/>
      <c r="BF2068" s="398"/>
      <c r="BG2068" s="409"/>
      <c r="BH2068" s="156"/>
      <c r="BI2068" s="156"/>
      <c r="BJ2068" s="156"/>
      <c r="BK2068" s="156"/>
      <c r="BL2068" s="156"/>
      <c r="BN2068" s="367"/>
    </row>
    <row r="2069" spans="1:66" s="216" customFormat="1" x14ac:dyDescent="0.45">
      <c r="A2069" s="154"/>
      <c r="B2069" s="485"/>
      <c r="C2069" s="155"/>
      <c r="D2069" s="155"/>
      <c r="E2069" s="156"/>
      <c r="F2069" s="156"/>
      <c r="AB2069" s="156"/>
      <c r="AC2069" s="156"/>
      <c r="AD2069" s="156"/>
      <c r="AE2069" s="156"/>
      <c r="AF2069" s="156"/>
      <c r="AG2069" s="156"/>
      <c r="AM2069" s="380"/>
      <c r="AN2069" s="214"/>
      <c r="AO2069" s="214"/>
      <c r="AV2069" s="475"/>
      <c r="BC2069" s="381"/>
      <c r="BE2069" s="382"/>
      <c r="BF2069" s="398"/>
      <c r="BG2069" s="409"/>
      <c r="BH2069" s="156"/>
      <c r="BI2069" s="156"/>
      <c r="BJ2069" s="156"/>
      <c r="BK2069" s="156"/>
      <c r="BL2069" s="156"/>
      <c r="BN2069" s="367"/>
    </row>
    <row r="2070" spans="1:66" s="216" customFormat="1" x14ac:dyDescent="0.45">
      <c r="A2070" s="154"/>
      <c r="B2070" s="485"/>
      <c r="C2070" s="155"/>
      <c r="D2070" s="155"/>
      <c r="E2070" s="156"/>
      <c r="F2070" s="156"/>
      <c r="AB2070" s="156"/>
      <c r="AC2070" s="156"/>
      <c r="AD2070" s="156"/>
      <c r="AE2070" s="156"/>
      <c r="AF2070" s="156"/>
      <c r="AG2070" s="156"/>
      <c r="AM2070" s="380"/>
      <c r="AN2070" s="214"/>
      <c r="AO2070" s="214"/>
      <c r="AV2070" s="475"/>
      <c r="BC2070" s="381"/>
      <c r="BE2070" s="382"/>
      <c r="BF2070" s="398"/>
      <c r="BG2070" s="409"/>
      <c r="BH2070" s="156"/>
      <c r="BI2070" s="156"/>
      <c r="BJ2070" s="156"/>
      <c r="BK2070" s="156"/>
      <c r="BL2070" s="156"/>
      <c r="BN2070" s="367"/>
    </row>
    <row r="2071" spans="1:66" s="216" customFormat="1" x14ac:dyDescent="0.45">
      <c r="A2071" s="154"/>
      <c r="B2071" s="485"/>
      <c r="C2071" s="155"/>
      <c r="D2071" s="155"/>
      <c r="E2071" s="156"/>
      <c r="F2071" s="156"/>
      <c r="AB2071" s="156"/>
      <c r="AC2071" s="156"/>
      <c r="AD2071" s="156"/>
      <c r="AE2071" s="156"/>
      <c r="AF2071" s="156"/>
      <c r="AG2071" s="156"/>
      <c r="AM2071" s="380"/>
      <c r="AN2071" s="214"/>
      <c r="AO2071" s="214"/>
      <c r="AV2071" s="475"/>
      <c r="BC2071" s="381"/>
      <c r="BE2071" s="382"/>
      <c r="BF2071" s="398"/>
      <c r="BG2071" s="409"/>
      <c r="BH2071" s="156"/>
      <c r="BI2071" s="156"/>
      <c r="BJ2071" s="156"/>
      <c r="BK2071" s="156"/>
      <c r="BL2071" s="156"/>
      <c r="BN2071" s="367"/>
    </row>
    <row r="2072" spans="1:66" s="216" customFormat="1" x14ac:dyDescent="0.45">
      <c r="A2072" s="154"/>
      <c r="B2072" s="485"/>
      <c r="C2072" s="155"/>
      <c r="D2072" s="155"/>
      <c r="E2072" s="156"/>
      <c r="F2072" s="156"/>
      <c r="AB2072" s="156"/>
      <c r="AC2072" s="156"/>
      <c r="AD2072" s="156"/>
      <c r="AE2072" s="156"/>
      <c r="AF2072" s="156"/>
      <c r="AG2072" s="156"/>
      <c r="AM2072" s="380"/>
      <c r="AN2072" s="214"/>
      <c r="AO2072" s="214"/>
      <c r="AV2072" s="475"/>
      <c r="BC2072" s="381"/>
      <c r="BE2072" s="382"/>
      <c r="BF2072" s="398"/>
      <c r="BG2072" s="409"/>
      <c r="BH2072" s="156"/>
      <c r="BI2072" s="156"/>
      <c r="BJ2072" s="156"/>
      <c r="BK2072" s="156"/>
      <c r="BL2072" s="156"/>
      <c r="BN2072" s="367"/>
    </row>
    <row r="2073" spans="1:66" s="216" customFormat="1" x14ac:dyDescent="0.45">
      <c r="A2073" s="154"/>
      <c r="B2073" s="485"/>
      <c r="C2073" s="155"/>
      <c r="D2073" s="155"/>
      <c r="E2073" s="156"/>
      <c r="F2073" s="156"/>
      <c r="AB2073" s="156"/>
      <c r="AC2073" s="156"/>
      <c r="AD2073" s="156"/>
      <c r="AE2073" s="156"/>
      <c r="AF2073" s="156"/>
      <c r="AG2073" s="156"/>
      <c r="AM2073" s="380"/>
      <c r="AN2073" s="214"/>
      <c r="AO2073" s="214"/>
      <c r="AV2073" s="475"/>
      <c r="BC2073" s="381"/>
      <c r="BE2073" s="382"/>
      <c r="BF2073" s="398"/>
      <c r="BG2073" s="409"/>
      <c r="BH2073" s="156"/>
      <c r="BI2073" s="156"/>
      <c r="BJ2073" s="156"/>
      <c r="BK2073" s="156"/>
      <c r="BL2073" s="156"/>
      <c r="BN2073" s="367"/>
    </row>
    <row r="2074" spans="1:66" s="216" customFormat="1" x14ac:dyDescent="0.45">
      <c r="A2074" s="154"/>
      <c r="B2074" s="485"/>
      <c r="C2074" s="155"/>
      <c r="D2074" s="155"/>
      <c r="E2074" s="156"/>
      <c r="F2074" s="156"/>
      <c r="AB2074" s="156"/>
      <c r="AC2074" s="156"/>
      <c r="AD2074" s="156"/>
      <c r="AE2074" s="156"/>
      <c r="AF2074" s="156"/>
      <c r="AG2074" s="156"/>
      <c r="AM2074" s="380"/>
      <c r="AN2074" s="214"/>
      <c r="AO2074" s="214"/>
      <c r="AV2074" s="475"/>
      <c r="BC2074" s="381"/>
      <c r="BE2074" s="382"/>
      <c r="BF2074" s="398"/>
      <c r="BG2074" s="409"/>
      <c r="BH2074" s="156"/>
      <c r="BI2074" s="156"/>
      <c r="BJ2074" s="156"/>
      <c r="BK2074" s="156"/>
      <c r="BL2074" s="156"/>
      <c r="BN2074" s="367"/>
    </row>
    <row r="2075" spans="1:66" s="216" customFormat="1" x14ac:dyDescent="0.45">
      <c r="A2075" s="154"/>
      <c r="B2075" s="485"/>
      <c r="C2075" s="155"/>
      <c r="D2075" s="155"/>
      <c r="E2075" s="156"/>
      <c r="F2075" s="156"/>
      <c r="AB2075" s="156"/>
      <c r="AC2075" s="156"/>
      <c r="AD2075" s="156"/>
      <c r="AE2075" s="156"/>
      <c r="AF2075" s="156"/>
      <c r="AG2075" s="156"/>
      <c r="AM2075" s="380"/>
      <c r="AN2075" s="214"/>
      <c r="AO2075" s="214"/>
      <c r="AV2075" s="475"/>
      <c r="BC2075" s="381"/>
      <c r="BE2075" s="382"/>
      <c r="BF2075" s="398"/>
      <c r="BG2075" s="409"/>
      <c r="BH2075" s="156"/>
      <c r="BI2075" s="156"/>
      <c r="BJ2075" s="156"/>
      <c r="BK2075" s="156"/>
      <c r="BL2075" s="156"/>
      <c r="BN2075" s="367"/>
    </row>
    <row r="2076" spans="1:66" s="216" customFormat="1" x14ac:dyDescent="0.45">
      <c r="A2076" s="154"/>
      <c r="B2076" s="485"/>
      <c r="C2076" s="155"/>
      <c r="D2076" s="155"/>
      <c r="E2076" s="156"/>
      <c r="F2076" s="156"/>
      <c r="AB2076" s="156"/>
      <c r="AC2076" s="156"/>
      <c r="AD2076" s="156"/>
      <c r="AE2076" s="156"/>
      <c r="AF2076" s="156"/>
      <c r="AG2076" s="156"/>
      <c r="AM2076" s="380"/>
      <c r="AN2076" s="214"/>
      <c r="AO2076" s="214"/>
      <c r="AV2076" s="475"/>
      <c r="BC2076" s="381"/>
      <c r="BE2076" s="382"/>
      <c r="BF2076" s="398"/>
      <c r="BG2076" s="409"/>
      <c r="BH2076" s="156"/>
      <c r="BI2076" s="156"/>
      <c r="BJ2076" s="156"/>
      <c r="BK2076" s="156"/>
      <c r="BL2076" s="156"/>
      <c r="BN2076" s="367"/>
    </row>
    <row r="2077" spans="1:66" s="216" customFormat="1" x14ac:dyDescent="0.45">
      <c r="A2077" s="154"/>
      <c r="B2077" s="485"/>
      <c r="C2077" s="155"/>
      <c r="D2077" s="155"/>
      <c r="E2077" s="156"/>
      <c r="F2077" s="156"/>
      <c r="AB2077" s="156"/>
      <c r="AC2077" s="156"/>
      <c r="AD2077" s="156"/>
      <c r="AE2077" s="156"/>
      <c r="AF2077" s="156"/>
      <c r="AG2077" s="156"/>
      <c r="AM2077" s="380"/>
      <c r="AN2077" s="214"/>
      <c r="AO2077" s="214"/>
      <c r="AV2077" s="475"/>
      <c r="BC2077" s="381"/>
      <c r="BE2077" s="382"/>
      <c r="BF2077" s="398"/>
      <c r="BG2077" s="409"/>
      <c r="BH2077" s="156"/>
      <c r="BI2077" s="156"/>
      <c r="BJ2077" s="156"/>
      <c r="BK2077" s="156"/>
      <c r="BL2077" s="156"/>
      <c r="BN2077" s="367"/>
    </row>
    <row r="2078" spans="1:66" s="216" customFormat="1" x14ac:dyDescent="0.45">
      <c r="A2078" s="154"/>
      <c r="B2078" s="485"/>
      <c r="C2078" s="155"/>
      <c r="D2078" s="155"/>
      <c r="E2078" s="156"/>
      <c r="F2078" s="156"/>
      <c r="AB2078" s="156"/>
      <c r="AC2078" s="156"/>
      <c r="AD2078" s="156"/>
      <c r="AE2078" s="156"/>
      <c r="AF2078" s="156"/>
      <c r="AG2078" s="156"/>
      <c r="AM2078" s="380"/>
      <c r="AN2078" s="214"/>
      <c r="AO2078" s="214"/>
      <c r="AV2078" s="475"/>
      <c r="BC2078" s="381"/>
      <c r="BE2078" s="382"/>
      <c r="BF2078" s="398"/>
      <c r="BG2078" s="409"/>
      <c r="BH2078" s="156"/>
      <c r="BI2078" s="156"/>
      <c r="BJ2078" s="156"/>
      <c r="BK2078" s="156"/>
      <c r="BL2078" s="156"/>
      <c r="BN2078" s="367"/>
    </row>
    <row r="2079" spans="1:66" s="216" customFormat="1" x14ac:dyDescent="0.45">
      <c r="A2079" s="154"/>
      <c r="B2079" s="485"/>
      <c r="C2079" s="155"/>
      <c r="D2079" s="155"/>
      <c r="E2079" s="156"/>
      <c r="F2079" s="156"/>
      <c r="AB2079" s="156"/>
      <c r="AC2079" s="156"/>
      <c r="AD2079" s="156"/>
      <c r="AE2079" s="156"/>
      <c r="AF2079" s="156"/>
      <c r="AG2079" s="156"/>
      <c r="AM2079" s="380"/>
      <c r="AN2079" s="214"/>
      <c r="AO2079" s="214"/>
      <c r="AV2079" s="475"/>
      <c r="BC2079" s="381"/>
      <c r="BE2079" s="382"/>
      <c r="BF2079" s="398"/>
      <c r="BG2079" s="409"/>
      <c r="BH2079" s="156"/>
      <c r="BI2079" s="156"/>
      <c r="BJ2079" s="156"/>
      <c r="BK2079" s="156"/>
      <c r="BL2079" s="156"/>
      <c r="BN2079" s="367"/>
    </row>
    <row r="2080" spans="1:66" s="216" customFormat="1" x14ac:dyDescent="0.45">
      <c r="A2080" s="154"/>
      <c r="B2080" s="485"/>
      <c r="C2080" s="155"/>
      <c r="D2080" s="155"/>
      <c r="E2080" s="156"/>
      <c r="F2080" s="156"/>
      <c r="AB2080" s="156"/>
      <c r="AC2080" s="156"/>
      <c r="AD2080" s="156"/>
      <c r="AE2080" s="156"/>
      <c r="AF2080" s="156"/>
      <c r="AG2080" s="156"/>
      <c r="AM2080" s="380"/>
      <c r="AN2080" s="214"/>
      <c r="AO2080" s="214"/>
      <c r="AV2080" s="475"/>
      <c r="BC2080" s="381"/>
      <c r="BE2080" s="382"/>
      <c r="BF2080" s="398"/>
      <c r="BG2080" s="409"/>
      <c r="BH2080" s="156"/>
      <c r="BI2080" s="156"/>
      <c r="BJ2080" s="156"/>
      <c r="BK2080" s="156"/>
      <c r="BL2080" s="156"/>
      <c r="BN2080" s="367"/>
    </row>
    <row r="2081" spans="1:66" s="216" customFormat="1" x14ac:dyDescent="0.45">
      <c r="A2081" s="154"/>
      <c r="B2081" s="485"/>
      <c r="C2081" s="155"/>
      <c r="D2081" s="155"/>
      <c r="E2081" s="156"/>
      <c r="F2081" s="156"/>
      <c r="AB2081" s="156"/>
      <c r="AC2081" s="156"/>
      <c r="AD2081" s="156"/>
      <c r="AE2081" s="156"/>
      <c r="AF2081" s="156"/>
      <c r="AG2081" s="156"/>
      <c r="AM2081" s="380"/>
      <c r="AN2081" s="214"/>
      <c r="AO2081" s="214"/>
      <c r="AV2081" s="475"/>
      <c r="BC2081" s="381"/>
      <c r="BE2081" s="382"/>
      <c r="BF2081" s="398"/>
      <c r="BG2081" s="409"/>
      <c r="BH2081" s="156"/>
      <c r="BI2081" s="156"/>
      <c r="BJ2081" s="156"/>
      <c r="BK2081" s="156"/>
      <c r="BL2081" s="156"/>
      <c r="BN2081" s="367"/>
    </row>
    <row r="2082" spans="1:66" s="216" customFormat="1" x14ac:dyDescent="0.45">
      <c r="A2082" s="154"/>
      <c r="B2082" s="485"/>
      <c r="C2082" s="155"/>
      <c r="D2082" s="155"/>
      <c r="E2082" s="156"/>
      <c r="F2082" s="156"/>
      <c r="AB2082" s="156"/>
      <c r="AC2082" s="156"/>
      <c r="AD2082" s="156"/>
      <c r="AE2082" s="156"/>
      <c r="AF2082" s="156"/>
      <c r="AG2082" s="156"/>
      <c r="AM2082" s="380"/>
      <c r="AN2082" s="214"/>
      <c r="AO2082" s="214"/>
      <c r="AV2082" s="475"/>
      <c r="BC2082" s="381"/>
      <c r="BE2082" s="382"/>
      <c r="BF2082" s="398"/>
      <c r="BG2082" s="409"/>
      <c r="BH2082" s="156"/>
      <c r="BI2082" s="156"/>
      <c r="BJ2082" s="156"/>
      <c r="BK2082" s="156"/>
      <c r="BL2082" s="156"/>
      <c r="BN2082" s="367"/>
    </row>
    <row r="2083" spans="1:66" s="216" customFormat="1" x14ac:dyDescent="0.45">
      <c r="A2083" s="154"/>
      <c r="B2083" s="485"/>
      <c r="C2083" s="155"/>
      <c r="D2083" s="155"/>
      <c r="E2083" s="156"/>
      <c r="F2083" s="156"/>
      <c r="AB2083" s="156"/>
      <c r="AC2083" s="156"/>
      <c r="AD2083" s="156"/>
      <c r="AE2083" s="156"/>
      <c r="AF2083" s="156"/>
      <c r="AG2083" s="156"/>
      <c r="AM2083" s="380"/>
      <c r="AN2083" s="214"/>
      <c r="AO2083" s="214"/>
      <c r="AV2083" s="475"/>
      <c r="BC2083" s="381"/>
      <c r="BE2083" s="382"/>
      <c r="BF2083" s="398"/>
      <c r="BG2083" s="409"/>
      <c r="BH2083" s="156"/>
      <c r="BI2083" s="156"/>
      <c r="BJ2083" s="156"/>
      <c r="BK2083" s="156"/>
      <c r="BL2083" s="156"/>
      <c r="BN2083" s="367"/>
    </row>
    <row r="2084" spans="1:66" s="216" customFormat="1" x14ac:dyDescent="0.45">
      <c r="A2084" s="154"/>
      <c r="B2084" s="485"/>
      <c r="C2084" s="155"/>
      <c r="D2084" s="155"/>
      <c r="E2084" s="156"/>
      <c r="F2084" s="156"/>
      <c r="AB2084" s="156"/>
      <c r="AC2084" s="156"/>
      <c r="AD2084" s="156"/>
      <c r="AE2084" s="156"/>
      <c r="AF2084" s="156"/>
      <c r="AG2084" s="156"/>
      <c r="AM2084" s="380"/>
      <c r="AN2084" s="214"/>
      <c r="AO2084" s="214"/>
      <c r="AV2084" s="475"/>
      <c r="BC2084" s="381"/>
      <c r="BE2084" s="382"/>
      <c r="BF2084" s="398"/>
      <c r="BG2084" s="409"/>
      <c r="BH2084" s="156"/>
      <c r="BI2084" s="156"/>
      <c r="BJ2084" s="156"/>
      <c r="BK2084" s="156"/>
      <c r="BL2084" s="156"/>
      <c r="BN2084" s="367"/>
    </row>
    <row r="2085" spans="1:66" s="216" customFormat="1" x14ac:dyDescent="0.45">
      <c r="A2085" s="154"/>
      <c r="B2085" s="485"/>
      <c r="C2085" s="155"/>
      <c r="D2085" s="155"/>
      <c r="E2085" s="156"/>
      <c r="F2085" s="156"/>
      <c r="AB2085" s="156"/>
      <c r="AC2085" s="156"/>
      <c r="AD2085" s="156"/>
      <c r="AE2085" s="156"/>
      <c r="AF2085" s="156"/>
      <c r="AG2085" s="156"/>
      <c r="AM2085" s="380"/>
      <c r="AN2085" s="214"/>
      <c r="AO2085" s="214"/>
      <c r="AV2085" s="475"/>
      <c r="BC2085" s="381"/>
      <c r="BE2085" s="382"/>
      <c r="BF2085" s="398"/>
      <c r="BG2085" s="409"/>
      <c r="BH2085" s="156"/>
      <c r="BI2085" s="156"/>
      <c r="BJ2085" s="156"/>
      <c r="BK2085" s="156"/>
      <c r="BL2085" s="156"/>
      <c r="BN2085" s="367"/>
    </row>
    <row r="2086" spans="1:66" s="216" customFormat="1" x14ac:dyDescent="0.45">
      <c r="A2086" s="154"/>
      <c r="B2086" s="485"/>
      <c r="C2086" s="155"/>
      <c r="D2086" s="155"/>
      <c r="E2086" s="156"/>
      <c r="F2086" s="156"/>
      <c r="AB2086" s="156"/>
      <c r="AC2086" s="156"/>
      <c r="AD2086" s="156"/>
      <c r="AE2086" s="156"/>
      <c r="AF2086" s="156"/>
      <c r="AG2086" s="156"/>
      <c r="AM2086" s="380"/>
      <c r="AN2086" s="214"/>
      <c r="AO2086" s="214"/>
      <c r="AV2086" s="475"/>
      <c r="BC2086" s="381"/>
      <c r="BE2086" s="382"/>
      <c r="BF2086" s="398"/>
      <c r="BG2086" s="409"/>
      <c r="BH2086" s="156"/>
      <c r="BI2086" s="156"/>
      <c r="BJ2086" s="156"/>
      <c r="BK2086" s="156"/>
      <c r="BL2086" s="156"/>
      <c r="BN2086" s="367"/>
    </row>
    <row r="2087" spans="1:66" s="216" customFormat="1" x14ac:dyDescent="0.45">
      <c r="A2087" s="154"/>
      <c r="B2087" s="485"/>
      <c r="C2087" s="155"/>
      <c r="D2087" s="155"/>
      <c r="E2087" s="156"/>
      <c r="F2087" s="156"/>
      <c r="AB2087" s="156"/>
      <c r="AC2087" s="156"/>
      <c r="AD2087" s="156"/>
      <c r="AE2087" s="156"/>
      <c r="AF2087" s="156"/>
      <c r="AG2087" s="156"/>
      <c r="AM2087" s="380"/>
      <c r="AN2087" s="214"/>
      <c r="AO2087" s="214"/>
      <c r="AV2087" s="475"/>
      <c r="BC2087" s="381"/>
      <c r="BE2087" s="382"/>
      <c r="BF2087" s="398"/>
      <c r="BG2087" s="409"/>
      <c r="BH2087" s="156"/>
      <c r="BI2087" s="156"/>
      <c r="BJ2087" s="156"/>
      <c r="BK2087" s="156"/>
      <c r="BL2087" s="156"/>
      <c r="BN2087" s="367"/>
    </row>
    <row r="2088" spans="1:66" s="216" customFormat="1" x14ac:dyDescent="0.45">
      <c r="A2088" s="154"/>
      <c r="B2088" s="485"/>
      <c r="C2088" s="155"/>
      <c r="D2088" s="155"/>
      <c r="E2088" s="156"/>
      <c r="F2088" s="156"/>
      <c r="AB2088" s="156"/>
      <c r="AC2088" s="156"/>
      <c r="AD2088" s="156"/>
      <c r="AE2088" s="156"/>
      <c r="AF2088" s="156"/>
      <c r="AG2088" s="156"/>
      <c r="AM2088" s="380"/>
      <c r="AN2088" s="214"/>
      <c r="AO2088" s="214"/>
      <c r="AV2088" s="475"/>
      <c r="BC2088" s="381"/>
      <c r="BE2088" s="382"/>
      <c r="BF2088" s="398"/>
      <c r="BG2088" s="409"/>
      <c r="BH2088" s="156"/>
      <c r="BI2088" s="156"/>
      <c r="BJ2088" s="156"/>
      <c r="BK2088" s="156"/>
      <c r="BL2088" s="156"/>
      <c r="BN2088" s="367"/>
    </row>
    <row r="2089" spans="1:66" s="216" customFormat="1" x14ac:dyDescent="0.45">
      <c r="A2089" s="154"/>
      <c r="B2089" s="485"/>
      <c r="C2089" s="155"/>
      <c r="D2089" s="155"/>
      <c r="E2089" s="156"/>
      <c r="F2089" s="156"/>
      <c r="AB2089" s="156"/>
      <c r="AC2089" s="156"/>
      <c r="AD2089" s="156"/>
      <c r="AE2089" s="156"/>
      <c r="AF2089" s="156"/>
      <c r="AG2089" s="156"/>
      <c r="AM2089" s="380"/>
      <c r="AN2089" s="214"/>
      <c r="AO2089" s="214"/>
      <c r="AV2089" s="475"/>
      <c r="BC2089" s="381"/>
      <c r="BE2089" s="382"/>
      <c r="BF2089" s="398"/>
      <c r="BG2089" s="409"/>
      <c r="BH2089" s="156"/>
      <c r="BI2089" s="156"/>
      <c r="BJ2089" s="156"/>
      <c r="BK2089" s="156"/>
      <c r="BL2089" s="156"/>
      <c r="BN2089" s="367"/>
    </row>
    <row r="2090" spans="1:66" s="216" customFormat="1" x14ac:dyDescent="0.45">
      <c r="A2090" s="154"/>
      <c r="B2090" s="485"/>
      <c r="C2090" s="155"/>
      <c r="D2090" s="155"/>
      <c r="E2090" s="156"/>
      <c r="F2090" s="156"/>
      <c r="AB2090" s="156"/>
      <c r="AC2090" s="156"/>
      <c r="AD2090" s="156"/>
      <c r="AE2090" s="156"/>
      <c r="AF2090" s="156"/>
      <c r="AG2090" s="156"/>
      <c r="AM2090" s="380"/>
      <c r="AN2090" s="214"/>
      <c r="AO2090" s="214"/>
      <c r="AV2090" s="475"/>
      <c r="BC2090" s="381"/>
      <c r="BE2090" s="382"/>
      <c r="BF2090" s="398"/>
      <c r="BG2090" s="409"/>
      <c r="BH2090" s="156"/>
      <c r="BI2090" s="156"/>
      <c r="BJ2090" s="156"/>
      <c r="BK2090" s="156"/>
      <c r="BL2090" s="156"/>
      <c r="BN2090" s="367"/>
    </row>
    <row r="2091" spans="1:66" s="216" customFormat="1" x14ac:dyDescent="0.45">
      <c r="A2091" s="154"/>
      <c r="B2091" s="485"/>
      <c r="C2091" s="155"/>
      <c r="D2091" s="155"/>
      <c r="E2091" s="156"/>
      <c r="F2091" s="156"/>
      <c r="AB2091" s="156"/>
      <c r="AC2091" s="156"/>
      <c r="AD2091" s="156"/>
      <c r="AE2091" s="156"/>
      <c r="AF2091" s="156"/>
      <c r="AG2091" s="156"/>
      <c r="AM2091" s="380"/>
      <c r="AN2091" s="214"/>
      <c r="AO2091" s="214"/>
      <c r="AV2091" s="475"/>
      <c r="BC2091" s="381"/>
      <c r="BE2091" s="382"/>
      <c r="BF2091" s="398"/>
      <c r="BG2091" s="409"/>
      <c r="BH2091" s="156"/>
      <c r="BI2091" s="156"/>
      <c r="BJ2091" s="156"/>
      <c r="BK2091" s="156"/>
      <c r="BL2091" s="156"/>
      <c r="BN2091" s="367"/>
    </row>
    <row r="2092" spans="1:66" s="216" customFormat="1" x14ac:dyDescent="0.45">
      <c r="A2092" s="154"/>
      <c r="B2092" s="485"/>
      <c r="C2092" s="155"/>
      <c r="D2092" s="155"/>
      <c r="E2092" s="156"/>
      <c r="F2092" s="156"/>
      <c r="AB2092" s="156"/>
      <c r="AC2092" s="156"/>
      <c r="AD2092" s="156"/>
      <c r="AE2092" s="156"/>
      <c r="AF2092" s="156"/>
      <c r="AG2092" s="156"/>
      <c r="AM2092" s="380"/>
      <c r="AN2092" s="214"/>
      <c r="AO2092" s="214"/>
      <c r="AV2092" s="475"/>
      <c r="BC2092" s="381"/>
      <c r="BE2092" s="382"/>
      <c r="BF2092" s="398"/>
      <c r="BG2092" s="409"/>
      <c r="BH2092" s="156"/>
      <c r="BI2092" s="156"/>
      <c r="BJ2092" s="156"/>
      <c r="BK2092" s="156"/>
      <c r="BL2092" s="156"/>
      <c r="BN2092" s="367"/>
    </row>
    <row r="2093" spans="1:66" s="216" customFormat="1" x14ac:dyDescent="0.45">
      <c r="A2093" s="154"/>
      <c r="B2093" s="485"/>
      <c r="C2093" s="155"/>
      <c r="D2093" s="155"/>
      <c r="E2093" s="156"/>
      <c r="F2093" s="156"/>
      <c r="AB2093" s="156"/>
      <c r="AC2093" s="156"/>
      <c r="AD2093" s="156"/>
      <c r="AE2093" s="156"/>
      <c r="AF2093" s="156"/>
      <c r="AG2093" s="156"/>
      <c r="AM2093" s="380"/>
      <c r="AN2093" s="214"/>
      <c r="AO2093" s="214"/>
      <c r="AV2093" s="475"/>
      <c r="BC2093" s="381"/>
      <c r="BE2093" s="382"/>
      <c r="BF2093" s="398"/>
      <c r="BG2093" s="409"/>
      <c r="BH2093" s="156"/>
      <c r="BI2093" s="156"/>
      <c r="BJ2093" s="156"/>
      <c r="BK2093" s="156"/>
      <c r="BL2093" s="156"/>
      <c r="BN2093" s="367"/>
    </row>
    <row r="2094" spans="1:66" s="216" customFormat="1" x14ac:dyDescent="0.45">
      <c r="A2094" s="154"/>
      <c r="B2094" s="485"/>
      <c r="C2094" s="155"/>
      <c r="D2094" s="155"/>
      <c r="E2094" s="156"/>
      <c r="F2094" s="156"/>
      <c r="AB2094" s="156"/>
      <c r="AC2094" s="156"/>
      <c r="AD2094" s="156"/>
      <c r="AE2094" s="156"/>
      <c r="AF2094" s="156"/>
      <c r="AG2094" s="156"/>
      <c r="AM2094" s="380"/>
      <c r="AN2094" s="214"/>
      <c r="AO2094" s="214"/>
      <c r="AV2094" s="475"/>
      <c r="BC2094" s="381"/>
      <c r="BE2094" s="382"/>
      <c r="BF2094" s="398"/>
      <c r="BG2094" s="409"/>
      <c r="BH2094" s="156"/>
      <c r="BI2094" s="156"/>
      <c r="BJ2094" s="156"/>
      <c r="BK2094" s="156"/>
      <c r="BL2094" s="156"/>
      <c r="BN2094" s="367"/>
    </row>
    <row r="2095" spans="1:66" s="216" customFormat="1" x14ac:dyDescent="0.45">
      <c r="A2095" s="154"/>
      <c r="B2095" s="485"/>
      <c r="C2095" s="155"/>
      <c r="D2095" s="155"/>
      <c r="E2095" s="156"/>
      <c r="F2095" s="156"/>
      <c r="AB2095" s="156"/>
      <c r="AC2095" s="156"/>
      <c r="AD2095" s="156"/>
      <c r="AE2095" s="156"/>
      <c r="AF2095" s="156"/>
      <c r="AG2095" s="156"/>
      <c r="AM2095" s="380"/>
      <c r="AN2095" s="214"/>
      <c r="AO2095" s="214"/>
      <c r="AV2095" s="475"/>
      <c r="BC2095" s="381"/>
      <c r="BE2095" s="382"/>
      <c r="BF2095" s="398"/>
      <c r="BG2095" s="409"/>
      <c r="BH2095" s="156"/>
      <c r="BI2095" s="156"/>
      <c r="BJ2095" s="156"/>
      <c r="BK2095" s="156"/>
      <c r="BL2095" s="156"/>
      <c r="BN2095" s="367"/>
    </row>
    <row r="2096" spans="1:66" s="216" customFormat="1" x14ac:dyDescent="0.45">
      <c r="A2096" s="154"/>
      <c r="B2096" s="485"/>
      <c r="C2096" s="155"/>
      <c r="D2096" s="155"/>
      <c r="E2096" s="156"/>
      <c r="F2096" s="156"/>
      <c r="AB2096" s="156"/>
      <c r="AC2096" s="156"/>
      <c r="AD2096" s="156"/>
      <c r="AE2096" s="156"/>
      <c r="AF2096" s="156"/>
      <c r="AG2096" s="156"/>
      <c r="AM2096" s="380"/>
      <c r="AN2096" s="214"/>
      <c r="AO2096" s="214"/>
      <c r="AV2096" s="475"/>
      <c r="BC2096" s="381"/>
      <c r="BE2096" s="382"/>
      <c r="BF2096" s="398"/>
      <c r="BG2096" s="409"/>
      <c r="BH2096" s="156"/>
      <c r="BI2096" s="156"/>
      <c r="BJ2096" s="156"/>
      <c r="BK2096" s="156"/>
      <c r="BL2096" s="156"/>
      <c r="BN2096" s="367"/>
    </row>
    <row r="2097" spans="1:66" s="216" customFormat="1" x14ac:dyDescent="0.45">
      <c r="A2097" s="154"/>
      <c r="B2097" s="485"/>
      <c r="C2097" s="155"/>
      <c r="D2097" s="155"/>
      <c r="E2097" s="156"/>
      <c r="F2097" s="156"/>
      <c r="AB2097" s="156"/>
      <c r="AC2097" s="156"/>
      <c r="AD2097" s="156"/>
      <c r="AE2097" s="156"/>
      <c r="AF2097" s="156"/>
      <c r="AG2097" s="156"/>
      <c r="AM2097" s="380"/>
      <c r="AN2097" s="214"/>
      <c r="AO2097" s="214"/>
      <c r="AV2097" s="475"/>
      <c r="BC2097" s="381"/>
      <c r="BE2097" s="382"/>
      <c r="BF2097" s="398"/>
      <c r="BG2097" s="409"/>
      <c r="BH2097" s="156"/>
      <c r="BI2097" s="156"/>
      <c r="BJ2097" s="156"/>
      <c r="BK2097" s="156"/>
      <c r="BL2097" s="156"/>
      <c r="BN2097" s="367"/>
    </row>
    <row r="2098" spans="1:66" s="216" customFormat="1" x14ac:dyDescent="0.45">
      <c r="A2098" s="154"/>
      <c r="B2098" s="485"/>
      <c r="C2098" s="155"/>
      <c r="D2098" s="155"/>
      <c r="E2098" s="156"/>
      <c r="F2098" s="156"/>
      <c r="AB2098" s="156"/>
      <c r="AC2098" s="156"/>
      <c r="AD2098" s="156"/>
      <c r="AE2098" s="156"/>
      <c r="AF2098" s="156"/>
      <c r="AG2098" s="156"/>
      <c r="AM2098" s="380"/>
      <c r="AN2098" s="214"/>
      <c r="AO2098" s="214"/>
      <c r="AV2098" s="475"/>
      <c r="BC2098" s="381"/>
      <c r="BE2098" s="382"/>
      <c r="BF2098" s="398"/>
      <c r="BG2098" s="409"/>
      <c r="BH2098" s="156"/>
      <c r="BI2098" s="156"/>
      <c r="BJ2098" s="156"/>
      <c r="BK2098" s="156"/>
      <c r="BL2098" s="156"/>
      <c r="BN2098" s="367"/>
    </row>
    <row r="2099" spans="1:66" s="216" customFormat="1" x14ac:dyDescent="0.45">
      <c r="A2099" s="154"/>
      <c r="B2099" s="485"/>
      <c r="C2099" s="155"/>
      <c r="D2099" s="155"/>
      <c r="E2099" s="156"/>
      <c r="F2099" s="156"/>
      <c r="AB2099" s="156"/>
      <c r="AC2099" s="156"/>
      <c r="AD2099" s="156"/>
      <c r="AE2099" s="156"/>
      <c r="AF2099" s="156"/>
      <c r="AG2099" s="156"/>
      <c r="AM2099" s="380"/>
      <c r="AN2099" s="214"/>
      <c r="AO2099" s="214"/>
      <c r="AV2099" s="475"/>
      <c r="BC2099" s="381"/>
      <c r="BE2099" s="382"/>
      <c r="BF2099" s="398"/>
      <c r="BG2099" s="409"/>
      <c r="BH2099" s="156"/>
      <c r="BI2099" s="156"/>
      <c r="BJ2099" s="156"/>
      <c r="BK2099" s="156"/>
      <c r="BL2099" s="156"/>
      <c r="BN2099" s="367"/>
    </row>
    <row r="2100" spans="1:66" s="216" customFormat="1" x14ac:dyDescent="0.45">
      <c r="A2100" s="154"/>
      <c r="B2100" s="485"/>
      <c r="C2100" s="155"/>
      <c r="D2100" s="155"/>
      <c r="E2100" s="156"/>
      <c r="F2100" s="156"/>
      <c r="AB2100" s="156"/>
      <c r="AC2100" s="156"/>
      <c r="AD2100" s="156"/>
      <c r="AE2100" s="156"/>
      <c r="AF2100" s="156"/>
      <c r="AG2100" s="156"/>
      <c r="AM2100" s="380"/>
      <c r="AN2100" s="214"/>
      <c r="AO2100" s="214"/>
      <c r="AV2100" s="475"/>
      <c r="BC2100" s="381"/>
      <c r="BE2100" s="382"/>
      <c r="BF2100" s="398"/>
      <c r="BG2100" s="409"/>
      <c r="BH2100" s="156"/>
      <c r="BI2100" s="156"/>
      <c r="BJ2100" s="156"/>
      <c r="BK2100" s="156"/>
      <c r="BL2100" s="156"/>
      <c r="BN2100" s="367"/>
    </row>
    <row r="2101" spans="1:66" s="216" customFormat="1" x14ac:dyDescent="0.45">
      <c r="A2101" s="154"/>
      <c r="B2101" s="485"/>
      <c r="C2101" s="155"/>
      <c r="D2101" s="155"/>
      <c r="E2101" s="156"/>
      <c r="F2101" s="156"/>
      <c r="AB2101" s="156"/>
      <c r="AC2101" s="156"/>
      <c r="AD2101" s="156"/>
      <c r="AE2101" s="156"/>
      <c r="AF2101" s="156"/>
      <c r="AG2101" s="156"/>
      <c r="AM2101" s="380"/>
      <c r="AN2101" s="214"/>
      <c r="AO2101" s="214"/>
      <c r="AV2101" s="475"/>
      <c r="BC2101" s="381"/>
      <c r="BE2101" s="382"/>
      <c r="BF2101" s="398"/>
      <c r="BG2101" s="409"/>
      <c r="BH2101" s="156"/>
      <c r="BI2101" s="156"/>
      <c r="BJ2101" s="156"/>
      <c r="BK2101" s="156"/>
      <c r="BL2101" s="156"/>
      <c r="BN2101" s="367"/>
    </row>
    <row r="2102" spans="1:66" s="216" customFormat="1" x14ac:dyDescent="0.45">
      <c r="A2102" s="154"/>
      <c r="B2102" s="485"/>
      <c r="C2102" s="155"/>
      <c r="D2102" s="155"/>
      <c r="E2102" s="156"/>
      <c r="F2102" s="156"/>
      <c r="AB2102" s="156"/>
      <c r="AC2102" s="156"/>
      <c r="AD2102" s="156"/>
      <c r="AE2102" s="156"/>
      <c r="AF2102" s="156"/>
      <c r="AG2102" s="156"/>
      <c r="AM2102" s="380"/>
      <c r="AN2102" s="214"/>
      <c r="AO2102" s="214"/>
      <c r="AV2102" s="475"/>
      <c r="BC2102" s="381"/>
      <c r="BE2102" s="382"/>
      <c r="BF2102" s="398"/>
      <c r="BG2102" s="409"/>
      <c r="BH2102" s="156"/>
      <c r="BI2102" s="156"/>
      <c r="BJ2102" s="156"/>
      <c r="BK2102" s="156"/>
      <c r="BL2102" s="156"/>
      <c r="BN2102" s="367"/>
    </row>
    <row r="2103" spans="1:66" s="216" customFormat="1" x14ac:dyDescent="0.45">
      <c r="A2103" s="154"/>
      <c r="B2103" s="485"/>
      <c r="C2103" s="155"/>
      <c r="D2103" s="155"/>
      <c r="E2103" s="156"/>
      <c r="F2103" s="156"/>
      <c r="AB2103" s="156"/>
      <c r="AC2103" s="156"/>
      <c r="AD2103" s="156"/>
      <c r="AE2103" s="156"/>
      <c r="AF2103" s="156"/>
      <c r="AG2103" s="156"/>
      <c r="AM2103" s="380"/>
      <c r="AN2103" s="214"/>
      <c r="AO2103" s="214"/>
      <c r="AV2103" s="475"/>
      <c r="BC2103" s="381"/>
      <c r="BE2103" s="382"/>
      <c r="BF2103" s="398"/>
      <c r="BG2103" s="409"/>
      <c r="BH2103" s="156"/>
      <c r="BI2103" s="156"/>
      <c r="BJ2103" s="156"/>
      <c r="BK2103" s="156"/>
      <c r="BL2103" s="156"/>
      <c r="BN2103" s="367"/>
    </row>
    <row r="2104" spans="1:66" s="216" customFormat="1" x14ac:dyDescent="0.45">
      <c r="A2104" s="154"/>
      <c r="B2104" s="485"/>
      <c r="C2104" s="155"/>
      <c r="D2104" s="155"/>
      <c r="E2104" s="156"/>
      <c r="F2104" s="156"/>
      <c r="AB2104" s="156"/>
      <c r="AC2104" s="156"/>
      <c r="AD2104" s="156"/>
      <c r="AE2104" s="156"/>
      <c r="AF2104" s="156"/>
      <c r="AG2104" s="156"/>
      <c r="AM2104" s="380"/>
      <c r="AN2104" s="214"/>
      <c r="AO2104" s="214"/>
      <c r="AV2104" s="475"/>
      <c r="BC2104" s="381"/>
      <c r="BE2104" s="382"/>
      <c r="BF2104" s="398"/>
      <c r="BG2104" s="409"/>
      <c r="BH2104" s="156"/>
      <c r="BI2104" s="156"/>
      <c r="BJ2104" s="156"/>
      <c r="BK2104" s="156"/>
      <c r="BL2104" s="156"/>
      <c r="BN2104" s="367"/>
    </row>
    <row r="2105" spans="1:66" s="216" customFormat="1" x14ac:dyDescent="0.45">
      <c r="A2105" s="154"/>
      <c r="B2105" s="485"/>
      <c r="C2105" s="155"/>
      <c r="D2105" s="155"/>
      <c r="E2105" s="156"/>
      <c r="F2105" s="156"/>
      <c r="AB2105" s="156"/>
      <c r="AC2105" s="156"/>
      <c r="AD2105" s="156"/>
      <c r="AE2105" s="156"/>
      <c r="AF2105" s="156"/>
      <c r="AG2105" s="156"/>
      <c r="AM2105" s="380"/>
      <c r="AN2105" s="214"/>
      <c r="AO2105" s="214"/>
      <c r="AV2105" s="475"/>
      <c r="BC2105" s="381"/>
      <c r="BE2105" s="382"/>
      <c r="BF2105" s="398"/>
      <c r="BG2105" s="409"/>
      <c r="BH2105" s="156"/>
      <c r="BI2105" s="156"/>
      <c r="BJ2105" s="156"/>
      <c r="BK2105" s="156"/>
      <c r="BL2105" s="156"/>
      <c r="BN2105" s="367"/>
    </row>
    <row r="2106" spans="1:66" s="216" customFormat="1" x14ac:dyDescent="0.45">
      <c r="A2106" s="154"/>
      <c r="B2106" s="485"/>
      <c r="C2106" s="155"/>
      <c r="D2106" s="155"/>
      <c r="E2106" s="156"/>
      <c r="F2106" s="156"/>
      <c r="AB2106" s="156"/>
      <c r="AC2106" s="156"/>
      <c r="AD2106" s="156"/>
      <c r="AE2106" s="156"/>
      <c r="AF2106" s="156"/>
      <c r="AG2106" s="156"/>
      <c r="AM2106" s="380"/>
      <c r="AN2106" s="214"/>
      <c r="AO2106" s="214"/>
      <c r="AV2106" s="475"/>
      <c r="BC2106" s="381"/>
      <c r="BE2106" s="382"/>
      <c r="BF2106" s="398"/>
      <c r="BG2106" s="409"/>
      <c r="BH2106" s="156"/>
      <c r="BI2106" s="156"/>
      <c r="BJ2106" s="156"/>
      <c r="BK2106" s="156"/>
      <c r="BL2106" s="156"/>
      <c r="BN2106" s="367"/>
    </row>
    <row r="2107" spans="1:66" s="216" customFormat="1" x14ac:dyDescent="0.45">
      <c r="A2107" s="154"/>
      <c r="B2107" s="485"/>
      <c r="C2107" s="155"/>
      <c r="D2107" s="155"/>
      <c r="E2107" s="156"/>
      <c r="F2107" s="156"/>
      <c r="AB2107" s="156"/>
      <c r="AC2107" s="156"/>
      <c r="AD2107" s="156"/>
      <c r="AE2107" s="156"/>
      <c r="AF2107" s="156"/>
      <c r="AG2107" s="156"/>
      <c r="AM2107" s="380"/>
      <c r="AN2107" s="214"/>
      <c r="AO2107" s="214"/>
      <c r="AV2107" s="475"/>
      <c r="BC2107" s="381"/>
      <c r="BE2107" s="382"/>
      <c r="BF2107" s="398"/>
      <c r="BG2107" s="409"/>
      <c r="BH2107" s="156"/>
      <c r="BI2107" s="156"/>
      <c r="BJ2107" s="156"/>
      <c r="BK2107" s="156"/>
      <c r="BL2107" s="156"/>
      <c r="BN2107" s="367"/>
    </row>
    <row r="2108" spans="1:66" s="216" customFormat="1" x14ac:dyDescent="0.45">
      <c r="A2108" s="154"/>
      <c r="B2108" s="485"/>
      <c r="C2108" s="155"/>
      <c r="D2108" s="155"/>
      <c r="E2108" s="156"/>
      <c r="F2108" s="156"/>
      <c r="AB2108" s="156"/>
      <c r="AC2108" s="156"/>
      <c r="AD2108" s="156"/>
      <c r="AE2108" s="156"/>
      <c r="AF2108" s="156"/>
      <c r="AG2108" s="156"/>
      <c r="AM2108" s="380"/>
      <c r="AN2108" s="214"/>
      <c r="AO2108" s="214"/>
      <c r="AV2108" s="475"/>
      <c r="BC2108" s="381"/>
      <c r="BE2108" s="382"/>
      <c r="BF2108" s="398"/>
      <c r="BG2108" s="409"/>
      <c r="BH2108" s="156"/>
      <c r="BI2108" s="156"/>
      <c r="BJ2108" s="156"/>
      <c r="BK2108" s="156"/>
      <c r="BL2108" s="156"/>
      <c r="BN2108" s="367"/>
    </row>
    <row r="2109" spans="1:66" s="216" customFormat="1" x14ac:dyDescent="0.45">
      <c r="A2109" s="154"/>
      <c r="B2109" s="485"/>
      <c r="C2109" s="155"/>
      <c r="D2109" s="155"/>
      <c r="E2109" s="156"/>
      <c r="F2109" s="156"/>
      <c r="AB2109" s="156"/>
      <c r="AC2109" s="156"/>
      <c r="AD2109" s="156"/>
      <c r="AE2109" s="156"/>
      <c r="AF2109" s="156"/>
      <c r="AG2109" s="156"/>
      <c r="AM2109" s="380"/>
      <c r="AN2109" s="214"/>
      <c r="AO2109" s="214"/>
      <c r="AV2109" s="475"/>
      <c r="BC2109" s="381"/>
      <c r="BE2109" s="382"/>
      <c r="BF2109" s="398"/>
      <c r="BG2109" s="409"/>
      <c r="BH2109" s="156"/>
      <c r="BI2109" s="156"/>
      <c r="BJ2109" s="156"/>
      <c r="BK2109" s="156"/>
      <c r="BL2109" s="156"/>
      <c r="BN2109" s="367"/>
    </row>
    <row r="2110" spans="1:66" s="216" customFormat="1" x14ac:dyDescent="0.45">
      <c r="A2110" s="154"/>
      <c r="B2110" s="485"/>
      <c r="C2110" s="155"/>
      <c r="D2110" s="155"/>
      <c r="E2110" s="156"/>
      <c r="F2110" s="156"/>
      <c r="AB2110" s="156"/>
      <c r="AC2110" s="156"/>
      <c r="AD2110" s="156"/>
      <c r="AE2110" s="156"/>
      <c r="AF2110" s="156"/>
      <c r="AG2110" s="156"/>
      <c r="AM2110" s="380"/>
      <c r="AN2110" s="214"/>
      <c r="AO2110" s="214"/>
      <c r="AV2110" s="475"/>
      <c r="BC2110" s="381"/>
      <c r="BE2110" s="382"/>
      <c r="BF2110" s="398"/>
      <c r="BG2110" s="409"/>
      <c r="BH2110" s="156"/>
      <c r="BI2110" s="156"/>
      <c r="BJ2110" s="156"/>
      <c r="BK2110" s="156"/>
      <c r="BL2110" s="156"/>
      <c r="BN2110" s="367"/>
    </row>
    <row r="2111" spans="1:66" s="216" customFormat="1" x14ac:dyDescent="0.45">
      <c r="A2111" s="154"/>
      <c r="B2111" s="485"/>
      <c r="C2111" s="155"/>
      <c r="D2111" s="155"/>
      <c r="E2111" s="156"/>
      <c r="F2111" s="156"/>
      <c r="AB2111" s="156"/>
      <c r="AC2111" s="156"/>
      <c r="AD2111" s="156"/>
      <c r="AE2111" s="156"/>
      <c r="AF2111" s="156"/>
      <c r="AG2111" s="156"/>
      <c r="AM2111" s="380"/>
      <c r="AN2111" s="214"/>
      <c r="AO2111" s="214"/>
      <c r="AV2111" s="475"/>
      <c r="BC2111" s="381"/>
      <c r="BE2111" s="382"/>
      <c r="BF2111" s="398"/>
      <c r="BG2111" s="409"/>
      <c r="BH2111" s="156"/>
      <c r="BI2111" s="156"/>
      <c r="BJ2111" s="156"/>
      <c r="BK2111" s="156"/>
      <c r="BL2111" s="156"/>
      <c r="BN2111" s="367"/>
    </row>
    <row r="2112" spans="1:66" s="216" customFormat="1" x14ac:dyDescent="0.45">
      <c r="A2112" s="154"/>
      <c r="B2112" s="485"/>
      <c r="C2112" s="155"/>
      <c r="D2112" s="155"/>
      <c r="E2112" s="156"/>
      <c r="F2112" s="156"/>
      <c r="AB2112" s="156"/>
      <c r="AC2112" s="156"/>
      <c r="AD2112" s="156"/>
      <c r="AE2112" s="156"/>
      <c r="AF2112" s="156"/>
      <c r="AG2112" s="156"/>
      <c r="AM2112" s="380"/>
      <c r="AN2112" s="214"/>
      <c r="AO2112" s="214"/>
      <c r="AV2112" s="475"/>
      <c r="BC2112" s="381"/>
      <c r="BE2112" s="382"/>
      <c r="BF2112" s="398"/>
      <c r="BG2112" s="409"/>
      <c r="BH2112" s="156"/>
      <c r="BI2112" s="156"/>
      <c r="BJ2112" s="156"/>
      <c r="BK2112" s="156"/>
      <c r="BL2112" s="156"/>
      <c r="BN2112" s="367"/>
    </row>
    <row r="2113" spans="1:66" s="216" customFormat="1" x14ac:dyDescent="0.45">
      <c r="A2113" s="154"/>
      <c r="B2113" s="485"/>
      <c r="C2113" s="155"/>
      <c r="D2113" s="155"/>
      <c r="E2113" s="156"/>
      <c r="F2113" s="156"/>
      <c r="AB2113" s="156"/>
      <c r="AC2113" s="156"/>
      <c r="AD2113" s="156"/>
      <c r="AE2113" s="156"/>
      <c r="AF2113" s="156"/>
      <c r="AG2113" s="156"/>
      <c r="AM2113" s="380"/>
      <c r="AN2113" s="214"/>
      <c r="AO2113" s="214"/>
      <c r="AV2113" s="475"/>
      <c r="BC2113" s="381"/>
      <c r="BE2113" s="382"/>
      <c r="BF2113" s="398"/>
      <c r="BG2113" s="409"/>
      <c r="BH2113" s="156"/>
      <c r="BI2113" s="156"/>
      <c r="BJ2113" s="156"/>
      <c r="BK2113" s="156"/>
      <c r="BL2113" s="156"/>
      <c r="BN2113" s="367"/>
    </row>
    <row r="2114" spans="1:66" s="216" customFormat="1" x14ac:dyDescent="0.45">
      <c r="A2114" s="154"/>
      <c r="B2114" s="485"/>
      <c r="C2114" s="155"/>
      <c r="D2114" s="155"/>
      <c r="E2114" s="156"/>
      <c r="F2114" s="156"/>
      <c r="AB2114" s="156"/>
      <c r="AC2114" s="156"/>
      <c r="AD2114" s="156"/>
      <c r="AE2114" s="156"/>
      <c r="AF2114" s="156"/>
      <c r="AG2114" s="156"/>
      <c r="AM2114" s="380"/>
      <c r="AN2114" s="214"/>
      <c r="AO2114" s="214"/>
      <c r="AV2114" s="475"/>
      <c r="BC2114" s="381"/>
      <c r="BE2114" s="382"/>
      <c r="BF2114" s="398"/>
      <c r="BG2114" s="409"/>
      <c r="BH2114" s="156"/>
      <c r="BI2114" s="156"/>
      <c r="BJ2114" s="156"/>
      <c r="BK2114" s="156"/>
      <c r="BL2114" s="156"/>
      <c r="BN2114" s="367"/>
    </row>
    <row r="2115" spans="1:66" s="216" customFormat="1" x14ac:dyDescent="0.45">
      <c r="A2115" s="154"/>
      <c r="B2115" s="485"/>
      <c r="C2115" s="155"/>
      <c r="D2115" s="155"/>
      <c r="E2115" s="156"/>
      <c r="F2115" s="156"/>
      <c r="AB2115" s="156"/>
      <c r="AC2115" s="156"/>
      <c r="AD2115" s="156"/>
      <c r="AE2115" s="156"/>
      <c r="AF2115" s="156"/>
      <c r="AG2115" s="156"/>
      <c r="AM2115" s="380"/>
      <c r="AN2115" s="214"/>
      <c r="AO2115" s="214"/>
      <c r="AV2115" s="475"/>
      <c r="BC2115" s="381"/>
      <c r="BE2115" s="382"/>
      <c r="BF2115" s="398"/>
      <c r="BG2115" s="409"/>
      <c r="BH2115" s="156"/>
      <c r="BI2115" s="156"/>
      <c r="BJ2115" s="156"/>
      <c r="BK2115" s="156"/>
      <c r="BL2115" s="156"/>
      <c r="BN2115" s="367"/>
    </row>
    <row r="2116" spans="1:66" s="216" customFormat="1" x14ac:dyDescent="0.45">
      <c r="A2116" s="154"/>
      <c r="B2116" s="485"/>
      <c r="C2116" s="155"/>
      <c r="D2116" s="155"/>
      <c r="E2116" s="156"/>
      <c r="F2116" s="156"/>
      <c r="AB2116" s="156"/>
      <c r="AC2116" s="156"/>
      <c r="AD2116" s="156"/>
      <c r="AE2116" s="156"/>
      <c r="AF2116" s="156"/>
      <c r="AG2116" s="156"/>
      <c r="AM2116" s="380"/>
      <c r="AN2116" s="214"/>
      <c r="AO2116" s="214"/>
      <c r="AV2116" s="475"/>
      <c r="BC2116" s="381"/>
      <c r="BE2116" s="382"/>
      <c r="BF2116" s="398"/>
      <c r="BG2116" s="409"/>
      <c r="BH2116" s="156"/>
      <c r="BI2116" s="156"/>
      <c r="BJ2116" s="156"/>
      <c r="BK2116" s="156"/>
      <c r="BL2116" s="156"/>
      <c r="BN2116" s="367"/>
    </row>
    <row r="2117" spans="1:66" s="216" customFormat="1" x14ac:dyDescent="0.45">
      <c r="A2117" s="154"/>
      <c r="B2117" s="485"/>
      <c r="C2117" s="155"/>
      <c r="D2117" s="155"/>
      <c r="E2117" s="156"/>
      <c r="F2117" s="156"/>
      <c r="AB2117" s="156"/>
      <c r="AC2117" s="156"/>
      <c r="AD2117" s="156"/>
      <c r="AE2117" s="156"/>
      <c r="AF2117" s="156"/>
      <c r="AG2117" s="156"/>
      <c r="AM2117" s="380"/>
      <c r="AN2117" s="214"/>
      <c r="AO2117" s="214"/>
      <c r="AV2117" s="475"/>
      <c r="BC2117" s="381"/>
      <c r="BE2117" s="382"/>
      <c r="BF2117" s="398"/>
      <c r="BG2117" s="409"/>
      <c r="BH2117" s="156"/>
      <c r="BI2117" s="156"/>
      <c r="BJ2117" s="156"/>
      <c r="BK2117" s="156"/>
      <c r="BL2117" s="156"/>
      <c r="BN2117" s="367"/>
    </row>
    <row r="2118" spans="1:66" s="216" customFormat="1" x14ac:dyDescent="0.45">
      <c r="A2118" s="154"/>
      <c r="B2118" s="485"/>
      <c r="C2118" s="155"/>
      <c r="D2118" s="155"/>
      <c r="E2118" s="156"/>
      <c r="F2118" s="156"/>
      <c r="AB2118" s="156"/>
      <c r="AC2118" s="156"/>
      <c r="AD2118" s="156"/>
      <c r="AE2118" s="156"/>
      <c r="AF2118" s="156"/>
      <c r="AG2118" s="156"/>
      <c r="AM2118" s="380"/>
      <c r="AN2118" s="214"/>
      <c r="AO2118" s="214"/>
      <c r="AV2118" s="475"/>
      <c r="BC2118" s="381"/>
      <c r="BE2118" s="382"/>
      <c r="BF2118" s="398"/>
      <c r="BG2118" s="409"/>
      <c r="BH2118" s="156"/>
      <c r="BI2118" s="156"/>
      <c r="BJ2118" s="156"/>
      <c r="BK2118" s="156"/>
      <c r="BL2118" s="156"/>
      <c r="BN2118" s="367"/>
    </row>
    <row r="2119" spans="1:66" s="216" customFormat="1" x14ac:dyDescent="0.45">
      <c r="A2119" s="154"/>
      <c r="B2119" s="485"/>
      <c r="C2119" s="155"/>
      <c r="D2119" s="155"/>
      <c r="E2119" s="156"/>
      <c r="F2119" s="156"/>
      <c r="AB2119" s="156"/>
      <c r="AC2119" s="156"/>
      <c r="AD2119" s="156"/>
      <c r="AE2119" s="156"/>
      <c r="AF2119" s="156"/>
      <c r="AG2119" s="156"/>
      <c r="AM2119" s="380"/>
      <c r="AN2119" s="214"/>
      <c r="AO2119" s="214"/>
      <c r="AV2119" s="475"/>
      <c r="BC2119" s="381"/>
      <c r="BE2119" s="382"/>
      <c r="BF2119" s="398"/>
      <c r="BG2119" s="409"/>
      <c r="BH2119" s="156"/>
      <c r="BI2119" s="156"/>
      <c r="BJ2119" s="156"/>
      <c r="BK2119" s="156"/>
      <c r="BL2119" s="156"/>
      <c r="BN2119" s="367"/>
    </row>
    <row r="2120" spans="1:66" s="216" customFormat="1" x14ac:dyDescent="0.45">
      <c r="A2120" s="154"/>
      <c r="B2120" s="485"/>
      <c r="C2120" s="155"/>
      <c r="D2120" s="155"/>
      <c r="E2120" s="156"/>
      <c r="F2120" s="156"/>
      <c r="AB2120" s="156"/>
      <c r="AC2120" s="156"/>
      <c r="AD2120" s="156"/>
      <c r="AE2120" s="156"/>
      <c r="AF2120" s="156"/>
      <c r="AG2120" s="156"/>
      <c r="AM2120" s="380"/>
      <c r="AN2120" s="214"/>
      <c r="AO2120" s="214"/>
      <c r="AV2120" s="475"/>
      <c r="BC2120" s="381"/>
      <c r="BE2120" s="382"/>
      <c r="BF2120" s="398"/>
      <c r="BG2120" s="409"/>
      <c r="BH2120" s="156"/>
      <c r="BI2120" s="156"/>
      <c r="BJ2120" s="156"/>
      <c r="BK2120" s="156"/>
      <c r="BL2120" s="156"/>
      <c r="BN2120" s="367"/>
    </row>
    <row r="2121" spans="1:66" s="216" customFormat="1" x14ac:dyDescent="0.45">
      <c r="A2121" s="154"/>
      <c r="B2121" s="485"/>
      <c r="C2121" s="155"/>
      <c r="D2121" s="155"/>
      <c r="E2121" s="156"/>
      <c r="F2121" s="156"/>
      <c r="AB2121" s="156"/>
      <c r="AC2121" s="156"/>
      <c r="AD2121" s="156"/>
      <c r="AE2121" s="156"/>
      <c r="AF2121" s="156"/>
      <c r="AG2121" s="156"/>
      <c r="AM2121" s="380"/>
      <c r="AN2121" s="214"/>
      <c r="AO2121" s="214"/>
      <c r="AV2121" s="475"/>
      <c r="BC2121" s="381"/>
      <c r="BE2121" s="382"/>
      <c r="BF2121" s="398"/>
      <c r="BG2121" s="409"/>
      <c r="BH2121" s="156"/>
      <c r="BI2121" s="156"/>
      <c r="BJ2121" s="156"/>
      <c r="BK2121" s="156"/>
      <c r="BL2121" s="156"/>
      <c r="BN2121" s="367"/>
    </row>
    <row r="2122" spans="1:66" s="216" customFormat="1" x14ac:dyDescent="0.45">
      <c r="A2122" s="154"/>
      <c r="B2122" s="485"/>
      <c r="C2122" s="155"/>
      <c r="D2122" s="155"/>
      <c r="E2122" s="156"/>
      <c r="F2122" s="156"/>
      <c r="AB2122" s="156"/>
      <c r="AC2122" s="156"/>
      <c r="AD2122" s="156"/>
      <c r="AE2122" s="156"/>
      <c r="AF2122" s="156"/>
      <c r="AG2122" s="156"/>
      <c r="AM2122" s="380"/>
      <c r="AN2122" s="214"/>
      <c r="AO2122" s="214"/>
      <c r="AV2122" s="475"/>
      <c r="BC2122" s="381"/>
      <c r="BE2122" s="382"/>
      <c r="BF2122" s="398"/>
      <c r="BG2122" s="409"/>
      <c r="BH2122" s="156"/>
      <c r="BI2122" s="156"/>
      <c r="BJ2122" s="156"/>
      <c r="BK2122" s="156"/>
      <c r="BL2122" s="156"/>
      <c r="BN2122" s="367"/>
    </row>
    <row r="2123" spans="1:66" s="216" customFormat="1" x14ac:dyDescent="0.45">
      <c r="A2123" s="154"/>
      <c r="B2123" s="485"/>
      <c r="C2123" s="155"/>
      <c r="D2123" s="155"/>
      <c r="E2123" s="156"/>
      <c r="F2123" s="156"/>
      <c r="AB2123" s="156"/>
      <c r="AC2123" s="156"/>
      <c r="AD2123" s="156"/>
      <c r="AE2123" s="156"/>
      <c r="AF2123" s="156"/>
      <c r="AG2123" s="156"/>
      <c r="AM2123" s="380"/>
      <c r="AN2123" s="214"/>
      <c r="AO2123" s="214"/>
      <c r="AV2123" s="475"/>
      <c r="BC2123" s="381"/>
      <c r="BE2123" s="382"/>
      <c r="BF2123" s="398"/>
      <c r="BG2123" s="409"/>
      <c r="BH2123" s="156"/>
      <c r="BI2123" s="156"/>
      <c r="BJ2123" s="156"/>
      <c r="BK2123" s="156"/>
      <c r="BL2123" s="156"/>
      <c r="BN2123" s="367"/>
    </row>
    <row r="2124" spans="1:66" s="216" customFormat="1" x14ac:dyDescent="0.45">
      <c r="A2124" s="154"/>
      <c r="B2124" s="485"/>
      <c r="C2124" s="155"/>
      <c r="D2124" s="155"/>
      <c r="E2124" s="156"/>
      <c r="F2124" s="156"/>
      <c r="AB2124" s="156"/>
      <c r="AC2124" s="156"/>
      <c r="AD2124" s="156"/>
      <c r="AE2124" s="156"/>
      <c r="AF2124" s="156"/>
      <c r="AG2124" s="156"/>
      <c r="AM2124" s="380"/>
      <c r="AN2124" s="214"/>
      <c r="AO2124" s="214"/>
      <c r="AV2124" s="475"/>
      <c r="BC2124" s="381"/>
      <c r="BE2124" s="382"/>
      <c r="BF2124" s="398"/>
      <c r="BG2124" s="409"/>
      <c r="BH2124" s="156"/>
      <c r="BI2124" s="156"/>
      <c r="BJ2124" s="156"/>
      <c r="BK2124" s="156"/>
      <c r="BL2124" s="156"/>
      <c r="BN2124" s="367"/>
    </row>
    <row r="2125" spans="1:66" s="216" customFormat="1" x14ac:dyDescent="0.45">
      <c r="A2125" s="154"/>
      <c r="B2125" s="485"/>
      <c r="C2125" s="155"/>
      <c r="D2125" s="155"/>
      <c r="E2125" s="156"/>
      <c r="F2125" s="156"/>
      <c r="AB2125" s="156"/>
      <c r="AC2125" s="156"/>
      <c r="AD2125" s="156"/>
      <c r="AE2125" s="156"/>
      <c r="AF2125" s="156"/>
      <c r="AG2125" s="156"/>
      <c r="AM2125" s="380"/>
      <c r="AN2125" s="214"/>
      <c r="AO2125" s="214"/>
      <c r="AV2125" s="475"/>
      <c r="BC2125" s="381"/>
      <c r="BE2125" s="382"/>
      <c r="BF2125" s="398"/>
      <c r="BG2125" s="409"/>
      <c r="BH2125" s="156"/>
      <c r="BI2125" s="156"/>
      <c r="BJ2125" s="156"/>
      <c r="BK2125" s="156"/>
      <c r="BL2125" s="156"/>
      <c r="BN2125" s="367"/>
    </row>
    <row r="2126" spans="1:66" s="216" customFormat="1" x14ac:dyDescent="0.45">
      <c r="A2126" s="154"/>
      <c r="B2126" s="485"/>
      <c r="C2126" s="155"/>
      <c r="D2126" s="155"/>
      <c r="E2126" s="156"/>
      <c r="F2126" s="156"/>
      <c r="AB2126" s="156"/>
      <c r="AC2126" s="156"/>
      <c r="AD2126" s="156"/>
      <c r="AE2126" s="156"/>
      <c r="AF2126" s="156"/>
      <c r="AG2126" s="156"/>
      <c r="AM2126" s="380"/>
      <c r="AN2126" s="214"/>
      <c r="AO2126" s="214"/>
      <c r="AV2126" s="475"/>
      <c r="BC2126" s="381"/>
      <c r="BE2126" s="382"/>
      <c r="BF2126" s="398"/>
      <c r="BG2126" s="409"/>
      <c r="BH2126" s="156"/>
      <c r="BI2126" s="156"/>
      <c r="BJ2126" s="156"/>
      <c r="BK2126" s="156"/>
      <c r="BL2126" s="156"/>
      <c r="BN2126" s="367"/>
    </row>
    <row r="2127" spans="1:66" s="216" customFormat="1" x14ac:dyDescent="0.45">
      <c r="A2127" s="154"/>
      <c r="B2127" s="485"/>
      <c r="C2127" s="155"/>
      <c r="D2127" s="155"/>
      <c r="E2127" s="156"/>
      <c r="F2127" s="156"/>
      <c r="AB2127" s="156"/>
      <c r="AC2127" s="156"/>
      <c r="AD2127" s="156"/>
      <c r="AE2127" s="156"/>
      <c r="AF2127" s="156"/>
      <c r="AG2127" s="156"/>
      <c r="AM2127" s="380"/>
      <c r="AN2127" s="214"/>
      <c r="AO2127" s="214"/>
      <c r="AV2127" s="475"/>
      <c r="BC2127" s="381"/>
      <c r="BE2127" s="382"/>
      <c r="BF2127" s="398"/>
      <c r="BG2127" s="409"/>
      <c r="BH2127" s="156"/>
      <c r="BI2127" s="156"/>
      <c r="BJ2127" s="156"/>
      <c r="BK2127" s="156"/>
      <c r="BL2127" s="156"/>
      <c r="BN2127" s="367"/>
    </row>
    <row r="2128" spans="1:66" s="216" customFormat="1" x14ac:dyDescent="0.45">
      <c r="A2128" s="154"/>
      <c r="B2128" s="485"/>
      <c r="C2128" s="155"/>
      <c r="D2128" s="155"/>
      <c r="E2128" s="156"/>
      <c r="F2128" s="156"/>
      <c r="AB2128" s="156"/>
      <c r="AC2128" s="156"/>
      <c r="AD2128" s="156"/>
      <c r="AE2128" s="156"/>
      <c r="AF2128" s="156"/>
      <c r="AG2128" s="156"/>
      <c r="AM2128" s="380"/>
      <c r="AN2128" s="214"/>
      <c r="AO2128" s="214"/>
      <c r="AV2128" s="475"/>
      <c r="BC2128" s="381"/>
      <c r="BE2128" s="382"/>
      <c r="BF2128" s="398"/>
      <c r="BG2128" s="409"/>
      <c r="BH2128" s="156"/>
      <c r="BI2128" s="156"/>
      <c r="BJ2128" s="156"/>
      <c r="BK2128" s="156"/>
      <c r="BL2128" s="156"/>
      <c r="BN2128" s="367"/>
    </row>
    <row r="2129" spans="1:66" s="216" customFormat="1" x14ac:dyDescent="0.45">
      <c r="A2129" s="154"/>
      <c r="B2129" s="485"/>
      <c r="C2129" s="155"/>
      <c r="D2129" s="155"/>
      <c r="E2129" s="156"/>
      <c r="F2129" s="156"/>
      <c r="AB2129" s="156"/>
      <c r="AC2129" s="156"/>
      <c r="AD2129" s="156"/>
      <c r="AE2129" s="156"/>
      <c r="AF2129" s="156"/>
      <c r="AG2129" s="156"/>
      <c r="AM2129" s="380"/>
      <c r="AN2129" s="214"/>
      <c r="AO2129" s="214"/>
      <c r="AV2129" s="475"/>
      <c r="BC2129" s="381"/>
      <c r="BE2129" s="382"/>
      <c r="BF2129" s="398"/>
      <c r="BG2129" s="409"/>
      <c r="BH2129" s="156"/>
      <c r="BI2129" s="156"/>
      <c r="BJ2129" s="156"/>
      <c r="BK2129" s="156"/>
      <c r="BL2129" s="156"/>
      <c r="BN2129" s="367"/>
    </row>
    <row r="2130" spans="1:66" s="216" customFormat="1" x14ac:dyDescent="0.45">
      <c r="A2130" s="154"/>
      <c r="B2130" s="485"/>
      <c r="C2130" s="155"/>
      <c r="D2130" s="155"/>
      <c r="E2130" s="156"/>
      <c r="F2130" s="156"/>
      <c r="AB2130" s="156"/>
      <c r="AC2130" s="156"/>
      <c r="AD2130" s="156"/>
      <c r="AE2130" s="156"/>
      <c r="AF2130" s="156"/>
      <c r="AG2130" s="156"/>
      <c r="AM2130" s="380"/>
      <c r="AN2130" s="214"/>
      <c r="AO2130" s="214"/>
      <c r="AV2130" s="475"/>
      <c r="BC2130" s="381"/>
      <c r="BE2130" s="382"/>
      <c r="BF2130" s="398"/>
      <c r="BG2130" s="409"/>
      <c r="BH2130" s="156"/>
      <c r="BI2130" s="156"/>
      <c r="BJ2130" s="156"/>
      <c r="BK2130" s="156"/>
      <c r="BL2130" s="156"/>
      <c r="BN2130" s="367"/>
    </row>
    <row r="2131" spans="1:66" s="216" customFormat="1" x14ac:dyDescent="0.45">
      <c r="A2131" s="154"/>
      <c r="B2131" s="485"/>
      <c r="C2131" s="155"/>
      <c r="D2131" s="155"/>
      <c r="E2131" s="156"/>
      <c r="F2131" s="156"/>
      <c r="AB2131" s="156"/>
      <c r="AC2131" s="156"/>
      <c r="AD2131" s="156"/>
      <c r="AE2131" s="156"/>
      <c r="AF2131" s="156"/>
      <c r="AG2131" s="156"/>
      <c r="AM2131" s="380"/>
      <c r="AN2131" s="214"/>
      <c r="AO2131" s="214"/>
      <c r="AV2131" s="475"/>
      <c r="BC2131" s="381"/>
      <c r="BE2131" s="382"/>
      <c r="BF2131" s="398"/>
      <c r="BG2131" s="409"/>
      <c r="BH2131" s="156"/>
      <c r="BI2131" s="156"/>
      <c r="BJ2131" s="156"/>
      <c r="BK2131" s="156"/>
      <c r="BL2131" s="156"/>
      <c r="BN2131" s="367"/>
    </row>
    <row r="2132" spans="1:66" s="216" customFormat="1" x14ac:dyDescent="0.45">
      <c r="A2132" s="154"/>
      <c r="B2132" s="485"/>
      <c r="C2132" s="155"/>
      <c r="D2132" s="155"/>
      <c r="E2132" s="156"/>
      <c r="F2132" s="156"/>
      <c r="AB2132" s="156"/>
      <c r="AC2132" s="156"/>
      <c r="AD2132" s="156"/>
      <c r="AE2132" s="156"/>
      <c r="AF2132" s="156"/>
      <c r="AG2132" s="156"/>
      <c r="AM2132" s="380"/>
      <c r="AN2132" s="214"/>
      <c r="AO2132" s="214"/>
      <c r="AV2132" s="475"/>
      <c r="BC2132" s="381"/>
      <c r="BE2132" s="382"/>
      <c r="BF2132" s="398"/>
      <c r="BG2132" s="409"/>
      <c r="BH2132" s="156"/>
      <c r="BI2132" s="156"/>
      <c r="BJ2132" s="156"/>
      <c r="BK2132" s="156"/>
      <c r="BL2132" s="156"/>
      <c r="BN2132" s="367"/>
    </row>
    <row r="2133" spans="1:66" s="216" customFormat="1" x14ac:dyDescent="0.45">
      <c r="A2133" s="154"/>
      <c r="B2133" s="485"/>
      <c r="C2133" s="155"/>
      <c r="D2133" s="155"/>
      <c r="E2133" s="156"/>
      <c r="F2133" s="156"/>
      <c r="AB2133" s="156"/>
      <c r="AC2133" s="156"/>
      <c r="AD2133" s="156"/>
      <c r="AE2133" s="156"/>
      <c r="AF2133" s="156"/>
      <c r="AG2133" s="156"/>
      <c r="AM2133" s="380"/>
      <c r="AN2133" s="214"/>
      <c r="AO2133" s="214"/>
      <c r="AV2133" s="475"/>
      <c r="BC2133" s="381"/>
      <c r="BE2133" s="382"/>
      <c r="BF2133" s="398"/>
      <c r="BG2133" s="409"/>
      <c r="BH2133" s="156"/>
      <c r="BI2133" s="156"/>
      <c r="BJ2133" s="156"/>
      <c r="BK2133" s="156"/>
      <c r="BL2133" s="156"/>
      <c r="BN2133" s="367"/>
    </row>
    <row r="2134" spans="1:66" s="216" customFormat="1" x14ac:dyDescent="0.45">
      <c r="A2134" s="154"/>
      <c r="B2134" s="485"/>
      <c r="C2134" s="155"/>
      <c r="D2134" s="155"/>
      <c r="E2134" s="156"/>
      <c r="F2134" s="156"/>
      <c r="AB2134" s="156"/>
      <c r="AC2134" s="156"/>
      <c r="AD2134" s="156"/>
      <c r="AE2134" s="156"/>
      <c r="AF2134" s="156"/>
      <c r="AG2134" s="156"/>
      <c r="AM2134" s="380"/>
      <c r="AN2134" s="214"/>
      <c r="AO2134" s="214"/>
      <c r="AV2134" s="475"/>
      <c r="BC2134" s="381"/>
      <c r="BE2134" s="382"/>
      <c r="BF2134" s="398"/>
      <c r="BG2134" s="409"/>
      <c r="BH2134" s="156"/>
      <c r="BI2134" s="156"/>
      <c r="BJ2134" s="156"/>
      <c r="BK2134" s="156"/>
      <c r="BL2134" s="156"/>
      <c r="BN2134" s="367"/>
    </row>
    <row r="2135" spans="1:66" s="216" customFormat="1" x14ac:dyDescent="0.45">
      <c r="A2135" s="154"/>
      <c r="B2135" s="485"/>
      <c r="C2135" s="155"/>
      <c r="D2135" s="155"/>
      <c r="E2135" s="156"/>
      <c r="F2135" s="156"/>
      <c r="AB2135" s="156"/>
      <c r="AC2135" s="156"/>
      <c r="AD2135" s="156"/>
      <c r="AE2135" s="156"/>
      <c r="AF2135" s="156"/>
      <c r="AG2135" s="156"/>
      <c r="AM2135" s="380"/>
      <c r="AN2135" s="214"/>
      <c r="AO2135" s="214"/>
      <c r="AV2135" s="475"/>
      <c r="BC2135" s="381"/>
      <c r="BE2135" s="382"/>
      <c r="BF2135" s="398"/>
      <c r="BG2135" s="409"/>
      <c r="BH2135" s="156"/>
      <c r="BI2135" s="156"/>
      <c r="BJ2135" s="156"/>
      <c r="BK2135" s="156"/>
      <c r="BL2135" s="156"/>
      <c r="BN2135" s="367"/>
    </row>
    <row r="2136" spans="1:66" s="216" customFormat="1" x14ac:dyDescent="0.45">
      <c r="A2136" s="154"/>
      <c r="B2136" s="485"/>
      <c r="C2136" s="155"/>
      <c r="D2136" s="155"/>
      <c r="E2136" s="156"/>
      <c r="F2136" s="156"/>
      <c r="AB2136" s="156"/>
      <c r="AC2136" s="156"/>
      <c r="AD2136" s="156"/>
      <c r="AE2136" s="156"/>
      <c r="AF2136" s="156"/>
      <c r="AG2136" s="156"/>
      <c r="AM2136" s="380"/>
      <c r="AN2136" s="214"/>
      <c r="AO2136" s="214"/>
      <c r="AV2136" s="475"/>
      <c r="BC2136" s="381"/>
      <c r="BE2136" s="382"/>
      <c r="BF2136" s="398"/>
      <c r="BG2136" s="409"/>
      <c r="BH2136" s="156"/>
      <c r="BI2136" s="156"/>
      <c r="BJ2136" s="156"/>
      <c r="BK2136" s="156"/>
      <c r="BL2136" s="156"/>
      <c r="BN2136" s="367"/>
    </row>
    <row r="2137" spans="1:66" s="216" customFormat="1" x14ac:dyDescent="0.45">
      <c r="A2137" s="154"/>
      <c r="B2137" s="485"/>
      <c r="C2137" s="155"/>
      <c r="D2137" s="155"/>
      <c r="E2137" s="156"/>
      <c r="F2137" s="156"/>
      <c r="AB2137" s="156"/>
      <c r="AC2137" s="156"/>
      <c r="AD2137" s="156"/>
      <c r="AE2137" s="156"/>
      <c r="AF2137" s="156"/>
      <c r="AG2137" s="156"/>
      <c r="AM2137" s="380"/>
      <c r="AN2137" s="214"/>
      <c r="AO2137" s="214"/>
      <c r="AV2137" s="475"/>
      <c r="BC2137" s="381"/>
      <c r="BE2137" s="382"/>
      <c r="BF2137" s="398"/>
      <c r="BG2137" s="409"/>
      <c r="BH2137" s="156"/>
      <c r="BI2137" s="156"/>
      <c r="BJ2137" s="156"/>
      <c r="BK2137" s="156"/>
      <c r="BL2137" s="156"/>
      <c r="BN2137" s="367"/>
    </row>
    <row r="2138" spans="1:66" s="216" customFormat="1" x14ac:dyDescent="0.45">
      <c r="A2138" s="154"/>
      <c r="B2138" s="485"/>
      <c r="C2138" s="155"/>
      <c r="D2138" s="155"/>
      <c r="E2138" s="156"/>
      <c r="F2138" s="156"/>
      <c r="AB2138" s="156"/>
      <c r="AC2138" s="156"/>
      <c r="AD2138" s="156"/>
      <c r="AE2138" s="156"/>
      <c r="AF2138" s="156"/>
      <c r="AG2138" s="156"/>
      <c r="AM2138" s="380"/>
      <c r="AN2138" s="214"/>
      <c r="AO2138" s="214"/>
      <c r="AV2138" s="475"/>
      <c r="BC2138" s="381"/>
      <c r="BE2138" s="382"/>
      <c r="BF2138" s="398"/>
      <c r="BG2138" s="409"/>
      <c r="BH2138" s="156"/>
      <c r="BI2138" s="156"/>
      <c r="BJ2138" s="156"/>
      <c r="BK2138" s="156"/>
      <c r="BL2138" s="156"/>
      <c r="BN2138" s="367"/>
    </row>
    <row r="2139" spans="1:66" s="216" customFormat="1" x14ac:dyDescent="0.45">
      <c r="A2139" s="154"/>
      <c r="B2139" s="485"/>
      <c r="C2139" s="155"/>
      <c r="D2139" s="155"/>
      <c r="E2139" s="156"/>
      <c r="F2139" s="156"/>
      <c r="AB2139" s="156"/>
      <c r="AC2139" s="156"/>
      <c r="AD2139" s="156"/>
      <c r="AE2139" s="156"/>
      <c r="AF2139" s="156"/>
      <c r="AG2139" s="156"/>
      <c r="AM2139" s="380"/>
      <c r="AN2139" s="214"/>
      <c r="AO2139" s="214"/>
      <c r="AV2139" s="475"/>
      <c r="BC2139" s="381"/>
      <c r="BE2139" s="382"/>
      <c r="BF2139" s="398"/>
      <c r="BG2139" s="409"/>
      <c r="BH2139" s="156"/>
      <c r="BI2139" s="156"/>
      <c r="BJ2139" s="156"/>
      <c r="BK2139" s="156"/>
      <c r="BL2139" s="156"/>
      <c r="BN2139" s="367"/>
    </row>
    <row r="2140" spans="1:66" s="216" customFormat="1" x14ac:dyDescent="0.45">
      <c r="A2140" s="154"/>
      <c r="B2140" s="485"/>
      <c r="C2140" s="155"/>
      <c r="D2140" s="155"/>
      <c r="E2140" s="156"/>
      <c r="F2140" s="156"/>
      <c r="AB2140" s="156"/>
      <c r="AC2140" s="156"/>
      <c r="AD2140" s="156"/>
      <c r="AE2140" s="156"/>
      <c r="AF2140" s="156"/>
      <c r="AG2140" s="156"/>
      <c r="AM2140" s="380"/>
      <c r="AN2140" s="214"/>
      <c r="AO2140" s="214"/>
      <c r="AV2140" s="475"/>
      <c r="BC2140" s="381"/>
      <c r="BE2140" s="382"/>
      <c r="BF2140" s="398"/>
      <c r="BG2140" s="409"/>
      <c r="BH2140" s="156"/>
      <c r="BI2140" s="156"/>
      <c r="BJ2140" s="156"/>
      <c r="BK2140" s="156"/>
      <c r="BL2140" s="156"/>
      <c r="BN2140" s="367"/>
    </row>
    <row r="2141" spans="1:66" s="216" customFormat="1" x14ac:dyDescent="0.45">
      <c r="A2141" s="154"/>
      <c r="B2141" s="485"/>
      <c r="C2141" s="155"/>
      <c r="D2141" s="155"/>
      <c r="E2141" s="156"/>
      <c r="F2141" s="156"/>
      <c r="AB2141" s="156"/>
      <c r="AC2141" s="156"/>
      <c r="AD2141" s="156"/>
      <c r="AE2141" s="156"/>
      <c r="AF2141" s="156"/>
      <c r="AG2141" s="156"/>
      <c r="AM2141" s="380"/>
      <c r="AN2141" s="214"/>
      <c r="AO2141" s="214"/>
      <c r="AV2141" s="475"/>
      <c r="BC2141" s="381"/>
      <c r="BE2141" s="382"/>
      <c r="BF2141" s="398"/>
      <c r="BG2141" s="409"/>
      <c r="BH2141" s="156"/>
      <c r="BI2141" s="156"/>
      <c r="BJ2141" s="156"/>
      <c r="BK2141" s="156"/>
      <c r="BL2141" s="156"/>
      <c r="BN2141" s="367"/>
    </row>
    <row r="2142" spans="1:66" s="216" customFormat="1" x14ac:dyDescent="0.45">
      <c r="A2142" s="154"/>
      <c r="B2142" s="485"/>
      <c r="C2142" s="155"/>
      <c r="D2142" s="155"/>
      <c r="E2142" s="156"/>
      <c r="F2142" s="156"/>
      <c r="AB2142" s="156"/>
      <c r="AC2142" s="156"/>
      <c r="AD2142" s="156"/>
      <c r="AE2142" s="156"/>
      <c r="AF2142" s="156"/>
      <c r="AG2142" s="156"/>
      <c r="AM2142" s="380"/>
      <c r="AN2142" s="214"/>
      <c r="AO2142" s="214"/>
      <c r="AV2142" s="475"/>
      <c r="BC2142" s="381"/>
      <c r="BE2142" s="382"/>
      <c r="BF2142" s="398"/>
      <c r="BG2142" s="409"/>
      <c r="BH2142" s="156"/>
      <c r="BI2142" s="156"/>
      <c r="BJ2142" s="156"/>
      <c r="BK2142" s="156"/>
      <c r="BL2142" s="156"/>
      <c r="BN2142" s="367"/>
    </row>
    <row r="2143" spans="1:66" s="216" customFormat="1" x14ac:dyDescent="0.45">
      <c r="A2143" s="154"/>
      <c r="B2143" s="485"/>
      <c r="C2143" s="155"/>
      <c r="D2143" s="155"/>
      <c r="E2143" s="156"/>
      <c r="F2143" s="156"/>
      <c r="AB2143" s="156"/>
      <c r="AC2143" s="156"/>
      <c r="AD2143" s="156"/>
      <c r="AE2143" s="156"/>
      <c r="AF2143" s="156"/>
      <c r="AG2143" s="156"/>
      <c r="AM2143" s="380"/>
      <c r="AN2143" s="214"/>
      <c r="AO2143" s="214"/>
      <c r="AV2143" s="475"/>
      <c r="BC2143" s="381"/>
      <c r="BE2143" s="382"/>
      <c r="BF2143" s="398"/>
      <c r="BG2143" s="409"/>
      <c r="BH2143" s="156"/>
      <c r="BI2143" s="156"/>
      <c r="BJ2143" s="156"/>
      <c r="BK2143" s="156"/>
      <c r="BL2143" s="156"/>
      <c r="BN2143" s="367"/>
    </row>
    <row r="2144" spans="1:66" s="216" customFormat="1" x14ac:dyDescent="0.45">
      <c r="A2144" s="154"/>
      <c r="B2144" s="485"/>
      <c r="C2144" s="155"/>
      <c r="D2144" s="155"/>
      <c r="E2144" s="156"/>
      <c r="F2144" s="156"/>
      <c r="AB2144" s="156"/>
      <c r="AC2144" s="156"/>
      <c r="AD2144" s="156"/>
      <c r="AE2144" s="156"/>
      <c r="AF2144" s="156"/>
      <c r="AG2144" s="156"/>
      <c r="AM2144" s="380"/>
      <c r="AN2144" s="214"/>
      <c r="AO2144" s="214"/>
      <c r="AV2144" s="475"/>
      <c r="BC2144" s="381"/>
      <c r="BE2144" s="382"/>
      <c r="BF2144" s="398"/>
      <c r="BG2144" s="409"/>
      <c r="BH2144" s="156"/>
      <c r="BI2144" s="156"/>
      <c r="BJ2144" s="156"/>
      <c r="BK2144" s="156"/>
      <c r="BL2144" s="156"/>
      <c r="BN2144" s="367"/>
    </row>
    <row r="2145" spans="1:66" s="216" customFormat="1" x14ac:dyDescent="0.45">
      <c r="A2145" s="154"/>
      <c r="B2145" s="485"/>
      <c r="C2145" s="155"/>
      <c r="D2145" s="155"/>
      <c r="E2145" s="156"/>
      <c r="F2145" s="156"/>
      <c r="AB2145" s="156"/>
      <c r="AC2145" s="156"/>
      <c r="AD2145" s="156"/>
      <c r="AE2145" s="156"/>
      <c r="AF2145" s="156"/>
      <c r="AG2145" s="156"/>
      <c r="AM2145" s="380"/>
      <c r="AN2145" s="214"/>
      <c r="AO2145" s="214"/>
      <c r="AV2145" s="475"/>
      <c r="BC2145" s="381"/>
      <c r="BE2145" s="382"/>
      <c r="BF2145" s="398"/>
      <c r="BG2145" s="409"/>
      <c r="BH2145" s="156"/>
      <c r="BI2145" s="156"/>
      <c r="BJ2145" s="156"/>
      <c r="BK2145" s="156"/>
      <c r="BL2145" s="156"/>
      <c r="BN2145" s="367"/>
    </row>
    <row r="2146" spans="1:66" s="216" customFormat="1" x14ac:dyDescent="0.45">
      <c r="A2146" s="154"/>
      <c r="B2146" s="485"/>
      <c r="C2146" s="155"/>
      <c r="D2146" s="155"/>
      <c r="E2146" s="156"/>
      <c r="F2146" s="156"/>
      <c r="AB2146" s="156"/>
      <c r="AC2146" s="156"/>
      <c r="AD2146" s="156"/>
      <c r="AE2146" s="156"/>
      <c r="AF2146" s="156"/>
      <c r="AG2146" s="156"/>
      <c r="AM2146" s="380"/>
      <c r="AN2146" s="214"/>
      <c r="AO2146" s="214"/>
      <c r="AV2146" s="475"/>
      <c r="BC2146" s="381"/>
      <c r="BE2146" s="382"/>
      <c r="BF2146" s="398"/>
      <c r="BG2146" s="409"/>
      <c r="BH2146" s="156"/>
      <c r="BI2146" s="156"/>
      <c r="BJ2146" s="156"/>
      <c r="BK2146" s="156"/>
      <c r="BL2146" s="156"/>
      <c r="BN2146" s="367"/>
    </row>
    <row r="2147" spans="1:66" s="216" customFormat="1" x14ac:dyDescent="0.45">
      <c r="A2147" s="154"/>
      <c r="B2147" s="485"/>
      <c r="C2147" s="155"/>
      <c r="D2147" s="155"/>
      <c r="E2147" s="156"/>
      <c r="F2147" s="156"/>
      <c r="AB2147" s="156"/>
      <c r="AC2147" s="156"/>
      <c r="AD2147" s="156"/>
      <c r="AE2147" s="156"/>
      <c r="AF2147" s="156"/>
      <c r="AG2147" s="156"/>
      <c r="AM2147" s="380"/>
      <c r="AN2147" s="214"/>
      <c r="AO2147" s="214"/>
      <c r="AV2147" s="475"/>
      <c r="BC2147" s="381"/>
      <c r="BE2147" s="382"/>
      <c r="BF2147" s="398"/>
      <c r="BG2147" s="409"/>
      <c r="BH2147" s="156"/>
      <c r="BI2147" s="156"/>
      <c r="BJ2147" s="156"/>
      <c r="BK2147" s="156"/>
      <c r="BL2147" s="156"/>
      <c r="BN2147" s="367"/>
    </row>
    <row r="2148" spans="1:66" s="216" customFormat="1" x14ac:dyDescent="0.45">
      <c r="A2148" s="154"/>
      <c r="B2148" s="485"/>
      <c r="C2148" s="155"/>
      <c r="D2148" s="155"/>
      <c r="E2148" s="156"/>
      <c r="F2148" s="156"/>
      <c r="AB2148" s="156"/>
      <c r="AC2148" s="156"/>
      <c r="AD2148" s="156"/>
      <c r="AE2148" s="156"/>
      <c r="AF2148" s="156"/>
      <c r="AG2148" s="156"/>
      <c r="AM2148" s="380"/>
      <c r="AN2148" s="214"/>
      <c r="AO2148" s="214"/>
      <c r="AV2148" s="475"/>
      <c r="BC2148" s="381"/>
      <c r="BE2148" s="382"/>
      <c r="BF2148" s="398"/>
      <c r="BG2148" s="409"/>
      <c r="BH2148" s="156"/>
      <c r="BI2148" s="156"/>
      <c r="BJ2148" s="156"/>
      <c r="BK2148" s="156"/>
      <c r="BL2148" s="156"/>
      <c r="BN2148" s="367"/>
    </row>
    <row r="2149" spans="1:66" s="216" customFormat="1" x14ac:dyDescent="0.45">
      <c r="A2149" s="154"/>
      <c r="B2149" s="485"/>
      <c r="C2149" s="155"/>
      <c r="D2149" s="155"/>
      <c r="E2149" s="156"/>
      <c r="F2149" s="156"/>
      <c r="AB2149" s="156"/>
      <c r="AC2149" s="156"/>
      <c r="AD2149" s="156"/>
      <c r="AE2149" s="156"/>
      <c r="AF2149" s="156"/>
      <c r="AG2149" s="156"/>
      <c r="AM2149" s="380"/>
      <c r="AN2149" s="214"/>
      <c r="AO2149" s="214"/>
      <c r="AV2149" s="475"/>
      <c r="BC2149" s="381"/>
      <c r="BE2149" s="382"/>
      <c r="BF2149" s="398"/>
      <c r="BG2149" s="409"/>
      <c r="BH2149" s="156"/>
      <c r="BI2149" s="156"/>
      <c r="BJ2149" s="156"/>
      <c r="BK2149" s="156"/>
      <c r="BL2149" s="156"/>
      <c r="BN2149" s="367"/>
    </row>
    <row r="2150" spans="1:66" s="216" customFormat="1" x14ac:dyDescent="0.45">
      <c r="A2150" s="154"/>
      <c r="B2150" s="485"/>
      <c r="C2150" s="155"/>
      <c r="D2150" s="155"/>
      <c r="E2150" s="156"/>
      <c r="F2150" s="156"/>
      <c r="AB2150" s="156"/>
      <c r="AC2150" s="156"/>
      <c r="AD2150" s="156"/>
      <c r="AE2150" s="156"/>
      <c r="AF2150" s="156"/>
      <c r="AG2150" s="156"/>
      <c r="AM2150" s="380"/>
      <c r="AN2150" s="214"/>
      <c r="AO2150" s="214"/>
      <c r="AV2150" s="475"/>
      <c r="BC2150" s="381"/>
      <c r="BE2150" s="382"/>
      <c r="BF2150" s="398"/>
      <c r="BG2150" s="409"/>
      <c r="BH2150" s="156"/>
      <c r="BI2150" s="156"/>
      <c r="BJ2150" s="156"/>
      <c r="BK2150" s="156"/>
      <c r="BL2150" s="156"/>
      <c r="BN2150" s="367"/>
    </row>
    <row r="2151" spans="1:66" s="216" customFormat="1" x14ac:dyDescent="0.45">
      <c r="A2151" s="154"/>
      <c r="B2151" s="485"/>
      <c r="C2151" s="155"/>
      <c r="D2151" s="155"/>
      <c r="E2151" s="156"/>
      <c r="F2151" s="156"/>
      <c r="AB2151" s="156"/>
      <c r="AC2151" s="156"/>
      <c r="AD2151" s="156"/>
      <c r="AE2151" s="156"/>
      <c r="AF2151" s="156"/>
      <c r="AG2151" s="156"/>
      <c r="AM2151" s="380"/>
      <c r="AN2151" s="214"/>
      <c r="AO2151" s="214"/>
      <c r="AV2151" s="475"/>
      <c r="BC2151" s="381"/>
      <c r="BE2151" s="382"/>
      <c r="BF2151" s="398"/>
      <c r="BG2151" s="409"/>
      <c r="BH2151" s="156"/>
      <c r="BI2151" s="156"/>
      <c r="BJ2151" s="156"/>
      <c r="BK2151" s="156"/>
      <c r="BL2151" s="156"/>
      <c r="BN2151" s="367"/>
    </row>
    <row r="2152" spans="1:66" s="216" customFormat="1" x14ac:dyDescent="0.45">
      <c r="A2152" s="154"/>
      <c r="B2152" s="485"/>
      <c r="C2152" s="155"/>
      <c r="D2152" s="155"/>
      <c r="E2152" s="156"/>
      <c r="F2152" s="156"/>
      <c r="AB2152" s="156"/>
      <c r="AC2152" s="156"/>
      <c r="AD2152" s="156"/>
      <c r="AE2152" s="156"/>
      <c r="AF2152" s="156"/>
      <c r="AG2152" s="156"/>
      <c r="AM2152" s="380"/>
      <c r="AN2152" s="214"/>
      <c r="AO2152" s="214"/>
      <c r="AV2152" s="475"/>
      <c r="BC2152" s="381"/>
      <c r="BE2152" s="382"/>
      <c r="BF2152" s="398"/>
      <c r="BG2152" s="409"/>
      <c r="BH2152" s="156"/>
      <c r="BI2152" s="156"/>
      <c r="BJ2152" s="156"/>
      <c r="BK2152" s="156"/>
      <c r="BL2152" s="156"/>
      <c r="BN2152" s="367"/>
    </row>
    <row r="2153" spans="1:66" s="216" customFormat="1" x14ac:dyDescent="0.45">
      <c r="A2153" s="154"/>
      <c r="B2153" s="485"/>
      <c r="C2153" s="155"/>
      <c r="D2153" s="155"/>
      <c r="E2153" s="156"/>
      <c r="F2153" s="156"/>
      <c r="AB2153" s="156"/>
      <c r="AC2153" s="156"/>
      <c r="AD2153" s="156"/>
      <c r="AE2153" s="156"/>
      <c r="AF2153" s="156"/>
      <c r="AG2153" s="156"/>
      <c r="AM2153" s="380"/>
      <c r="AN2153" s="214"/>
      <c r="AO2153" s="214"/>
      <c r="AV2153" s="475"/>
      <c r="BC2153" s="381"/>
      <c r="BE2153" s="382"/>
      <c r="BF2153" s="398"/>
      <c r="BG2153" s="409"/>
      <c r="BH2153" s="156"/>
      <c r="BI2153" s="156"/>
      <c r="BJ2153" s="156"/>
      <c r="BK2153" s="156"/>
      <c r="BL2153" s="156"/>
      <c r="BN2153" s="367"/>
    </row>
    <row r="2154" spans="1:66" s="216" customFormat="1" x14ac:dyDescent="0.45">
      <c r="A2154" s="154"/>
      <c r="B2154" s="485"/>
      <c r="C2154" s="155"/>
      <c r="D2154" s="155"/>
      <c r="E2154" s="156"/>
      <c r="F2154" s="156"/>
      <c r="AB2154" s="156"/>
      <c r="AC2154" s="156"/>
      <c r="AD2154" s="156"/>
      <c r="AE2154" s="156"/>
      <c r="AF2154" s="156"/>
      <c r="AG2154" s="156"/>
      <c r="AM2154" s="380"/>
      <c r="AN2154" s="214"/>
      <c r="AO2154" s="214"/>
      <c r="AV2154" s="475"/>
      <c r="BC2154" s="381"/>
      <c r="BE2154" s="382"/>
      <c r="BF2154" s="398"/>
      <c r="BG2154" s="409"/>
      <c r="BH2154" s="156"/>
      <c r="BI2154" s="156"/>
      <c r="BJ2154" s="156"/>
      <c r="BK2154" s="156"/>
      <c r="BL2154" s="156"/>
      <c r="BN2154" s="367"/>
    </row>
    <row r="2155" spans="1:66" s="216" customFormat="1" x14ac:dyDescent="0.45">
      <c r="A2155" s="154"/>
      <c r="B2155" s="485"/>
      <c r="C2155" s="155"/>
      <c r="D2155" s="155"/>
      <c r="E2155" s="156"/>
      <c r="F2155" s="156"/>
      <c r="AB2155" s="156"/>
      <c r="AC2155" s="156"/>
      <c r="AD2155" s="156"/>
      <c r="AE2155" s="156"/>
      <c r="AF2155" s="156"/>
      <c r="AG2155" s="156"/>
      <c r="AM2155" s="380"/>
      <c r="AN2155" s="214"/>
      <c r="AO2155" s="214"/>
      <c r="AV2155" s="475"/>
      <c r="BC2155" s="381"/>
      <c r="BE2155" s="382"/>
      <c r="BF2155" s="398"/>
      <c r="BG2155" s="409"/>
      <c r="BH2155" s="156"/>
      <c r="BI2155" s="156"/>
      <c r="BJ2155" s="156"/>
      <c r="BK2155" s="156"/>
      <c r="BL2155" s="156"/>
      <c r="BN2155" s="367"/>
    </row>
    <row r="2156" spans="1:66" s="216" customFormat="1" x14ac:dyDescent="0.45">
      <c r="A2156" s="154"/>
      <c r="B2156" s="485"/>
      <c r="C2156" s="155"/>
      <c r="D2156" s="155"/>
      <c r="E2156" s="156"/>
      <c r="F2156" s="156"/>
      <c r="AB2156" s="156"/>
      <c r="AC2156" s="156"/>
      <c r="AD2156" s="156"/>
      <c r="AE2156" s="156"/>
      <c r="AF2156" s="156"/>
      <c r="AG2156" s="156"/>
      <c r="AM2156" s="380"/>
      <c r="AN2156" s="214"/>
      <c r="AO2156" s="214"/>
      <c r="AV2156" s="475"/>
      <c r="BC2156" s="381"/>
      <c r="BE2156" s="382"/>
      <c r="BF2156" s="398"/>
      <c r="BG2156" s="409"/>
      <c r="BH2156" s="156"/>
      <c r="BI2156" s="156"/>
      <c r="BJ2156" s="156"/>
      <c r="BK2156" s="156"/>
      <c r="BL2156" s="156"/>
      <c r="BN2156" s="367"/>
    </row>
    <row r="2157" spans="1:66" s="216" customFormat="1" x14ac:dyDescent="0.45">
      <c r="A2157" s="154"/>
      <c r="B2157" s="485"/>
      <c r="C2157" s="155"/>
      <c r="D2157" s="155"/>
      <c r="E2157" s="156"/>
      <c r="F2157" s="156"/>
      <c r="AB2157" s="156"/>
      <c r="AC2157" s="156"/>
      <c r="AD2157" s="156"/>
      <c r="AE2157" s="156"/>
      <c r="AF2157" s="156"/>
      <c r="AG2157" s="156"/>
      <c r="AM2157" s="380"/>
      <c r="AN2157" s="214"/>
      <c r="AO2157" s="214"/>
      <c r="AV2157" s="475"/>
      <c r="BC2157" s="381"/>
      <c r="BE2157" s="382"/>
      <c r="BF2157" s="398"/>
      <c r="BG2157" s="409"/>
      <c r="BH2157" s="156"/>
      <c r="BI2157" s="156"/>
      <c r="BJ2157" s="156"/>
      <c r="BK2157" s="156"/>
      <c r="BL2157" s="156"/>
      <c r="BN2157" s="367"/>
    </row>
    <row r="2158" spans="1:66" s="216" customFormat="1" x14ac:dyDescent="0.45">
      <c r="A2158" s="154"/>
      <c r="B2158" s="485"/>
      <c r="C2158" s="155"/>
      <c r="D2158" s="155"/>
      <c r="E2158" s="156"/>
      <c r="F2158" s="156"/>
      <c r="AB2158" s="156"/>
      <c r="AC2158" s="156"/>
      <c r="AD2158" s="156"/>
      <c r="AE2158" s="156"/>
      <c r="AF2158" s="156"/>
      <c r="AG2158" s="156"/>
      <c r="AM2158" s="380"/>
      <c r="AN2158" s="214"/>
      <c r="AO2158" s="214"/>
      <c r="AV2158" s="475"/>
      <c r="BC2158" s="381"/>
      <c r="BE2158" s="382"/>
      <c r="BF2158" s="398"/>
      <c r="BG2158" s="409"/>
      <c r="BH2158" s="156"/>
      <c r="BI2158" s="156"/>
      <c r="BJ2158" s="156"/>
      <c r="BK2158" s="156"/>
      <c r="BL2158" s="156"/>
      <c r="BN2158" s="367"/>
    </row>
    <row r="2159" spans="1:66" s="216" customFormat="1" x14ac:dyDescent="0.45">
      <c r="A2159" s="154"/>
      <c r="B2159" s="485"/>
      <c r="C2159" s="155"/>
      <c r="D2159" s="155"/>
      <c r="E2159" s="156"/>
      <c r="F2159" s="156"/>
      <c r="AB2159" s="156"/>
      <c r="AC2159" s="156"/>
      <c r="AD2159" s="156"/>
      <c r="AE2159" s="156"/>
      <c r="AF2159" s="156"/>
      <c r="AG2159" s="156"/>
      <c r="AM2159" s="380"/>
      <c r="AN2159" s="214"/>
      <c r="AO2159" s="214"/>
      <c r="AV2159" s="475"/>
      <c r="BC2159" s="381"/>
      <c r="BE2159" s="382"/>
      <c r="BF2159" s="398"/>
      <c r="BG2159" s="409"/>
      <c r="BH2159" s="156"/>
      <c r="BI2159" s="156"/>
      <c r="BJ2159" s="156"/>
      <c r="BK2159" s="156"/>
      <c r="BL2159" s="156"/>
      <c r="BN2159" s="367"/>
    </row>
    <row r="2160" spans="1:66" s="216" customFormat="1" x14ac:dyDescent="0.45">
      <c r="A2160" s="154"/>
      <c r="B2160" s="485"/>
      <c r="C2160" s="155"/>
      <c r="D2160" s="155"/>
      <c r="E2160" s="156"/>
      <c r="F2160" s="156"/>
      <c r="AB2160" s="156"/>
      <c r="AC2160" s="156"/>
      <c r="AD2160" s="156"/>
      <c r="AE2160" s="156"/>
      <c r="AF2160" s="156"/>
      <c r="AG2160" s="156"/>
      <c r="AM2160" s="380"/>
      <c r="AN2160" s="214"/>
      <c r="AO2160" s="214"/>
      <c r="AV2160" s="475"/>
      <c r="BC2160" s="381"/>
      <c r="BE2160" s="382"/>
      <c r="BF2160" s="398"/>
      <c r="BG2160" s="409"/>
      <c r="BH2160" s="156"/>
      <c r="BI2160" s="156"/>
      <c r="BJ2160" s="156"/>
      <c r="BK2160" s="156"/>
      <c r="BL2160" s="156"/>
      <c r="BN2160" s="367"/>
    </row>
    <row r="2161" spans="1:66" s="216" customFormat="1" x14ac:dyDescent="0.45">
      <c r="A2161" s="154"/>
      <c r="B2161" s="485"/>
      <c r="C2161" s="155"/>
      <c r="D2161" s="155"/>
      <c r="E2161" s="156"/>
      <c r="F2161" s="156"/>
      <c r="AB2161" s="156"/>
      <c r="AC2161" s="156"/>
      <c r="AD2161" s="156"/>
      <c r="AE2161" s="156"/>
      <c r="AF2161" s="156"/>
      <c r="AG2161" s="156"/>
      <c r="AM2161" s="380"/>
      <c r="AN2161" s="214"/>
      <c r="AO2161" s="214"/>
      <c r="AV2161" s="475"/>
      <c r="BC2161" s="381"/>
      <c r="BE2161" s="382"/>
      <c r="BF2161" s="398"/>
      <c r="BG2161" s="409"/>
      <c r="BH2161" s="156"/>
      <c r="BI2161" s="156"/>
      <c r="BJ2161" s="156"/>
      <c r="BK2161" s="156"/>
      <c r="BL2161" s="156"/>
      <c r="BN2161" s="367"/>
    </row>
    <row r="2162" spans="1:66" s="216" customFormat="1" x14ac:dyDescent="0.45">
      <c r="A2162" s="154"/>
      <c r="B2162" s="485"/>
      <c r="C2162" s="155"/>
      <c r="D2162" s="155"/>
      <c r="E2162" s="156"/>
      <c r="F2162" s="156"/>
      <c r="AB2162" s="156"/>
      <c r="AC2162" s="156"/>
      <c r="AD2162" s="156"/>
      <c r="AE2162" s="156"/>
      <c r="AF2162" s="156"/>
      <c r="AG2162" s="156"/>
      <c r="AM2162" s="380"/>
      <c r="AN2162" s="214"/>
      <c r="AO2162" s="214"/>
      <c r="AV2162" s="475"/>
      <c r="BC2162" s="381"/>
      <c r="BE2162" s="382"/>
      <c r="BF2162" s="398"/>
      <c r="BG2162" s="409"/>
      <c r="BH2162" s="156"/>
      <c r="BI2162" s="156"/>
      <c r="BJ2162" s="156"/>
      <c r="BK2162" s="156"/>
      <c r="BL2162" s="156"/>
      <c r="BN2162" s="367"/>
    </row>
    <row r="2163" spans="1:66" s="216" customFormat="1" x14ac:dyDescent="0.45">
      <c r="A2163" s="154"/>
      <c r="B2163" s="485"/>
      <c r="C2163" s="155"/>
      <c r="D2163" s="155"/>
      <c r="E2163" s="156"/>
      <c r="F2163" s="156"/>
      <c r="AB2163" s="156"/>
      <c r="AC2163" s="156"/>
      <c r="AD2163" s="156"/>
      <c r="AE2163" s="156"/>
      <c r="AF2163" s="156"/>
      <c r="AG2163" s="156"/>
      <c r="AM2163" s="380"/>
      <c r="AN2163" s="214"/>
      <c r="AO2163" s="214"/>
      <c r="AV2163" s="475"/>
      <c r="BC2163" s="381"/>
      <c r="BE2163" s="382"/>
      <c r="BF2163" s="398"/>
      <c r="BG2163" s="409"/>
      <c r="BH2163" s="156"/>
      <c r="BI2163" s="156"/>
      <c r="BJ2163" s="156"/>
      <c r="BK2163" s="156"/>
      <c r="BL2163" s="156"/>
      <c r="BN2163" s="367"/>
    </row>
    <row r="2164" spans="1:66" s="216" customFormat="1" x14ac:dyDescent="0.45">
      <c r="A2164" s="154"/>
      <c r="B2164" s="485"/>
      <c r="C2164" s="155"/>
      <c r="D2164" s="155"/>
      <c r="E2164" s="156"/>
      <c r="F2164" s="156"/>
      <c r="AB2164" s="156"/>
      <c r="AC2164" s="156"/>
      <c r="AD2164" s="156"/>
      <c r="AE2164" s="156"/>
      <c r="AF2164" s="156"/>
      <c r="AG2164" s="156"/>
      <c r="AM2164" s="380"/>
      <c r="AN2164" s="214"/>
      <c r="AO2164" s="214"/>
      <c r="AV2164" s="475"/>
      <c r="BC2164" s="381"/>
      <c r="BE2164" s="382"/>
      <c r="BF2164" s="398"/>
      <c r="BG2164" s="409"/>
      <c r="BH2164" s="156"/>
      <c r="BI2164" s="156"/>
      <c r="BJ2164" s="156"/>
      <c r="BK2164" s="156"/>
      <c r="BL2164" s="156"/>
      <c r="BN2164" s="367"/>
    </row>
    <row r="2165" spans="1:66" s="216" customFormat="1" x14ac:dyDescent="0.45">
      <c r="A2165" s="154"/>
      <c r="B2165" s="485"/>
      <c r="C2165" s="155"/>
      <c r="D2165" s="155"/>
      <c r="E2165" s="156"/>
      <c r="F2165" s="156"/>
      <c r="AB2165" s="156"/>
      <c r="AC2165" s="156"/>
      <c r="AD2165" s="156"/>
      <c r="AE2165" s="156"/>
      <c r="AF2165" s="156"/>
      <c r="AG2165" s="156"/>
      <c r="AM2165" s="380"/>
      <c r="AN2165" s="214"/>
      <c r="AO2165" s="214"/>
      <c r="AV2165" s="475"/>
      <c r="BC2165" s="381"/>
      <c r="BE2165" s="382"/>
      <c r="BF2165" s="398"/>
      <c r="BG2165" s="409"/>
      <c r="BH2165" s="156"/>
      <c r="BI2165" s="156"/>
      <c r="BJ2165" s="156"/>
      <c r="BK2165" s="156"/>
      <c r="BL2165" s="156"/>
      <c r="BN2165" s="367"/>
    </row>
    <row r="2166" spans="1:66" s="216" customFormat="1" x14ac:dyDescent="0.45">
      <c r="A2166" s="154"/>
      <c r="B2166" s="485"/>
      <c r="C2166" s="155"/>
      <c r="D2166" s="155"/>
      <c r="E2166" s="156"/>
      <c r="F2166" s="156"/>
      <c r="AB2166" s="156"/>
      <c r="AC2166" s="156"/>
      <c r="AD2166" s="156"/>
      <c r="AE2166" s="156"/>
      <c r="AF2166" s="156"/>
      <c r="AG2166" s="156"/>
      <c r="AM2166" s="380"/>
      <c r="AN2166" s="214"/>
      <c r="AO2166" s="214"/>
      <c r="AV2166" s="475"/>
      <c r="BC2166" s="381"/>
      <c r="BE2166" s="382"/>
      <c r="BF2166" s="398"/>
      <c r="BG2166" s="409"/>
      <c r="BH2166" s="156"/>
      <c r="BI2166" s="156"/>
      <c r="BJ2166" s="156"/>
      <c r="BK2166" s="156"/>
      <c r="BL2166" s="156"/>
      <c r="BN2166" s="367"/>
    </row>
    <row r="2167" spans="1:66" s="216" customFormat="1" x14ac:dyDescent="0.45">
      <c r="A2167" s="154"/>
      <c r="B2167" s="485"/>
      <c r="C2167" s="155"/>
      <c r="D2167" s="155"/>
      <c r="E2167" s="156"/>
      <c r="F2167" s="156"/>
      <c r="AB2167" s="156"/>
      <c r="AC2167" s="156"/>
      <c r="AD2167" s="156"/>
      <c r="AE2167" s="156"/>
      <c r="AF2167" s="156"/>
      <c r="AG2167" s="156"/>
      <c r="AM2167" s="380"/>
      <c r="AN2167" s="214"/>
      <c r="AO2167" s="214"/>
      <c r="AV2167" s="475"/>
      <c r="BC2167" s="381"/>
      <c r="BE2167" s="382"/>
      <c r="BF2167" s="398"/>
      <c r="BG2167" s="409"/>
      <c r="BH2167" s="156"/>
      <c r="BI2167" s="156"/>
      <c r="BJ2167" s="156"/>
      <c r="BK2167" s="156"/>
      <c r="BL2167" s="156"/>
      <c r="BN2167" s="367"/>
    </row>
    <row r="2168" spans="1:66" s="216" customFormat="1" x14ac:dyDescent="0.45">
      <c r="A2168" s="154"/>
      <c r="B2168" s="485"/>
      <c r="C2168" s="155"/>
      <c r="D2168" s="155"/>
      <c r="E2168" s="156"/>
      <c r="F2168" s="156"/>
      <c r="AB2168" s="156"/>
      <c r="AC2168" s="156"/>
      <c r="AD2168" s="156"/>
      <c r="AE2168" s="156"/>
      <c r="AF2168" s="156"/>
      <c r="AG2168" s="156"/>
      <c r="AM2168" s="380"/>
      <c r="AN2168" s="214"/>
      <c r="AO2168" s="214"/>
      <c r="AV2168" s="475"/>
      <c r="BC2168" s="381"/>
      <c r="BE2168" s="382"/>
      <c r="BF2168" s="398"/>
      <c r="BG2168" s="409"/>
      <c r="BH2168" s="156"/>
      <c r="BI2168" s="156"/>
      <c r="BJ2168" s="156"/>
      <c r="BK2168" s="156"/>
      <c r="BL2168" s="156"/>
      <c r="BN2168" s="367"/>
    </row>
    <row r="2169" spans="1:66" s="216" customFormat="1" x14ac:dyDescent="0.45">
      <c r="A2169" s="154"/>
      <c r="B2169" s="485"/>
      <c r="C2169" s="155"/>
      <c r="D2169" s="155"/>
      <c r="E2169" s="156"/>
      <c r="F2169" s="156"/>
      <c r="AB2169" s="156"/>
      <c r="AC2169" s="156"/>
      <c r="AD2169" s="156"/>
      <c r="AE2169" s="156"/>
      <c r="AF2169" s="156"/>
      <c r="AG2169" s="156"/>
      <c r="AM2169" s="380"/>
      <c r="AN2169" s="214"/>
      <c r="AO2169" s="214"/>
      <c r="AV2169" s="475"/>
      <c r="BC2169" s="381"/>
      <c r="BE2169" s="382"/>
      <c r="BF2169" s="398"/>
      <c r="BG2169" s="409"/>
      <c r="BH2169" s="156"/>
      <c r="BI2169" s="156"/>
      <c r="BJ2169" s="156"/>
      <c r="BK2169" s="156"/>
      <c r="BL2169" s="156"/>
      <c r="BN2169" s="367"/>
    </row>
    <row r="2170" spans="1:66" s="216" customFormat="1" x14ac:dyDescent="0.45">
      <c r="A2170" s="154"/>
      <c r="B2170" s="485"/>
      <c r="C2170" s="155"/>
      <c r="D2170" s="155"/>
      <c r="E2170" s="156"/>
      <c r="F2170" s="156"/>
      <c r="AB2170" s="156"/>
      <c r="AC2170" s="156"/>
      <c r="AD2170" s="156"/>
      <c r="AE2170" s="156"/>
      <c r="AF2170" s="156"/>
      <c r="AG2170" s="156"/>
      <c r="AM2170" s="380"/>
      <c r="AN2170" s="214"/>
      <c r="AO2170" s="214"/>
      <c r="AV2170" s="475"/>
      <c r="BC2170" s="381"/>
      <c r="BE2170" s="382"/>
      <c r="BF2170" s="398"/>
      <c r="BG2170" s="409"/>
      <c r="BH2170" s="156"/>
      <c r="BI2170" s="156"/>
      <c r="BJ2170" s="156"/>
      <c r="BK2170" s="156"/>
      <c r="BL2170" s="156"/>
      <c r="BN2170" s="367"/>
    </row>
    <row r="2171" spans="1:66" s="216" customFormat="1" x14ac:dyDescent="0.45">
      <c r="A2171" s="154"/>
      <c r="B2171" s="485"/>
      <c r="C2171" s="155"/>
      <c r="D2171" s="155"/>
      <c r="E2171" s="156"/>
      <c r="F2171" s="156"/>
      <c r="AB2171" s="156"/>
      <c r="AC2171" s="156"/>
      <c r="AD2171" s="156"/>
      <c r="AE2171" s="156"/>
      <c r="AF2171" s="156"/>
      <c r="AG2171" s="156"/>
      <c r="AM2171" s="380"/>
      <c r="AN2171" s="214"/>
      <c r="AO2171" s="214"/>
      <c r="AV2171" s="475"/>
      <c r="BC2171" s="381"/>
      <c r="BE2171" s="382"/>
      <c r="BF2171" s="398"/>
      <c r="BG2171" s="409"/>
      <c r="BH2171" s="156"/>
      <c r="BI2171" s="156"/>
      <c r="BJ2171" s="156"/>
      <c r="BK2171" s="156"/>
      <c r="BL2171" s="156"/>
      <c r="BN2171" s="367"/>
    </row>
    <row r="2172" spans="1:66" s="216" customFormat="1" x14ac:dyDescent="0.45">
      <c r="A2172" s="154"/>
      <c r="B2172" s="485"/>
      <c r="C2172" s="155"/>
      <c r="D2172" s="155"/>
      <c r="E2172" s="156"/>
      <c r="F2172" s="156"/>
      <c r="AB2172" s="156"/>
      <c r="AC2172" s="156"/>
      <c r="AD2172" s="156"/>
      <c r="AE2172" s="156"/>
      <c r="AF2172" s="156"/>
      <c r="AG2172" s="156"/>
      <c r="AM2172" s="380"/>
      <c r="AN2172" s="214"/>
      <c r="AO2172" s="214"/>
      <c r="AV2172" s="475"/>
      <c r="BC2172" s="381"/>
      <c r="BE2172" s="382"/>
      <c r="BF2172" s="398"/>
      <c r="BG2172" s="409"/>
      <c r="BH2172" s="156"/>
      <c r="BI2172" s="156"/>
      <c r="BJ2172" s="156"/>
      <c r="BK2172" s="156"/>
      <c r="BL2172" s="156"/>
      <c r="BN2172" s="367"/>
    </row>
    <row r="2173" spans="1:66" s="216" customFormat="1" x14ac:dyDescent="0.45">
      <c r="A2173" s="154"/>
      <c r="B2173" s="485"/>
      <c r="C2173" s="155"/>
      <c r="D2173" s="155"/>
      <c r="E2173" s="156"/>
      <c r="F2173" s="156"/>
      <c r="AB2173" s="156"/>
      <c r="AC2173" s="156"/>
      <c r="AD2173" s="156"/>
      <c r="AE2173" s="156"/>
      <c r="AF2173" s="156"/>
      <c r="AG2173" s="156"/>
      <c r="AM2173" s="380"/>
      <c r="AN2173" s="214"/>
      <c r="AO2173" s="214"/>
      <c r="AV2173" s="475"/>
      <c r="BC2173" s="381"/>
      <c r="BE2173" s="382"/>
      <c r="BF2173" s="398"/>
      <c r="BG2173" s="409"/>
      <c r="BH2173" s="156"/>
      <c r="BI2173" s="156"/>
      <c r="BJ2173" s="156"/>
      <c r="BK2173" s="156"/>
      <c r="BL2173" s="156"/>
      <c r="BN2173" s="367"/>
    </row>
    <row r="2174" spans="1:66" s="216" customFormat="1" x14ac:dyDescent="0.45">
      <c r="A2174" s="154"/>
      <c r="B2174" s="485"/>
      <c r="C2174" s="155"/>
      <c r="D2174" s="155"/>
      <c r="E2174" s="156"/>
      <c r="F2174" s="156"/>
      <c r="AB2174" s="156"/>
      <c r="AC2174" s="156"/>
      <c r="AD2174" s="156"/>
      <c r="AE2174" s="156"/>
      <c r="AF2174" s="156"/>
      <c r="AG2174" s="156"/>
      <c r="AM2174" s="380"/>
      <c r="AN2174" s="214"/>
      <c r="AO2174" s="214"/>
      <c r="AV2174" s="475"/>
      <c r="BC2174" s="381"/>
      <c r="BE2174" s="382"/>
      <c r="BF2174" s="398"/>
      <c r="BG2174" s="409"/>
      <c r="BH2174" s="156"/>
      <c r="BI2174" s="156"/>
      <c r="BJ2174" s="156"/>
      <c r="BK2174" s="156"/>
      <c r="BL2174" s="156"/>
      <c r="BN2174" s="367"/>
    </row>
    <row r="2175" spans="1:66" s="216" customFormat="1" x14ac:dyDescent="0.45">
      <c r="A2175" s="154"/>
      <c r="B2175" s="485"/>
      <c r="C2175" s="155"/>
      <c r="D2175" s="155"/>
      <c r="E2175" s="156"/>
      <c r="F2175" s="156"/>
      <c r="AB2175" s="156"/>
      <c r="AC2175" s="156"/>
      <c r="AD2175" s="156"/>
      <c r="AE2175" s="156"/>
      <c r="AF2175" s="156"/>
      <c r="AG2175" s="156"/>
      <c r="AM2175" s="380"/>
      <c r="AN2175" s="214"/>
      <c r="AO2175" s="214"/>
      <c r="AV2175" s="475"/>
      <c r="BC2175" s="381"/>
      <c r="BE2175" s="382"/>
      <c r="BF2175" s="398"/>
      <c r="BG2175" s="409"/>
      <c r="BH2175" s="156"/>
      <c r="BI2175" s="156"/>
      <c r="BJ2175" s="156"/>
      <c r="BK2175" s="156"/>
      <c r="BL2175" s="156"/>
      <c r="BN2175" s="367"/>
    </row>
    <row r="2176" spans="1:66" s="216" customFormat="1" x14ac:dyDescent="0.45">
      <c r="A2176" s="154"/>
      <c r="B2176" s="485"/>
      <c r="C2176" s="155"/>
      <c r="D2176" s="155"/>
      <c r="E2176" s="156"/>
      <c r="F2176" s="156"/>
      <c r="AB2176" s="156"/>
      <c r="AC2176" s="156"/>
      <c r="AD2176" s="156"/>
      <c r="AE2176" s="156"/>
      <c r="AF2176" s="156"/>
      <c r="AG2176" s="156"/>
      <c r="AM2176" s="380"/>
      <c r="AN2176" s="214"/>
      <c r="AO2176" s="214"/>
      <c r="AV2176" s="475"/>
      <c r="BC2176" s="381"/>
      <c r="BE2176" s="382"/>
      <c r="BF2176" s="398"/>
      <c r="BG2176" s="409"/>
      <c r="BH2176" s="156"/>
      <c r="BI2176" s="156"/>
      <c r="BJ2176" s="156"/>
      <c r="BK2176" s="156"/>
      <c r="BL2176" s="156"/>
      <c r="BN2176" s="367"/>
    </row>
    <row r="2177" spans="1:66" s="216" customFormat="1" x14ac:dyDescent="0.45">
      <c r="A2177" s="154"/>
      <c r="B2177" s="485"/>
      <c r="C2177" s="155"/>
      <c r="D2177" s="155"/>
      <c r="E2177" s="156"/>
      <c r="F2177" s="156"/>
      <c r="AB2177" s="156"/>
      <c r="AC2177" s="156"/>
      <c r="AD2177" s="156"/>
      <c r="AE2177" s="156"/>
      <c r="AF2177" s="156"/>
      <c r="AG2177" s="156"/>
      <c r="AM2177" s="380"/>
      <c r="AN2177" s="214"/>
      <c r="AO2177" s="214"/>
      <c r="AV2177" s="475"/>
      <c r="BC2177" s="381"/>
      <c r="BE2177" s="382"/>
      <c r="BF2177" s="398"/>
      <c r="BG2177" s="409"/>
      <c r="BH2177" s="156"/>
      <c r="BI2177" s="156"/>
      <c r="BJ2177" s="156"/>
      <c r="BK2177" s="156"/>
      <c r="BL2177" s="156"/>
      <c r="BN2177" s="367"/>
    </row>
    <row r="2178" spans="1:66" s="216" customFormat="1" x14ac:dyDescent="0.45">
      <c r="A2178" s="154"/>
      <c r="B2178" s="485"/>
      <c r="C2178" s="155"/>
      <c r="D2178" s="155"/>
      <c r="E2178" s="156"/>
      <c r="F2178" s="156"/>
      <c r="AB2178" s="156"/>
      <c r="AC2178" s="156"/>
      <c r="AD2178" s="156"/>
      <c r="AE2178" s="156"/>
      <c r="AF2178" s="156"/>
      <c r="AG2178" s="156"/>
      <c r="AM2178" s="380"/>
      <c r="AN2178" s="214"/>
      <c r="AO2178" s="214"/>
      <c r="AV2178" s="475"/>
      <c r="BC2178" s="381"/>
      <c r="BE2178" s="382"/>
      <c r="BF2178" s="398"/>
      <c r="BG2178" s="409"/>
      <c r="BH2178" s="156"/>
      <c r="BI2178" s="156"/>
      <c r="BJ2178" s="156"/>
      <c r="BK2178" s="156"/>
      <c r="BL2178" s="156"/>
      <c r="BN2178" s="367"/>
    </row>
    <row r="2179" spans="1:66" s="216" customFormat="1" x14ac:dyDescent="0.45">
      <c r="A2179" s="154"/>
      <c r="B2179" s="485"/>
      <c r="C2179" s="155"/>
      <c r="D2179" s="155"/>
      <c r="E2179" s="156"/>
      <c r="F2179" s="156"/>
      <c r="AB2179" s="156"/>
      <c r="AC2179" s="156"/>
      <c r="AD2179" s="156"/>
      <c r="AE2179" s="156"/>
      <c r="AF2179" s="156"/>
      <c r="AG2179" s="156"/>
      <c r="AM2179" s="380"/>
      <c r="AN2179" s="214"/>
      <c r="AO2179" s="214"/>
      <c r="AV2179" s="475"/>
      <c r="BC2179" s="381"/>
      <c r="BE2179" s="382"/>
      <c r="BF2179" s="398"/>
      <c r="BG2179" s="409"/>
      <c r="BH2179" s="156"/>
      <c r="BI2179" s="156"/>
      <c r="BJ2179" s="156"/>
      <c r="BK2179" s="156"/>
      <c r="BL2179" s="156"/>
      <c r="BN2179" s="367"/>
    </row>
    <row r="2180" spans="1:66" s="216" customFormat="1" x14ac:dyDescent="0.45">
      <c r="A2180" s="154"/>
      <c r="B2180" s="485"/>
      <c r="C2180" s="155"/>
      <c r="D2180" s="155"/>
      <c r="E2180" s="156"/>
      <c r="F2180" s="156"/>
      <c r="AB2180" s="156"/>
      <c r="AC2180" s="156"/>
      <c r="AD2180" s="156"/>
      <c r="AE2180" s="156"/>
      <c r="AF2180" s="156"/>
      <c r="AG2180" s="156"/>
      <c r="AM2180" s="380"/>
      <c r="AN2180" s="214"/>
      <c r="AO2180" s="214"/>
      <c r="AV2180" s="475"/>
      <c r="BC2180" s="381"/>
      <c r="BE2180" s="382"/>
      <c r="BF2180" s="398"/>
      <c r="BG2180" s="409"/>
      <c r="BH2180" s="156"/>
      <c r="BI2180" s="156"/>
      <c r="BJ2180" s="156"/>
      <c r="BK2180" s="156"/>
      <c r="BL2180" s="156"/>
      <c r="BN2180" s="367"/>
    </row>
    <row r="2181" spans="1:66" s="216" customFormat="1" x14ac:dyDescent="0.45">
      <c r="A2181" s="154"/>
      <c r="B2181" s="485"/>
      <c r="C2181" s="155"/>
      <c r="D2181" s="155"/>
      <c r="E2181" s="156"/>
      <c r="F2181" s="156"/>
      <c r="AB2181" s="156"/>
      <c r="AC2181" s="156"/>
      <c r="AD2181" s="156"/>
      <c r="AE2181" s="156"/>
      <c r="AF2181" s="156"/>
      <c r="AG2181" s="156"/>
      <c r="AM2181" s="380"/>
      <c r="AN2181" s="214"/>
      <c r="AO2181" s="214"/>
      <c r="AV2181" s="475"/>
      <c r="BC2181" s="381"/>
      <c r="BE2181" s="382"/>
      <c r="BF2181" s="398"/>
      <c r="BG2181" s="409"/>
      <c r="BH2181" s="156"/>
      <c r="BI2181" s="156"/>
      <c r="BJ2181" s="156"/>
      <c r="BK2181" s="156"/>
      <c r="BL2181" s="156"/>
      <c r="BN2181" s="367"/>
    </row>
    <row r="2182" spans="1:66" s="216" customFormat="1" x14ac:dyDescent="0.45">
      <c r="A2182" s="154"/>
      <c r="B2182" s="485"/>
      <c r="C2182" s="155"/>
      <c r="D2182" s="155"/>
      <c r="E2182" s="156"/>
      <c r="F2182" s="156"/>
      <c r="AB2182" s="156"/>
      <c r="AC2182" s="156"/>
      <c r="AD2182" s="156"/>
      <c r="AE2182" s="156"/>
      <c r="AF2182" s="156"/>
      <c r="AG2182" s="156"/>
      <c r="AM2182" s="380"/>
      <c r="AN2182" s="214"/>
      <c r="AO2182" s="214"/>
      <c r="AV2182" s="475"/>
      <c r="BC2182" s="381"/>
      <c r="BE2182" s="382"/>
      <c r="BF2182" s="398"/>
      <c r="BG2182" s="409"/>
      <c r="BH2182" s="156"/>
      <c r="BI2182" s="156"/>
      <c r="BJ2182" s="156"/>
      <c r="BK2182" s="156"/>
      <c r="BL2182" s="156"/>
      <c r="BN2182" s="367"/>
    </row>
    <row r="2183" spans="1:66" s="216" customFormat="1" x14ac:dyDescent="0.45">
      <c r="A2183" s="154"/>
      <c r="B2183" s="485"/>
      <c r="C2183" s="155"/>
      <c r="D2183" s="155"/>
      <c r="E2183" s="156"/>
      <c r="F2183" s="156"/>
      <c r="AB2183" s="156"/>
      <c r="AC2183" s="156"/>
      <c r="AD2183" s="156"/>
      <c r="AE2183" s="156"/>
      <c r="AF2183" s="156"/>
      <c r="AG2183" s="156"/>
      <c r="AM2183" s="380"/>
      <c r="AN2183" s="214"/>
      <c r="AO2183" s="214"/>
      <c r="AV2183" s="475"/>
      <c r="BC2183" s="381"/>
      <c r="BE2183" s="382"/>
      <c r="BF2183" s="398"/>
      <c r="BG2183" s="409"/>
      <c r="BH2183" s="156"/>
      <c r="BI2183" s="156"/>
      <c r="BJ2183" s="156"/>
      <c r="BK2183" s="156"/>
      <c r="BL2183" s="156"/>
      <c r="BN2183" s="367"/>
    </row>
    <row r="2184" spans="1:66" s="216" customFormat="1" x14ac:dyDescent="0.45">
      <c r="A2184" s="154"/>
      <c r="B2184" s="485"/>
      <c r="C2184" s="155"/>
      <c r="D2184" s="155"/>
      <c r="E2184" s="156"/>
      <c r="F2184" s="156"/>
      <c r="AB2184" s="156"/>
      <c r="AC2184" s="156"/>
      <c r="AD2184" s="156"/>
      <c r="AE2184" s="156"/>
      <c r="AF2184" s="156"/>
      <c r="AG2184" s="156"/>
      <c r="AM2184" s="380"/>
      <c r="AN2184" s="214"/>
      <c r="AO2184" s="214"/>
      <c r="AV2184" s="475"/>
      <c r="BC2184" s="381"/>
      <c r="BE2184" s="382"/>
      <c r="BF2184" s="398"/>
      <c r="BG2184" s="409"/>
      <c r="BH2184" s="156"/>
      <c r="BI2184" s="156"/>
      <c r="BJ2184" s="156"/>
      <c r="BK2184" s="156"/>
      <c r="BL2184" s="156"/>
      <c r="BN2184" s="367"/>
    </row>
    <row r="2185" spans="1:66" s="216" customFormat="1" x14ac:dyDescent="0.45">
      <c r="A2185" s="154"/>
      <c r="B2185" s="485"/>
      <c r="C2185" s="155"/>
      <c r="D2185" s="155"/>
      <c r="E2185" s="156"/>
      <c r="F2185" s="156"/>
      <c r="AB2185" s="156"/>
      <c r="AC2185" s="156"/>
      <c r="AD2185" s="156"/>
      <c r="AE2185" s="156"/>
      <c r="AF2185" s="156"/>
      <c r="AG2185" s="156"/>
      <c r="AM2185" s="380"/>
      <c r="AN2185" s="214"/>
      <c r="AO2185" s="214"/>
      <c r="AV2185" s="475"/>
      <c r="BC2185" s="381"/>
      <c r="BE2185" s="382"/>
      <c r="BF2185" s="398"/>
      <c r="BG2185" s="409"/>
      <c r="BH2185" s="156"/>
      <c r="BI2185" s="156"/>
      <c r="BJ2185" s="156"/>
      <c r="BK2185" s="156"/>
      <c r="BL2185" s="156"/>
      <c r="BN2185" s="367"/>
    </row>
    <row r="2186" spans="1:66" s="216" customFormat="1" x14ac:dyDescent="0.45">
      <c r="A2186" s="154"/>
      <c r="B2186" s="485"/>
      <c r="C2186" s="155"/>
      <c r="D2186" s="155"/>
      <c r="E2186" s="156"/>
      <c r="F2186" s="156"/>
      <c r="AB2186" s="156"/>
      <c r="AC2186" s="156"/>
      <c r="AD2186" s="156"/>
      <c r="AE2186" s="156"/>
      <c r="AF2186" s="156"/>
      <c r="AG2186" s="156"/>
      <c r="AM2186" s="380"/>
      <c r="AN2186" s="214"/>
      <c r="AO2186" s="214"/>
      <c r="AV2186" s="475"/>
      <c r="BC2186" s="381"/>
      <c r="BE2186" s="382"/>
      <c r="BF2186" s="398"/>
      <c r="BG2186" s="409"/>
      <c r="BH2186" s="156"/>
      <c r="BI2186" s="156"/>
      <c r="BJ2186" s="156"/>
      <c r="BK2186" s="156"/>
      <c r="BL2186" s="156"/>
      <c r="BN2186" s="367"/>
    </row>
    <row r="2187" spans="1:66" s="216" customFormat="1" x14ac:dyDescent="0.45">
      <c r="A2187" s="154"/>
      <c r="B2187" s="485"/>
      <c r="C2187" s="155"/>
      <c r="D2187" s="155"/>
      <c r="E2187" s="156"/>
      <c r="F2187" s="156"/>
      <c r="AB2187" s="156"/>
      <c r="AC2187" s="156"/>
      <c r="AD2187" s="156"/>
      <c r="AE2187" s="156"/>
      <c r="AF2187" s="156"/>
      <c r="AG2187" s="156"/>
      <c r="AM2187" s="380"/>
      <c r="AN2187" s="214"/>
      <c r="AO2187" s="214"/>
      <c r="AV2187" s="475"/>
      <c r="BC2187" s="381"/>
      <c r="BE2187" s="382"/>
      <c r="BF2187" s="398"/>
      <c r="BG2187" s="409"/>
      <c r="BH2187" s="156"/>
      <c r="BI2187" s="156"/>
      <c r="BJ2187" s="156"/>
      <c r="BK2187" s="156"/>
      <c r="BL2187" s="156"/>
      <c r="BN2187" s="367"/>
    </row>
    <row r="2188" spans="1:66" s="216" customFormat="1" x14ac:dyDescent="0.45">
      <c r="A2188" s="154"/>
      <c r="B2188" s="485"/>
      <c r="C2188" s="155"/>
      <c r="D2188" s="155"/>
      <c r="E2188" s="156"/>
      <c r="F2188" s="156"/>
      <c r="AB2188" s="156"/>
      <c r="AC2188" s="156"/>
      <c r="AD2188" s="156"/>
      <c r="AE2188" s="156"/>
      <c r="AF2188" s="156"/>
      <c r="AG2188" s="156"/>
      <c r="AM2188" s="380"/>
      <c r="AN2188" s="214"/>
      <c r="AO2188" s="214"/>
      <c r="AV2188" s="475"/>
      <c r="BC2188" s="381"/>
      <c r="BE2188" s="382"/>
      <c r="BF2188" s="398"/>
      <c r="BG2188" s="409"/>
      <c r="BH2188" s="156"/>
      <c r="BI2188" s="156"/>
      <c r="BJ2188" s="156"/>
      <c r="BK2188" s="156"/>
      <c r="BL2188" s="156"/>
      <c r="BN2188" s="367"/>
    </row>
    <row r="2189" spans="1:66" s="216" customFormat="1" x14ac:dyDescent="0.45">
      <c r="A2189" s="154"/>
      <c r="B2189" s="485"/>
      <c r="C2189" s="155"/>
      <c r="D2189" s="155"/>
      <c r="E2189" s="156"/>
      <c r="F2189" s="156"/>
      <c r="AB2189" s="156"/>
      <c r="AC2189" s="156"/>
      <c r="AD2189" s="156"/>
      <c r="AE2189" s="156"/>
      <c r="AF2189" s="156"/>
      <c r="AG2189" s="156"/>
      <c r="AM2189" s="380"/>
      <c r="AN2189" s="214"/>
      <c r="AO2189" s="214"/>
      <c r="AV2189" s="475"/>
      <c r="BC2189" s="381"/>
      <c r="BE2189" s="382"/>
      <c r="BF2189" s="398"/>
      <c r="BG2189" s="409"/>
      <c r="BH2189" s="156"/>
      <c r="BI2189" s="156"/>
      <c r="BJ2189" s="156"/>
      <c r="BK2189" s="156"/>
      <c r="BL2189" s="156"/>
      <c r="BN2189" s="367"/>
    </row>
    <row r="2190" spans="1:66" s="216" customFormat="1" x14ac:dyDescent="0.45">
      <c r="A2190" s="154"/>
      <c r="B2190" s="485"/>
      <c r="C2190" s="155"/>
      <c r="D2190" s="155"/>
      <c r="E2190" s="156"/>
      <c r="F2190" s="156"/>
      <c r="AB2190" s="156"/>
      <c r="AC2190" s="156"/>
      <c r="AD2190" s="156"/>
      <c r="AE2190" s="156"/>
      <c r="AF2190" s="156"/>
      <c r="AG2190" s="156"/>
      <c r="AM2190" s="380"/>
      <c r="AN2190" s="214"/>
      <c r="AO2190" s="214"/>
      <c r="AV2190" s="475"/>
      <c r="BC2190" s="381"/>
      <c r="BE2190" s="382"/>
      <c r="BF2190" s="398"/>
      <c r="BG2190" s="409"/>
      <c r="BH2190" s="156"/>
      <c r="BI2190" s="156"/>
      <c r="BJ2190" s="156"/>
      <c r="BK2190" s="156"/>
      <c r="BL2190" s="156"/>
      <c r="BN2190" s="367"/>
    </row>
    <row r="2191" spans="1:66" s="216" customFormat="1" x14ac:dyDescent="0.45">
      <c r="A2191" s="154"/>
      <c r="B2191" s="485"/>
      <c r="C2191" s="155"/>
      <c r="D2191" s="155"/>
      <c r="E2191" s="156"/>
      <c r="F2191" s="156"/>
      <c r="AB2191" s="156"/>
      <c r="AC2191" s="156"/>
      <c r="AD2191" s="156"/>
      <c r="AE2191" s="156"/>
      <c r="AF2191" s="156"/>
      <c r="AG2191" s="156"/>
      <c r="AM2191" s="380"/>
      <c r="AN2191" s="214"/>
      <c r="AO2191" s="214"/>
      <c r="AV2191" s="475"/>
      <c r="BC2191" s="381"/>
      <c r="BE2191" s="382"/>
      <c r="BF2191" s="398"/>
      <c r="BG2191" s="409"/>
      <c r="BH2191" s="156"/>
      <c r="BI2191" s="156"/>
      <c r="BJ2191" s="156"/>
      <c r="BK2191" s="156"/>
      <c r="BL2191" s="156"/>
      <c r="BN2191" s="367"/>
    </row>
    <row r="2192" spans="1:66" s="216" customFormat="1" x14ac:dyDescent="0.45">
      <c r="A2192" s="154"/>
      <c r="B2192" s="485"/>
      <c r="C2192" s="155"/>
      <c r="D2192" s="155"/>
      <c r="E2192" s="156"/>
      <c r="F2192" s="156"/>
      <c r="AB2192" s="156"/>
      <c r="AC2192" s="156"/>
      <c r="AD2192" s="156"/>
      <c r="AE2192" s="156"/>
      <c r="AF2192" s="156"/>
      <c r="AG2192" s="156"/>
      <c r="AM2192" s="380"/>
      <c r="AN2192" s="214"/>
      <c r="AO2192" s="214"/>
      <c r="AV2192" s="475"/>
      <c r="BC2192" s="381"/>
      <c r="BE2192" s="382"/>
      <c r="BF2192" s="398"/>
      <c r="BG2192" s="409"/>
      <c r="BH2192" s="156"/>
      <c r="BI2192" s="156"/>
      <c r="BJ2192" s="156"/>
      <c r="BK2192" s="156"/>
      <c r="BL2192" s="156"/>
      <c r="BN2192" s="367"/>
    </row>
    <row r="2193" spans="1:66" s="216" customFormat="1" x14ac:dyDescent="0.45">
      <c r="A2193" s="154"/>
      <c r="B2193" s="485"/>
      <c r="C2193" s="155"/>
      <c r="D2193" s="155"/>
      <c r="E2193" s="156"/>
      <c r="F2193" s="156"/>
      <c r="AB2193" s="156"/>
      <c r="AC2193" s="156"/>
      <c r="AD2193" s="156"/>
      <c r="AE2193" s="156"/>
      <c r="AF2193" s="156"/>
      <c r="AG2193" s="156"/>
      <c r="AM2193" s="380"/>
      <c r="AN2193" s="214"/>
      <c r="AO2193" s="214"/>
      <c r="AV2193" s="475"/>
      <c r="BC2193" s="381"/>
      <c r="BE2193" s="382"/>
      <c r="BF2193" s="398"/>
      <c r="BG2193" s="409"/>
      <c r="BH2193" s="156"/>
      <c r="BI2193" s="156"/>
      <c r="BJ2193" s="156"/>
      <c r="BK2193" s="156"/>
      <c r="BL2193" s="156"/>
      <c r="BN2193" s="367"/>
    </row>
    <row r="2194" spans="1:66" s="216" customFormat="1" x14ac:dyDescent="0.45">
      <c r="A2194" s="154"/>
      <c r="B2194" s="485"/>
      <c r="C2194" s="155"/>
      <c r="D2194" s="155"/>
      <c r="E2194" s="156"/>
      <c r="F2194" s="156"/>
      <c r="AB2194" s="156"/>
      <c r="AC2194" s="156"/>
      <c r="AD2194" s="156"/>
      <c r="AE2194" s="156"/>
      <c r="AF2194" s="156"/>
      <c r="AG2194" s="156"/>
      <c r="AM2194" s="380"/>
      <c r="AN2194" s="214"/>
      <c r="AO2194" s="214"/>
      <c r="AV2194" s="475"/>
      <c r="BC2194" s="381"/>
      <c r="BE2194" s="382"/>
      <c r="BF2194" s="398"/>
      <c r="BG2194" s="409"/>
      <c r="BH2194" s="156"/>
      <c r="BI2194" s="156"/>
      <c r="BJ2194" s="156"/>
      <c r="BK2194" s="156"/>
      <c r="BL2194" s="156"/>
      <c r="BN2194" s="367"/>
    </row>
    <row r="2195" spans="1:66" s="216" customFormat="1" x14ac:dyDescent="0.45">
      <c r="A2195" s="154"/>
      <c r="B2195" s="485"/>
      <c r="C2195" s="155"/>
      <c r="D2195" s="155"/>
      <c r="E2195" s="156"/>
      <c r="F2195" s="156"/>
      <c r="AB2195" s="156"/>
      <c r="AC2195" s="156"/>
      <c r="AD2195" s="156"/>
      <c r="AE2195" s="156"/>
      <c r="AF2195" s="156"/>
      <c r="AG2195" s="156"/>
      <c r="AM2195" s="380"/>
      <c r="AN2195" s="214"/>
      <c r="AO2195" s="214"/>
      <c r="AV2195" s="475"/>
      <c r="BC2195" s="381"/>
      <c r="BE2195" s="382"/>
      <c r="BF2195" s="398"/>
      <c r="BG2195" s="409"/>
      <c r="BH2195" s="156"/>
      <c r="BI2195" s="156"/>
      <c r="BJ2195" s="156"/>
      <c r="BK2195" s="156"/>
      <c r="BL2195" s="156"/>
      <c r="BN2195" s="367"/>
    </row>
    <row r="2196" spans="1:66" s="216" customFormat="1" x14ac:dyDescent="0.45">
      <c r="A2196" s="154"/>
      <c r="B2196" s="485"/>
      <c r="C2196" s="155"/>
      <c r="D2196" s="155"/>
      <c r="E2196" s="156"/>
      <c r="F2196" s="156"/>
      <c r="AB2196" s="156"/>
      <c r="AC2196" s="156"/>
      <c r="AD2196" s="156"/>
      <c r="AE2196" s="156"/>
      <c r="AF2196" s="156"/>
      <c r="AG2196" s="156"/>
      <c r="AM2196" s="380"/>
      <c r="AN2196" s="214"/>
      <c r="AO2196" s="214"/>
      <c r="AV2196" s="475"/>
      <c r="BC2196" s="381"/>
      <c r="BE2196" s="382"/>
      <c r="BF2196" s="398"/>
      <c r="BG2196" s="409"/>
      <c r="BH2196" s="156"/>
      <c r="BI2196" s="156"/>
      <c r="BJ2196" s="156"/>
      <c r="BK2196" s="156"/>
      <c r="BL2196" s="156"/>
      <c r="BN2196" s="367"/>
    </row>
    <row r="2197" spans="1:66" s="216" customFormat="1" x14ac:dyDescent="0.45">
      <c r="A2197" s="154"/>
      <c r="B2197" s="485"/>
      <c r="C2197" s="155"/>
      <c r="D2197" s="155"/>
      <c r="E2197" s="156"/>
      <c r="F2197" s="156"/>
      <c r="AB2197" s="156"/>
      <c r="AC2197" s="156"/>
      <c r="AD2197" s="156"/>
      <c r="AE2197" s="156"/>
      <c r="AF2197" s="156"/>
      <c r="AG2197" s="156"/>
      <c r="AM2197" s="380"/>
      <c r="AN2197" s="214"/>
      <c r="AO2197" s="214"/>
      <c r="AV2197" s="475"/>
      <c r="BC2197" s="381"/>
      <c r="BE2197" s="382"/>
      <c r="BF2197" s="398"/>
      <c r="BG2197" s="409"/>
      <c r="BH2197" s="156"/>
      <c r="BI2197" s="156"/>
      <c r="BJ2197" s="156"/>
      <c r="BK2197" s="156"/>
      <c r="BL2197" s="156"/>
      <c r="BN2197" s="367"/>
    </row>
    <row r="2198" spans="1:66" s="216" customFormat="1" x14ac:dyDescent="0.45">
      <c r="A2198" s="154"/>
      <c r="B2198" s="485"/>
      <c r="C2198" s="155"/>
      <c r="D2198" s="155"/>
      <c r="E2198" s="156"/>
      <c r="F2198" s="156"/>
      <c r="AB2198" s="156"/>
      <c r="AC2198" s="156"/>
      <c r="AD2198" s="156"/>
      <c r="AE2198" s="156"/>
      <c r="AF2198" s="156"/>
      <c r="AG2198" s="156"/>
      <c r="AM2198" s="380"/>
      <c r="AN2198" s="214"/>
      <c r="AO2198" s="214"/>
      <c r="AV2198" s="475"/>
      <c r="BC2198" s="381"/>
      <c r="BE2198" s="382"/>
      <c r="BF2198" s="398"/>
      <c r="BG2198" s="409"/>
      <c r="BH2198" s="156"/>
      <c r="BI2198" s="156"/>
      <c r="BJ2198" s="156"/>
      <c r="BK2198" s="156"/>
      <c r="BL2198" s="156"/>
      <c r="BN2198" s="367"/>
    </row>
    <row r="2199" spans="1:66" s="216" customFormat="1" x14ac:dyDescent="0.45">
      <c r="A2199" s="154"/>
      <c r="B2199" s="485"/>
      <c r="C2199" s="155"/>
      <c r="D2199" s="155"/>
      <c r="E2199" s="156"/>
      <c r="F2199" s="156"/>
      <c r="AB2199" s="156"/>
      <c r="AC2199" s="156"/>
      <c r="AD2199" s="156"/>
      <c r="AE2199" s="156"/>
      <c r="AF2199" s="156"/>
      <c r="AG2199" s="156"/>
      <c r="AM2199" s="380"/>
      <c r="AN2199" s="214"/>
      <c r="AO2199" s="214"/>
      <c r="AV2199" s="475"/>
      <c r="BC2199" s="381"/>
      <c r="BE2199" s="382"/>
      <c r="BF2199" s="398"/>
      <c r="BG2199" s="409"/>
      <c r="BH2199" s="156"/>
      <c r="BI2199" s="156"/>
      <c r="BJ2199" s="156"/>
      <c r="BK2199" s="156"/>
      <c r="BL2199" s="156"/>
      <c r="BN2199" s="367"/>
    </row>
    <row r="2200" spans="1:66" s="216" customFormat="1" x14ac:dyDescent="0.45">
      <c r="A2200" s="154"/>
      <c r="B2200" s="485"/>
      <c r="C2200" s="155"/>
      <c r="D2200" s="155"/>
      <c r="E2200" s="156"/>
      <c r="F2200" s="156"/>
      <c r="AB2200" s="156"/>
      <c r="AC2200" s="156"/>
      <c r="AD2200" s="156"/>
      <c r="AE2200" s="156"/>
      <c r="AF2200" s="156"/>
      <c r="AG2200" s="156"/>
      <c r="AM2200" s="380"/>
      <c r="AN2200" s="214"/>
      <c r="AO2200" s="214"/>
      <c r="AV2200" s="475"/>
      <c r="BC2200" s="381"/>
      <c r="BE2200" s="382"/>
      <c r="BF2200" s="398"/>
      <c r="BG2200" s="409"/>
      <c r="BH2200" s="156"/>
      <c r="BI2200" s="156"/>
      <c r="BJ2200" s="156"/>
      <c r="BK2200" s="156"/>
      <c r="BL2200" s="156"/>
      <c r="BN2200" s="367"/>
    </row>
    <row r="2201" spans="1:66" s="216" customFormat="1" x14ac:dyDescent="0.45">
      <c r="A2201" s="154"/>
      <c r="B2201" s="485"/>
      <c r="C2201" s="155"/>
      <c r="D2201" s="155"/>
      <c r="E2201" s="156"/>
      <c r="F2201" s="156"/>
      <c r="AB2201" s="156"/>
      <c r="AC2201" s="156"/>
      <c r="AD2201" s="156"/>
      <c r="AE2201" s="156"/>
      <c r="AF2201" s="156"/>
      <c r="AG2201" s="156"/>
      <c r="AM2201" s="380"/>
      <c r="AN2201" s="214"/>
      <c r="AO2201" s="214"/>
      <c r="AV2201" s="475"/>
      <c r="BC2201" s="381"/>
      <c r="BE2201" s="382"/>
      <c r="BF2201" s="398"/>
      <c r="BG2201" s="409"/>
      <c r="BH2201" s="156"/>
      <c r="BI2201" s="156"/>
      <c r="BJ2201" s="156"/>
      <c r="BK2201" s="156"/>
      <c r="BL2201" s="156"/>
      <c r="BN2201" s="367"/>
    </row>
    <row r="2202" spans="1:66" s="216" customFormat="1" x14ac:dyDescent="0.45">
      <c r="A2202" s="154"/>
      <c r="B2202" s="485"/>
      <c r="C2202" s="155"/>
      <c r="D2202" s="155"/>
      <c r="E2202" s="156"/>
      <c r="F2202" s="156"/>
      <c r="AB2202" s="156"/>
      <c r="AC2202" s="156"/>
      <c r="AD2202" s="156"/>
      <c r="AE2202" s="156"/>
      <c r="AF2202" s="156"/>
      <c r="AG2202" s="156"/>
      <c r="AM2202" s="380"/>
      <c r="AN2202" s="214"/>
      <c r="AO2202" s="214"/>
      <c r="AV2202" s="475"/>
      <c r="BC2202" s="381"/>
      <c r="BE2202" s="382"/>
      <c r="BF2202" s="398"/>
      <c r="BG2202" s="409"/>
      <c r="BH2202" s="156"/>
      <c r="BI2202" s="156"/>
      <c r="BJ2202" s="156"/>
      <c r="BK2202" s="156"/>
      <c r="BL2202" s="156"/>
      <c r="BN2202" s="367"/>
    </row>
    <row r="2203" spans="1:66" s="216" customFormat="1" x14ac:dyDescent="0.45">
      <c r="A2203" s="154"/>
      <c r="B2203" s="485"/>
      <c r="C2203" s="155"/>
      <c r="D2203" s="155"/>
      <c r="E2203" s="156"/>
      <c r="F2203" s="156"/>
      <c r="AB2203" s="156"/>
      <c r="AC2203" s="156"/>
      <c r="AD2203" s="156"/>
      <c r="AE2203" s="156"/>
      <c r="AF2203" s="156"/>
      <c r="AG2203" s="156"/>
      <c r="AM2203" s="380"/>
      <c r="AN2203" s="214"/>
      <c r="AO2203" s="214"/>
      <c r="AV2203" s="475"/>
      <c r="BC2203" s="381"/>
      <c r="BE2203" s="382"/>
      <c r="BF2203" s="398"/>
      <c r="BG2203" s="409"/>
      <c r="BH2203" s="156"/>
      <c r="BI2203" s="156"/>
      <c r="BJ2203" s="156"/>
      <c r="BK2203" s="156"/>
      <c r="BL2203" s="156"/>
      <c r="BN2203" s="367"/>
    </row>
    <row r="2204" spans="1:66" s="216" customFormat="1" x14ac:dyDescent="0.45">
      <c r="A2204" s="154"/>
      <c r="B2204" s="485"/>
      <c r="C2204" s="155"/>
      <c r="D2204" s="155"/>
      <c r="E2204" s="156"/>
      <c r="F2204" s="156"/>
      <c r="AB2204" s="156"/>
      <c r="AC2204" s="156"/>
      <c r="AD2204" s="156"/>
      <c r="AE2204" s="156"/>
      <c r="AF2204" s="156"/>
      <c r="AG2204" s="156"/>
      <c r="AM2204" s="380"/>
      <c r="AN2204" s="214"/>
      <c r="AO2204" s="214"/>
      <c r="AV2204" s="475"/>
      <c r="BC2204" s="381"/>
      <c r="BE2204" s="382"/>
      <c r="BF2204" s="398"/>
      <c r="BG2204" s="409"/>
      <c r="BH2204" s="156"/>
      <c r="BI2204" s="156"/>
      <c r="BJ2204" s="156"/>
      <c r="BK2204" s="156"/>
      <c r="BL2204" s="156"/>
      <c r="BN2204" s="367"/>
    </row>
    <row r="2205" spans="1:66" s="216" customFormat="1" x14ac:dyDescent="0.45">
      <c r="A2205" s="154"/>
      <c r="B2205" s="485"/>
      <c r="C2205" s="155"/>
      <c r="D2205" s="155"/>
      <c r="E2205" s="156"/>
      <c r="F2205" s="156"/>
      <c r="AB2205" s="156"/>
      <c r="AC2205" s="156"/>
      <c r="AD2205" s="156"/>
      <c r="AE2205" s="156"/>
      <c r="AF2205" s="156"/>
      <c r="AG2205" s="156"/>
      <c r="AM2205" s="380"/>
      <c r="AN2205" s="214"/>
      <c r="AO2205" s="214"/>
      <c r="AV2205" s="475"/>
      <c r="BC2205" s="381"/>
      <c r="BE2205" s="382"/>
      <c r="BF2205" s="398"/>
      <c r="BG2205" s="409"/>
      <c r="BH2205" s="156"/>
      <c r="BI2205" s="156"/>
      <c r="BJ2205" s="156"/>
      <c r="BK2205" s="156"/>
      <c r="BL2205" s="156"/>
      <c r="BN2205" s="367"/>
    </row>
    <row r="2206" spans="1:66" s="216" customFormat="1" x14ac:dyDescent="0.45">
      <c r="A2206" s="154"/>
      <c r="B2206" s="485"/>
      <c r="C2206" s="155"/>
      <c r="D2206" s="155"/>
      <c r="E2206" s="156"/>
      <c r="F2206" s="156"/>
      <c r="AB2206" s="156"/>
      <c r="AC2206" s="156"/>
      <c r="AD2206" s="156"/>
      <c r="AE2206" s="156"/>
      <c r="AF2206" s="156"/>
      <c r="AG2206" s="156"/>
      <c r="AM2206" s="380"/>
      <c r="AN2206" s="214"/>
      <c r="AO2206" s="214"/>
      <c r="AV2206" s="475"/>
      <c r="BC2206" s="381"/>
      <c r="BE2206" s="382"/>
      <c r="BF2206" s="398"/>
      <c r="BG2206" s="409"/>
      <c r="BH2206" s="156"/>
      <c r="BI2206" s="156"/>
      <c r="BJ2206" s="156"/>
      <c r="BK2206" s="156"/>
      <c r="BL2206" s="156"/>
      <c r="BN2206" s="367"/>
    </row>
    <row r="2207" spans="1:66" s="216" customFormat="1" x14ac:dyDescent="0.45">
      <c r="A2207" s="154"/>
      <c r="B2207" s="485"/>
      <c r="C2207" s="155"/>
      <c r="D2207" s="155"/>
      <c r="E2207" s="156"/>
      <c r="F2207" s="156"/>
      <c r="AB2207" s="156"/>
      <c r="AC2207" s="156"/>
      <c r="AD2207" s="156"/>
      <c r="AE2207" s="156"/>
      <c r="AF2207" s="156"/>
      <c r="AG2207" s="156"/>
      <c r="AM2207" s="380"/>
      <c r="AN2207" s="214"/>
      <c r="AO2207" s="214"/>
      <c r="AV2207" s="475"/>
      <c r="BC2207" s="381"/>
      <c r="BE2207" s="382"/>
      <c r="BF2207" s="398"/>
      <c r="BG2207" s="409"/>
      <c r="BH2207" s="156"/>
      <c r="BI2207" s="156"/>
      <c r="BJ2207" s="156"/>
      <c r="BK2207" s="156"/>
      <c r="BL2207" s="156"/>
      <c r="BN2207" s="367"/>
    </row>
    <row r="2208" spans="1:66" s="216" customFormat="1" x14ac:dyDescent="0.45">
      <c r="A2208" s="154"/>
      <c r="B2208" s="485"/>
      <c r="C2208" s="155"/>
      <c r="D2208" s="155"/>
      <c r="E2208" s="156"/>
      <c r="F2208" s="156"/>
      <c r="AB2208" s="156"/>
      <c r="AC2208" s="156"/>
      <c r="AD2208" s="156"/>
      <c r="AE2208" s="156"/>
      <c r="AF2208" s="156"/>
      <c r="AG2208" s="156"/>
      <c r="AM2208" s="380"/>
      <c r="AN2208" s="214"/>
      <c r="AO2208" s="214"/>
      <c r="AV2208" s="475"/>
      <c r="BC2208" s="381"/>
      <c r="BE2208" s="382"/>
      <c r="BF2208" s="398"/>
      <c r="BG2208" s="409"/>
      <c r="BH2208" s="156"/>
      <c r="BI2208" s="156"/>
      <c r="BJ2208" s="156"/>
      <c r="BK2208" s="156"/>
      <c r="BL2208" s="156"/>
      <c r="BN2208" s="367"/>
    </row>
    <row r="2209" spans="1:66" s="216" customFormat="1" x14ac:dyDescent="0.45">
      <c r="A2209" s="154"/>
      <c r="B2209" s="485"/>
      <c r="C2209" s="155"/>
      <c r="D2209" s="155"/>
      <c r="E2209" s="156"/>
      <c r="F2209" s="156"/>
      <c r="AB2209" s="156"/>
      <c r="AC2209" s="156"/>
      <c r="AD2209" s="156"/>
      <c r="AE2209" s="156"/>
      <c r="AF2209" s="156"/>
      <c r="AG2209" s="156"/>
      <c r="AM2209" s="380"/>
      <c r="AN2209" s="214"/>
      <c r="AO2209" s="214"/>
      <c r="AV2209" s="475"/>
      <c r="BC2209" s="381"/>
      <c r="BE2209" s="382"/>
      <c r="BF2209" s="398"/>
      <c r="BG2209" s="409"/>
      <c r="BH2209" s="156"/>
      <c r="BI2209" s="156"/>
      <c r="BJ2209" s="156"/>
      <c r="BK2209" s="156"/>
      <c r="BL2209" s="156"/>
      <c r="BN2209" s="367"/>
    </row>
    <row r="2210" spans="1:66" s="216" customFormat="1" x14ac:dyDescent="0.45">
      <c r="A2210" s="154"/>
      <c r="B2210" s="485"/>
      <c r="C2210" s="155"/>
      <c r="D2210" s="155"/>
      <c r="E2210" s="156"/>
      <c r="F2210" s="156"/>
      <c r="AB2210" s="156"/>
      <c r="AC2210" s="156"/>
      <c r="AD2210" s="156"/>
      <c r="AE2210" s="156"/>
      <c r="AF2210" s="156"/>
      <c r="AG2210" s="156"/>
      <c r="AM2210" s="380"/>
      <c r="AN2210" s="214"/>
      <c r="AO2210" s="214"/>
      <c r="AV2210" s="475"/>
      <c r="BC2210" s="381"/>
      <c r="BE2210" s="382"/>
      <c r="BF2210" s="398"/>
      <c r="BG2210" s="409"/>
      <c r="BH2210" s="156"/>
      <c r="BI2210" s="156"/>
      <c r="BJ2210" s="156"/>
      <c r="BK2210" s="156"/>
      <c r="BL2210" s="156"/>
      <c r="BN2210" s="367"/>
    </row>
    <row r="2211" spans="1:66" s="216" customFormat="1" x14ac:dyDescent="0.45">
      <c r="A2211" s="154"/>
      <c r="B2211" s="485"/>
      <c r="C2211" s="155"/>
      <c r="D2211" s="155"/>
      <c r="E2211" s="156"/>
      <c r="F2211" s="156"/>
      <c r="AB2211" s="156"/>
      <c r="AC2211" s="156"/>
      <c r="AD2211" s="156"/>
      <c r="AE2211" s="156"/>
      <c r="AF2211" s="156"/>
      <c r="AG2211" s="156"/>
      <c r="AM2211" s="380"/>
      <c r="AN2211" s="214"/>
      <c r="AO2211" s="214"/>
      <c r="AV2211" s="475"/>
      <c r="BC2211" s="381"/>
      <c r="BE2211" s="382"/>
      <c r="BF2211" s="398"/>
      <c r="BG2211" s="409"/>
      <c r="BH2211" s="156"/>
      <c r="BI2211" s="156"/>
      <c r="BJ2211" s="156"/>
      <c r="BK2211" s="156"/>
      <c r="BL2211" s="156"/>
      <c r="BN2211" s="367"/>
    </row>
    <row r="2212" spans="1:66" s="216" customFormat="1" x14ac:dyDescent="0.45">
      <c r="A2212" s="154"/>
      <c r="B2212" s="485"/>
      <c r="C2212" s="155"/>
      <c r="D2212" s="155"/>
      <c r="E2212" s="156"/>
      <c r="F2212" s="156"/>
      <c r="AB2212" s="156"/>
      <c r="AC2212" s="156"/>
      <c r="AD2212" s="156"/>
      <c r="AE2212" s="156"/>
      <c r="AF2212" s="156"/>
      <c r="AG2212" s="156"/>
      <c r="AM2212" s="380"/>
      <c r="AN2212" s="214"/>
      <c r="AO2212" s="214"/>
      <c r="AV2212" s="475"/>
      <c r="BC2212" s="381"/>
      <c r="BE2212" s="382"/>
      <c r="BF2212" s="398"/>
      <c r="BG2212" s="409"/>
      <c r="BH2212" s="156"/>
      <c r="BI2212" s="156"/>
      <c r="BJ2212" s="156"/>
      <c r="BK2212" s="156"/>
      <c r="BL2212" s="156"/>
      <c r="BN2212" s="367"/>
    </row>
    <row r="2213" spans="1:66" s="216" customFormat="1" x14ac:dyDescent="0.45">
      <c r="A2213" s="154"/>
      <c r="B2213" s="485"/>
      <c r="C2213" s="155"/>
      <c r="D2213" s="155"/>
      <c r="E2213" s="156"/>
      <c r="F2213" s="156"/>
      <c r="AB2213" s="156"/>
      <c r="AC2213" s="156"/>
      <c r="AD2213" s="156"/>
      <c r="AE2213" s="156"/>
      <c r="AF2213" s="156"/>
      <c r="AG2213" s="156"/>
      <c r="AM2213" s="380"/>
      <c r="AN2213" s="214"/>
      <c r="AO2213" s="214"/>
      <c r="AV2213" s="475"/>
      <c r="BC2213" s="381"/>
      <c r="BE2213" s="382"/>
      <c r="BF2213" s="398"/>
      <c r="BG2213" s="409"/>
      <c r="BH2213" s="156"/>
      <c r="BI2213" s="156"/>
      <c r="BJ2213" s="156"/>
      <c r="BK2213" s="156"/>
      <c r="BL2213" s="156"/>
      <c r="BN2213" s="367"/>
    </row>
    <row r="2214" spans="1:66" s="216" customFormat="1" x14ac:dyDescent="0.45">
      <c r="A2214" s="154"/>
      <c r="B2214" s="485"/>
      <c r="C2214" s="155"/>
      <c r="D2214" s="155"/>
      <c r="E2214" s="156"/>
      <c r="F2214" s="156"/>
      <c r="AB2214" s="156"/>
      <c r="AC2214" s="156"/>
      <c r="AD2214" s="156"/>
      <c r="AE2214" s="156"/>
      <c r="AF2214" s="156"/>
      <c r="AG2214" s="156"/>
      <c r="AM2214" s="380"/>
      <c r="AN2214" s="214"/>
      <c r="AO2214" s="214"/>
      <c r="AV2214" s="475"/>
      <c r="BC2214" s="381"/>
      <c r="BE2214" s="382"/>
      <c r="BF2214" s="398"/>
      <c r="BG2214" s="409"/>
      <c r="BH2214" s="156"/>
      <c r="BI2214" s="156"/>
      <c r="BJ2214" s="156"/>
      <c r="BK2214" s="156"/>
      <c r="BL2214" s="156"/>
      <c r="BN2214" s="367"/>
    </row>
    <row r="2215" spans="1:66" s="216" customFormat="1" x14ac:dyDescent="0.45">
      <c r="A2215" s="154"/>
      <c r="B2215" s="485"/>
      <c r="C2215" s="155"/>
      <c r="D2215" s="155"/>
      <c r="E2215" s="156"/>
      <c r="F2215" s="156"/>
      <c r="AB2215" s="156"/>
      <c r="AC2215" s="156"/>
      <c r="AD2215" s="156"/>
      <c r="AE2215" s="156"/>
      <c r="AF2215" s="156"/>
      <c r="AG2215" s="156"/>
      <c r="AM2215" s="380"/>
      <c r="AN2215" s="214"/>
      <c r="AO2215" s="214"/>
      <c r="AV2215" s="475"/>
      <c r="BC2215" s="381"/>
      <c r="BE2215" s="382"/>
      <c r="BF2215" s="398"/>
      <c r="BG2215" s="409"/>
      <c r="BH2215" s="156"/>
      <c r="BI2215" s="156"/>
      <c r="BJ2215" s="156"/>
      <c r="BK2215" s="156"/>
      <c r="BL2215" s="156"/>
      <c r="BN2215" s="367"/>
    </row>
    <row r="2216" spans="1:66" s="216" customFormat="1" x14ac:dyDescent="0.45">
      <c r="A2216" s="154"/>
      <c r="B2216" s="485"/>
      <c r="C2216" s="155"/>
      <c r="D2216" s="155"/>
      <c r="E2216" s="156"/>
      <c r="F2216" s="156"/>
      <c r="AB2216" s="156"/>
      <c r="AC2216" s="156"/>
      <c r="AD2216" s="156"/>
      <c r="AE2216" s="156"/>
      <c r="AF2216" s="156"/>
      <c r="AG2216" s="156"/>
      <c r="AM2216" s="380"/>
      <c r="AN2216" s="214"/>
      <c r="AO2216" s="214"/>
      <c r="AV2216" s="475"/>
      <c r="BC2216" s="381"/>
      <c r="BE2216" s="382"/>
      <c r="BF2216" s="398"/>
      <c r="BG2216" s="409"/>
      <c r="BH2216" s="156"/>
      <c r="BI2216" s="156"/>
      <c r="BJ2216" s="156"/>
      <c r="BK2216" s="156"/>
      <c r="BL2216" s="156"/>
      <c r="BN2216" s="367"/>
    </row>
    <row r="2217" spans="1:66" s="216" customFormat="1" x14ac:dyDescent="0.45">
      <c r="A2217" s="154"/>
      <c r="B2217" s="485"/>
      <c r="C2217" s="155"/>
      <c r="D2217" s="155"/>
      <c r="E2217" s="156"/>
      <c r="F2217" s="156"/>
      <c r="AB2217" s="156"/>
      <c r="AC2217" s="156"/>
      <c r="AD2217" s="156"/>
      <c r="AE2217" s="156"/>
      <c r="AF2217" s="156"/>
      <c r="AG2217" s="156"/>
      <c r="AM2217" s="380"/>
      <c r="AN2217" s="214"/>
      <c r="AO2217" s="214"/>
      <c r="AV2217" s="475"/>
      <c r="BC2217" s="381"/>
      <c r="BE2217" s="382"/>
      <c r="BF2217" s="398"/>
      <c r="BG2217" s="409"/>
      <c r="BH2217" s="156"/>
      <c r="BI2217" s="156"/>
      <c r="BJ2217" s="156"/>
      <c r="BK2217" s="156"/>
      <c r="BL2217" s="156"/>
      <c r="BN2217" s="367"/>
    </row>
    <row r="2218" spans="1:66" s="216" customFormat="1" x14ac:dyDescent="0.45">
      <c r="A2218" s="154"/>
      <c r="B2218" s="485"/>
      <c r="C2218" s="155"/>
      <c r="D2218" s="155"/>
      <c r="E2218" s="156"/>
      <c r="F2218" s="156"/>
      <c r="AB2218" s="156"/>
      <c r="AC2218" s="156"/>
      <c r="AD2218" s="156"/>
      <c r="AE2218" s="156"/>
      <c r="AF2218" s="156"/>
      <c r="AG2218" s="156"/>
      <c r="AM2218" s="380"/>
      <c r="AN2218" s="214"/>
      <c r="AO2218" s="214"/>
      <c r="AV2218" s="475"/>
      <c r="BC2218" s="381"/>
      <c r="BE2218" s="382"/>
      <c r="BF2218" s="398"/>
      <c r="BG2218" s="409"/>
      <c r="BH2218" s="156"/>
      <c r="BI2218" s="156"/>
      <c r="BJ2218" s="156"/>
      <c r="BK2218" s="156"/>
      <c r="BL2218" s="156"/>
      <c r="BN2218" s="367"/>
    </row>
    <row r="2219" spans="1:66" s="216" customFormat="1" x14ac:dyDescent="0.45">
      <c r="A2219" s="154"/>
      <c r="B2219" s="485"/>
      <c r="C2219" s="155"/>
      <c r="D2219" s="155"/>
      <c r="E2219" s="156"/>
      <c r="F2219" s="156"/>
      <c r="AB2219" s="156"/>
      <c r="AC2219" s="156"/>
      <c r="AD2219" s="156"/>
      <c r="AE2219" s="156"/>
      <c r="AF2219" s="156"/>
      <c r="AG2219" s="156"/>
      <c r="AM2219" s="380"/>
      <c r="AN2219" s="214"/>
      <c r="AO2219" s="214"/>
      <c r="AV2219" s="475"/>
      <c r="BC2219" s="381"/>
      <c r="BE2219" s="382"/>
      <c r="BF2219" s="398"/>
      <c r="BG2219" s="409"/>
      <c r="BH2219" s="156"/>
      <c r="BI2219" s="156"/>
      <c r="BJ2219" s="156"/>
      <c r="BK2219" s="156"/>
      <c r="BL2219" s="156"/>
      <c r="BN2219" s="367"/>
    </row>
    <row r="2220" spans="1:66" s="216" customFormat="1" x14ac:dyDescent="0.45">
      <c r="A2220" s="154"/>
      <c r="B2220" s="485"/>
      <c r="C2220" s="155"/>
      <c r="D2220" s="155"/>
      <c r="E2220" s="156"/>
      <c r="F2220" s="156"/>
      <c r="AB2220" s="156"/>
      <c r="AC2220" s="156"/>
      <c r="AD2220" s="156"/>
      <c r="AE2220" s="156"/>
      <c r="AF2220" s="156"/>
      <c r="AG2220" s="156"/>
      <c r="AM2220" s="380"/>
      <c r="AN2220" s="214"/>
      <c r="AO2220" s="214"/>
      <c r="AV2220" s="475"/>
      <c r="BC2220" s="381"/>
      <c r="BE2220" s="382"/>
      <c r="BF2220" s="398"/>
      <c r="BG2220" s="409"/>
      <c r="BH2220" s="156"/>
      <c r="BI2220" s="156"/>
      <c r="BJ2220" s="156"/>
      <c r="BK2220" s="156"/>
      <c r="BL2220" s="156"/>
      <c r="BN2220" s="367"/>
    </row>
    <row r="2221" spans="1:66" s="216" customFormat="1" x14ac:dyDescent="0.45">
      <c r="A2221" s="154"/>
      <c r="B2221" s="485"/>
      <c r="C2221" s="155"/>
      <c r="D2221" s="155"/>
      <c r="E2221" s="156"/>
      <c r="F2221" s="156"/>
      <c r="AB2221" s="156"/>
      <c r="AC2221" s="156"/>
      <c r="AD2221" s="156"/>
      <c r="AE2221" s="156"/>
      <c r="AF2221" s="156"/>
      <c r="AG2221" s="156"/>
      <c r="AM2221" s="380"/>
      <c r="AN2221" s="214"/>
      <c r="AO2221" s="214"/>
      <c r="AV2221" s="475"/>
      <c r="BC2221" s="381"/>
      <c r="BE2221" s="382"/>
      <c r="BF2221" s="398"/>
      <c r="BG2221" s="409"/>
      <c r="BH2221" s="156"/>
      <c r="BI2221" s="156"/>
      <c r="BJ2221" s="156"/>
      <c r="BK2221" s="156"/>
      <c r="BL2221" s="156"/>
      <c r="BN2221" s="367"/>
    </row>
    <row r="2222" spans="1:66" s="216" customFormat="1" x14ac:dyDescent="0.45">
      <c r="A2222" s="154"/>
      <c r="B2222" s="485"/>
      <c r="C2222" s="155"/>
      <c r="D2222" s="155"/>
      <c r="E2222" s="156"/>
      <c r="F2222" s="156"/>
      <c r="AB2222" s="156"/>
      <c r="AC2222" s="156"/>
      <c r="AD2222" s="156"/>
      <c r="AE2222" s="156"/>
      <c r="AF2222" s="156"/>
      <c r="AG2222" s="156"/>
      <c r="AM2222" s="380"/>
      <c r="AN2222" s="214"/>
      <c r="AO2222" s="214"/>
      <c r="AV2222" s="475"/>
      <c r="BC2222" s="381"/>
      <c r="BE2222" s="382"/>
      <c r="BF2222" s="398"/>
      <c r="BG2222" s="409"/>
      <c r="BH2222" s="156"/>
      <c r="BI2222" s="156"/>
      <c r="BJ2222" s="156"/>
      <c r="BK2222" s="156"/>
      <c r="BL2222" s="156"/>
      <c r="BN2222" s="367"/>
    </row>
    <row r="2223" spans="1:66" s="216" customFormat="1" x14ac:dyDescent="0.45">
      <c r="A2223" s="154"/>
      <c r="B2223" s="485"/>
      <c r="C2223" s="155"/>
      <c r="D2223" s="155"/>
      <c r="E2223" s="156"/>
      <c r="F2223" s="156"/>
      <c r="AB2223" s="156"/>
      <c r="AC2223" s="156"/>
      <c r="AD2223" s="156"/>
      <c r="AE2223" s="156"/>
      <c r="AF2223" s="156"/>
      <c r="AG2223" s="156"/>
      <c r="AM2223" s="380"/>
      <c r="AN2223" s="214"/>
      <c r="AO2223" s="214"/>
      <c r="AV2223" s="475"/>
      <c r="BC2223" s="381"/>
      <c r="BE2223" s="382"/>
      <c r="BF2223" s="398"/>
      <c r="BG2223" s="409"/>
      <c r="BH2223" s="156"/>
      <c r="BI2223" s="156"/>
      <c r="BJ2223" s="156"/>
      <c r="BK2223" s="156"/>
      <c r="BL2223" s="156"/>
      <c r="BN2223" s="367"/>
    </row>
    <row r="2224" spans="1:66" s="216" customFormat="1" x14ac:dyDescent="0.45">
      <c r="A2224" s="154"/>
      <c r="B2224" s="485"/>
      <c r="C2224" s="155"/>
      <c r="D2224" s="155"/>
      <c r="E2224" s="156"/>
      <c r="F2224" s="156"/>
      <c r="AB2224" s="156"/>
      <c r="AC2224" s="156"/>
      <c r="AD2224" s="156"/>
      <c r="AE2224" s="156"/>
      <c r="AF2224" s="156"/>
      <c r="AG2224" s="156"/>
      <c r="AM2224" s="380"/>
      <c r="AN2224" s="214"/>
      <c r="AO2224" s="214"/>
      <c r="AV2224" s="475"/>
      <c r="BC2224" s="381"/>
      <c r="BE2224" s="382"/>
      <c r="BF2224" s="398"/>
      <c r="BG2224" s="409"/>
      <c r="BH2224" s="156"/>
      <c r="BI2224" s="156"/>
      <c r="BJ2224" s="156"/>
      <c r="BK2224" s="156"/>
      <c r="BL2224" s="156"/>
      <c r="BN2224" s="367"/>
    </row>
    <row r="2225" spans="1:66" s="216" customFormat="1" x14ac:dyDescent="0.45">
      <c r="A2225" s="154"/>
      <c r="B2225" s="485"/>
      <c r="C2225" s="155"/>
      <c r="D2225" s="155"/>
      <c r="E2225" s="156"/>
      <c r="F2225" s="156"/>
      <c r="AB2225" s="156"/>
      <c r="AC2225" s="156"/>
      <c r="AD2225" s="156"/>
      <c r="AE2225" s="156"/>
      <c r="AF2225" s="156"/>
      <c r="AG2225" s="156"/>
      <c r="AM2225" s="380"/>
      <c r="AN2225" s="214"/>
      <c r="AO2225" s="214"/>
      <c r="AV2225" s="475"/>
      <c r="BC2225" s="381"/>
      <c r="BE2225" s="382"/>
      <c r="BF2225" s="398"/>
      <c r="BG2225" s="409"/>
      <c r="BH2225" s="156"/>
      <c r="BI2225" s="156"/>
      <c r="BJ2225" s="156"/>
      <c r="BK2225" s="156"/>
      <c r="BL2225" s="156"/>
      <c r="BN2225" s="367"/>
    </row>
    <row r="2226" spans="1:66" s="216" customFormat="1" x14ac:dyDescent="0.45">
      <c r="A2226" s="154"/>
      <c r="B2226" s="485"/>
      <c r="C2226" s="155"/>
      <c r="D2226" s="155"/>
      <c r="E2226" s="156"/>
      <c r="F2226" s="156"/>
      <c r="AB2226" s="156"/>
      <c r="AC2226" s="156"/>
      <c r="AD2226" s="156"/>
      <c r="AE2226" s="156"/>
      <c r="AF2226" s="156"/>
      <c r="AG2226" s="156"/>
      <c r="AM2226" s="380"/>
      <c r="AN2226" s="214"/>
      <c r="AO2226" s="214"/>
      <c r="AV2226" s="475"/>
      <c r="BC2226" s="381"/>
      <c r="BE2226" s="382"/>
      <c r="BF2226" s="398"/>
      <c r="BG2226" s="409"/>
      <c r="BH2226" s="156"/>
      <c r="BI2226" s="156"/>
      <c r="BJ2226" s="156"/>
      <c r="BK2226" s="156"/>
      <c r="BL2226" s="156"/>
      <c r="BN2226" s="367"/>
    </row>
    <row r="2227" spans="1:66" s="216" customFormat="1" x14ac:dyDescent="0.45">
      <c r="A2227" s="154"/>
      <c r="B2227" s="485"/>
      <c r="C2227" s="155"/>
      <c r="D2227" s="155"/>
      <c r="E2227" s="156"/>
      <c r="F2227" s="156"/>
      <c r="AB2227" s="156"/>
      <c r="AC2227" s="156"/>
      <c r="AD2227" s="156"/>
      <c r="AE2227" s="156"/>
      <c r="AF2227" s="156"/>
      <c r="AG2227" s="156"/>
      <c r="AM2227" s="380"/>
      <c r="AN2227" s="214"/>
      <c r="AO2227" s="214"/>
      <c r="AV2227" s="475"/>
      <c r="BC2227" s="381"/>
      <c r="BE2227" s="382"/>
      <c r="BF2227" s="398"/>
      <c r="BG2227" s="409"/>
      <c r="BH2227" s="156"/>
      <c r="BI2227" s="156"/>
      <c r="BJ2227" s="156"/>
      <c r="BK2227" s="156"/>
      <c r="BL2227" s="156"/>
      <c r="BN2227" s="367"/>
    </row>
    <row r="2228" spans="1:66" s="216" customFormat="1" x14ac:dyDescent="0.45">
      <c r="A2228" s="154"/>
      <c r="B2228" s="485"/>
      <c r="C2228" s="155"/>
      <c r="D2228" s="155"/>
      <c r="E2228" s="156"/>
      <c r="F2228" s="156"/>
      <c r="AB2228" s="156"/>
      <c r="AC2228" s="156"/>
      <c r="AD2228" s="156"/>
      <c r="AE2228" s="156"/>
      <c r="AF2228" s="156"/>
      <c r="AG2228" s="156"/>
      <c r="AM2228" s="380"/>
      <c r="AN2228" s="214"/>
      <c r="AO2228" s="214"/>
      <c r="AV2228" s="475"/>
      <c r="BC2228" s="381"/>
      <c r="BE2228" s="382"/>
      <c r="BF2228" s="398"/>
      <c r="BG2228" s="409"/>
      <c r="BH2228" s="156"/>
      <c r="BI2228" s="156"/>
      <c r="BJ2228" s="156"/>
      <c r="BK2228" s="156"/>
      <c r="BL2228" s="156"/>
      <c r="BN2228" s="367"/>
    </row>
    <row r="2229" spans="1:66" s="216" customFormat="1" x14ac:dyDescent="0.45">
      <c r="A2229" s="154"/>
      <c r="B2229" s="485"/>
      <c r="C2229" s="155"/>
      <c r="D2229" s="155"/>
      <c r="E2229" s="156"/>
      <c r="F2229" s="156"/>
      <c r="AB2229" s="156"/>
      <c r="AC2229" s="156"/>
      <c r="AD2229" s="156"/>
      <c r="AE2229" s="156"/>
      <c r="AF2229" s="156"/>
      <c r="AG2229" s="156"/>
      <c r="AM2229" s="380"/>
      <c r="AN2229" s="214"/>
      <c r="AO2229" s="214"/>
      <c r="AV2229" s="475"/>
      <c r="BC2229" s="381"/>
      <c r="BE2229" s="382"/>
      <c r="BF2229" s="398"/>
      <c r="BG2229" s="409"/>
      <c r="BH2229" s="156"/>
      <c r="BI2229" s="156"/>
      <c r="BJ2229" s="156"/>
      <c r="BK2229" s="156"/>
      <c r="BL2229" s="156"/>
      <c r="BN2229" s="367"/>
    </row>
    <row r="2230" spans="1:66" s="216" customFormat="1" x14ac:dyDescent="0.45">
      <c r="A2230" s="154"/>
      <c r="B2230" s="485"/>
      <c r="C2230" s="155"/>
      <c r="D2230" s="155"/>
      <c r="E2230" s="156"/>
      <c r="F2230" s="156"/>
      <c r="AB2230" s="156"/>
      <c r="AC2230" s="156"/>
      <c r="AD2230" s="156"/>
      <c r="AE2230" s="156"/>
      <c r="AF2230" s="156"/>
      <c r="AG2230" s="156"/>
      <c r="AM2230" s="380"/>
      <c r="AN2230" s="214"/>
      <c r="AO2230" s="214"/>
      <c r="AV2230" s="475"/>
      <c r="BC2230" s="381"/>
      <c r="BE2230" s="382"/>
      <c r="BF2230" s="398"/>
      <c r="BG2230" s="409"/>
      <c r="BH2230" s="156"/>
      <c r="BI2230" s="156"/>
      <c r="BJ2230" s="156"/>
      <c r="BK2230" s="156"/>
      <c r="BL2230" s="156"/>
      <c r="BN2230" s="367"/>
    </row>
    <row r="2231" spans="1:66" s="216" customFormat="1" x14ac:dyDescent="0.45">
      <c r="A2231" s="154"/>
      <c r="B2231" s="485"/>
      <c r="C2231" s="155"/>
      <c r="D2231" s="155"/>
      <c r="E2231" s="156"/>
      <c r="F2231" s="156"/>
      <c r="AB2231" s="156"/>
      <c r="AC2231" s="156"/>
      <c r="AD2231" s="156"/>
      <c r="AE2231" s="156"/>
      <c r="AF2231" s="156"/>
      <c r="AG2231" s="156"/>
      <c r="AM2231" s="380"/>
      <c r="AN2231" s="214"/>
      <c r="AO2231" s="214"/>
      <c r="AV2231" s="475"/>
      <c r="BC2231" s="381"/>
      <c r="BE2231" s="382"/>
      <c r="BF2231" s="398"/>
      <c r="BG2231" s="409"/>
      <c r="BH2231" s="156"/>
      <c r="BI2231" s="156"/>
      <c r="BJ2231" s="156"/>
      <c r="BK2231" s="156"/>
      <c r="BL2231" s="156"/>
      <c r="BN2231" s="367"/>
    </row>
    <row r="2232" spans="1:66" s="216" customFormat="1" x14ac:dyDescent="0.45">
      <c r="A2232" s="154"/>
      <c r="B2232" s="485"/>
      <c r="C2232" s="155"/>
      <c r="D2232" s="155"/>
      <c r="E2232" s="156"/>
      <c r="F2232" s="156"/>
      <c r="AB2232" s="156"/>
      <c r="AC2232" s="156"/>
      <c r="AD2232" s="156"/>
      <c r="AE2232" s="156"/>
      <c r="AF2232" s="156"/>
      <c r="AG2232" s="156"/>
      <c r="AM2232" s="380"/>
      <c r="AN2232" s="214"/>
      <c r="AO2232" s="214"/>
      <c r="AV2232" s="475"/>
      <c r="BC2232" s="381"/>
      <c r="BE2232" s="382"/>
      <c r="BF2232" s="398"/>
      <c r="BG2232" s="409"/>
      <c r="BH2232" s="156"/>
      <c r="BI2232" s="156"/>
      <c r="BJ2232" s="156"/>
      <c r="BK2232" s="156"/>
      <c r="BL2232" s="156"/>
      <c r="BN2232" s="367"/>
    </row>
    <row r="2233" spans="1:66" s="216" customFormat="1" x14ac:dyDescent="0.45">
      <c r="A2233" s="154"/>
      <c r="B2233" s="485"/>
      <c r="C2233" s="155"/>
      <c r="D2233" s="155"/>
      <c r="E2233" s="156"/>
      <c r="F2233" s="156"/>
      <c r="AB2233" s="156"/>
      <c r="AC2233" s="156"/>
      <c r="AD2233" s="156"/>
      <c r="AE2233" s="156"/>
      <c r="AF2233" s="156"/>
      <c r="AG2233" s="156"/>
      <c r="AM2233" s="380"/>
      <c r="AN2233" s="214"/>
      <c r="AO2233" s="214"/>
      <c r="AV2233" s="475"/>
      <c r="BC2233" s="381"/>
      <c r="BE2233" s="382"/>
      <c r="BF2233" s="398"/>
      <c r="BG2233" s="409"/>
      <c r="BH2233" s="156"/>
      <c r="BI2233" s="156"/>
      <c r="BJ2233" s="156"/>
      <c r="BK2233" s="156"/>
      <c r="BL2233" s="156"/>
      <c r="BN2233" s="367"/>
    </row>
    <row r="2234" spans="1:66" s="216" customFormat="1" x14ac:dyDescent="0.45">
      <c r="A2234" s="154"/>
      <c r="B2234" s="485"/>
      <c r="C2234" s="155"/>
      <c r="D2234" s="155"/>
      <c r="E2234" s="156"/>
      <c r="F2234" s="156"/>
      <c r="AB2234" s="156"/>
      <c r="AC2234" s="156"/>
      <c r="AD2234" s="156"/>
      <c r="AE2234" s="156"/>
      <c r="AF2234" s="156"/>
      <c r="AG2234" s="156"/>
      <c r="AM2234" s="380"/>
      <c r="AN2234" s="214"/>
      <c r="AO2234" s="214"/>
      <c r="AV2234" s="475"/>
      <c r="BC2234" s="381"/>
      <c r="BE2234" s="382"/>
      <c r="BF2234" s="398"/>
      <c r="BG2234" s="409"/>
      <c r="BH2234" s="156"/>
      <c r="BI2234" s="156"/>
      <c r="BJ2234" s="156"/>
      <c r="BK2234" s="156"/>
      <c r="BL2234" s="156"/>
      <c r="BN2234" s="367"/>
    </row>
    <row r="2235" spans="1:66" s="216" customFormat="1" x14ac:dyDescent="0.45">
      <c r="A2235" s="154"/>
      <c r="B2235" s="485"/>
      <c r="C2235" s="155"/>
      <c r="D2235" s="155"/>
      <c r="E2235" s="156"/>
      <c r="F2235" s="156"/>
      <c r="AB2235" s="156"/>
      <c r="AC2235" s="156"/>
      <c r="AD2235" s="156"/>
      <c r="AE2235" s="156"/>
      <c r="AF2235" s="156"/>
      <c r="AG2235" s="156"/>
      <c r="AM2235" s="380"/>
      <c r="AN2235" s="214"/>
      <c r="AO2235" s="214"/>
      <c r="AV2235" s="475"/>
      <c r="BC2235" s="381"/>
      <c r="BE2235" s="382"/>
      <c r="BF2235" s="398"/>
      <c r="BG2235" s="409"/>
      <c r="BH2235" s="156"/>
      <c r="BI2235" s="156"/>
      <c r="BJ2235" s="156"/>
      <c r="BK2235" s="156"/>
      <c r="BL2235" s="156"/>
      <c r="BN2235" s="367"/>
    </row>
    <row r="2236" spans="1:66" s="216" customFormat="1" x14ac:dyDescent="0.45">
      <c r="A2236" s="154"/>
      <c r="B2236" s="485"/>
      <c r="C2236" s="155"/>
      <c r="D2236" s="155"/>
      <c r="E2236" s="156"/>
      <c r="F2236" s="156"/>
      <c r="AB2236" s="156"/>
      <c r="AC2236" s="156"/>
      <c r="AD2236" s="156"/>
      <c r="AE2236" s="156"/>
      <c r="AF2236" s="156"/>
      <c r="AG2236" s="156"/>
      <c r="AM2236" s="380"/>
      <c r="AN2236" s="214"/>
      <c r="AO2236" s="214"/>
      <c r="AV2236" s="475"/>
      <c r="BC2236" s="381"/>
      <c r="BE2236" s="382"/>
      <c r="BF2236" s="398"/>
      <c r="BG2236" s="409"/>
      <c r="BH2236" s="156"/>
      <c r="BI2236" s="156"/>
      <c r="BJ2236" s="156"/>
      <c r="BK2236" s="156"/>
      <c r="BL2236" s="156"/>
      <c r="BN2236" s="367"/>
    </row>
    <row r="2237" spans="1:66" s="216" customFormat="1" x14ac:dyDescent="0.45">
      <c r="A2237" s="154"/>
      <c r="B2237" s="485"/>
      <c r="C2237" s="155"/>
      <c r="D2237" s="155"/>
      <c r="E2237" s="156"/>
      <c r="F2237" s="156"/>
      <c r="AB2237" s="156"/>
      <c r="AC2237" s="156"/>
      <c r="AD2237" s="156"/>
      <c r="AE2237" s="156"/>
      <c r="AF2237" s="156"/>
      <c r="AG2237" s="156"/>
      <c r="AM2237" s="380"/>
      <c r="AN2237" s="214"/>
      <c r="AO2237" s="214"/>
      <c r="AV2237" s="475"/>
      <c r="BC2237" s="381"/>
      <c r="BE2237" s="382"/>
      <c r="BF2237" s="398"/>
      <c r="BG2237" s="409"/>
      <c r="BH2237" s="156"/>
      <c r="BI2237" s="156"/>
      <c r="BJ2237" s="156"/>
      <c r="BK2237" s="156"/>
      <c r="BL2237" s="156"/>
      <c r="BN2237" s="367"/>
    </row>
    <row r="2238" spans="1:66" s="216" customFormat="1" x14ac:dyDescent="0.45">
      <c r="A2238" s="154"/>
      <c r="B2238" s="485"/>
      <c r="C2238" s="155"/>
      <c r="D2238" s="155"/>
      <c r="E2238" s="156"/>
      <c r="F2238" s="156"/>
      <c r="AB2238" s="156"/>
      <c r="AC2238" s="156"/>
      <c r="AD2238" s="156"/>
      <c r="AE2238" s="156"/>
      <c r="AF2238" s="156"/>
      <c r="AG2238" s="156"/>
      <c r="AM2238" s="380"/>
      <c r="AN2238" s="214"/>
      <c r="AO2238" s="214"/>
      <c r="AV2238" s="475"/>
      <c r="BC2238" s="381"/>
      <c r="BE2238" s="382"/>
      <c r="BF2238" s="398"/>
      <c r="BG2238" s="409"/>
      <c r="BH2238" s="156"/>
      <c r="BI2238" s="156"/>
      <c r="BJ2238" s="156"/>
      <c r="BK2238" s="156"/>
      <c r="BL2238" s="156"/>
      <c r="BN2238" s="367"/>
    </row>
    <row r="2239" spans="1:66" s="216" customFormat="1" x14ac:dyDescent="0.45">
      <c r="A2239" s="154"/>
      <c r="B2239" s="485"/>
      <c r="C2239" s="155"/>
      <c r="D2239" s="155"/>
      <c r="E2239" s="156"/>
      <c r="F2239" s="156"/>
      <c r="AB2239" s="156"/>
      <c r="AC2239" s="156"/>
      <c r="AD2239" s="156"/>
      <c r="AE2239" s="156"/>
      <c r="AF2239" s="156"/>
      <c r="AG2239" s="156"/>
      <c r="AM2239" s="380"/>
      <c r="AN2239" s="214"/>
      <c r="AO2239" s="214"/>
      <c r="AV2239" s="475"/>
      <c r="BC2239" s="381"/>
      <c r="BE2239" s="382"/>
      <c r="BF2239" s="398"/>
      <c r="BG2239" s="409"/>
      <c r="BH2239" s="156"/>
      <c r="BI2239" s="156"/>
      <c r="BJ2239" s="156"/>
      <c r="BK2239" s="156"/>
      <c r="BL2239" s="156"/>
      <c r="BN2239" s="367"/>
    </row>
    <row r="2240" spans="1:66" s="216" customFormat="1" x14ac:dyDescent="0.45">
      <c r="A2240" s="154"/>
      <c r="B2240" s="485"/>
      <c r="C2240" s="155"/>
      <c r="D2240" s="155"/>
      <c r="E2240" s="156"/>
      <c r="F2240" s="156"/>
      <c r="AB2240" s="156"/>
      <c r="AC2240" s="156"/>
      <c r="AD2240" s="156"/>
      <c r="AE2240" s="156"/>
      <c r="AF2240" s="156"/>
      <c r="AG2240" s="156"/>
      <c r="AM2240" s="380"/>
      <c r="AN2240" s="214"/>
      <c r="AO2240" s="214"/>
      <c r="AV2240" s="475"/>
      <c r="BC2240" s="381"/>
      <c r="BE2240" s="382"/>
      <c r="BF2240" s="398"/>
      <c r="BG2240" s="409"/>
      <c r="BH2240" s="156"/>
      <c r="BI2240" s="156"/>
      <c r="BJ2240" s="156"/>
      <c r="BK2240" s="156"/>
      <c r="BL2240" s="156"/>
      <c r="BN2240" s="367"/>
    </row>
    <row r="2241" spans="1:66" s="216" customFormat="1" x14ac:dyDescent="0.45">
      <c r="A2241" s="154"/>
      <c r="B2241" s="485"/>
      <c r="C2241" s="155"/>
      <c r="D2241" s="155"/>
      <c r="E2241" s="156"/>
      <c r="F2241" s="156"/>
      <c r="AB2241" s="156"/>
      <c r="AC2241" s="156"/>
      <c r="AD2241" s="156"/>
      <c r="AE2241" s="156"/>
      <c r="AF2241" s="156"/>
      <c r="AG2241" s="156"/>
      <c r="AM2241" s="380"/>
      <c r="AN2241" s="214"/>
      <c r="AO2241" s="214"/>
      <c r="AV2241" s="475"/>
      <c r="BC2241" s="381"/>
      <c r="BE2241" s="382"/>
      <c r="BF2241" s="398"/>
      <c r="BG2241" s="409"/>
      <c r="BH2241" s="156"/>
      <c r="BI2241" s="156"/>
      <c r="BJ2241" s="156"/>
      <c r="BK2241" s="156"/>
      <c r="BL2241" s="156"/>
      <c r="BN2241" s="367"/>
    </row>
    <row r="2242" spans="1:66" s="216" customFormat="1" x14ac:dyDescent="0.45">
      <c r="A2242" s="154"/>
      <c r="B2242" s="485"/>
      <c r="C2242" s="155"/>
      <c r="D2242" s="155"/>
      <c r="E2242" s="156"/>
      <c r="F2242" s="156"/>
      <c r="AB2242" s="156"/>
      <c r="AC2242" s="156"/>
      <c r="AD2242" s="156"/>
      <c r="AE2242" s="156"/>
      <c r="AF2242" s="156"/>
      <c r="AG2242" s="156"/>
      <c r="AM2242" s="380"/>
      <c r="AN2242" s="214"/>
      <c r="AO2242" s="214"/>
      <c r="AV2242" s="475"/>
      <c r="BC2242" s="381"/>
      <c r="BE2242" s="382"/>
      <c r="BF2242" s="398"/>
      <c r="BG2242" s="409"/>
      <c r="BH2242" s="156"/>
      <c r="BI2242" s="156"/>
      <c r="BJ2242" s="156"/>
      <c r="BK2242" s="156"/>
      <c r="BL2242" s="156"/>
      <c r="BN2242" s="367"/>
    </row>
    <row r="2243" spans="1:66" s="216" customFormat="1" x14ac:dyDescent="0.45">
      <c r="A2243" s="154"/>
      <c r="B2243" s="485"/>
      <c r="C2243" s="155"/>
      <c r="D2243" s="155"/>
      <c r="E2243" s="156"/>
      <c r="F2243" s="156"/>
      <c r="AB2243" s="156"/>
      <c r="AC2243" s="156"/>
      <c r="AD2243" s="156"/>
      <c r="AE2243" s="156"/>
      <c r="AF2243" s="156"/>
      <c r="AG2243" s="156"/>
      <c r="AM2243" s="380"/>
      <c r="AN2243" s="214"/>
      <c r="AO2243" s="214"/>
      <c r="AV2243" s="475"/>
      <c r="BC2243" s="381"/>
      <c r="BE2243" s="382"/>
      <c r="BF2243" s="398"/>
      <c r="BG2243" s="409"/>
      <c r="BH2243" s="156"/>
      <c r="BI2243" s="156"/>
      <c r="BJ2243" s="156"/>
      <c r="BK2243" s="156"/>
      <c r="BL2243" s="156"/>
      <c r="BN2243" s="367"/>
    </row>
    <row r="2244" spans="1:66" s="216" customFormat="1" x14ac:dyDescent="0.45">
      <c r="A2244" s="154"/>
      <c r="B2244" s="485"/>
      <c r="C2244" s="155"/>
      <c r="D2244" s="155"/>
      <c r="E2244" s="156"/>
      <c r="F2244" s="156"/>
      <c r="AB2244" s="156"/>
      <c r="AC2244" s="156"/>
      <c r="AD2244" s="156"/>
      <c r="AE2244" s="156"/>
      <c r="AF2244" s="156"/>
      <c r="AG2244" s="156"/>
      <c r="AM2244" s="380"/>
      <c r="AN2244" s="214"/>
      <c r="AO2244" s="214"/>
      <c r="AV2244" s="475"/>
      <c r="BC2244" s="381"/>
      <c r="BE2244" s="382"/>
      <c r="BF2244" s="398"/>
      <c r="BG2244" s="409"/>
      <c r="BH2244" s="156"/>
      <c r="BI2244" s="156"/>
      <c r="BJ2244" s="156"/>
      <c r="BK2244" s="156"/>
      <c r="BL2244" s="156"/>
      <c r="BN2244" s="367"/>
    </row>
    <row r="2245" spans="1:66" s="216" customFormat="1" x14ac:dyDescent="0.45">
      <c r="A2245" s="154"/>
      <c r="B2245" s="485"/>
      <c r="C2245" s="155"/>
      <c r="D2245" s="155"/>
      <c r="E2245" s="156"/>
      <c r="F2245" s="156"/>
      <c r="AB2245" s="156"/>
      <c r="AC2245" s="156"/>
      <c r="AD2245" s="156"/>
      <c r="AE2245" s="156"/>
      <c r="AF2245" s="156"/>
      <c r="AG2245" s="156"/>
      <c r="AM2245" s="380"/>
      <c r="AN2245" s="214"/>
      <c r="AO2245" s="214"/>
      <c r="AV2245" s="475"/>
      <c r="BC2245" s="381"/>
      <c r="BE2245" s="382"/>
      <c r="BF2245" s="398"/>
      <c r="BG2245" s="409"/>
      <c r="BH2245" s="156"/>
      <c r="BI2245" s="156"/>
      <c r="BJ2245" s="156"/>
      <c r="BK2245" s="156"/>
      <c r="BL2245" s="156"/>
      <c r="BN2245" s="367"/>
    </row>
    <row r="2246" spans="1:66" s="216" customFormat="1" x14ac:dyDescent="0.45">
      <c r="A2246" s="154"/>
      <c r="B2246" s="485"/>
      <c r="C2246" s="155"/>
      <c r="D2246" s="155"/>
      <c r="E2246" s="156"/>
      <c r="F2246" s="156"/>
      <c r="AB2246" s="156"/>
      <c r="AC2246" s="156"/>
      <c r="AD2246" s="156"/>
      <c r="AE2246" s="156"/>
      <c r="AF2246" s="156"/>
      <c r="AG2246" s="156"/>
      <c r="AM2246" s="380"/>
      <c r="AN2246" s="214"/>
      <c r="AO2246" s="214"/>
      <c r="AV2246" s="475"/>
      <c r="BC2246" s="381"/>
      <c r="BE2246" s="382"/>
      <c r="BF2246" s="398"/>
      <c r="BG2246" s="409"/>
      <c r="BH2246" s="156"/>
      <c r="BI2246" s="156"/>
      <c r="BJ2246" s="156"/>
      <c r="BK2246" s="156"/>
      <c r="BL2246" s="156"/>
      <c r="BN2246" s="367"/>
    </row>
    <row r="2247" spans="1:66" s="216" customFormat="1" x14ac:dyDescent="0.45">
      <c r="A2247" s="154"/>
      <c r="B2247" s="485"/>
      <c r="C2247" s="155"/>
      <c r="D2247" s="155"/>
      <c r="E2247" s="156"/>
      <c r="F2247" s="156"/>
      <c r="AB2247" s="156"/>
      <c r="AC2247" s="156"/>
      <c r="AD2247" s="156"/>
      <c r="AE2247" s="156"/>
      <c r="AF2247" s="156"/>
      <c r="AG2247" s="156"/>
      <c r="AM2247" s="380"/>
      <c r="AN2247" s="214"/>
      <c r="AO2247" s="214"/>
      <c r="AV2247" s="475"/>
      <c r="BC2247" s="381"/>
      <c r="BE2247" s="382"/>
      <c r="BF2247" s="398"/>
      <c r="BG2247" s="409"/>
      <c r="BH2247" s="156"/>
      <c r="BI2247" s="156"/>
      <c r="BJ2247" s="156"/>
      <c r="BK2247" s="156"/>
      <c r="BL2247" s="156"/>
      <c r="BN2247" s="367"/>
    </row>
    <row r="2248" spans="1:66" s="216" customFormat="1" x14ac:dyDescent="0.45">
      <c r="A2248" s="154"/>
      <c r="B2248" s="485"/>
      <c r="C2248" s="155"/>
      <c r="D2248" s="155"/>
      <c r="E2248" s="156"/>
      <c r="F2248" s="156"/>
      <c r="AB2248" s="156"/>
      <c r="AC2248" s="156"/>
      <c r="AD2248" s="156"/>
      <c r="AE2248" s="156"/>
      <c r="AF2248" s="156"/>
      <c r="AG2248" s="156"/>
      <c r="AM2248" s="380"/>
      <c r="AN2248" s="214"/>
      <c r="AO2248" s="214"/>
      <c r="AV2248" s="475"/>
      <c r="BC2248" s="381"/>
      <c r="BE2248" s="382"/>
      <c r="BF2248" s="398"/>
      <c r="BG2248" s="409"/>
      <c r="BH2248" s="156"/>
      <c r="BI2248" s="156"/>
      <c r="BJ2248" s="156"/>
      <c r="BK2248" s="156"/>
      <c r="BL2248" s="156"/>
      <c r="BN2248" s="367"/>
    </row>
    <row r="2249" spans="1:66" s="216" customFormat="1" x14ac:dyDescent="0.45">
      <c r="A2249" s="154"/>
      <c r="B2249" s="485"/>
      <c r="C2249" s="155"/>
      <c r="D2249" s="155"/>
      <c r="E2249" s="156"/>
      <c r="F2249" s="156"/>
      <c r="AB2249" s="156"/>
      <c r="AC2249" s="156"/>
      <c r="AD2249" s="156"/>
      <c r="AE2249" s="156"/>
      <c r="AF2249" s="156"/>
      <c r="AG2249" s="156"/>
      <c r="AM2249" s="380"/>
      <c r="AN2249" s="214"/>
      <c r="AO2249" s="214"/>
      <c r="AV2249" s="475"/>
      <c r="BC2249" s="381"/>
      <c r="BE2249" s="382"/>
      <c r="BF2249" s="398"/>
      <c r="BG2249" s="409"/>
      <c r="BH2249" s="156"/>
      <c r="BI2249" s="156"/>
      <c r="BJ2249" s="156"/>
      <c r="BK2249" s="156"/>
      <c r="BL2249" s="156"/>
      <c r="BN2249" s="367"/>
    </row>
    <row r="2250" spans="1:66" s="216" customFormat="1" x14ac:dyDescent="0.45">
      <c r="A2250" s="154"/>
      <c r="B2250" s="485"/>
      <c r="C2250" s="155"/>
      <c r="D2250" s="155"/>
      <c r="E2250" s="156"/>
      <c r="F2250" s="156"/>
      <c r="AB2250" s="156"/>
      <c r="AC2250" s="156"/>
      <c r="AD2250" s="156"/>
      <c r="AE2250" s="156"/>
      <c r="AF2250" s="156"/>
      <c r="AG2250" s="156"/>
      <c r="AM2250" s="380"/>
      <c r="AN2250" s="214"/>
      <c r="AO2250" s="214"/>
      <c r="AV2250" s="475"/>
      <c r="BC2250" s="381"/>
      <c r="BE2250" s="382"/>
      <c r="BF2250" s="398"/>
      <c r="BG2250" s="409"/>
      <c r="BH2250" s="156"/>
      <c r="BI2250" s="156"/>
      <c r="BJ2250" s="156"/>
      <c r="BK2250" s="156"/>
      <c r="BL2250" s="156"/>
      <c r="BN2250" s="367"/>
    </row>
    <row r="2251" spans="1:66" s="216" customFormat="1" x14ac:dyDescent="0.45">
      <c r="A2251" s="154"/>
      <c r="B2251" s="485"/>
      <c r="C2251" s="155"/>
      <c r="D2251" s="155"/>
      <c r="E2251" s="156"/>
      <c r="F2251" s="156"/>
      <c r="AB2251" s="156"/>
      <c r="AC2251" s="156"/>
      <c r="AD2251" s="156"/>
      <c r="AE2251" s="156"/>
      <c r="AF2251" s="156"/>
      <c r="AG2251" s="156"/>
      <c r="AM2251" s="380"/>
      <c r="AN2251" s="214"/>
      <c r="AO2251" s="214"/>
      <c r="AV2251" s="475"/>
      <c r="BC2251" s="381"/>
      <c r="BE2251" s="382"/>
      <c r="BF2251" s="398"/>
      <c r="BG2251" s="409"/>
      <c r="BH2251" s="156"/>
      <c r="BI2251" s="156"/>
      <c r="BJ2251" s="156"/>
      <c r="BK2251" s="156"/>
      <c r="BL2251" s="156"/>
      <c r="BN2251" s="367"/>
    </row>
    <row r="2252" spans="1:66" s="216" customFormat="1" x14ac:dyDescent="0.45">
      <c r="A2252" s="154"/>
      <c r="B2252" s="485"/>
      <c r="C2252" s="155"/>
      <c r="D2252" s="155"/>
      <c r="E2252" s="156"/>
      <c r="F2252" s="156"/>
      <c r="AB2252" s="156"/>
      <c r="AC2252" s="156"/>
      <c r="AD2252" s="156"/>
      <c r="AE2252" s="156"/>
      <c r="AF2252" s="156"/>
      <c r="AG2252" s="156"/>
      <c r="AM2252" s="380"/>
      <c r="AN2252" s="214"/>
      <c r="AO2252" s="214"/>
      <c r="AV2252" s="475"/>
      <c r="BC2252" s="381"/>
      <c r="BE2252" s="382"/>
      <c r="BF2252" s="398"/>
      <c r="BG2252" s="409"/>
      <c r="BH2252" s="156"/>
      <c r="BI2252" s="156"/>
      <c r="BJ2252" s="156"/>
      <c r="BK2252" s="156"/>
      <c r="BL2252" s="156"/>
      <c r="BN2252" s="367"/>
    </row>
    <row r="2253" spans="1:66" s="216" customFormat="1" x14ac:dyDescent="0.45">
      <c r="A2253" s="154"/>
      <c r="B2253" s="485"/>
      <c r="C2253" s="155"/>
      <c r="D2253" s="155"/>
      <c r="E2253" s="156"/>
      <c r="F2253" s="156"/>
      <c r="AB2253" s="156"/>
      <c r="AC2253" s="156"/>
      <c r="AD2253" s="156"/>
      <c r="AE2253" s="156"/>
      <c r="AF2253" s="156"/>
      <c r="AG2253" s="156"/>
      <c r="AM2253" s="380"/>
      <c r="AN2253" s="214"/>
      <c r="AO2253" s="214"/>
      <c r="AV2253" s="475"/>
      <c r="BC2253" s="381"/>
      <c r="BE2253" s="382"/>
      <c r="BF2253" s="398"/>
      <c r="BG2253" s="409"/>
      <c r="BH2253" s="156"/>
      <c r="BI2253" s="156"/>
      <c r="BJ2253" s="156"/>
      <c r="BK2253" s="156"/>
      <c r="BL2253" s="156"/>
      <c r="BN2253" s="367"/>
    </row>
    <row r="2254" spans="1:66" s="216" customFormat="1" x14ac:dyDescent="0.45">
      <c r="A2254" s="154"/>
      <c r="B2254" s="485"/>
      <c r="C2254" s="155"/>
      <c r="D2254" s="155"/>
      <c r="E2254" s="156"/>
      <c r="F2254" s="156"/>
      <c r="AB2254" s="156"/>
      <c r="AC2254" s="156"/>
      <c r="AD2254" s="156"/>
      <c r="AE2254" s="156"/>
      <c r="AF2254" s="156"/>
      <c r="AG2254" s="156"/>
      <c r="AM2254" s="380"/>
      <c r="AN2254" s="214"/>
      <c r="AO2254" s="214"/>
      <c r="AV2254" s="475"/>
      <c r="BC2254" s="381"/>
      <c r="BE2254" s="382"/>
      <c r="BF2254" s="398"/>
      <c r="BG2254" s="409"/>
      <c r="BH2254" s="156"/>
      <c r="BI2254" s="156"/>
      <c r="BJ2254" s="156"/>
      <c r="BK2254" s="156"/>
      <c r="BL2254" s="156"/>
      <c r="BN2254" s="367"/>
    </row>
    <row r="2255" spans="1:66" s="216" customFormat="1" x14ac:dyDescent="0.45">
      <c r="A2255" s="154"/>
      <c r="B2255" s="485"/>
      <c r="C2255" s="155"/>
      <c r="D2255" s="155"/>
      <c r="E2255" s="156"/>
      <c r="F2255" s="156"/>
      <c r="AB2255" s="156"/>
      <c r="AC2255" s="156"/>
      <c r="AD2255" s="156"/>
      <c r="AE2255" s="156"/>
      <c r="AF2255" s="156"/>
      <c r="AG2255" s="156"/>
      <c r="AM2255" s="380"/>
      <c r="AN2255" s="214"/>
      <c r="AO2255" s="214"/>
      <c r="AV2255" s="475"/>
      <c r="BC2255" s="381"/>
      <c r="BE2255" s="382"/>
      <c r="BF2255" s="398"/>
      <c r="BG2255" s="409"/>
      <c r="BH2255" s="156"/>
      <c r="BI2255" s="156"/>
      <c r="BJ2255" s="156"/>
      <c r="BK2255" s="156"/>
      <c r="BL2255" s="156"/>
      <c r="BN2255" s="367"/>
    </row>
    <row r="2256" spans="1:66" s="216" customFormat="1" x14ac:dyDescent="0.45">
      <c r="A2256" s="154"/>
      <c r="B2256" s="485"/>
      <c r="C2256" s="155"/>
      <c r="D2256" s="155"/>
      <c r="E2256" s="156"/>
      <c r="F2256" s="156"/>
      <c r="AB2256" s="156"/>
      <c r="AC2256" s="156"/>
      <c r="AD2256" s="156"/>
      <c r="AE2256" s="156"/>
      <c r="AF2256" s="156"/>
      <c r="AG2256" s="156"/>
      <c r="AM2256" s="380"/>
      <c r="AN2256" s="214"/>
      <c r="AO2256" s="214"/>
      <c r="AV2256" s="475"/>
      <c r="BC2256" s="381"/>
      <c r="BE2256" s="382"/>
      <c r="BF2256" s="398"/>
      <c r="BG2256" s="409"/>
      <c r="BH2256" s="156"/>
      <c r="BI2256" s="156"/>
      <c r="BJ2256" s="156"/>
      <c r="BK2256" s="156"/>
      <c r="BL2256" s="156"/>
      <c r="BN2256" s="367"/>
    </row>
    <row r="2257" spans="1:66" s="216" customFormat="1" x14ac:dyDescent="0.45">
      <c r="A2257" s="154"/>
      <c r="B2257" s="485"/>
      <c r="C2257" s="155"/>
      <c r="D2257" s="155"/>
      <c r="E2257" s="156"/>
      <c r="F2257" s="156"/>
      <c r="AB2257" s="156"/>
      <c r="AC2257" s="156"/>
      <c r="AD2257" s="156"/>
      <c r="AE2257" s="156"/>
      <c r="AF2257" s="156"/>
      <c r="AG2257" s="156"/>
      <c r="AM2257" s="380"/>
      <c r="AN2257" s="214"/>
      <c r="AO2257" s="214"/>
      <c r="AV2257" s="475"/>
      <c r="BC2257" s="381"/>
      <c r="BE2257" s="382"/>
      <c r="BF2257" s="398"/>
      <c r="BG2257" s="409"/>
      <c r="BH2257" s="156"/>
      <c r="BI2257" s="156"/>
      <c r="BJ2257" s="156"/>
      <c r="BK2257" s="156"/>
      <c r="BL2257" s="156"/>
      <c r="BN2257" s="367"/>
    </row>
    <row r="2258" spans="1:66" s="216" customFormat="1" x14ac:dyDescent="0.45">
      <c r="A2258" s="154"/>
      <c r="B2258" s="485"/>
      <c r="C2258" s="155"/>
      <c r="D2258" s="155"/>
      <c r="E2258" s="156"/>
      <c r="F2258" s="156"/>
      <c r="AB2258" s="156"/>
      <c r="AC2258" s="156"/>
      <c r="AD2258" s="156"/>
      <c r="AE2258" s="156"/>
      <c r="AF2258" s="156"/>
      <c r="AG2258" s="156"/>
      <c r="AM2258" s="380"/>
      <c r="AN2258" s="214"/>
      <c r="AO2258" s="214"/>
      <c r="AV2258" s="475"/>
      <c r="BC2258" s="381"/>
      <c r="BE2258" s="382"/>
      <c r="BF2258" s="398"/>
      <c r="BG2258" s="409"/>
      <c r="BH2258" s="156"/>
      <c r="BI2258" s="156"/>
      <c r="BJ2258" s="156"/>
      <c r="BK2258" s="156"/>
      <c r="BL2258" s="156"/>
      <c r="BN2258" s="367"/>
    </row>
    <row r="2259" spans="1:66" s="216" customFormat="1" x14ac:dyDescent="0.45">
      <c r="A2259" s="154"/>
      <c r="B2259" s="485"/>
      <c r="C2259" s="155"/>
      <c r="D2259" s="155"/>
      <c r="E2259" s="156"/>
      <c r="F2259" s="156"/>
      <c r="AB2259" s="156"/>
      <c r="AC2259" s="156"/>
      <c r="AD2259" s="156"/>
      <c r="AE2259" s="156"/>
      <c r="AF2259" s="156"/>
      <c r="AG2259" s="156"/>
      <c r="AM2259" s="380"/>
      <c r="AN2259" s="214"/>
      <c r="AO2259" s="214"/>
      <c r="AV2259" s="475"/>
      <c r="BC2259" s="381"/>
      <c r="BE2259" s="382"/>
      <c r="BF2259" s="398"/>
      <c r="BG2259" s="409"/>
      <c r="BH2259" s="156"/>
      <c r="BI2259" s="156"/>
      <c r="BJ2259" s="156"/>
      <c r="BK2259" s="156"/>
      <c r="BL2259" s="156"/>
      <c r="BN2259" s="367"/>
    </row>
    <row r="2260" spans="1:66" s="216" customFormat="1" x14ac:dyDescent="0.45">
      <c r="A2260" s="154"/>
      <c r="B2260" s="485"/>
      <c r="C2260" s="155"/>
      <c r="D2260" s="155"/>
      <c r="E2260" s="156"/>
      <c r="F2260" s="156"/>
      <c r="AB2260" s="156"/>
      <c r="AC2260" s="156"/>
      <c r="AD2260" s="156"/>
      <c r="AE2260" s="156"/>
      <c r="AF2260" s="156"/>
      <c r="AG2260" s="156"/>
      <c r="AM2260" s="380"/>
      <c r="AN2260" s="214"/>
      <c r="AO2260" s="214"/>
      <c r="AV2260" s="475"/>
      <c r="BC2260" s="381"/>
      <c r="BE2260" s="382"/>
      <c r="BF2260" s="398"/>
      <c r="BG2260" s="409"/>
      <c r="BH2260" s="156"/>
      <c r="BI2260" s="156"/>
      <c r="BJ2260" s="156"/>
      <c r="BK2260" s="156"/>
      <c r="BL2260" s="156"/>
      <c r="BN2260" s="367"/>
    </row>
    <row r="2261" spans="1:66" s="216" customFormat="1" x14ac:dyDescent="0.45">
      <c r="A2261" s="154"/>
      <c r="B2261" s="485"/>
      <c r="C2261" s="155"/>
      <c r="D2261" s="155"/>
      <c r="E2261" s="156"/>
      <c r="F2261" s="156"/>
      <c r="AB2261" s="156"/>
      <c r="AC2261" s="156"/>
      <c r="AD2261" s="156"/>
      <c r="AE2261" s="156"/>
      <c r="AF2261" s="156"/>
      <c r="AG2261" s="156"/>
      <c r="AM2261" s="380"/>
      <c r="AN2261" s="214"/>
      <c r="AO2261" s="214"/>
      <c r="AV2261" s="475"/>
      <c r="BC2261" s="381"/>
      <c r="BE2261" s="382"/>
      <c r="BF2261" s="398"/>
      <c r="BG2261" s="409"/>
      <c r="BH2261" s="156"/>
      <c r="BI2261" s="156"/>
      <c r="BJ2261" s="156"/>
      <c r="BK2261" s="156"/>
      <c r="BL2261" s="156"/>
      <c r="BN2261" s="367"/>
    </row>
    <row r="2262" spans="1:66" s="216" customFormat="1" x14ac:dyDescent="0.45">
      <c r="A2262" s="154"/>
      <c r="B2262" s="485"/>
      <c r="C2262" s="155"/>
      <c r="D2262" s="155"/>
      <c r="E2262" s="156"/>
      <c r="F2262" s="156"/>
      <c r="AB2262" s="156"/>
      <c r="AC2262" s="156"/>
      <c r="AD2262" s="156"/>
      <c r="AE2262" s="156"/>
      <c r="AF2262" s="156"/>
      <c r="AG2262" s="156"/>
      <c r="AM2262" s="380"/>
      <c r="AN2262" s="214"/>
      <c r="AO2262" s="214"/>
      <c r="AV2262" s="475"/>
      <c r="BC2262" s="381"/>
      <c r="BE2262" s="382"/>
      <c r="BF2262" s="398"/>
      <c r="BG2262" s="409"/>
      <c r="BH2262" s="156"/>
      <c r="BI2262" s="156"/>
      <c r="BJ2262" s="156"/>
      <c r="BK2262" s="156"/>
      <c r="BL2262" s="156"/>
      <c r="BN2262" s="367"/>
    </row>
    <row r="2263" spans="1:66" s="216" customFormat="1" x14ac:dyDescent="0.45">
      <c r="A2263" s="154"/>
      <c r="B2263" s="485"/>
      <c r="C2263" s="155"/>
      <c r="D2263" s="155"/>
      <c r="E2263" s="156"/>
      <c r="F2263" s="156"/>
      <c r="AB2263" s="156"/>
      <c r="AC2263" s="156"/>
      <c r="AD2263" s="156"/>
      <c r="AE2263" s="156"/>
      <c r="AF2263" s="156"/>
      <c r="AG2263" s="156"/>
      <c r="AM2263" s="380"/>
      <c r="AN2263" s="214"/>
      <c r="AO2263" s="214"/>
      <c r="AV2263" s="475"/>
      <c r="BC2263" s="381"/>
      <c r="BE2263" s="382"/>
      <c r="BF2263" s="398"/>
      <c r="BG2263" s="409"/>
      <c r="BH2263" s="156"/>
      <c r="BI2263" s="156"/>
      <c r="BJ2263" s="156"/>
      <c r="BK2263" s="156"/>
      <c r="BL2263" s="156"/>
      <c r="BN2263" s="367"/>
    </row>
    <row r="2264" spans="1:66" s="216" customFormat="1" x14ac:dyDescent="0.45">
      <c r="A2264" s="154"/>
      <c r="B2264" s="485"/>
      <c r="C2264" s="155"/>
      <c r="D2264" s="155"/>
      <c r="E2264" s="156"/>
      <c r="F2264" s="156"/>
      <c r="AB2264" s="156"/>
      <c r="AC2264" s="156"/>
      <c r="AD2264" s="156"/>
      <c r="AE2264" s="156"/>
      <c r="AF2264" s="156"/>
      <c r="AG2264" s="156"/>
      <c r="AM2264" s="380"/>
      <c r="AN2264" s="214"/>
      <c r="AO2264" s="214"/>
      <c r="AV2264" s="475"/>
      <c r="BC2264" s="381"/>
      <c r="BE2264" s="382"/>
      <c r="BF2264" s="398"/>
      <c r="BG2264" s="409"/>
      <c r="BH2264" s="156"/>
      <c r="BI2264" s="156"/>
      <c r="BJ2264" s="156"/>
      <c r="BK2264" s="156"/>
      <c r="BL2264" s="156"/>
      <c r="BN2264" s="367"/>
    </row>
    <row r="2265" spans="1:66" s="216" customFormat="1" x14ac:dyDescent="0.45">
      <c r="A2265" s="154"/>
      <c r="B2265" s="485"/>
      <c r="C2265" s="155"/>
      <c r="D2265" s="155"/>
      <c r="E2265" s="156"/>
      <c r="F2265" s="156"/>
      <c r="AB2265" s="156"/>
      <c r="AC2265" s="156"/>
      <c r="AD2265" s="156"/>
      <c r="AE2265" s="156"/>
      <c r="AF2265" s="156"/>
      <c r="AG2265" s="156"/>
      <c r="AM2265" s="380"/>
      <c r="AN2265" s="214"/>
      <c r="AO2265" s="214"/>
      <c r="AV2265" s="475"/>
      <c r="BC2265" s="381"/>
      <c r="BE2265" s="382"/>
      <c r="BF2265" s="398"/>
      <c r="BG2265" s="409"/>
      <c r="BH2265" s="156"/>
      <c r="BI2265" s="156"/>
      <c r="BJ2265" s="156"/>
      <c r="BK2265" s="156"/>
      <c r="BL2265" s="156"/>
      <c r="BN2265" s="367"/>
    </row>
    <row r="2266" spans="1:66" s="216" customFormat="1" x14ac:dyDescent="0.45">
      <c r="A2266" s="154"/>
      <c r="B2266" s="485"/>
      <c r="C2266" s="155"/>
      <c r="D2266" s="155"/>
      <c r="E2266" s="156"/>
      <c r="F2266" s="156"/>
      <c r="AB2266" s="156"/>
      <c r="AC2266" s="156"/>
      <c r="AD2266" s="156"/>
      <c r="AE2266" s="156"/>
      <c r="AF2266" s="156"/>
      <c r="AG2266" s="156"/>
      <c r="AM2266" s="380"/>
      <c r="AN2266" s="214"/>
      <c r="AO2266" s="214"/>
      <c r="AV2266" s="475"/>
      <c r="BC2266" s="381"/>
      <c r="BE2266" s="382"/>
      <c r="BF2266" s="398"/>
      <c r="BG2266" s="409"/>
      <c r="BH2266" s="156"/>
      <c r="BI2266" s="156"/>
      <c r="BJ2266" s="156"/>
      <c r="BK2266" s="156"/>
      <c r="BL2266" s="156"/>
      <c r="BN2266" s="367"/>
    </row>
    <row r="2267" spans="1:66" s="216" customFormat="1" x14ac:dyDescent="0.45">
      <c r="A2267" s="154"/>
      <c r="B2267" s="485"/>
      <c r="C2267" s="155"/>
      <c r="D2267" s="155"/>
      <c r="E2267" s="156"/>
      <c r="F2267" s="156"/>
      <c r="AB2267" s="156"/>
      <c r="AC2267" s="156"/>
      <c r="AD2267" s="156"/>
      <c r="AE2267" s="156"/>
      <c r="AF2267" s="156"/>
      <c r="AG2267" s="156"/>
      <c r="AM2267" s="380"/>
      <c r="AN2267" s="214"/>
      <c r="AO2267" s="214"/>
      <c r="AV2267" s="475"/>
      <c r="BC2267" s="381"/>
      <c r="BE2267" s="382"/>
      <c r="BF2267" s="398"/>
      <c r="BG2267" s="409"/>
      <c r="BH2267" s="156"/>
      <c r="BI2267" s="156"/>
      <c r="BJ2267" s="156"/>
      <c r="BK2267" s="156"/>
      <c r="BL2267" s="156"/>
      <c r="BN2267" s="367"/>
    </row>
    <row r="2268" spans="1:66" s="216" customFormat="1" x14ac:dyDescent="0.45">
      <c r="A2268" s="154"/>
      <c r="B2268" s="485"/>
      <c r="C2268" s="155"/>
      <c r="D2268" s="155"/>
      <c r="E2268" s="156"/>
      <c r="F2268" s="156"/>
      <c r="AB2268" s="156"/>
      <c r="AC2268" s="156"/>
      <c r="AD2268" s="156"/>
      <c r="AE2268" s="156"/>
      <c r="AF2268" s="156"/>
      <c r="AG2268" s="156"/>
      <c r="AM2268" s="380"/>
      <c r="AN2268" s="214"/>
      <c r="AO2268" s="214"/>
      <c r="AV2268" s="475"/>
      <c r="BC2268" s="381"/>
      <c r="BE2268" s="382"/>
      <c r="BF2268" s="398"/>
      <c r="BG2268" s="409"/>
      <c r="BH2268" s="156"/>
      <c r="BI2268" s="156"/>
      <c r="BJ2268" s="156"/>
      <c r="BK2268" s="156"/>
      <c r="BL2268" s="156"/>
      <c r="BN2268" s="367"/>
    </row>
    <row r="2269" spans="1:66" s="216" customFormat="1" x14ac:dyDescent="0.45">
      <c r="A2269" s="154"/>
      <c r="B2269" s="485"/>
      <c r="C2269" s="155"/>
      <c r="D2269" s="155"/>
      <c r="E2269" s="156"/>
      <c r="F2269" s="156"/>
      <c r="AB2269" s="156"/>
      <c r="AC2269" s="156"/>
      <c r="AD2269" s="156"/>
      <c r="AE2269" s="156"/>
      <c r="AF2269" s="156"/>
      <c r="AG2269" s="156"/>
      <c r="AM2269" s="380"/>
      <c r="AN2269" s="214"/>
      <c r="AO2269" s="214"/>
      <c r="AV2269" s="475"/>
      <c r="BC2269" s="381"/>
      <c r="BE2269" s="382"/>
      <c r="BF2269" s="398"/>
      <c r="BG2269" s="409"/>
      <c r="BH2269" s="156"/>
      <c r="BI2269" s="156"/>
      <c r="BJ2269" s="156"/>
      <c r="BK2269" s="156"/>
      <c r="BL2269" s="156"/>
      <c r="BN2269" s="367"/>
    </row>
    <row r="2270" spans="1:66" s="216" customFormat="1" x14ac:dyDescent="0.45">
      <c r="A2270" s="154"/>
      <c r="B2270" s="485"/>
      <c r="C2270" s="155"/>
      <c r="D2270" s="155"/>
      <c r="E2270" s="156"/>
      <c r="F2270" s="156"/>
      <c r="AB2270" s="156"/>
      <c r="AC2270" s="156"/>
      <c r="AD2270" s="156"/>
      <c r="AE2270" s="156"/>
      <c r="AF2270" s="156"/>
      <c r="AG2270" s="156"/>
      <c r="AM2270" s="380"/>
      <c r="AN2270" s="214"/>
      <c r="AO2270" s="214"/>
      <c r="AV2270" s="475"/>
      <c r="BC2270" s="381"/>
      <c r="BE2270" s="382"/>
      <c r="BF2270" s="398"/>
      <c r="BG2270" s="409"/>
      <c r="BH2270" s="156"/>
      <c r="BI2270" s="156"/>
      <c r="BJ2270" s="156"/>
      <c r="BK2270" s="156"/>
      <c r="BL2270" s="156"/>
      <c r="BN2270" s="367"/>
    </row>
    <row r="2271" spans="1:66" s="216" customFormat="1" x14ac:dyDescent="0.45">
      <c r="A2271" s="154"/>
      <c r="B2271" s="485"/>
      <c r="C2271" s="155"/>
      <c r="D2271" s="155"/>
      <c r="E2271" s="156"/>
      <c r="F2271" s="156"/>
      <c r="AB2271" s="156"/>
      <c r="AC2271" s="156"/>
      <c r="AD2271" s="156"/>
      <c r="AE2271" s="156"/>
      <c r="AF2271" s="156"/>
      <c r="AG2271" s="156"/>
      <c r="AM2271" s="380"/>
      <c r="AN2271" s="214"/>
      <c r="AO2271" s="214"/>
      <c r="AV2271" s="475"/>
      <c r="BC2271" s="381"/>
      <c r="BE2271" s="382"/>
      <c r="BF2271" s="398"/>
      <c r="BG2271" s="409"/>
      <c r="BH2271" s="156"/>
      <c r="BI2271" s="156"/>
      <c r="BJ2271" s="156"/>
      <c r="BK2271" s="156"/>
      <c r="BL2271" s="156"/>
      <c r="BN2271" s="367"/>
    </row>
    <row r="2272" spans="1:66" s="216" customFormat="1" x14ac:dyDescent="0.45">
      <c r="A2272" s="154"/>
      <c r="B2272" s="485"/>
      <c r="C2272" s="155"/>
      <c r="D2272" s="155"/>
      <c r="E2272" s="156"/>
      <c r="F2272" s="156"/>
      <c r="AB2272" s="156"/>
      <c r="AC2272" s="156"/>
      <c r="AD2272" s="156"/>
      <c r="AE2272" s="156"/>
      <c r="AF2272" s="156"/>
      <c r="AG2272" s="156"/>
      <c r="AM2272" s="380"/>
      <c r="AN2272" s="214"/>
      <c r="AO2272" s="214"/>
      <c r="AV2272" s="475"/>
      <c r="BC2272" s="381"/>
      <c r="BE2272" s="382"/>
      <c r="BF2272" s="398"/>
      <c r="BG2272" s="409"/>
      <c r="BH2272" s="156"/>
      <c r="BI2272" s="156"/>
      <c r="BJ2272" s="156"/>
      <c r="BK2272" s="156"/>
      <c r="BL2272" s="156"/>
      <c r="BN2272" s="367"/>
    </row>
    <row r="2273" spans="1:66" s="216" customFormat="1" x14ac:dyDescent="0.45">
      <c r="A2273" s="154"/>
      <c r="B2273" s="485"/>
      <c r="C2273" s="155"/>
      <c r="D2273" s="155"/>
      <c r="E2273" s="156"/>
      <c r="F2273" s="156"/>
      <c r="AB2273" s="156"/>
      <c r="AC2273" s="156"/>
      <c r="AD2273" s="156"/>
      <c r="AE2273" s="156"/>
      <c r="AF2273" s="156"/>
      <c r="AG2273" s="156"/>
      <c r="AM2273" s="380"/>
      <c r="AN2273" s="214"/>
      <c r="AO2273" s="214"/>
      <c r="AV2273" s="475"/>
      <c r="BC2273" s="381"/>
      <c r="BE2273" s="382"/>
      <c r="BF2273" s="398"/>
      <c r="BG2273" s="409"/>
      <c r="BH2273" s="156"/>
      <c r="BI2273" s="156"/>
      <c r="BJ2273" s="156"/>
      <c r="BK2273" s="156"/>
      <c r="BL2273" s="156"/>
      <c r="BN2273" s="367"/>
    </row>
    <row r="2274" spans="1:66" s="216" customFormat="1" x14ac:dyDescent="0.45">
      <c r="A2274" s="154"/>
      <c r="B2274" s="485"/>
      <c r="C2274" s="155"/>
      <c r="D2274" s="155"/>
      <c r="E2274" s="156"/>
      <c r="F2274" s="156"/>
      <c r="AB2274" s="156"/>
      <c r="AC2274" s="156"/>
      <c r="AD2274" s="156"/>
      <c r="AE2274" s="156"/>
      <c r="AF2274" s="156"/>
      <c r="AG2274" s="156"/>
      <c r="AM2274" s="380"/>
      <c r="AN2274" s="214"/>
      <c r="AO2274" s="214"/>
      <c r="AV2274" s="475"/>
      <c r="BC2274" s="381"/>
      <c r="BE2274" s="382"/>
      <c r="BF2274" s="398"/>
      <c r="BG2274" s="409"/>
      <c r="BH2274" s="156"/>
      <c r="BI2274" s="156"/>
      <c r="BJ2274" s="156"/>
      <c r="BK2274" s="156"/>
      <c r="BL2274" s="156"/>
      <c r="BN2274" s="367"/>
    </row>
    <row r="2275" spans="1:66" s="216" customFormat="1" x14ac:dyDescent="0.45">
      <c r="A2275" s="154"/>
      <c r="B2275" s="485"/>
      <c r="C2275" s="155"/>
      <c r="D2275" s="155"/>
      <c r="E2275" s="156"/>
      <c r="F2275" s="156"/>
      <c r="AB2275" s="156"/>
      <c r="AC2275" s="156"/>
      <c r="AD2275" s="156"/>
      <c r="AE2275" s="156"/>
      <c r="AF2275" s="156"/>
      <c r="AG2275" s="156"/>
      <c r="AM2275" s="380"/>
      <c r="AN2275" s="214"/>
      <c r="AO2275" s="214"/>
      <c r="AV2275" s="475"/>
      <c r="BC2275" s="381"/>
      <c r="BE2275" s="382"/>
      <c r="BF2275" s="398"/>
      <c r="BG2275" s="409"/>
      <c r="BH2275" s="156"/>
      <c r="BI2275" s="156"/>
      <c r="BJ2275" s="156"/>
      <c r="BK2275" s="156"/>
      <c r="BL2275" s="156"/>
      <c r="BN2275" s="367"/>
    </row>
    <row r="2276" spans="1:66" s="216" customFormat="1" x14ac:dyDescent="0.45">
      <c r="A2276" s="154"/>
      <c r="B2276" s="485"/>
      <c r="C2276" s="155"/>
      <c r="D2276" s="155"/>
      <c r="E2276" s="156"/>
      <c r="F2276" s="156"/>
      <c r="AB2276" s="156"/>
      <c r="AC2276" s="156"/>
      <c r="AD2276" s="156"/>
      <c r="AE2276" s="156"/>
      <c r="AF2276" s="156"/>
      <c r="AG2276" s="156"/>
      <c r="AM2276" s="380"/>
      <c r="AN2276" s="214"/>
      <c r="AO2276" s="214"/>
      <c r="AV2276" s="475"/>
      <c r="BC2276" s="381"/>
      <c r="BE2276" s="382"/>
      <c r="BF2276" s="398"/>
      <c r="BG2276" s="409"/>
      <c r="BH2276" s="156"/>
      <c r="BI2276" s="156"/>
      <c r="BJ2276" s="156"/>
      <c r="BK2276" s="156"/>
      <c r="BL2276" s="156"/>
      <c r="BN2276" s="367"/>
    </row>
    <row r="2277" spans="1:66" s="216" customFormat="1" x14ac:dyDescent="0.45">
      <c r="A2277" s="154"/>
      <c r="B2277" s="485"/>
      <c r="C2277" s="155"/>
      <c r="D2277" s="155"/>
      <c r="E2277" s="156"/>
      <c r="F2277" s="156"/>
      <c r="AB2277" s="156"/>
      <c r="AC2277" s="156"/>
      <c r="AD2277" s="156"/>
      <c r="AE2277" s="156"/>
      <c r="AF2277" s="156"/>
      <c r="AG2277" s="156"/>
      <c r="AM2277" s="380"/>
      <c r="AN2277" s="214"/>
      <c r="AO2277" s="214"/>
      <c r="AV2277" s="475"/>
      <c r="BC2277" s="381"/>
      <c r="BE2277" s="382"/>
      <c r="BF2277" s="398"/>
      <c r="BG2277" s="409"/>
      <c r="BH2277" s="156"/>
      <c r="BI2277" s="156"/>
      <c r="BJ2277" s="156"/>
      <c r="BK2277" s="156"/>
      <c r="BL2277" s="156"/>
      <c r="BN2277" s="367"/>
    </row>
    <row r="2278" spans="1:66" s="216" customFormat="1" x14ac:dyDescent="0.45">
      <c r="A2278" s="154"/>
      <c r="B2278" s="485"/>
      <c r="C2278" s="155"/>
      <c r="D2278" s="155"/>
      <c r="E2278" s="156"/>
      <c r="F2278" s="156"/>
      <c r="AB2278" s="156"/>
      <c r="AC2278" s="156"/>
      <c r="AD2278" s="156"/>
      <c r="AE2278" s="156"/>
      <c r="AF2278" s="156"/>
      <c r="AG2278" s="156"/>
      <c r="AM2278" s="380"/>
      <c r="AN2278" s="214"/>
      <c r="AO2278" s="214"/>
      <c r="AV2278" s="475"/>
      <c r="BC2278" s="381"/>
      <c r="BE2278" s="382"/>
      <c r="BF2278" s="398"/>
      <c r="BG2278" s="409"/>
      <c r="BH2278" s="156"/>
      <c r="BI2278" s="156"/>
      <c r="BJ2278" s="156"/>
      <c r="BK2278" s="156"/>
      <c r="BL2278" s="156"/>
      <c r="BN2278" s="367"/>
    </row>
    <row r="2279" spans="1:66" s="216" customFormat="1" x14ac:dyDescent="0.45">
      <c r="A2279" s="154"/>
      <c r="B2279" s="485"/>
      <c r="C2279" s="155"/>
      <c r="D2279" s="155"/>
      <c r="E2279" s="156"/>
      <c r="F2279" s="156"/>
      <c r="AB2279" s="156"/>
      <c r="AC2279" s="156"/>
      <c r="AD2279" s="156"/>
      <c r="AE2279" s="156"/>
      <c r="AF2279" s="156"/>
      <c r="AG2279" s="156"/>
      <c r="AM2279" s="380"/>
      <c r="AN2279" s="214"/>
      <c r="AO2279" s="214"/>
      <c r="AV2279" s="475"/>
      <c r="BC2279" s="381"/>
      <c r="BE2279" s="382"/>
      <c r="BF2279" s="398"/>
      <c r="BG2279" s="409"/>
      <c r="BH2279" s="156"/>
      <c r="BI2279" s="156"/>
      <c r="BJ2279" s="156"/>
      <c r="BK2279" s="156"/>
      <c r="BL2279" s="156"/>
      <c r="BN2279" s="367"/>
    </row>
    <row r="2280" spans="1:66" s="216" customFormat="1" x14ac:dyDescent="0.45">
      <c r="A2280" s="154"/>
      <c r="B2280" s="485"/>
      <c r="C2280" s="155"/>
      <c r="D2280" s="155"/>
      <c r="E2280" s="156"/>
      <c r="F2280" s="156"/>
      <c r="AB2280" s="156"/>
      <c r="AC2280" s="156"/>
      <c r="AD2280" s="156"/>
      <c r="AE2280" s="156"/>
      <c r="AF2280" s="156"/>
      <c r="AG2280" s="156"/>
      <c r="AM2280" s="380"/>
      <c r="AN2280" s="214"/>
      <c r="AO2280" s="214"/>
      <c r="AV2280" s="475"/>
      <c r="BC2280" s="381"/>
      <c r="BE2280" s="382"/>
      <c r="BF2280" s="398"/>
      <c r="BG2280" s="409"/>
      <c r="BH2280" s="156"/>
      <c r="BI2280" s="156"/>
      <c r="BJ2280" s="156"/>
      <c r="BK2280" s="156"/>
      <c r="BL2280" s="156"/>
      <c r="BN2280" s="367"/>
    </row>
    <row r="2281" spans="1:66" s="216" customFormat="1" x14ac:dyDescent="0.45">
      <c r="A2281" s="154"/>
      <c r="B2281" s="485"/>
      <c r="C2281" s="155"/>
      <c r="D2281" s="155"/>
      <c r="E2281" s="156"/>
      <c r="F2281" s="156"/>
      <c r="AB2281" s="156"/>
      <c r="AC2281" s="156"/>
      <c r="AD2281" s="156"/>
      <c r="AE2281" s="156"/>
      <c r="AF2281" s="156"/>
      <c r="AG2281" s="156"/>
      <c r="AM2281" s="380"/>
      <c r="AN2281" s="214"/>
      <c r="AO2281" s="214"/>
      <c r="AV2281" s="475"/>
      <c r="BC2281" s="381"/>
      <c r="BE2281" s="382"/>
      <c r="BF2281" s="398"/>
      <c r="BG2281" s="409"/>
      <c r="BH2281" s="156"/>
      <c r="BI2281" s="156"/>
      <c r="BJ2281" s="156"/>
      <c r="BK2281" s="156"/>
      <c r="BL2281" s="156"/>
      <c r="BN2281" s="367"/>
    </row>
    <row r="2282" spans="1:66" s="216" customFormat="1" x14ac:dyDescent="0.45">
      <c r="A2282" s="154"/>
      <c r="B2282" s="485"/>
      <c r="C2282" s="155"/>
      <c r="D2282" s="155"/>
      <c r="E2282" s="156"/>
      <c r="F2282" s="156"/>
      <c r="AB2282" s="156"/>
      <c r="AC2282" s="156"/>
      <c r="AD2282" s="156"/>
      <c r="AE2282" s="156"/>
      <c r="AF2282" s="156"/>
      <c r="AG2282" s="156"/>
      <c r="AM2282" s="380"/>
      <c r="AN2282" s="214"/>
      <c r="AO2282" s="214"/>
      <c r="AV2282" s="475"/>
      <c r="BC2282" s="381"/>
      <c r="BE2282" s="382"/>
      <c r="BF2282" s="398"/>
      <c r="BG2282" s="409"/>
      <c r="BH2282" s="156"/>
      <c r="BI2282" s="156"/>
      <c r="BJ2282" s="156"/>
      <c r="BK2282" s="156"/>
      <c r="BL2282" s="156"/>
      <c r="BN2282" s="367"/>
    </row>
    <row r="2283" spans="1:66" s="216" customFormat="1" x14ac:dyDescent="0.45">
      <c r="A2283" s="154"/>
      <c r="B2283" s="485"/>
      <c r="C2283" s="155"/>
      <c r="D2283" s="155"/>
      <c r="E2283" s="156"/>
      <c r="F2283" s="156"/>
      <c r="AB2283" s="156"/>
      <c r="AC2283" s="156"/>
      <c r="AD2283" s="156"/>
      <c r="AE2283" s="156"/>
      <c r="AF2283" s="156"/>
      <c r="AG2283" s="156"/>
      <c r="AM2283" s="380"/>
      <c r="AN2283" s="214"/>
      <c r="AO2283" s="214"/>
      <c r="AV2283" s="475"/>
      <c r="BC2283" s="381"/>
      <c r="BE2283" s="382"/>
      <c r="BF2283" s="398"/>
      <c r="BG2283" s="409"/>
      <c r="BH2283" s="156"/>
      <c r="BI2283" s="156"/>
      <c r="BJ2283" s="156"/>
      <c r="BK2283" s="156"/>
      <c r="BL2283" s="156"/>
      <c r="BN2283" s="367"/>
    </row>
    <row r="2284" spans="1:66" s="216" customFormat="1" x14ac:dyDescent="0.45">
      <c r="A2284" s="154"/>
      <c r="B2284" s="485"/>
      <c r="C2284" s="155"/>
      <c r="D2284" s="155"/>
      <c r="E2284" s="156"/>
      <c r="F2284" s="156"/>
      <c r="AB2284" s="156"/>
      <c r="AC2284" s="156"/>
      <c r="AD2284" s="156"/>
      <c r="AE2284" s="156"/>
      <c r="AF2284" s="156"/>
      <c r="AG2284" s="156"/>
      <c r="AM2284" s="380"/>
      <c r="AN2284" s="214"/>
      <c r="AO2284" s="214"/>
      <c r="AV2284" s="475"/>
      <c r="BC2284" s="381"/>
      <c r="BE2284" s="382"/>
      <c r="BF2284" s="398"/>
      <c r="BG2284" s="409"/>
      <c r="BH2284" s="156"/>
      <c r="BI2284" s="156"/>
      <c r="BJ2284" s="156"/>
      <c r="BK2284" s="156"/>
      <c r="BL2284" s="156"/>
      <c r="BN2284" s="367"/>
    </row>
    <row r="2285" spans="1:66" s="216" customFormat="1" x14ac:dyDescent="0.45">
      <c r="A2285" s="154"/>
      <c r="B2285" s="485"/>
      <c r="C2285" s="155"/>
      <c r="D2285" s="155"/>
      <c r="E2285" s="156"/>
      <c r="F2285" s="156"/>
      <c r="AB2285" s="156"/>
      <c r="AC2285" s="156"/>
      <c r="AD2285" s="156"/>
      <c r="AE2285" s="156"/>
      <c r="AF2285" s="156"/>
      <c r="AG2285" s="156"/>
      <c r="AM2285" s="380"/>
      <c r="AN2285" s="214"/>
      <c r="AO2285" s="214"/>
      <c r="AV2285" s="475"/>
      <c r="BC2285" s="381"/>
      <c r="BE2285" s="382"/>
      <c r="BF2285" s="398"/>
      <c r="BG2285" s="409"/>
      <c r="BH2285" s="156"/>
      <c r="BI2285" s="156"/>
      <c r="BJ2285" s="156"/>
      <c r="BK2285" s="156"/>
      <c r="BL2285" s="156"/>
      <c r="BN2285" s="367"/>
    </row>
    <row r="2286" spans="1:66" s="216" customFormat="1" x14ac:dyDescent="0.45">
      <c r="A2286" s="154"/>
      <c r="B2286" s="485"/>
      <c r="C2286" s="155"/>
      <c r="D2286" s="155"/>
      <c r="E2286" s="156"/>
      <c r="F2286" s="156"/>
      <c r="AB2286" s="156"/>
      <c r="AC2286" s="156"/>
      <c r="AD2286" s="156"/>
      <c r="AE2286" s="156"/>
      <c r="AF2286" s="156"/>
      <c r="AG2286" s="156"/>
      <c r="AM2286" s="380"/>
      <c r="AN2286" s="214"/>
      <c r="AO2286" s="214"/>
      <c r="AV2286" s="475"/>
      <c r="BC2286" s="381"/>
      <c r="BE2286" s="382"/>
      <c r="BF2286" s="398"/>
      <c r="BG2286" s="409"/>
      <c r="BH2286" s="156"/>
      <c r="BI2286" s="156"/>
      <c r="BJ2286" s="156"/>
      <c r="BK2286" s="156"/>
      <c r="BL2286" s="156"/>
      <c r="BN2286" s="367"/>
    </row>
    <row r="2287" spans="1:66" s="216" customFormat="1" x14ac:dyDescent="0.45">
      <c r="A2287" s="154"/>
      <c r="B2287" s="485"/>
      <c r="C2287" s="155"/>
      <c r="D2287" s="155"/>
      <c r="E2287" s="156"/>
      <c r="F2287" s="156"/>
      <c r="AB2287" s="156"/>
      <c r="AC2287" s="156"/>
      <c r="AD2287" s="156"/>
      <c r="AE2287" s="156"/>
      <c r="AF2287" s="156"/>
      <c r="AG2287" s="156"/>
      <c r="AM2287" s="380"/>
      <c r="AN2287" s="214"/>
      <c r="AO2287" s="214"/>
      <c r="AV2287" s="475"/>
      <c r="BC2287" s="381"/>
      <c r="BE2287" s="382"/>
      <c r="BF2287" s="398"/>
      <c r="BG2287" s="409"/>
      <c r="BH2287" s="156"/>
      <c r="BI2287" s="156"/>
      <c r="BJ2287" s="156"/>
      <c r="BK2287" s="156"/>
      <c r="BL2287" s="156"/>
      <c r="BN2287" s="367"/>
    </row>
    <row r="2288" spans="1:66" s="216" customFormat="1" x14ac:dyDescent="0.45">
      <c r="A2288" s="154"/>
      <c r="B2288" s="485"/>
      <c r="C2288" s="155"/>
      <c r="D2288" s="155"/>
      <c r="E2288" s="156"/>
      <c r="F2288" s="156"/>
      <c r="AB2288" s="156"/>
      <c r="AC2288" s="156"/>
      <c r="AD2288" s="156"/>
      <c r="AE2288" s="156"/>
      <c r="AF2288" s="156"/>
      <c r="AG2288" s="156"/>
      <c r="AM2288" s="380"/>
      <c r="AN2288" s="214"/>
      <c r="AO2288" s="214"/>
      <c r="AV2288" s="475"/>
      <c r="BC2288" s="381"/>
      <c r="BE2288" s="382"/>
      <c r="BF2288" s="398"/>
      <c r="BG2288" s="409"/>
      <c r="BH2288" s="156"/>
      <c r="BI2288" s="156"/>
      <c r="BJ2288" s="156"/>
      <c r="BK2288" s="156"/>
      <c r="BL2288" s="156"/>
      <c r="BN2288" s="367"/>
    </row>
    <row r="2289" spans="1:66" s="216" customFormat="1" x14ac:dyDescent="0.45">
      <c r="A2289" s="154"/>
      <c r="B2289" s="485"/>
      <c r="C2289" s="155"/>
      <c r="D2289" s="155"/>
      <c r="E2289" s="156"/>
      <c r="F2289" s="156"/>
      <c r="AB2289" s="156"/>
      <c r="AC2289" s="156"/>
      <c r="AD2289" s="156"/>
      <c r="AE2289" s="156"/>
      <c r="AF2289" s="156"/>
      <c r="AG2289" s="156"/>
      <c r="AM2289" s="380"/>
      <c r="AN2289" s="214"/>
      <c r="AO2289" s="214"/>
      <c r="AV2289" s="475"/>
      <c r="BC2289" s="381"/>
      <c r="BE2289" s="382"/>
      <c r="BF2289" s="398"/>
      <c r="BG2289" s="409"/>
      <c r="BH2289" s="156"/>
      <c r="BI2289" s="156"/>
      <c r="BJ2289" s="156"/>
      <c r="BK2289" s="156"/>
      <c r="BL2289" s="156"/>
      <c r="BN2289" s="367"/>
    </row>
    <row r="2290" spans="1:66" s="216" customFormat="1" x14ac:dyDescent="0.45">
      <c r="A2290" s="154"/>
      <c r="B2290" s="485"/>
      <c r="C2290" s="155"/>
      <c r="D2290" s="155"/>
      <c r="E2290" s="156"/>
      <c r="F2290" s="156"/>
      <c r="AB2290" s="156"/>
      <c r="AC2290" s="156"/>
      <c r="AD2290" s="156"/>
      <c r="AE2290" s="156"/>
      <c r="AF2290" s="156"/>
      <c r="AG2290" s="156"/>
      <c r="AM2290" s="380"/>
      <c r="AN2290" s="214"/>
      <c r="AO2290" s="214"/>
      <c r="AV2290" s="475"/>
      <c r="BC2290" s="381"/>
      <c r="BE2290" s="382"/>
      <c r="BF2290" s="398"/>
      <c r="BG2290" s="409"/>
      <c r="BH2290" s="156"/>
      <c r="BI2290" s="156"/>
      <c r="BJ2290" s="156"/>
      <c r="BK2290" s="156"/>
      <c r="BL2290" s="156"/>
      <c r="BN2290" s="367"/>
    </row>
    <row r="2291" spans="1:66" s="216" customFormat="1" x14ac:dyDescent="0.45">
      <c r="A2291" s="154"/>
      <c r="B2291" s="485"/>
      <c r="C2291" s="155"/>
      <c r="D2291" s="155"/>
      <c r="E2291" s="156"/>
      <c r="F2291" s="156"/>
      <c r="AB2291" s="156"/>
      <c r="AC2291" s="156"/>
      <c r="AD2291" s="156"/>
      <c r="AE2291" s="156"/>
      <c r="AF2291" s="156"/>
      <c r="AG2291" s="156"/>
      <c r="AM2291" s="380"/>
      <c r="AN2291" s="214"/>
      <c r="AO2291" s="214"/>
      <c r="AV2291" s="475"/>
      <c r="BC2291" s="381"/>
      <c r="BE2291" s="382"/>
      <c r="BF2291" s="398"/>
      <c r="BG2291" s="409"/>
      <c r="BH2291" s="156"/>
      <c r="BI2291" s="156"/>
      <c r="BJ2291" s="156"/>
      <c r="BK2291" s="156"/>
      <c r="BL2291" s="156"/>
      <c r="BN2291" s="367"/>
    </row>
    <row r="2292" spans="1:66" s="216" customFormat="1" x14ac:dyDescent="0.45">
      <c r="A2292" s="154"/>
      <c r="B2292" s="485"/>
      <c r="C2292" s="155"/>
      <c r="D2292" s="155"/>
      <c r="E2292" s="156"/>
      <c r="F2292" s="156"/>
      <c r="AB2292" s="156"/>
      <c r="AC2292" s="156"/>
      <c r="AD2292" s="156"/>
      <c r="AE2292" s="156"/>
      <c r="AF2292" s="156"/>
      <c r="AG2292" s="156"/>
      <c r="AM2292" s="380"/>
      <c r="AN2292" s="214"/>
      <c r="AO2292" s="214"/>
      <c r="AV2292" s="475"/>
      <c r="BC2292" s="381"/>
      <c r="BE2292" s="382"/>
      <c r="BF2292" s="398"/>
      <c r="BG2292" s="409"/>
      <c r="BH2292" s="156"/>
      <c r="BI2292" s="156"/>
      <c r="BJ2292" s="156"/>
      <c r="BK2292" s="156"/>
      <c r="BL2292" s="156"/>
      <c r="BN2292" s="367"/>
    </row>
    <row r="2293" spans="1:66" s="216" customFormat="1" x14ac:dyDescent="0.45">
      <c r="A2293" s="154"/>
      <c r="B2293" s="485"/>
      <c r="C2293" s="155"/>
      <c r="D2293" s="155"/>
      <c r="E2293" s="156"/>
      <c r="F2293" s="156"/>
      <c r="AB2293" s="156"/>
      <c r="AC2293" s="156"/>
      <c r="AD2293" s="156"/>
      <c r="AE2293" s="156"/>
      <c r="AF2293" s="156"/>
      <c r="AG2293" s="156"/>
      <c r="AM2293" s="380"/>
      <c r="AN2293" s="214"/>
      <c r="AO2293" s="214"/>
      <c r="AV2293" s="475"/>
      <c r="BC2293" s="381"/>
      <c r="BE2293" s="382"/>
      <c r="BF2293" s="398"/>
      <c r="BG2293" s="409"/>
      <c r="BH2293" s="156"/>
      <c r="BI2293" s="156"/>
      <c r="BJ2293" s="156"/>
      <c r="BK2293" s="156"/>
      <c r="BL2293" s="156"/>
      <c r="BN2293" s="367"/>
    </row>
    <row r="2294" spans="1:66" s="216" customFormat="1" x14ac:dyDescent="0.45">
      <c r="A2294" s="154"/>
      <c r="B2294" s="485"/>
      <c r="C2294" s="155"/>
      <c r="D2294" s="155"/>
      <c r="E2294" s="156"/>
      <c r="F2294" s="156"/>
      <c r="AB2294" s="156"/>
      <c r="AC2294" s="156"/>
      <c r="AD2294" s="156"/>
      <c r="AE2294" s="156"/>
      <c r="AF2294" s="156"/>
      <c r="AG2294" s="156"/>
      <c r="AM2294" s="380"/>
      <c r="AN2294" s="214"/>
      <c r="AO2294" s="214"/>
      <c r="AV2294" s="475"/>
      <c r="BC2294" s="381"/>
      <c r="BE2294" s="382"/>
      <c r="BF2294" s="398"/>
      <c r="BG2294" s="409"/>
      <c r="BH2294" s="156"/>
      <c r="BI2294" s="156"/>
      <c r="BJ2294" s="156"/>
      <c r="BK2294" s="156"/>
      <c r="BL2294" s="156"/>
      <c r="BN2294" s="367"/>
    </row>
    <row r="2295" spans="1:66" s="216" customFormat="1" x14ac:dyDescent="0.45">
      <c r="A2295" s="154"/>
      <c r="B2295" s="485"/>
      <c r="C2295" s="155"/>
      <c r="D2295" s="155"/>
      <c r="E2295" s="156"/>
      <c r="F2295" s="156"/>
      <c r="AB2295" s="156"/>
      <c r="AC2295" s="156"/>
      <c r="AD2295" s="156"/>
      <c r="AE2295" s="156"/>
      <c r="AF2295" s="156"/>
      <c r="AG2295" s="156"/>
      <c r="AM2295" s="380"/>
      <c r="AN2295" s="214"/>
      <c r="AO2295" s="214"/>
      <c r="AV2295" s="475"/>
      <c r="BC2295" s="381"/>
      <c r="BE2295" s="382"/>
      <c r="BF2295" s="398"/>
      <c r="BG2295" s="409"/>
      <c r="BH2295" s="156"/>
      <c r="BI2295" s="156"/>
      <c r="BJ2295" s="156"/>
      <c r="BK2295" s="156"/>
      <c r="BL2295" s="156"/>
      <c r="BN2295" s="367"/>
    </row>
    <row r="2296" spans="1:66" s="216" customFormat="1" x14ac:dyDescent="0.45">
      <c r="A2296" s="154"/>
      <c r="B2296" s="485"/>
      <c r="C2296" s="155"/>
      <c r="D2296" s="155"/>
      <c r="E2296" s="156"/>
      <c r="F2296" s="156"/>
      <c r="AB2296" s="156"/>
      <c r="AC2296" s="156"/>
      <c r="AD2296" s="156"/>
      <c r="AE2296" s="156"/>
      <c r="AF2296" s="156"/>
      <c r="AG2296" s="156"/>
      <c r="AM2296" s="380"/>
      <c r="AN2296" s="214"/>
      <c r="AO2296" s="214"/>
      <c r="AV2296" s="475"/>
      <c r="BC2296" s="381"/>
      <c r="BE2296" s="382"/>
      <c r="BF2296" s="398"/>
      <c r="BG2296" s="409"/>
      <c r="BH2296" s="156"/>
      <c r="BI2296" s="156"/>
      <c r="BJ2296" s="156"/>
      <c r="BK2296" s="156"/>
      <c r="BL2296" s="156"/>
      <c r="BN2296" s="367"/>
    </row>
    <row r="2297" spans="1:66" s="216" customFormat="1" x14ac:dyDescent="0.45">
      <c r="A2297" s="154"/>
      <c r="B2297" s="485"/>
      <c r="C2297" s="155"/>
      <c r="D2297" s="155"/>
      <c r="E2297" s="156"/>
      <c r="F2297" s="156"/>
      <c r="AB2297" s="156"/>
      <c r="AC2297" s="156"/>
      <c r="AD2297" s="156"/>
      <c r="AE2297" s="156"/>
      <c r="AF2297" s="156"/>
      <c r="AG2297" s="156"/>
      <c r="AM2297" s="380"/>
      <c r="AN2297" s="214"/>
      <c r="AO2297" s="214"/>
      <c r="AV2297" s="475"/>
      <c r="BC2297" s="381"/>
      <c r="BE2297" s="382"/>
      <c r="BF2297" s="398"/>
      <c r="BG2297" s="409"/>
      <c r="BH2297" s="156"/>
      <c r="BI2297" s="156"/>
      <c r="BJ2297" s="156"/>
      <c r="BK2297" s="156"/>
      <c r="BL2297" s="156"/>
      <c r="BN2297" s="367"/>
    </row>
    <row r="2298" spans="1:66" s="216" customFormat="1" x14ac:dyDescent="0.45">
      <c r="A2298" s="154"/>
      <c r="B2298" s="485"/>
      <c r="C2298" s="155"/>
      <c r="D2298" s="155"/>
      <c r="E2298" s="156"/>
      <c r="F2298" s="156"/>
      <c r="AB2298" s="156"/>
      <c r="AC2298" s="156"/>
      <c r="AD2298" s="156"/>
      <c r="AE2298" s="156"/>
      <c r="AF2298" s="156"/>
      <c r="AG2298" s="156"/>
      <c r="AM2298" s="380"/>
      <c r="AN2298" s="214"/>
      <c r="AO2298" s="214"/>
      <c r="AV2298" s="475"/>
      <c r="BC2298" s="381"/>
      <c r="BE2298" s="382"/>
      <c r="BF2298" s="398"/>
      <c r="BG2298" s="409"/>
      <c r="BH2298" s="156"/>
      <c r="BI2298" s="156"/>
      <c r="BJ2298" s="156"/>
      <c r="BK2298" s="156"/>
      <c r="BL2298" s="156"/>
      <c r="BN2298" s="367"/>
    </row>
    <row r="2299" spans="1:66" s="216" customFormat="1" x14ac:dyDescent="0.45">
      <c r="A2299" s="154"/>
      <c r="B2299" s="485"/>
      <c r="C2299" s="155"/>
      <c r="D2299" s="155"/>
      <c r="E2299" s="156"/>
      <c r="F2299" s="156"/>
      <c r="AB2299" s="156"/>
      <c r="AC2299" s="156"/>
      <c r="AD2299" s="156"/>
      <c r="AE2299" s="156"/>
      <c r="AF2299" s="156"/>
      <c r="AG2299" s="156"/>
      <c r="AM2299" s="380"/>
      <c r="AN2299" s="214"/>
      <c r="AO2299" s="214"/>
      <c r="AV2299" s="475"/>
      <c r="BC2299" s="381"/>
      <c r="BE2299" s="382"/>
      <c r="BF2299" s="398"/>
      <c r="BG2299" s="409"/>
      <c r="BH2299" s="156"/>
      <c r="BI2299" s="156"/>
      <c r="BJ2299" s="156"/>
      <c r="BK2299" s="156"/>
      <c r="BL2299" s="156"/>
      <c r="BN2299" s="367"/>
    </row>
    <row r="2300" spans="1:66" s="216" customFormat="1" x14ac:dyDescent="0.45">
      <c r="A2300" s="154"/>
      <c r="B2300" s="485"/>
      <c r="C2300" s="155"/>
      <c r="D2300" s="155"/>
      <c r="E2300" s="156"/>
      <c r="F2300" s="156"/>
      <c r="AB2300" s="156"/>
      <c r="AC2300" s="156"/>
      <c r="AD2300" s="156"/>
      <c r="AE2300" s="156"/>
      <c r="AF2300" s="156"/>
      <c r="AG2300" s="156"/>
      <c r="AM2300" s="380"/>
      <c r="AN2300" s="214"/>
      <c r="AO2300" s="214"/>
      <c r="AV2300" s="475"/>
      <c r="BC2300" s="381"/>
      <c r="BE2300" s="382"/>
      <c r="BF2300" s="398"/>
      <c r="BG2300" s="409"/>
      <c r="BH2300" s="156"/>
      <c r="BI2300" s="156"/>
      <c r="BJ2300" s="156"/>
      <c r="BK2300" s="156"/>
      <c r="BL2300" s="156"/>
      <c r="BN2300" s="367"/>
    </row>
    <row r="2301" spans="1:66" s="216" customFormat="1" x14ac:dyDescent="0.45">
      <c r="A2301" s="154"/>
      <c r="B2301" s="485"/>
      <c r="C2301" s="155"/>
      <c r="D2301" s="155"/>
      <c r="E2301" s="156"/>
      <c r="F2301" s="156"/>
      <c r="AB2301" s="156"/>
      <c r="AC2301" s="156"/>
      <c r="AD2301" s="156"/>
      <c r="AE2301" s="156"/>
      <c r="AF2301" s="156"/>
      <c r="AG2301" s="156"/>
      <c r="AM2301" s="380"/>
      <c r="AN2301" s="214"/>
      <c r="AO2301" s="214"/>
      <c r="AV2301" s="475"/>
      <c r="BC2301" s="381"/>
      <c r="BE2301" s="382"/>
      <c r="BF2301" s="398"/>
      <c r="BG2301" s="409"/>
      <c r="BH2301" s="156"/>
      <c r="BI2301" s="156"/>
      <c r="BJ2301" s="156"/>
      <c r="BK2301" s="156"/>
      <c r="BL2301" s="156"/>
      <c r="BN2301" s="367"/>
    </row>
    <row r="2302" spans="1:66" s="216" customFormat="1" x14ac:dyDescent="0.45">
      <c r="A2302" s="154"/>
      <c r="B2302" s="485"/>
      <c r="C2302" s="155"/>
      <c r="D2302" s="155"/>
      <c r="E2302" s="156"/>
      <c r="F2302" s="156"/>
      <c r="AB2302" s="156"/>
      <c r="AC2302" s="156"/>
      <c r="AD2302" s="156"/>
      <c r="AE2302" s="156"/>
      <c r="AF2302" s="156"/>
      <c r="AG2302" s="156"/>
      <c r="AM2302" s="380"/>
      <c r="AN2302" s="214"/>
      <c r="AO2302" s="214"/>
      <c r="AV2302" s="475"/>
      <c r="BC2302" s="381"/>
      <c r="BE2302" s="382"/>
      <c r="BF2302" s="398"/>
      <c r="BG2302" s="409"/>
      <c r="BH2302" s="156"/>
      <c r="BI2302" s="156"/>
      <c r="BJ2302" s="156"/>
      <c r="BK2302" s="156"/>
      <c r="BL2302" s="156"/>
      <c r="BN2302" s="367"/>
    </row>
    <row r="2303" spans="1:66" s="216" customFormat="1" x14ac:dyDescent="0.45">
      <c r="A2303" s="154"/>
      <c r="B2303" s="485"/>
      <c r="C2303" s="155"/>
      <c r="D2303" s="155"/>
      <c r="E2303" s="156"/>
      <c r="F2303" s="156"/>
      <c r="AB2303" s="156"/>
      <c r="AC2303" s="156"/>
      <c r="AD2303" s="156"/>
      <c r="AE2303" s="156"/>
      <c r="AF2303" s="156"/>
      <c r="AG2303" s="156"/>
      <c r="AM2303" s="380"/>
      <c r="AN2303" s="214"/>
      <c r="AO2303" s="214"/>
      <c r="AV2303" s="475"/>
      <c r="BC2303" s="381"/>
      <c r="BE2303" s="382"/>
      <c r="BF2303" s="398"/>
      <c r="BG2303" s="409"/>
      <c r="BH2303" s="156"/>
      <c r="BI2303" s="156"/>
      <c r="BJ2303" s="156"/>
      <c r="BK2303" s="156"/>
      <c r="BL2303" s="156"/>
      <c r="BN2303" s="367"/>
    </row>
    <row r="2304" spans="1:66" s="216" customFormat="1" x14ac:dyDescent="0.45">
      <c r="A2304" s="154"/>
      <c r="B2304" s="485"/>
      <c r="C2304" s="155"/>
      <c r="D2304" s="155"/>
      <c r="E2304" s="156"/>
      <c r="F2304" s="156"/>
      <c r="AB2304" s="156"/>
      <c r="AC2304" s="156"/>
      <c r="AD2304" s="156"/>
      <c r="AE2304" s="156"/>
      <c r="AF2304" s="156"/>
      <c r="AG2304" s="156"/>
      <c r="AM2304" s="380"/>
      <c r="AN2304" s="214"/>
      <c r="AO2304" s="214"/>
      <c r="AV2304" s="475"/>
      <c r="BC2304" s="381"/>
      <c r="BE2304" s="382"/>
      <c r="BF2304" s="398"/>
      <c r="BG2304" s="409"/>
      <c r="BH2304" s="156"/>
      <c r="BI2304" s="156"/>
      <c r="BJ2304" s="156"/>
      <c r="BK2304" s="156"/>
      <c r="BL2304" s="156"/>
      <c r="BN2304" s="367"/>
    </row>
    <row r="2305" spans="1:66" s="216" customFormat="1" x14ac:dyDescent="0.45">
      <c r="A2305" s="154"/>
      <c r="B2305" s="485"/>
      <c r="C2305" s="155"/>
      <c r="D2305" s="155"/>
      <c r="E2305" s="156"/>
      <c r="F2305" s="156"/>
      <c r="AB2305" s="156"/>
      <c r="AC2305" s="156"/>
      <c r="AD2305" s="156"/>
      <c r="AE2305" s="156"/>
      <c r="AF2305" s="156"/>
      <c r="AG2305" s="156"/>
      <c r="AM2305" s="380"/>
      <c r="AN2305" s="214"/>
      <c r="AO2305" s="214"/>
      <c r="AV2305" s="475"/>
      <c r="BC2305" s="381"/>
      <c r="BE2305" s="382"/>
      <c r="BF2305" s="398"/>
      <c r="BG2305" s="409"/>
      <c r="BH2305" s="156"/>
      <c r="BI2305" s="156"/>
      <c r="BJ2305" s="156"/>
      <c r="BK2305" s="156"/>
      <c r="BL2305" s="156"/>
      <c r="BN2305" s="367"/>
    </row>
    <row r="2306" spans="1:66" s="216" customFormat="1" x14ac:dyDescent="0.45">
      <c r="A2306" s="154"/>
      <c r="B2306" s="485"/>
      <c r="C2306" s="155"/>
      <c r="D2306" s="155"/>
      <c r="E2306" s="156"/>
      <c r="F2306" s="156"/>
      <c r="AB2306" s="156"/>
      <c r="AC2306" s="156"/>
      <c r="AD2306" s="156"/>
      <c r="AE2306" s="156"/>
      <c r="AF2306" s="156"/>
      <c r="AG2306" s="156"/>
      <c r="AM2306" s="380"/>
      <c r="AN2306" s="214"/>
      <c r="AO2306" s="214"/>
      <c r="AV2306" s="475"/>
      <c r="BC2306" s="381"/>
      <c r="BE2306" s="382"/>
      <c r="BF2306" s="398"/>
      <c r="BG2306" s="409"/>
      <c r="BH2306" s="156"/>
      <c r="BI2306" s="156"/>
      <c r="BJ2306" s="156"/>
      <c r="BK2306" s="156"/>
      <c r="BL2306" s="156"/>
      <c r="BN2306" s="367"/>
    </row>
    <row r="2307" spans="1:66" s="216" customFormat="1" x14ac:dyDescent="0.45">
      <c r="A2307" s="154"/>
      <c r="B2307" s="485"/>
      <c r="C2307" s="155"/>
      <c r="D2307" s="155"/>
      <c r="E2307" s="156"/>
      <c r="F2307" s="156"/>
      <c r="AB2307" s="156"/>
      <c r="AC2307" s="156"/>
      <c r="AD2307" s="156"/>
      <c r="AE2307" s="156"/>
      <c r="AF2307" s="156"/>
      <c r="AG2307" s="156"/>
      <c r="AM2307" s="380"/>
      <c r="AN2307" s="214"/>
      <c r="AO2307" s="214"/>
      <c r="AV2307" s="475"/>
      <c r="BC2307" s="381"/>
      <c r="BE2307" s="382"/>
      <c r="BF2307" s="398"/>
      <c r="BG2307" s="409"/>
      <c r="BH2307" s="156"/>
      <c r="BI2307" s="156"/>
      <c r="BJ2307" s="156"/>
      <c r="BK2307" s="156"/>
      <c r="BL2307" s="156"/>
      <c r="BN2307" s="367"/>
    </row>
    <row r="2308" spans="1:66" s="216" customFormat="1" x14ac:dyDescent="0.45">
      <c r="A2308" s="154"/>
      <c r="B2308" s="485"/>
      <c r="C2308" s="155"/>
      <c r="D2308" s="155"/>
      <c r="E2308" s="156"/>
      <c r="F2308" s="156"/>
      <c r="AB2308" s="156"/>
      <c r="AC2308" s="156"/>
      <c r="AD2308" s="156"/>
      <c r="AE2308" s="156"/>
      <c r="AF2308" s="156"/>
      <c r="AG2308" s="156"/>
      <c r="AM2308" s="380"/>
      <c r="AN2308" s="214"/>
      <c r="AO2308" s="214"/>
      <c r="AV2308" s="475"/>
      <c r="BC2308" s="381"/>
      <c r="BE2308" s="382"/>
      <c r="BF2308" s="398"/>
      <c r="BG2308" s="409"/>
      <c r="BH2308" s="156"/>
      <c r="BI2308" s="156"/>
      <c r="BJ2308" s="156"/>
      <c r="BK2308" s="156"/>
      <c r="BL2308" s="156"/>
      <c r="BN2308" s="367"/>
    </row>
    <row r="2309" spans="1:66" s="216" customFormat="1" x14ac:dyDescent="0.45">
      <c r="A2309" s="154"/>
      <c r="B2309" s="485"/>
      <c r="C2309" s="155"/>
      <c r="D2309" s="155"/>
      <c r="E2309" s="156"/>
      <c r="F2309" s="156"/>
      <c r="AB2309" s="156"/>
      <c r="AC2309" s="156"/>
      <c r="AD2309" s="156"/>
      <c r="AE2309" s="156"/>
      <c r="AF2309" s="156"/>
      <c r="AG2309" s="156"/>
      <c r="AM2309" s="380"/>
      <c r="AN2309" s="214"/>
      <c r="AO2309" s="214"/>
      <c r="AV2309" s="475"/>
      <c r="BC2309" s="381"/>
      <c r="BE2309" s="382"/>
      <c r="BF2309" s="398"/>
      <c r="BG2309" s="409"/>
      <c r="BH2309" s="156"/>
      <c r="BI2309" s="156"/>
      <c r="BJ2309" s="156"/>
      <c r="BK2309" s="156"/>
      <c r="BL2309" s="156"/>
      <c r="BN2309" s="367"/>
    </row>
    <row r="2310" spans="1:66" s="216" customFormat="1" x14ac:dyDescent="0.45">
      <c r="A2310" s="154"/>
      <c r="B2310" s="485"/>
      <c r="C2310" s="155"/>
      <c r="D2310" s="155"/>
      <c r="E2310" s="156"/>
      <c r="F2310" s="156"/>
      <c r="AB2310" s="156"/>
      <c r="AC2310" s="156"/>
      <c r="AD2310" s="156"/>
      <c r="AE2310" s="156"/>
      <c r="AF2310" s="156"/>
      <c r="AG2310" s="156"/>
      <c r="AM2310" s="380"/>
      <c r="AN2310" s="214"/>
      <c r="AO2310" s="214"/>
      <c r="AV2310" s="475"/>
      <c r="BC2310" s="381"/>
      <c r="BE2310" s="382"/>
      <c r="BF2310" s="398"/>
      <c r="BG2310" s="409"/>
      <c r="BH2310" s="156"/>
      <c r="BI2310" s="156"/>
      <c r="BJ2310" s="156"/>
      <c r="BK2310" s="156"/>
      <c r="BL2310" s="156"/>
      <c r="BN2310" s="367"/>
    </row>
    <row r="2311" spans="1:66" s="216" customFormat="1" x14ac:dyDescent="0.45">
      <c r="A2311" s="154"/>
      <c r="B2311" s="485"/>
      <c r="C2311" s="155"/>
      <c r="D2311" s="155"/>
      <c r="E2311" s="156"/>
      <c r="F2311" s="156"/>
      <c r="AB2311" s="156"/>
      <c r="AC2311" s="156"/>
      <c r="AD2311" s="156"/>
      <c r="AE2311" s="156"/>
      <c r="AF2311" s="156"/>
      <c r="AG2311" s="156"/>
      <c r="AM2311" s="380"/>
      <c r="AN2311" s="214"/>
      <c r="AO2311" s="214"/>
      <c r="AV2311" s="475"/>
      <c r="BC2311" s="381"/>
      <c r="BE2311" s="382"/>
      <c r="BF2311" s="398"/>
      <c r="BG2311" s="409"/>
      <c r="BH2311" s="156"/>
      <c r="BI2311" s="156"/>
      <c r="BJ2311" s="156"/>
      <c r="BK2311" s="156"/>
      <c r="BL2311" s="156"/>
      <c r="BN2311" s="367"/>
    </row>
    <row r="2312" spans="1:66" s="216" customFormat="1" x14ac:dyDescent="0.45">
      <c r="A2312" s="154"/>
      <c r="B2312" s="485"/>
      <c r="C2312" s="155"/>
      <c r="D2312" s="155"/>
      <c r="E2312" s="156"/>
      <c r="F2312" s="156"/>
      <c r="AB2312" s="156"/>
      <c r="AC2312" s="156"/>
      <c r="AD2312" s="156"/>
      <c r="AE2312" s="156"/>
      <c r="AF2312" s="156"/>
      <c r="AG2312" s="156"/>
      <c r="AM2312" s="380"/>
      <c r="AN2312" s="214"/>
      <c r="AO2312" s="214"/>
      <c r="AV2312" s="475"/>
      <c r="BC2312" s="381"/>
      <c r="BE2312" s="382"/>
      <c r="BF2312" s="398"/>
      <c r="BG2312" s="409"/>
      <c r="BH2312" s="156"/>
      <c r="BI2312" s="156"/>
      <c r="BJ2312" s="156"/>
      <c r="BK2312" s="156"/>
      <c r="BL2312" s="156"/>
      <c r="BN2312" s="367"/>
    </row>
    <row r="2313" spans="1:66" s="216" customFormat="1" x14ac:dyDescent="0.45">
      <c r="A2313" s="154"/>
      <c r="B2313" s="485"/>
      <c r="C2313" s="155"/>
      <c r="D2313" s="155"/>
      <c r="E2313" s="156"/>
      <c r="F2313" s="156"/>
      <c r="AB2313" s="156"/>
      <c r="AC2313" s="156"/>
      <c r="AD2313" s="156"/>
      <c r="AE2313" s="156"/>
      <c r="AF2313" s="156"/>
      <c r="AG2313" s="156"/>
      <c r="AM2313" s="380"/>
      <c r="AN2313" s="214"/>
      <c r="AO2313" s="214"/>
      <c r="AV2313" s="475"/>
      <c r="BC2313" s="381"/>
      <c r="BE2313" s="382"/>
      <c r="BF2313" s="398"/>
      <c r="BG2313" s="409"/>
      <c r="BH2313" s="156"/>
      <c r="BI2313" s="156"/>
      <c r="BJ2313" s="156"/>
      <c r="BK2313" s="156"/>
      <c r="BL2313" s="156"/>
      <c r="BN2313" s="367"/>
    </row>
    <row r="2314" spans="1:66" s="216" customFormat="1" x14ac:dyDescent="0.45">
      <c r="A2314" s="154"/>
      <c r="B2314" s="485"/>
      <c r="C2314" s="155"/>
      <c r="D2314" s="155"/>
      <c r="E2314" s="156"/>
      <c r="F2314" s="156"/>
      <c r="AB2314" s="156"/>
      <c r="AC2314" s="156"/>
      <c r="AD2314" s="156"/>
      <c r="AE2314" s="156"/>
      <c r="AF2314" s="156"/>
      <c r="AG2314" s="156"/>
      <c r="AM2314" s="380"/>
      <c r="AN2314" s="214"/>
      <c r="AO2314" s="214"/>
      <c r="AV2314" s="475"/>
      <c r="BC2314" s="381"/>
      <c r="BE2314" s="382"/>
      <c r="BF2314" s="398"/>
      <c r="BG2314" s="409"/>
      <c r="BH2314" s="156"/>
      <c r="BI2314" s="156"/>
      <c r="BJ2314" s="156"/>
      <c r="BK2314" s="156"/>
      <c r="BL2314" s="156"/>
      <c r="BN2314" s="367"/>
    </row>
    <row r="2315" spans="1:66" s="216" customFormat="1" x14ac:dyDescent="0.45">
      <c r="A2315" s="154"/>
      <c r="B2315" s="485"/>
      <c r="C2315" s="155"/>
      <c r="D2315" s="155"/>
      <c r="E2315" s="156"/>
      <c r="F2315" s="156"/>
      <c r="AB2315" s="156"/>
      <c r="AC2315" s="156"/>
      <c r="AD2315" s="156"/>
      <c r="AE2315" s="156"/>
      <c r="AF2315" s="156"/>
      <c r="AG2315" s="156"/>
      <c r="AM2315" s="380"/>
      <c r="AN2315" s="214"/>
      <c r="AO2315" s="214"/>
      <c r="AV2315" s="475"/>
      <c r="BC2315" s="381"/>
      <c r="BE2315" s="382"/>
      <c r="BF2315" s="398"/>
      <c r="BG2315" s="409"/>
      <c r="BH2315" s="156"/>
      <c r="BI2315" s="156"/>
      <c r="BJ2315" s="156"/>
      <c r="BK2315" s="156"/>
      <c r="BL2315" s="156"/>
      <c r="BN2315" s="367"/>
    </row>
    <row r="2316" spans="1:66" s="216" customFormat="1" x14ac:dyDescent="0.45">
      <c r="A2316" s="154"/>
      <c r="B2316" s="485"/>
      <c r="C2316" s="155"/>
      <c r="D2316" s="155"/>
      <c r="E2316" s="156"/>
      <c r="F2316" s="156"/>
      <c r="AB2316" s="156"/>
      <c r="AC2316" s="156"/>
      <c r="AD2316" s="156"/>
      <c r="AE2316" s="156"/>
      <c r="AF2316" s="156"/>
      <c r="AG2316" s="156"/>
      <c r="AM2316" s="380"/>
      <c r="AN2316" s="214"/>
      <c r="AO2316" s="214"/>
      <c r="AV2316" s="475"/>
      <c r="BC2316" s="381"/>
      <c r="BE2316" s="382"/>
      <c r="BF2316" s="398"/>
      <c r="BG2316" s="409"/>
      <c r="BH2316" s="156"/>
      <c r="BI2316" s="156"/>
      <c r="BJ2316" s="156"/>
      <c r="BK2316" s="156"/>
      <c r="BL2316" s="156"/>
      <c r="BN2316" s="367"/>
    </row>
    <row r="2317" spans="1:66" s="216" customFormat="1" x14ac:dyDescent="0.45">
      <c r="A2317" s="154"/>
      <c r="B2317" s="485"/>
      <c r="C2317" s="155"/>
      <c r="D2317" s="155"/>
      <c r="E2317" s="156"/>
      <c r="F2317" s="156"/>
      <c r="AB2317" s="156"/>
      <c r="AC2317" s="156"/>
      <c r="AD2317" s="156"/>
      <c r="AE2317" s="156"/>
      <c r="AF2317" s="156"/>
      <c r="AG2317" s="156"/>
      <c r="AM2317" s="380"/>
      <c r="AN2317" s="214"/>
      <c r="AO2317" s="214"/>
      <c r="AV2317" s="475"/>
      <c r="BC2317" s="381"/>
      <c r="BE2317" s="382"/>
      <c r="BF2317" s="398"/>
      <c r="BG2317" s="409"/>
      <c r="BH2317" s="156"/>
      <c r="BI2317" s="156"/>
      <c r="BJ2317" s="156"/>
      <c r="BK2317" s="156"/>
      <c r="BL2317" s="156"/>
      <c r="BN2317" s="367"/>
    </row>
    <row r="2318" spans="1:66" s="216" customFormat="1" x14ac:dyDescent="0.45">
      <c r="A2318" s="154"/>
      <c r="B2318" s="485"/>
      <c r="C2318" s="155"/>
      <c r="D2318" s="155"/>
      <c r="E2318" s="156"/>
      <c r="F2318" s="156"/>
      <c r="AB2318" s="156"/>
      <c r="AC2318" s="156"/>
      <c r="AD2318" s="156"/>
      <c r="AE2318" s="156"/>
      <c r="AF2318" s="156"/>
      <c r="AG2318" s="156"/>
      <c r="AM2318" s="380"/>
      <c r="AN2318" s="214"/>
      <c r="AO2318" s="214"/>
      <c r="AV2318" s="475"/>
      <c r="BC2318" s="381"/>
      <c r="BE2318" s="382"/>
      <c r="BF2318" s="398"/>
      <c r="BG2318" s="409"/>
      <c r="BH2318" s="156"/>
      <c r="BI2318" s="156"/>
      <c r="BJ2318" s="156"/>
      <c r="BK2318" s="156"/>
      <c r="BL2318" s="156"/>
      <c r="BN2318" s="367"/>
    </row>
    <row r="2319" spans="1:66" s="216" customFormat="1" x14ac:dyDescent="0.45">
      <c r="A2319" s="154"/>
      <c r="B2319" s="485"/>
      <c r="C2319" s="155"/>
      <c r="D2319" s="155"/>
      <c r="E2319" s="156"/>
      <c r="F2319" s="156"/>
      <c r="AB2319" s="156"/>
      <c r="AC2319" s="156"/>
      <c r="AD2319" s="156"/>
      <c r="AE2319" s="156"/>
      <c r="AF2319" s="156"/>
      <c r="AG2319" s="156"/>
      <c r="AM2319" s="380"/>
      <c r="AN2319" s="214"/>
      <c r="AO2319" s="214"/>
      <c r="AV2319" s="475"/>
      <c r="BC2319" s="381"/>
      <c r="BE2319" s="382"/>
      <c r="BF2319" s="398"/>
      <c r="BG2319" s="409"/>
      <c r="BH2319" s="156"/>
      <c r="BI2319" s="156"/>
      <c r="BJ2319" s="156"/>
      <c r="BK2319" s="156"/>
      <c r="BL2319" s="156"/>
      <c r="BN2319" s="367"/>
    </row>
    <row r="2320" spans="1:66" s="216" customFormat="1" x14ac:dyDescent="0.45">
      <c r="A2320" s="154"/>
      <c r="B2320" s="485"/>
      <c r="C2320" s="155"/>
      <c r="D2320" s="155"/>
      <c r="E2320" s="156"/>
      <c r="F2320" s="156"/>
      <c r="AB2320" s="156"/>
      <c r="AC2320" s="156"/>
      <c r="AD2320" s="156"/>
      <c r="AE2320" s="156"/>
      <c r="AF2320" s="156"/>
      <c r="AG2320" s="156"/>
      <c r="AM2320" s="380"/>
      <c r="AN2320" s="214"/>
      <c r="AO2320" s="214"/>
      <c r="AV2320" s="475"/>
      <c r="BC2320" s="381"/>
      <c r="BE2320" s="382"/>
      <c r="BF2320" s="398"/>
      <c r="BG2320" s="409"/>
      <c r="BH2320" s="156"/>
      <c r="BI2320" s="156"/>
      <c r="BJ2320" s="156"/>
      <c r="BK2320" s="156"/>
      <c r="BL2320" s="156"/>
      <c r="BN2320" s="367"/>
    </row>
    <row r="2321" spans="1:66" s="216" customFormat="1" x14ac:dyDescent="0.45">
      <c r="A2321" s="154"/>
      <c r="B2321" s="485"/>
      <c r="C2321" s="155"/>
      <c r="D2321" s="155"/>
      <c r="E2321" s="156"/>
      <c r="F2321" s="156"/>
      <c r="AB2321" s="156"/>
      <c r="AC2321" s="156"/>
      <c r="AD2321" s="156"/>
      <c r="AE2321" s="156"/>
      <c r="AF2321" s="156"/>
      <c r="AG2321" s="156"/>
      <c r="AM2321" s="380"/>
      <c r="AN2321" s="214"/>
      <c r="AO2321" s="214"/>
      <c r="AV2321" s="475"/>
      <c r="BC2321" s="381"/>
      <c r="BE2321" s="382"/>
      <c r="BF2321" s="398"/>
      <c r="BG2321" s="409"/>
      <c r="BH2321" s="156"/>
      <c r="BI2321" s="156"/>
      <c r="BJ2321" s="156"/>
      <c r="BK2321" s="156"/>
      <c r="BL2321" s="156"/>
      <c r="BN2321" s="367"/>
    </row>
    <row r="2322" spans="1:66" s="216" customFormat="1" x14ac:dyDescent="0.45">
      <c r="A2322" s="154"/>
      <c r="B2322" s="485"/>
      <c r="C2322" s="155"/>
      <c r="D2322" s="155"/>
      <c r="E2322" s="156"/>
      <c r="F2322" s="156"/>
      <c r="AB2322" s="156"/>
      <c r="AC2322" s="156"/>
      <c r="AD2322" s="156"/>
      <c r="AE2322" s="156"/>
      <c r="AF2322" s="156"/>
      <c r="AG2322" s="156"/>
      <c r="AM2322" s="380"/>
      <c r="AN2322" s="214"/>
      <c r="AO2322" s="214"/>
      <c r="AV2322" s="475"/>
      <c r="BC2322" s="381"/>
      <c r="BE2322" s="382"/>
      <c r="BF2322" s="398"/>
      <c r="BG2322" s="409"/>
      <c r="BH2322" s="156"/>
      <c r="BI2322" s="156"/>
      <c r="BJ2322" s="156"/>
      <c r="BK2322" s="156"/>
      <c r="BL2322" s="156"/>
      <c r="BN2322" s="367"/>
    </row>
    <row r="2323" spans="1:66" s="216" customFormat="1" x14ac:dyDescent="0.45">
      <c r="A2323" s="154"/>
      <c r="B2323" s="485"/>
      <c r="C2323" s="155"/>
      <c r="D2323" s="155"/>
      <c r="E2323" s="156"/>
      <c r="F2323" s="156"/>
      <c r="AB2323" s="156"/>
      <c r="AC2323" s="156"/>
      <c r="AD2323" s="156"/>
      <c r="AE2323" s="156"/>
      <c r="AF2323" s="156"/>
      <c r="AG2323" s="156"/>
      <c r="AM2323" s="380"/>
      <c r="AN2323" s="214"/>
      <c r="AO2323" s="214"/>
      <c r="AV2323" s="475"/>
      <c r="BC2323" s="381"/>
      <c r="BE2323" s="382"/>
      <c r="BF2323" s="398"/>
      <c r="BG2323" s="409"/>
      <c r="BH2323" s="156"/>
      <c r="BI2323" s="156"/>
      <c r="BJ2323" s="156"/>
      <c r="BK2323" s="156"/>
      <c r="BL2323" s="156"/>
      <c r="BN2323" s="367"/>
    </row>
    <row r="2324" spans="1:66" s="216" customFormat="1" x14ac:dyDescent="0.45">
      <c r="A2324" s="154"/>
      <c r="B2324" s="485"/>
      <c r="C2324" s="155"/>
      <c r="D2324" s="155"/>
      <c r="E2324" s="156"/>
      <c r="F2324" s="156"/>
      <c r="AB2324" s="156"/>
      <c r="AC2324" s="156"/>
      <c r="AD2324" s="156"/>
      <c r="AE2324" s="156"/>
      <c r="AF2324" s="156"/>
      <c r="AG2324" s="156"/>
      <c r="AM2324" s="380"/>
      <c r="AN2324" s="214"/>
      <c r="AO2324" s="214"/>
      <c r="AV2324" s="475"/>
      <c r="BC2324" s="381"/>
      <c r="BE2324" s="382"/>
      <c r="BF2324" s="398"/>
      <c r="BG2324" s="409"/>
      <c r="BH2324" s="156"/>
      <c r="BI2324" s="156"/>
      <c r="BJ2324" s="156"/>
      <c r="BK2324" s="156"/>
      <c r="BL2324" s="156"/>
      <c r="BN2324" s="367"/>
    </row>
    <row r="2325" spans="1:66" s="216" customFormat="1" x14ac:dyDescent="0.45">
      <c r="A2325" s="154"/>
      <c r="B2325" s="485"/>
      <c r="C2325" s="155"/>
      <c r="D2325" s="155"/>
      <c r="E2325" s="156"/>
      <c r="F2325" s="156"/>
      <c r="AB2325" s="156"/>
      <c r="AC2325" s="156"/>
      <c r="AD2325" s="156"/>
      <c r="AE2325" s="156"/>
      <c r="AF2325" s="156"/>
      <c r="AG2325" s="156"/>
      <c r="AM2325" s="380"/>
      <c r="AN2325" s="214"/>
      <c r="AO2325" s="214"/>
      <c r="AV2325" s="475"/>
      <c r="BC2325" s="381"/>
      <c r="BE2325" s="382"/>
      <c r="BF2325" s="398"/>
      <c r="BG2325" s="409"/>
      <c r="BH2325" s="156"/>
      <c r="BI2325" s="156"/>
      <c r="BJ2325" s="156"/>
      <c r="BK2325" s="156"/>
      <c r="BL2325" s="156"/>
      <c r="BN2325" s="367"/>
    </row>
    <row r="2326" spans="1:66" s="216" customFormat="1" x14ac:dyDescent="0.45">
      <c r="A2326" s="154"/>
      <c r="B2326" s="485"/>
      <c r="C2326" s="155"/>
      <c r="D2326" s="155"/>
      <c r="E2326" s="156"/>
      <c r="F2326" s="156"/>
      <c r="AB2326" s="156"/>
      <c r="AC2326" s="156"/>
      <c r="AD2326" s="156"/>
      <c r="AE2326" s="156"/>
      <c r="AF2326" s="156"/>
      <c r="AG2326" s="156"/>
      <c r="AM2326" s="380"/>
      <c r="AN2326" s="214"/>
      <c r="AO2326" s="214"/>
      <c r="AV2326" s="475"/>
      <c r="BC2326" s="381"/>
      <c r="BE2326" s="382"/>
      <c r="BF2326" s="398"/>
      <c r="BG2326" s="409"/>
      <c r="BH2326" s="156"/>
      <c r="BI2326" s="156"/>
      <c r="BJ2326" s="156"/>
      <c r="BK2326" s="156"/>
      <c r="BL2326" s="156"/>
      <c r="BN2326" s="367"/>
    </row>
    <row r="2327" spans="1:66" s="216" customFormat="1" x14ac:dyDescent="0.45">
      <c r="A2327" s="154"/>
      <c r="B2327" s="485"/>
      <c r="C2327" s="155"/>
      <c r="D2327" s="155"/>
      <c r="E2327" s="156"/>
      <c r="F2327" s="156"/>
      <c r="AB2327" s="156"/>
      <c r="AC2327" s="156"/>
      <c r="AD2327" s="156"/>
      <c r="AE2327" s="156"/>
      <c r="AF2327" s="156"/>
      <c r="AG2327" s="156"/>
      <c r="AM2327" s="380"/>
      <c r="AN2327" s="214"/>
      <c r="AO2327" s="214"/>
      <c r="AV2327" s="475"/>
      <c r="BC2327" s="381"/>
      <c r="BE2327" s="382"/>
      <c r="BF2327" s="398"/>
      <c r="BG2327" s="409"/>
      <c r="BH2327" s="156"/>
      <c r="BI2327" s="156"/>
      <c r="BJ2327" s="156"/>
      <c r="BK2327" s="156"/>
      <c r="BL2327" s="156"/>
      <c r="BN2327" s="367"/>
    </row>
    <row r="2328" spans="1:66" s="216" customFormat="1" x14ac:dyDescent="0.45">
      <c r="A2328" s="154"/>
      <c r="B2328" s="485"/>
      <c r="C2328" s="155"/>
      <c r="D2328" s="155"/>
      <c r="E2328" s="156"/>
      <c r="F2328" s="156"/>
      <c r="AB2328" s="156"/>
      <c r="AC2328" s="156"/>
      <c r="AD2328" s="156"/>
      <c r="AE2328" s="156"/>
      <c r="AF2328" s="156"/>
      <c r="AG2328" s="156"/>
      <c r="AM2328" s="380"/>
      <c r="AN2328" s="214"/>
      <c r="AO2328" s="214"/>
      <c r="AV2328" s="475"/>
      <c r="BC2328" s="381"/>
      <c r="BE2328" s="382"/>
      <c r="BF2328" s="398"/>
      <c r="BG2328" s="409"/>
      <c r="BH2328" s="156"/>
      <c r="BI2328" s="156"/>
      <c r="BJ2328" s="156"/>
      <c r="BK2328" s="156"/>
      <c r="BL2328" s="156"/>
      <c r="BN2328" s="367"/>
    </row>
    <row r="2329" spans="1:66" s="216" customFormat="1" x14ac:dyDescent="0.45">
      <c r="A2329" s="154"/>
      <c r="B2329" s="485"/>
      <c r="C2329" s="155"/>
      <c r="D2329" s="155"/>
      <c r="E2329" s="156"/>
      <c r="F2329" s="156"/>
      <c r="AB2329" s="156"/>
      <c r="AC2329" s="156"/>
      <c r="AD2329" s="156"/>
      <c r="AE2329" s="156"/>
      <c r="AF2329" s="156"/>
      <c r="AG2329" s="156"/>
      <c r="AM2329" s="380"/>
      <c r="AN2329" s="214"/>
      <c r="AO2329" s="214"/>
      <c r="AV2329" s="475"/>
      <c r="BC2329" s="381"/>
      <c r="BE2329" s="382"/>
      <c r="BF2329" s="398"/>
      <c r="BG2329" s="409"/>
      <c r="BH2329" s="156"/>
      <c r="BI2329" s="156"/>
      <c r="BJ2329" s="156"/>
      <c r="BK2329" s="156"/>
      <c r="BL2329" s="156"/>
      <c r="BN2329" s="367"/>
    </row>
    <row r="2330" spans="1:66" s="216" customFormat="1" x14ac:dyDescent="0.45">
      <c r="A2330" s="154"/>
      <c r="B2330" s="485"/>
      <c r="C2330" s="155"/>
      <c r="D2330" s="155"/>
      <c r="E2330" s="156"/>
      <c r="F2330" s="156"/>
      <c r="AB2330" s="156"/>
      <c r="AC2330" s="156"/>
      <c r="AD2330" s="156"/>
      <c r="AE2330" s="156"/>
      <c r="AF2330" s="156"/>
      <c r="AG2330" s="156"/>
      <c r="AM2330" s="380"/>
      <c r="AN2330" s="214"/>
      <c r="AO2330" s="214"/>
      <c r="AV2330" s="475"/>
      <c r="BC2330" s="381"/>
      <c r="BE2330" s="382"/>
      <c r="BF2330" s="398"/>
      <c r="BG2330" s="409"/>
      <c r="BH2330" s="156"/>
      <c r="BI2330" s="156"/>
      <c r="BJ2330" s="156"/>
      <c r="BK2330" s="156"/>
      <c r="BL2330" s="156"/>
      <c r="BN2330" s="367"/>
    </row>
    <row r="2331" spans="1:66" s="216" customFormat="1" x14ac:dyDescent="0.45">
      <c r="A2331" s="154"/>
      <c r="B2331" s="485"/>
      <c r="C2331" s="155"/>
      <c r="D2331" s="155"/>
      <c r="E2331" s="156"/>
      <c r="F2331" s="156"/>
      <c r="AB2331" s="156"/>
      <c r="AC2331" s="156"/>
      <c r="AD2331" s="156"/>
      <c r="AE2331" s="156"/>
      <c r="AF2331" s="156"/>
      <c r="AG2331" s="156"/>
      <c r="AM2331" s="380"/>
      <c r="AN2331" s="214"/>
      <c r="AO2331" s="214"/>
      <c r="AV2331" s="475"/>
      <c r="BC2331" s="381"/>
      <c r="BE2331" s="382"/>
      <c r="BF2331" s="398"/>
      <c r="BG2331" s="409"/>
      <c r="BH2331" s="156"/>
      <c r="BI2331" s="156"/>
      <c r="BJ2331" s="156"/>
      <c r="BK2331" s="156"/>
      <c r="BL2331" s="156"/>
      <c r="BN2331" s="367"/>
    </row>
    <row r="2332" spans="1:66" s="216" customFormat="1" x14ac:dyDescent="0.45">
      <c r="A2332" s="154"/>
      <c r="B2332" s="485"/>
      <c r="C2332" s="155"/>
      <c r="D2332" s="155"/>
      <c r="E2332" s="156"/>
      <c r="F2332" s="156"/>
      <c r="AB2332" s="156"/>
      <c r="AC2332" s="156"/>
      <c r="AD2332" s="156"/>
      <c r="AE2332" s="156"/>
      <c r="AF2332" s="156"/>
      <c r="AG2332" s="156"/>
      <c r="AM2332" s="380"/>
      <c r="AN2332" s="214"/>
      <c r="AO2332" s="214"/>
      <c r="AV2332" s="475"/>
      <c r="BC2332" s="381"/>
      <c r="BE2332" s="382"/>
      <c r="BF2332" s="398"/>
      <c r="BG2332" s="409"/>
      <c r="BH2332" s="156"/>
      <c r="BI2332" s="156"/>
      <c r="BJ2332" s="156"/>
      <c r="BK2332" s="156"/>
      <c r="BL2332" s="156"/>
      <c r="BN2332" s="367"/>
    </row>
    <row r="2333" spans="1:66" s="216" customFormat="1" x14ac:dyDescent="0.45">
      <c r="A2333" s="154"/>
      <c r="B2333" s="485"/>
      <c r="C2333" s="155"/>
      <c r="D2333" s="155"/>
      <c r="E2333" s="156"/>
      <c r="F2333" s="156"/>
      <c r="AB2333" s="156"/>
      <c r="AC2333" s="156"/>
      <c r="AD2333" s="156"/>
      <c r="AE2333" s="156"/>
      <c r="AF2333" s="156"/>
      <c r="AG2333" s="156"/>
      <c r="AM2333" s="380"/>
      <c r="AN2333" s="214"/>
      <c r="AO2333" s="214"/>
      <c r="AV2333" s="475"/>
      <c r="BC2333" s="381"/>
      <c r="BE2333" s="382"/>
      <c r="BF2333" s="398"/>
      <c r="BG2333" s="409"/>
      <c r="BH2333" s="156"/>
      <c r="BI2333" s="156"/>
      <c r="BJ2333" s="156"/>
      <c r="BK2333" s="156"/>
      <c r="BL2333" s="156"/>
      <c r="BN2333" s="367"/>
    </row>
    <row r="2334" spans="1:66" s="216" customFormat="1" x14ac:dyDescent="0.45">
      <c r="A2334" s="154"/>
      <c r="B2334" s="485"/>
      <c r="C2334" s="155"/>
      <c r="D2334" s="155"/>
      <c r="E2334" s="156"/>
      <c r="F2334" s="156"/>
      <c r="AB2334" s="156"/>
      <c r="AC2334" s="156"/>
      <c r="AD2334" s="156"/>
      <c r="AE2334" s="156"/>
      <c r="AF2334" s="156"/>
      <c r="AG2334" s="156"/>
      <c r="AM2334" s="380"/>
      <c r="AN2334" s="214"/>
      <c r="AO2334" s="214"/>
      <c r="AV2334" s="475"/>
      <c r="BC2334" s="381"/>
      <c r="BE2334" s="382"/>
      <c r="BF2334" s="398"/>
      <c r="BG2334" s="409"/>
      <c r="BH2334" s="156"/>
      <c r="BI2334" s="156"/>
      <c r="BJ2334" s="156"/>
      <c r="BK2334" s="156"/>
      <c r="BL2334" s="156"/>
      <c r="BN2334" s="367"/>
    </row>
    <row r="2335" spans="1:66" s="216" customFormat="1" x14ac:dyDescent="0.45">
      <c r="A2335" s="154"/>
      <c r="B2335" s="485"/>
      <c r="C2335" s="155"/>
      <c r="D2335" s="155"/>
      <c r="E2335" s="156"/>
      <c r="F2335" s="156"/>
      <c r="AB2335" s="156"/>
      <c r="AC2335" s="156"/>
      <c r="AD2335" s="156"/>
      <c r="AE2335" s="156"/>
      <c r="AF2335" s="156"/>
      <c r="AG2335" s="156"/>
      <c r="AM2335" s="380"/>
      <c r="AN2335" s="214"/>
      <c r="AO2335" s="214"/>
      <c r="AV2335" s="475"/>
      <c r="BC2335" s="381"/>
      <c r="BE2335" s="382"/>
      <c r="BF2335" s="398"/>
      <c r="BG2335" s="409"/>
      <c r="BH2335" s="156"/>
      <c r="BI2335" s="156"/>
      <c r="BJ2335" s="156"/>
      <c r="BK2335" s="156"/>
      <c r="BL2335" s="156"/>
      <c r="BN2335" s="367"/>
    </row>
    <row r="2336" spans="1:66" s="216" customFormat="1" x14ac:dyDescent="0.45">
      <c r="A2336" s="154"/>
      <c r="B2336" s="485"/>
      <c r="C2336" s="155"/>
      <c r="D2336" s="155"/>
      <c r="E2336" s="156"/>
      <c r="F2336" s="156"/>
      <c r="AB2336" s="156"/>
      <c r="AC2336" s="156"/>
      <c r="AD2336" s="156"/>
      <c r="AE2336" s="156"/>
      <c r="AF2336" s="156"/>
      <c r="AG2336" s="156"/>
      <c r="AM2336" s="380"/>
      <c r="AN2336" s="214"/>
      <c r="AO2336" s="214"/>
      <c r="AV2336" s="475"/>
      <c r="BC2336" s="381"/>
      <c r="BE2336" s="382"/>
      <c r="BF2336" s="398"/>
      <c r="BG2336" s="409"/>
      <c r="BH2336" s="156"/>
      <c r="BI2336" s="156"/>
      <c r="BJ2336" s="156"/>
      <c r="BK2336" s="156"/>
      <c r="BL2336" s="156"/>
      <c r="BN2336" s="367"/>
    </row>
    <row r="2337" spans="1:66" s="216" customFormat="1" x14ac:dyDescent="0.45">
      <c r="A2337" s="154"/>
      <c r="B2337" s="485"/>
      <c r="C2337" s="155"/>
      <c r="D2337" s="155"/>
      <c r="E2337" s="156"/>
      <c r="F2337" s="156"/>
      <c r="AB2337" s="156"/>
      <c r="AC2337" s="156"/>
      <c r="AD2337" s="156"/>
      <c r="AE2337" s="156"/>
      <c r="AF2337" s="156"/>
      <c r="AG2337" s="156"/>
      <c r="AM2337" s="380"/>
      <c r="AN2337" s="214"/>
      <c r="AO2337" s="214"/>
      <c r="AV2337" s="475"/>
      <c r="BC2337" s="381"/>
      <c r="BE2337" s="382"/>
      <c r="BF2337" s="398"/>
      <c r="BG2337" s="409"/>
      <c r="BH2337" s="156"/>
      <c r="BI2337" s="156"/>
      <c r="BJ2337" s="156"/>
      <c r="BK2337" s="156"/>
      <c r="BL2337" s="156"/>
      <c r="BN2337" s="367"/>
    </row>
    <row r="2338" spans="1:66" s="216" customFormat="1" x14ac:dyDescent="0.45">
      <c r="A2338" s="154"/>
      <c r="B2338" s="485"/>
      <c r="C2338" s="155"/>
      <c r="D2338" s="155"/>
      <c r="E2338" s="156"/>
      <c r="F2338" s="156"/>
      <c r="AB2338" s="156"/>
      <c r="AC2338" s="156"/>
      <c r="AD2338" s="156"/>
      <c r="AE2338" s="156"/>
      <c r="AF2338" s="156"/>
      <c r="AG2338" s="156"/>
      <c r="AM2338" s="380"/>
      <c r="AN2338" s="214"/>
      <c r="AO2338" s="214"/>
      <c r="AV2338" s="475"/>
      <c r="BC2338" s="381"/>
      <c r="BE2338" s="382"/>
      <c r="BF2338" s="398"/>
      <c r="BG2338" s="409"/>
      <c r="BH2338" s="156"/>
      <c r="BI2338" s="156"/>
      <c r="BJ2338" s="156"/>
      <c r="BK2338" s="156"/>
      <c r="BL2338" s="156"/>
      <c r="BN2338" s="367"/>
    </row>
    <row r="2339" spans="1:66" s="216" customFormat="1" x14ac:dyDescent="0.45">
      <c r="A2339" s="154"/>
      <c r="B2339" s="485"/>
      <c r="C2339" s="155"/>
      <c r="D2339" s="155"/>
      <c r="E2339" s="156"/>
      <c r="F2339" s="156"/>
      <c r="AB2339" s="156"/>
      <c r="AC2339" s="156"/>
      <c r="AD2339" s="156"/>
      <c r="AE2339" s="156"/>
      <c r="AF2339" s="156"/>
      <c r="AG2339" s="156"/>
      <c r="AM2339" s="380"/>
      <c r="AN2339" s="214"/>
      <c r="AO2339" s="214"/>
      <c r="AV2339" s="475"/>
      <c r="BC2339" s="381"/>
      <c r="BE2339" s="382"/>
      <c r="BF2339" s="398"/>
      <c r="BG2339" s="409"/>
      <c r="BH2339" s="156"/>
      <c r="BI2339" s="156"/>
      <c r="BJ2339" s="156"/>
      <c r="BK2339" s="156"/>
      <c r="BL2339" s="156"/>
      <c r="BN2339" s="367"/>
    </row>
    <row r="2340" spans="1:66" s="216" customFormat="1" x14ac:dyDescent="0.45">
      <c r="A2340" s="154"/>
      <c r="B2340" s="485"/>
      <c r="C2340" s="155"/>
      <c r="D2340" s="155"/>
      <c r="E2340" s="156"/>
      <c r="F2340" s="156"/>
      <c r="AB2340" s="156"/>
      <c r="AC2340" s="156"/>
      <c r="AD2340" s="156"/>
      <c r="AE2340" s="156"/>
      <c r="AF2340" s="156"/>
      <c r="AG2340" s="156"/>
      <c r="AM2340" s="380"/>
      <c r="AN2340" s="214"/>
      <c r="AO2340" s="214"/>
      <c r="AV2340" s="475"/>
      <c r="BC2340" s="381"/>
      <c r="BE2340" s="382"/>
      <c r="BF2340" s="398"/>
      <c r="BG2340" s="409"/>
      <c r="BH2340" s="156"/>
      <c r="BI2340" s="156"/>
      <c r="BJ2340" s="156"/>
      <c r="BK2340" s="156"/>
      <c r="BL2340" s="156"/>
      <c r="BN2340" s="367"/>
    </row>
    <row r="2341" spans="1:66" s="216" customFormat="1" x14ac:dyDescent="0.45">
      <c r="A2341" s="154"/>
      <c r="B2341" s="485"/>
      <c r="C2341" s="155"/>
      <c r="D2341" s="155"/>
      <c r="E2341" s="156"/>
      <c r="F2341" s="156"/>
      <c r="AB2341" s="156"/>
      <c r="AC2341" s="156"/>
      <c r="AD2341" s="156"/>
      <c r="AE2341" s="156"/>
      <c r="AF2341" s="156"/>
      <c r="AG2341" s="156"/>
      <c r="AM2341" s="380"/>
      <c r="AN2341" s="214"/>
      <c r="AO2341" s="214"/>
      <c r="AV2341" s="475"/>
      <c r="BC2341" s="381"/>
      <c r="BE2341" s="382"/>
      <c r="BF2341" s="398"/>
      <c r="BG2341" s="409"/>
      <c r="BH2341" s="156"/>
      <c r="BI2341" s="156"/>
      <c r="BJ2341" s="156"/>
      <c r="BK2341" s="156"/>
      <c r="BL2341" s="156"/>
      <c r="BN2341" s="367"/>
    </row>
    <row r="2342" spans="1:66" s="216" customFormat="1" x14ac:dyDescent="0.45">
      <c r="A2342" s="154"/>
      <c r="B2342" s="485"/>
      <c r="C2342" s="155"/>
      <c r="D2342" s="155"/>
      <c r="E2342" s="156"/>
      <c r="F2342" s="156"/>
      <c r="AB2342" s="156"/>
      <c r="AC2342" s="156"/>
      <c r="AD2342" s="156"/>
      <c r="AE2342" s="156"/>
      <c r="AF2342" s="156"/>
      <c r="AG2342" s="156"/>
      <c r="AM2342" s="380"/>
      <c r="AN2342" s="214"/>
      <c r="AO2342" s="214"/>
      <c r="AV2342" s="475"/>
      <c r="BC2342" s="381"/>
      <c r="BE2342" s="382"/>
      <c r="BF2342" s="398"/>
      <c r="BG2342" s="409"/>
      <c r="BH2342" s="156"/>
      <c r="BI2342" s="156"/>
      <c r="BJ2342" s="156"/>
      <c r="BK2342" s="156"/>
      <c r="BL2342" s="156"/>
      <c r="BN2342" s="367"/>
    </row>
    <row r="2343" spans="1:66" s="216" customFormat="1" x14ac:dyDescent="0.45">
      <c r="A2343" s="154"/>
      <c r="B2343" s="485"/>
      <c r="C2343" s="155"/>
      <c r="D2343" s="155"/>
      <c r="E2343" s="156"/>
      <c r="F2343" s="156"/>
      <c r="AB2343" s="156"/>
      <c r="AC2343" s="156"/>
      <c r="AD2343" s="156"/>
      <c r="AE2343" s="156"/>
      <c r="AF2343" s="156"/>
      <c r="AG2343" s="156"/>
      <c r="AM2343" s="380"/>
      <c r="AN2343" s="214"/>
      <c r="AO2343" s="214"/>
      <c r="AV2343" s="475"/>
      <c r="BC2343" s="381"/>
      <c r="BE2343" s="382"/>
      <c r="BF2343" s="398"/>
      <c r="BG2343" s="409"/>
      <c r="BH2343" s="156"/>
      <c r="BI2343" s="156"/>
      <c r="BJ2343" s="156"/>
      <c r="BK2343" s="156"/>
      <c r="BL2343" s="156"/>
      <c r="BN2343" s="367"/>
    </row>
    <row r="2344" spans="1:66" s="216" customFormat="1" x14ac:dyDescent="0.45">
      <c r="A2344" s="154"/>
      <c r="B2344" s="485"/>
      <c r="C2344" s="155"/>
      <c r="D2344" s="155"/>
      <c r="E2344" s="156"/>
      <c r="F2344" s="156"/>
      <c r="AB2344" s="156"/>
      <c r="AC2344" s="156"/>
      <c r="AD2344" s="156"/>
      <c r="AE2344" s="156"/>
      <c r="AF2344" s="156"/>
      <c r="AG2344" s="156"/>
      <c r="AM2344" s="380"/>
      <c r="AN2344" s="214"/>
      <c r="AO2344" s="214"/>
      <c r="AV2344" s="475"/>
      <c r="BC2344" s="381"/>
      <c r="BE2344" s="382"/>
      <c r="BF2344" s="398"/>
      <c r="BG2344" s="409"/>
      <c r="BH2344" s="156"/>
      <c r="BI2344" s="156"/>
      <c r="BJ2344" s="156"/>
      <c r="BK2344" s="156"/>
      <c r="BL2344" s="156"/>
      <c r="BN2344" s="367"/>
    </row>
    <row r="2345" spans="1:66" s="216" customFormat="1" x14ac:dyDescent="0.45">
      <c r="A2345" s="154"/>
      <c r="B2345" s="485"/>
      <c r="C2345" s="155"/>
      <c r="D2345" s="155"/>
      <c r="E2345" s="156"/>
      <c r="F2345" s="156"/>
      <c r="AB2345" s="156"/>
      <c r="AC2345" s="156"/>
      <c r="AD2345" s="156"/>
      <c r="AE2345" s="156"/>
      <c r="AF2345" s="156"/>
      <c r="AG2345" s="156"/>
      <c r="AM2345" s="380"/>
      <c r="AN2345" s="214"/>
      <c r="AO2345" s="214"/>
      <c r="AV2345" s="475"/>
      <c r="BC2345" s="381"/>
      <c r="BE2345" s="382"/>
      <c r="BF2345" s="398"/>
      <c r="BG2345" s="409"/>
      <c r="BH2345" s="156"/>
      <c r="BI2345" s="156"/>
      <c r="BJ2345" s="156"/>
      <c r="BK2345" s="156"/>
      <c r="BL2345" s="156"/>
      <c r="BN2345" s="367"/>
    </row>
    <row r="2346" spans="1:66" s="216" customFormat="1" x14ac:dyDescent="0.45">
      <c r="A2346" s="154"/>
      <c r="B2346" s="485"/>
      <c r="C2346" s="155"/>
      <c r="D2346" s="155"/>
      <c r="E2346" s="156"/>
      <c r="F2346" s="156"/>
      <c r="AB2346" s="156"/>
      <c r="AC2346" s="156"/>
      <c r="AD2346" s="156"/>
      <c r="AE2346" s="156"/>
      <c r="AF2346" s="156"/>
      <c r="AG2346" s="156"/>
      <c r="AM2346" s="380"/>
      <c r="AN2346" s="214"/>
      <c r="AO2346" s="214"/>
      <c r="AV2346" s="475"/>
      <c r="BC2346" s="381"/>
      <c r="BE2346" s="382"/>
      <c r="BF2346" s="398"/>
      <c r="BG2346" s="409"/>
      <c r="BH2346" s="156"/>
      <c r="BI2346" s="156"/>
      <c r="BJ2346" s="156"/>
      <c r="BK2346" s="156"/>
      <c r="BL2346" s="156"/>
      <c r="BN2346" s="367"/>
    </row>
    <row r="2347" spans="1:66" s="216" customFormat="1" x14ac:dyDescent="0.45">
      <c r="A2347" s="154"/>
      <c r="B2347" s="485"/>
      <c r="C2347" s="155"/>
      <c r="D2347" s="155"/>
      <c r="E2347" s="156"/>
      <c r="F2347" s="156"/>
      <c r="AB2347" s="156"/>
      <c r="AC2347" s="156"/>
      <c r="AD2347" s="156"/>
      <c r="AE2347" s="156"/>
      <c r="AF2347" s="156"/>
      <c r="AG2347" s="156"/>
      <c r="AM2347" s="380"/>
      <c r="AN2347" s="214"/>
      <c r="AO2347" s="214"/>
      <c r="AV2347" s="475"/>
      <c r="BC2347" s="381"/>
      <c r="BE2347" s="382"/>
      <c r="BF2347" s="398"/>
      <c r="BG2347" s="409"/>
      <c r="BH2347" s="156"/>
      <c r="BI2347" s="156"/>
      <c r="BJ2347" s="156"/>
      <c r="BK2347" s="156"/>
      <c r="BL2347" s="156"/>
      <c r="BN2347" s="367"/>
    </row>
    <row r="2348" spans="1:66" s="216" customFormat="1" x14ac:dyDescent="0.45">
      <c r="A2348" s="154"/>
      <c r="B2348" s="485"/>
      <c r="C2348" s="155"/>
      <c r="D2348" s="155"/>
      <c r="E2348" s="156"/>
      <c r="F2348" s="156"/>
      <c r="AB2348" s="156"/>
      <c r="AC2348" s="156"/>
      <c r="AD2348" s="156"/>
      <c r="AE2348" s="156"/>
      <c r="AF2348" s="156"/>
      <c r="AG2348" s="156"/>
      <c r="AM2348" s="380"/>
      <c r="AN2348" s="214"/>
      <c r="AO2348" s="214"/>
      <c r="AV2348" s="475"/>
      <c r="BC2348" s="381"/>
      <c r="BE2348" s="382"/>
      <c r="BF2348" s="398"/>
      <c r="BG2348" s="409"/>
      <c r="BH2348" s="156"/>
      <c r="BI2348" s="156"/>
      <c r="BJ2348" s="156"/>
      <c r="BK2348" s="156"/>
      <c r="BL2348" s="156"/>
      <c r="BN2348" s="367"/>
    </row>
    <row r="2349" spans="1:66" s="216" customFormat="1" x14ac:dyDescent="0.45">
      <c r="A2349" s="154"/>
      <c r="B2349" s="485"/>
      <c r="C2349" s="155"/>
      <c r="D2349" s="155"/>
      <c r="E2349" s="156"/>
      <c r="F2349" s="156"/>
      <c r="AB2349" s="156"/>
      <c r="AC2349" s="156"/>
      <c r="AD2349" s="156"/>
      <c r="AE2349" s="156"/>
      <c r="AF2349" s="156"/>
      <c r="AG2349" s="156"/>
      <c r="AM2349" s="380"/>
      <c r="AN2349" s="214"/>
      <c r="AO2349" s="214"/>
      <c r="AV2349" s="475"/>
      <c r="BC2349" s="381"/>
      <c r="BE2349" s="382"/>
      <c r="BF2349" s="398"/>
      <c r="BG2349" s="409"/>
      <c r="BH2349" s="156"/>
      <c r="BI2349" s="156"/>
      <c r="BJ2349" s="156"/>
      <c r="BK2349" s="156"/>
      <c r="BL2349" s="156"/>
      <c r="BN2349" s="367"/>
    </row>
    <row r="2350" spans="1:66" s="216" customFormat="1" x14ac:dyDescent="0.45">
      <c r="A2350" s="154"/>
      <c r="B2350" s="485"/>
      <c r="C2350" s="155"/>
      <c r="D2350" s="155"/>
      <c r="E2350" s="156"/>
      <c r="F2350" s="156"/>
      <c r="AB2350" s="156"/>
      <c r="AC2350" s="156"/>
      <c r="AD2350" s="156"/>
      <c r="AE2350" s="156"/>
      <c r="AF2350" s="156"/>
      <c r="AG2350" s="156"/>
      <c r="AM2350" s="380"/>
      <c r="AN2350" s="214"/>
      <c r="AO2350" s="214"/>
      <c r="AV2350" s="475"/>
      <c r="BC2350" s="381"/>
      <c r="BE2350" s="382"/>
      <c r="BF2350" s="398"/>
      <c r="BG2350" s="409"/>
      <c r="BH2350" s="156"/>
      <c r="BI2350" s="156"/>
      <c r="BJ2350" s="156"/>
      <c r="BK2350" s="156"/>
      <c r="BL2350" s="156"/>
      <c r="BN2350" s="367"/>
    </row>
    <row r="2351" spans="1:66" s="216" customFormat="1" x14ac:dyDescent="0.45">
      <c r="A2351" s="154"/>
      <c r="B2351" s="485"/>
      <c r="C2351" s="155"/>
      <c r="D2351" s="155"/>
      <c r="E2351" s="156"/>
      <c r="F2351" s="156"/>
      <c r="AB2351" s="156"/>
      <c r="AC2351" s="156"/>
      <c r="AD2351" s="156"/>
      <c r="AE2351" s="156"/>
      <c r="AF2351" s="156"/>
      <c r="AG2351" s="156"/>
      <c r="AM2351" s="380"/>
      <c r="AN2351" s="214"/>
      <c r="AO2351" s="214"/>
      <c r="AV2351" s="475"/>
      <c r="BC2351" s="381"/>
      <c r="BE2351" s="382"/>
      <c r="BF2351" s="398"/>
      <c r="BG2351" s="409"/>
      <c r="BH2351" s="156"/>
      <c r="BI2351" s="156"/>
      <c r="BJ2351" s="156"/>
      <c r="BK2351" s="156"/>
      <c r="BL2351" s="156"/>
      <c r="BN2351" s="367"/>
    </row>
    <row r="2352" spans="1:66" s="216" customFormat="1" x14ac:dyDescent="0.45">
      <c r="A2352" s="154"/>
      <c r="B2352" s="485"/>
      <c r="C2352" s="155"/>
      <c r="D2352" s="155"/>
      <c r="E2352" s="156"/>
      <c r="F2352" s="156"/>
      <c r="AB2352" s="156"/>
      <c r="AC2352" s="156"/>
      <c r="AD2352" s="156"/>
      <c r="AE2352" s="156"/>
      <c r="AF2352" s="156"/>
      <c r="AG2352" s="156"/>
      <c r="AM2352" s="380"/>
      <c r="AN2352" s="214"/>
      <c r="AO2352" s="214"/>
      <c r="AV2352" s="475"/>
      <c r="BC2352" s="381"/>
      <c r="BE2352" s="382"/>
      <c r="BF2352" s="398"/>
      <c r="BG2352" s="409"/>
      <c r="BH2352" s="156"/>
      <c r="BI2352" s="156"/>
      <c r="BJ2352" s="156"/>
      <c r="BK2352" s="156"/>
      <c r="BL2352" s="156"/>
      <c r="BN2352" s="367"/>
    </row>
    <row r="2353" spans="1:66" s="216" customFormat="1" x14ac:dyDescent="0.45">
      <c r="A2353" s="154"/>
      <c r="B2353" s="485"/>
      <c r="C2353" s="155"/>
      <c r="D2353" s="155"/>
      <c r="E2353" s="156"/>
      <c r="F2353" s="156"/>
      <c r="AB2353" s="156"/>
      <c r="AC2353" s="156"/>
      <c r="AD2353" s="156"/>
      <c r="AE2353" s="156"/>
      <c r="AF2353" s="156"/>
      <c r="AG2353" s="156"/>
      <c r="AM2353" s="380"/>
      <c r="AN2353" s="214"/>
      <c r="AO2353" s="214"/>
      <c r="AV2353" s="475"/>
      <c r="BC2353" s="381"/>
      <c r="BE2353" s="382"/>
      <c r="BF2353" s="398"/>
      <c r="BG2353" s="409"/>
      <c r="BH2353" s="156"/>
      <c r="BI2353" s="156"/>
      <c r="BJ2353" s="156"/>
      <c r="BK2353" s="156"/>
      <c r="BL2353" s="156"/>
      <c r="BN2353" s="367"/>
    </row>
    <row r="2354" spans="1:66" s="216" customFormat="1" x14ac:dyDescent="0.45">
      <c r="A2354" s="154"/>
      <c r="B2354" s="485"/>
      <c r="C2354" s="155"/>
      <c r="D2354" s="155"/>
      <c r="E2354" s="156"/>
      <c r="F2354" s="156"/>
      <c r="AB2354" s="156"/>
      <c r="AC2354" s="156"/>
      <c r="AD2354" s="156"/>
      <c r="AE2354" s="156"/>
      <c r="AF2354" s="156"/>
      <c r="AG2354" s="156"/>
      <c r="AM2354" s="380"/>
      <c r="AN2354" s="214"/>
      <c r="AO2354" s="214"/>
      <c r="AV2354" s="475"/>
      <c r="BC2354" s="381"/>
      <c r="BE2354" s="382"/>
      <c r="BF2354" s="398"/>
      <c r="BG2354" s="409"/>
      <c r="BH2354" s="156"/>
      <c r="BI2354" s="156"/>
      <c r="BJ2354" s="156"/>
      <c r="BK2354" s="156"/>
      <c r="BL2354" s="156"/>
      <c r="BN2354" s="367"/>
    </row>
    <row r="2355" spans="1:66" s="216" customFormat="1" x14ac:dyDescent="0.45">
      <c r="A2355" s="154"/>
      <c r="B2355" s="485"/>
      <c r="C2355" s="155"/>
      <c r="D2355" s="155"/>
      <c r="E2355" s="156"/>
      <c r="F2355" s="156"/>
      <c r="AB2355" s="156"/>
      <c r="AC2355" s="156"/>
      <c r="AD2355" s="156"/>
      <c r="AE2355" s="156"/>
      <c r="AF2355" s="156"/>
      <c r="AG2355" s="156"/>
      <c r="AM2355" s="380"/>
      <c r="AN2355" s="214"/>
      <c r="AO2355" s="214"/>
      <c r="AV2355" s="475"/>
      <c r="BC2355" s="381"/>
      <c r="BE2355" s="382"/>
      <c r="BF2355" s="398"/>
      <c r="BG2355" s="409"/>
      <c r="BH2355" s="156"/>
      <c r="BI2355" s="156"/>
      <c r="BJ2355" s="156"/>
      <c r="BK2355" s="156"/>
      <c r="BL2355" s="156"/>
      <c r="BN2355" s="367"/>
    </row>
    <row r="2356" spans="1:66" s="216" customFormat="1" x14ac:dyDescent="0.45">
      <c r="A2356" s="154"/>
      <c r="B2356" s="485"/>
      <c r="C2356" s="155"/>
      <c r="D2356" s="155"/>
      <c r="E2356" s="156"/>
      <c r="F2356" s="156"/>
      <c r="AB2356" s="156"/>
      <c r="AC2356" s="156"/>
      <c r="AD2356" s="156"/>
      <c r="AE2356" s="156"/>
      <c r="AF2356" s="156"/>
      <c r="AG2356" s="156"/>
      <c r="AM2356" s="380"/>
      <c r="AN2356" s="214"/>
      <c r="AO2356" s="214"/>
      <c r="AV2356" s="475"/>
      <c r="BC2356" s="381"/>
      <c r="BE2356" s="382"/>
      <c r="BF2356" s="398"/>
      <c r="BG2356" s="409"/>
      <c r="BH2356" s="156"/>
      <c r="BI2356" s="156"/>
      <c r="BJ2356" s="156"/>
      <c r="BK2356" s="156"/>
      <c r="BL2356" s="156"/>
      <c r="BN2356" s="367"/>
    </row>
    <row r="2357" spans="1:66" s="216" customFormat="1" x14ac:dyDescent="0.45">
      <c r="A2357" s="154"/>
      <c r="B2357" s="485"/>
      <c r="C2357" s="155"/>
      <c r="D2357" s="155"/>
      <c r="E2357" s="156"/>
      <c r="F2357" s="156"/>
      <c r="AB2357" s="156"/>
      <c r="AC2357" s="156"/>
      <c r="AD2357" s="156"/>
      <c r="AE2357" s="156"/>
      <c r="AF2357" s="156"/>
      <c r="AG2357" s="156"/>
      <c r="AM2357" s="380"/>
      <c r="AN2357" s="214"/>
      <c r="AO2357" s="214"/>
      <c r="AV2357" s="475"/>
      <c r="BC2357" s="381"/>
      <c r="BE2357" s="382"/>
      <c r="BF2357" s="398"/>
      <c r="BG2357" s="409"/>
      <c r="BH2357" s="156"/>
      <c r="BI2357" s="156"/>
      <c r="BJ2357" s="156"/>
      <c r="BK2357" s="156"/>
      <c r="BL2357" s="156"/>
      <c r="BN2357" s="367"/>
    </row>
    <row r="2358" spans="1:66" s="216" customFormat="1" x14ac:dyDescent="0.45">
      <c r="A2358" s="154"/>
      <c r="B2358" s="485"/>
      <c r="C2358" s="155"/>
      <c r="D2358" s="155"/>
      <c r="E2358" s="156"/>
      <c r="F2358" s="156"/>
      <c r="AB2358" s="156"/>
      <c r="AC2358" s="156"/>
      <c r="AD2358" s="156"/>
      <c r="AE2358" s="156"/>
      <c r="AF2358" s="156"/>
      <c r="AG2358" s="156"/>
      <c r="AM2358" s="380"/>
      <c r="AN2358" s="214"/>
      <c r="AO2358" s="214"/>
      <c r="AV2358" s="475"/>
      <c r="BC2358" s="381"/>
      <c r="BE2358" s="382"/>
      <c r="BF2358" s="398"/>
      <c r="BG2358" s="409"/>
      <c r="BH2358" s="156"/>
      <c r="BI2358" s="156"/>
      <c r="BJ2358" s="156"/>
      <c r="BK2358" s="156"/>
      <c r="BL2358" s="156"/>
      <c r="BN2358" s="367"/>
    </row>
    <row r="2359" spans="1:66" s="216" customFormat="1" x14ac:dyDescent="0.45">
      <c r="A2359" s="154"/>
      <c r="B2359" s="485"/>
      <c r="C2359" s="155"/>
      <c r="D2359" s="155"/>
      <c r="E2359" s="156"/>
      <c r="F2359" s="156"/>
      <c r="AB2359" s="156"/>
      <c r="AC2359" s="156"/>
      <c r="AD2359" s="156"/>
      <c r="AE2359" s="156"/>
      <c r="AF2359" s="156"/>
      <c r="AG2359" s="156"/>
      <c r="AM2359" s="380"/>
      <c r="AN2359" s="214"/>
      <c r="AO2359" s="214"/>
      <c r="AV2359" s="475"/>
      <c r="BC2359" s="381"/>
      <c r="BE2359" s="382"/>
      <c r="BF2359" s="398"/>
      <c r="BG2359" s="409"/>
      <c r="BH2359" s="156"/>
      <c r="BI2359" s="156"/>
      <c r="BJ2359" s="156"/>
      <c r="BK2359" s="156"/>
      <c r="BL2359" s="156"/>
      <c r="BN2359" s="367"/>
    </row>
    <row r="2360" spans="1:66" s="216" customFormat="1" x14ac:dyDescent="0.45">
      <c r="A2360" s="154"/>
      <c r="B2360" s="485"/>
      <c r="C2360" s="155"/>
      <c r="D2360" s="155"/>
      <c r="E2360" s="156"/>
      <c r="F2360" s="156"/>
      <c r="AB2360" s="156"/>
      <c r="AC2360" s="156"/>
      <c r="AD2360" s="156"/>
      <c r="AE2360" s="156"/>
      <c r="AF2360" s="156"/>
      <c r="AG2360" s="156"/>
      <c r="AM2360" s="380"/>
      <c r="AN2360" s="214"/>
      <c r="AO2360" s="214"/>
      <c r="AV2360" s="475"/>
      <c r="BC2360" s="381"/>
      <c r="BE2360" s="382"/>
      <c r="BF2360" s="398"/>
      <c r="BG2360" s="409"/>
      <c r="BH2360" s="156"/>
      <c r="BI2360" s="156"/>
      <c r="BJ2360" s="156"/>
      <c r="BK2360" s="156"/>
      <c r="BL2360" s="156"/>
      <c r="BN2360" s="367"/>
    </row>
    <row r="2361" spans="1:66" s="216" customFormat="1" x14ac:dyDescent="0.45">
      <c r="A2361" s="154"/>
      <c r="B2361" s="485"/>
      <c r="C2361" s="155"/>
      <c r="D2361" s="155"/>
      <c r="E2361" s="156"/>
      <c r="F2361" s="156"/>
      <c r="AB2361" s="156"/>
      <c r="AC2361" s="156"/>
      <c r="AD2361" s="156"/>
      <c r="AE2361" s="156"/>
      <c r="AF2361" s="156"/>
      <c r="AG2361" s="156"/>
      <c r="AM2361" s="380"/>
      <c r="AN2361" s="214"/>
      <c r="AO2361" s="214"/>
      <c r="AV2361" s="475"/>
      <c r="BC2361" s="381"/>
      <c r="BE2361" s="382"/>
      <c r="BF2361" s="398"/>
      <c r="BG2361" s="409"/>
      <c r="BH2361" s="156"/>
      <c r="BI2361" s="156"/>
      <c r="BJ2361" s="156"/>
      <c r="BK2361" s="156"/>
      <c r="BL2361" s="156"/>
      <c r="BN2361" s="367"/>
    </row>
    <row r="2362" spans="1:66" s="216" customFormat="1" x14ac:dyDescent="0.45">
      <c r="A2362" s="154"/>
      <c r="B2362" s="485"/>
      <c r="C2362" s="155"/>
      <c r="D2362" s="155"/>
      <c r="E2362" s="156"/>
      <c r="F2362" s="156"/>
      <c r="AB2362" s="156"/>
      <c r="AC2362" s="156"/>
      <c r="AD2362" s="156"/>
      <c r="AE2362" s="156"/>
      <c r="AF2362" s="156"/>
      <c r="AG2362" s="156"/>
      <c r="AM2362" s="380"/>
      <c r="AN2362" s="214"/>
      <c r="AO2362" s="214"/>
      <c r="AV2362" s="475"/>
      <c r="BC2362" s="381"/>
      <c r="BE2362" s="382"/>
      <c r="BF2362" s="398"/>
      <c r="BG2362" s="409"/>
      <c r="BH2362" s="156"/>
      <c r="BI2362" s="156"/>
      <c r="BJ2362" s="156"/>
      <c r="BK2362" s="156"/>
      <c r="BL2362" s="156"/>
      <c r="BN2362" s="367"/>
    </row>
    <row r="2363" spans="1:66" s="216" customFormat="1" x14ac:dyDescent="0.45">
      <c r="A2363" s="154"/>
      <c r="B2363" s="485"/>
      <c r="C2363" s="155"/>
      <c r="D2363" s="155"/>
      <c r="E2363" s="156"/>
      <c r="F2363" s="156"/>
      <c r="AB2363" s="156"/>
      <c r="AC2363" s="156"/>
      <c r="AD2363" s="156"/>
      <c r="AE2363" s="156"/>
      <c r="AF2363" s="156"/>
      <c r="AG2363" s="156"/>
      <c r="AM2363" s="380"/>
      <c r="AN2363" s="214"/>
      <c r="AO2363" s="214"/>
      <c r="AV2363" s="475"/>
      <c r="BC2363" s="381"/>
      <c r="BE2363" s="382"/>
      <c r="BF2363" s="398"/>
      <c r="BG2363" s="409"/>
      <c r="BH2363" s="156"/>
      <c r="BI2363" s="156"/>
      <c r="BJ2363" s="156"/>
      <c r="BK2363" s="156"/>
      <c r="BL2363" s="156"/>
      <c r="BN2363" s="367"/>
    </row>
    <row r="2364" spans="1:66" s="216" customFormat="1" x14ac:dyDescent="0.45">
      <c r="A2364" s="154"/>
      <c r="B2364" s="485"/>
      <c r="C2364" s="155"/>
      <c r="D2364" s="155"/>
      <c r="E2364" s="156"/>
      <c r="F2364" s="156"/>
      <c r="AB2364" s="156"/>
      <c r="AC2364" s="156"/>
      <c r="AD2364" s="156"/>
      <c r="AE2364" s="156"/>
      <c r="AF2364" s="156"/>
      <c r="AG2364" s="156"/>
      <c r="AM2364" s="380"/>
      <c r="AN2364" s="214"/>
      <c r="AO2364" s="214"/>
      <c r="AV2364" s="475"/>
      <c r="BC2364" s="381"/>
      <c r="BE2364" s="382"/>
      <c r="BF2364" s="398"/>
      <c r="BG2364" s="409"/>
      <c r="BH2364" s="156"/>
      <c r="BI2364" s="156"/>
      <c r="BJ2364" s="156"/>
      <c r="BK2364" s="156"/>
      <c r="BL2364" s="156"/>
      <c r="BN2364" s="367"/>
    </row>
    <row r="2365" spans="1:66" s="216" customFormat="1" x14ac:dyDescent="0.45">
      <c r="A2365" s="154"/>
      <c r="B2365" s="485"/>
      <c r="C2365" s="155"/>
      <c r="D2365" s="155"/>
      <c r="E2365" s="156"/>
      <c r="F2365" s="156"/>
      <c r="AB2365" s="156"/>
      <c r="AC2365" s="156"/>
      <c r="AD2365" s="156"/>
      <c r="AE2365" s="156"/>
      <c r="AF2365" s="156"/>
      <c r="AG2365" s="156"/>
      <c r="AM2365" s="380"/>
      <c r="AN2365" s="214"/>
      <c r="AO2365" s="214"/>
      <c r="AV2365" s="475"/>
      <c r="BC2365" s="381"/>
      <c r="BE2365" s="382"/>
      <c r="BF2365" s="398"/>
      <c r="BG2365" s="409"/>
      <c r="BH2365" s="156"/>
      <c r="BI2365" s="156"/>
      <c r="BJ2365" s="156"/>
      <c r="BK2365" s="156"/>
      <c r="BL2365" s="156"/>
      <c r="BN2365" s="367"/>
    </row>
    <row r="2366" spans="1:66" s="216" customFormat="1" x14ac:dyDescent="0.45">
      <c r="A2366" s="154"/>
      <c r="B2366" s="485"/>
      <c r="C2366" s="155"/>
      <c r="D2366" s="155"/>
      <c r="E2366" s="156"/>
      <c r="F2366" s="156"/>
      <c r="AB2366" s="156"/>
      <c r="AC2366" s="156"/>
      <c r="AD2366" s="156"/>
      <c r="AE2366" s="156"/>
      <c r="AF2366" s="156"/>
      <c r="AG2366" s="156"/>
      <c r="AM2366" s="380"/>
      <c r="AN2366" s="214"/>
      <c r="AO2366" s="214"/>
      <c r="AV2366" s="475"/>
      <c r="BC2366" s="381"/>
      <c r="BE2366" s="382"/>
      <c r="BF2366" s="398"/>
      <c r="BG2366" s="409"/>
      <c r="BH2366" s="156"/>
      <c r="BI2366" s="156"/>
      <c r="BJ2366" s="156"/>
      <c r="BK2366" s="156"/>
      <c r="BL2366" s="156"/>
      <c r="BN2366" s="367"/>
    </row>
    <row r="2367" spans="1:66" s="216" customFormat="1" x14ac:dyDescent="0.45">
      <c r="A2367" s="154"/>
      <c r="B2367" s="485"/>
      <c r="C2367" s="155"/>
      <c r="D2367" s="155"/>
      <c r="E2367" s="156"/>
      <c r="F2367" s="156"/>
      <c r="AB2367" s="156"/>
      <c r="AC2367" s="156"/>
      <c r="AD2367" s="156"/>
      <c r="AE2367" s="156"/>
      <c r="AF2367" s="156"/>
      <c r="AG2367" s="156"/>
      <c r="AM2367" s="380"/>
      <c r="AN2367" s="214"/>
      <c r="AO2367" s="214"/>
      <c r="AV2367" s="475"/>
      <c r="BC2367" s="381"/>
      <c r="BE2367" s="382"/>
      <c r="BF2367" s="398"/>
      <c r="BG2367" s="409"/>
      <c r="BH2367" s="156"/>
      <c r="BI2367" s="156"/>
      <c r="BJ2367" s="156"/>
      <c r="BK2367" s="156"/>
      <c r="BL2367" s="156"/>
      <c r="BN2367" s="367"/>
    </row>
    <row r="2368" spans="1:66" s="216" customFormat="1" x14ac:dyDescent="0.45">
      <c r="A2368" s="154"/>
      <c r="B2368" s="485"/>
      <c r="C2368" s="155"/>
      <c r="D2368" s="155"/>
      <c r="E2368" s="156"/>
      <c r="F2368" s="156"/>
      <c r="AB2368" s="156"/>
      <c r="AC2368" s="156"/>
      <c r="AD2368" s="156"/>
      <c r="AE2368" s="156"/>
      <c r="AF2368" s="156"/>
      <c r="AG2368" s="156"/>
      <c r="AM2368" s="380"/>
      <c r="AN2368" s="214"/>
      <c r="AO2368" s="214"/>
      <c r="AV2368" s="475"/>
      <c r="BC2368" s="381"/>
      <c r="BE2368" s="382"/>
      <c r="BF2368" s="398"/>
      <c r="BG2368" s="409"/>
      <c r="BH2368" s="156"/>
      <c r="BI2368" s="156"/>
      <c r="BJ2368" s="156"/>
      <c r="BK2368" s="156"/>
      <c r="BL2368" s="156"/>
      <c r="BN2368" s="367"/>
    </row>
    <row r="2369" spans="1:66" s="216" customFormat="1" x14ac:dyDescent="0.45">
      <c r="A2369" s="154"/>
      <c r="B2369" s="485"/>
      <c r="C2369" s="155"/>
      <c r="D2369" s="155"/>
      <c r="E2369" s="156"/>
      <c r="F2369" s="156"/>
      <c r="AB2369" s="156"/>
      <c r="AC2369" s="156"/>
      <c r="AD2369" s="156"/>
      <c r="AE2369" s="156"/>
      <c r="AF2369" s="156"/>
      <c r="AG2369" s="156"/>
      <c r="AM2369" s="380"/>
      <c r="AN2369" s="214"/>
      <c r="AO2369" s="214"/>
      <c r="AV2369" s="475"/>
      <c r="BC2369" s="381"/>
      <c r="BE2369" s="382"/>
      <c r="BF2369" s="398"/>
      <c r="BG2369" s="409"/>
      <c r="BH2369" s="156"/>
      <c r="BI2369" s="156"/>
      <c r="BJ2369" s="156"/>
      <c r="BK2369" s="156"/>
      <c r="BL2369" s="156"/>
      <c r="BN2369" s="367"/>
    </row>
    <row r="2370" spans="1:66" s="216" customFormat="1" x14ac:dyDescent="0.45">
      <c r="A2370" s="154"/>
      <c r="B2370" s="485"/>
      <c r="C2370" s="155"/>
      <c r="D2370" s="155"/>
      <c r="E2370" s="156"/>
      <c r="F2370" s="156"/>
      <c r="AB2370" s="156"/>
      <c r="AC2370" s="156"/>
      <c r="AD2370" s="156"/>
      <c r="AE2370" s="156"/>
      <c r="AF2370" s="156"/>
      <c r="AG2370" s="156"/>
      <c r="AM2370" s="380"/>
      <c r="AN2370" s="214"/>
      <c r="AO2370" s="214"/>
      <c r="AV2370" s="475"/>
      <c r="BC2370" s="381"/>
      <c r="BE2370" s="382"/>
      <c r="BF2370" s="398"/>
      <c r="BG2370" s="409"/>
      <c r="BH2370" s="156"/>
      <c r="BI2370" s="156"/>
      <c r="BJ2370" s="156"/>
      <c r="BK2370" s="156"/>
      <c r="BL2370" s="156"/>
      <c r="BN2370" s="367"/>
    </row>
    <row r="2371" spans="1:66" s="216" customFormat="1" x14ac:dyDescent="0.45">
      <c r="A2371" s="154"/>
      <c r="B2371" s="485"/>
      <c r="C2371" s="155"/>
      <c r="D2371" s="155"/>
      <c r="E2371" s="156"/>
      <c r="F2371" s="156"/>
      <c r="AB2371" s="156"/>
      <c r="AC2371" s="156"/>
      <c r="AD2371" s="156"/>
      <c r="AE2371" s="156"/>
      <c r="AF2371" s="156"/>
      <c r="AG2371" s="156"/>
      <c r="AM2371" s="380"/>
      <c r="AN2371" s="214"/>
      <c r="AO2371" s="214"/>
      <c r="AV2371" s="475"/>
      <c r="BC2371" s="381"/>
      <c r="BE2371" s="382"/>
      <c r="BF2371" s="398"/>
      <c r="BG2371" s="409"/>
      <c r="BH2371" s="156"/>
      <c r="BI2371" s="156"/>
      <c r="BJ2371" s="156"/>
      <c r="BK2371" s="156"/>
      <c r="BL2371" s="156"/>
      <c r="BN2371" s="367"/>
    </row>
    <row r="2372" spans="1:66" s="216" customFormat="1" x14ac:dyDescent="0.45">
      <c r="A2372" s="154"/>
      <c r="B2372" s="485"/>
      <c r="C2372" s="155"/>
      <c r="D2372" s="155"/>
      <c r="E2372" s="156"/>
      <c r="F2372" s="156"/>
      <c r="AB2372" s="156"/>
      <c r="AC2372" s="156"/>
      <c r="AD2372" s="156"/>
      <c r="AE2372" s="156"/>
      <c r="AF2372" s="156"/>
      <c r="AG2372" s="156"/>
      <c r="AM2372" s="380"/>
      <c r="AN2372" s="214"/>
      <c r="AO2372" s="214"/>
      <c r="AV2372" s="475"/>
      <c r="BC2372" s="381"/>
      <c r="BE2372" s="382"/>
      <c r="BF2372" s="398"/>
      <c r="BG2372" s="409"/>
      <c r="BH2372" s="156"/>
      <c r="BI2372" s="156"/>
      <c r="BJ2372" s="156"/>
      <c r="BK2372" s="156"/>
      <c r="BL2372" s="156"/>
      <c r="BN2372" s="367"/>
    </row>
    <row r="2373" spans="1:66" s="216" customFormat="1" x14ac:dyDescent="0.45">
      <c r="A2373" s="154"/>
      <c r="B2373" s="485"/>
      <c r="C2373" s="155"/>
      <c r="D2373" s="155"/>
      <c r="E2373" s="156"/>
      <c r="F2373" s="156"/>
      <c r="AB2373" s="156"/>
      <c r="AC2373" s="156"/>
      <c r="AD2373" s="156"/>
      <c r="AE2373" s="156"/>
      <c r="AF2373" s="156"/>
      <c r="AG2373" s="156"/>
      <c r="AM2373" s="380"/>
      <c r="AN2373" s="214"/>
      <c r="AO2373" s="214"/>
      <c r="AV2373" s="475"/>
      <c r="BC2373" s="381"/>
      <c r="BE2373" s="382"/>
      <c r="BF2373" s="398"/>
      <c r="BG2373" s="409"/>
      <c r="BH2373" s="156"/>
      <c r="BI2373" s="156"/>
      <c r="BJ2373" s="156"/>
      <c r="BK2373" s="156"/>
      <c r="BL2373" s="156"/>
      <c r="BN2373" s="367"/>
    </row>
    <row r="2374" spans="1:66" s="216" customFormat="1" x14ac:dyDescent="0.45">
      <c r="A2374" s="154"/>
      <c r="B2374" s="485"/>
      <c r="C2374" s="155"/>
      <c r="D2374" s="155"/>
      <c r="E2374" s="156"/>
      <c r="F2374" s="156"/>
      <c r="AB2374" s="156"/>
      <c r="AC2374" s="156"/>
      <c r="AD2374" s="156"/>
      <c r="AE2374" s="156"/>
      <c r="AF2374" s="156"/>
      <c r="AG2374" s="156"/>
      <c r="AM2374" s="380"/>
      <c r="AN2374" s="214"/>
      <c r="AO2374" s="214"/>
      <c r="AV2374" s="475"/>
      <c r="BC2374" s="381"/>
      <c r="BE2374" s="382"/>
      <c r="BF2374" s="398"/>
      <c r="BG2374" s="409"/>
      <c r="BH2374" s="156"/>
      <c r="BI2374" s="156"/>
      <c r="BJ2374" s="156"/>
      <c r="BK2374" s="156"/>
      <c r="BL2374" s="156"/>
      <c r="BN2374" s="367"/>
    </row>
    <row r="2375" spans="1:66" s="216" customFormat="1" x14ac:dyDescent="0.45">
      <c r="A2375" s="154"/>
      <c r="B2375" s="485"/>
      <c r="C2375" s="155"/>
      <c r="D2375" s="155"/>
      <c r="E2375" s="156"/>
      <c r="F2375" s="156"/>
      <c r="AB2375" s="156"/>
      <c r="AC2375" s="156"/>
      <c r="AD2375" s="156"/>
      <c r="AE2375" s="156"/>
      <c r="AF2375" s="156"/>
      <c r="AG2375" s="156"/>
      <c r="AM2375" s="380"/>
      <c r="AN2375" s="214"/>
      <c r="AO2375" s="214"/>
      <c r="AV2375" s="475"/>
      <c r="BC2375" s="381"/>
      <c r="BE2375" s="382"/>
      <c r="BF2375" s="398"/>
      <c r="BG2375" s="409"/>
      <c r="BH2375" s="156"/>
      <c r="BI2375" s="156"/>
      <c r="BJ2375" s="156"/>
      <c r="BK2375" s="156"/>
      <c r="BL2375" s="156"/>
      <c r="BN2375" s="367"/>
    </row>
    <row r="2376" spans="1:66" s="216" customFormat="1" x14ac:dyDescent="0.45">
      <c r="A2376" s="154"/>
      <c r="B2376" s="485"/>
      <c r="C2376" s="155"/>
      <c r="D2376" s="155"/>
      <c r="E2376" s="156"/>
      <c r="F2376" s="156"/>
      <c r="AB2376" s="156"/>
      <c r="AC2376" s="156"/>
      <c r="AD2376" s="156"/>
      <c r="AE2376" s="156"/>
      <c r="AF2376" s="156"/>
      <c r="AG2376" s="156"/>
      <c r="AM2376" s="380"/>
      <c r="AN2376" s="214"/>
      <c r="AO2376" s="214"/>
      <c r="AV2376" s="475"/>
      <c r="BC2376" s="381"/>
      <c r="BE2376" s="382"/>
      <c r="BF2376" s="398"/>
      <c r="BG2376" s="409"/>
      <c r="BH2376" s="156"/>
      <c r="BI2376" s="156"/>
      <c r="BJ2376" s="156"/>
      <c r="BK2376" s="156"/>
      <c r="BL2376" s="156"/>
      <c r="BN2376" s="367"/>
    </row>
    <row r="2377" spans="1:66" s="216" customFormat="1" x14ac:dyDescent="0.45">
      <c r="A2377" s="154"/>
      <c r="B2377" s="485"/>
      <c r="C2377" s="155"/>
      <c r="D2377" s="155"/>
      <c r="E2377" s="156"/>
      <c r="F2377" s="156"/>
      <c r="AB2377" s="156"/>
      <c r="AC2377" s="156"/>
      <c r="AD2377" s="156"/>
      <c r="AE2377" s="156"/>
      <c r="AF2377" s="156"/>
      <c r="AG2377" s="156"/>
      <c r="AM2377" s="380"/>
      <c r="AN2377" s="214"/>
      <c r="AO2377" s="214"/>
      <c r="AV2377" s="475"/>
      <c r="BC2377" s="381"/>
      <c r="BE2377" s="382"/>
      <c r="BF2377" s="398"/>
      <c r="BG2377" s="409"/>
      <c r="BH2377" s="156"/>
      <c r="BI2377" s="156"/>
      <c r="BJ2377" s="156"/>
      <c r="BK2377" s="156"/>
      <c r="BL2377" s="156"/>
      <c r="BN2377" s="367"/>
    </row>
    <row r="2378" spans="1:66" s="216" customFormat="1" x14ac:dyDescent="0.45">
      <c r="A2378" s="154"/>
      <c r="B2378" s="485"/>
      <c r="C2378" s="155"/>
      <c r="D2378" s="155"/>
      <c r="E2378" s="156"/>
      <c r="F2378" s="156"/>
      <c r="AB2378" s="156"/>
      <c r="AC2378" s="156"/>
      <c r="AD2378" s="156"/>
      <c r="AE2378" s="156"/>
      <c r="AF2378" s="156"/>
      <c r="AG2378" s="156"/>
      <c r="AM2378" s="380"/>
      <c r="AN2378" s="214"/>
      <c r="AO2378" s="214"/>
      <c r="AV2378" s="475"/>
      <c r="BC2378" s="381"/>
      <c r="BE2378" s="382"/>
      <c r="BF2378" s="398"/>
      <c r="BG2378" s="409"/>
      <c r="BH2378" s="156"/>
      <c r="BI2378" s="156"/>
      <c r="BJ2378" s="156"/>
      <c r="BK2378" s="156"/>
      <c r="BL2378" s="156"/>
      <c r="BN2378" s="367"/>
    </row>
    <row r="2379" spans="1:66" s="216" customFormat="1" x14ac:dyDescent="0.45">
      <c r="A2379" s="154"/>
      <c r="B2379" s="485"/>
      <c r="C2379" s="155"/>
      <c r="D2379" s="155"/>
      <c r="E2379" s="156"/>
      <c r="F2379" s="156"/>
      <c r="AB2379" s="156"/>
      <c r="AC2379" s="156"/>
      <c r="AD2379" s="156"/>
      <c r="AE2379" s="156"/>
      <c r="AF2379" s="156"/>
      <c r="AG2379" s="156"/>
      <c r="AM2379" s="380"/>
      <c r="AN2379" s="214"/>
      <c r="AO2379" s="214"/>
      <c r="AV2379" s="475"/>
      <c r="BC2379" s="381"/>
      <c r="BE2379" s="382"/>
      <c r="BF2379" s="398"/>
      <c r="BG2379" s="409"/>
      <c r="BH2379" s="156"/>
      <c r="BI2379" s="156"/>
      <c r="BJ2379" s="156"/>
      <c r="BK2379" s="156"/>
      <c r="BL2379" s="156"/>
      <c r="BN2379" s="367"/>
    </row>
    <row r="2380" spans="1:66" s="216" customFormat="1" x14ac:dyDescent="0.45">
      <c r="A2380" s="154"/>
      <c r="B2380" s="485"/>
      <c r="C2380" s="155"/>
      <c r="D2380" s="155"/>
      <c r="E2380" s="156"/>
      <c r="F2380" s="156"/>
      <c r="AB2380" s="156"/>
      <c r="AC2380" s="156"/>
      <c r="AD2380" s="156"/>
      <c r="AE2380" s="156"/>
      <c r="AF2380" s="156"/>
      <c r="AG2380" s="156"/>
      <c r="AM2380" s="380"/>
      <c r="AN2380" s="214"/>
      <c r="AO2380" s="214"/>
      <c r="AV2380" s="475"/>
      <c r="BC2380" s="381"/>
      <c r="BE2380" s="382"/>
      <c r="BF2380" s="398"/>
      <c r="BG2380" s="409"/>
      <c r="BH2380" s="156"/>
      <c r="BI2380" s="156"/>
      <c r="BJ2380" s="156"/>
      <c r="BK2380" s="156"/>
      <c r="BL2380" s="156"/>
      <c r="BN2380" s="367"/>
    </row>
    <row r="2381" spans="1:66" s="216" customFormat="1" x14ac:dyDescent="0.45">
      <c r="A2381" s="154"/>
      <c r="B2381" s="485"/>
      <c r="C2381" s="155"/>
      <c r="D2381" s="155"/>
      <c r="E2381" s="156"/>
      <c r="F2381" s="156"/>
      <c r="AB2381" s="156"/>
      <c r="AC2381" s="156"/>
      <c r="AD2381" s="156"/>
      <c r="AE2381" s="156"/>
      <c r="AF2381" s="156"/>
      <c r="AG2381" s="156"/>
      <c r="AM2381" s="380"/>
      <c r="AN2381" s="214"/>
      <c r="AO2381" s="214"/>
      <c r="AV2381" s="475"/>
      <c r="BC2381" s="381"/>
      <c r="BE2381" s="382"/>
      <c r="BF2381" s="398"/>
      <c r="BG2381" s="409"/>
      <c r="BH2381" s="156"/>
      <c r="BI2381" s="156"/>
      <c r="BJ2381" s="156"/>
      <c r="BK2381" s="156"/>
      <c r="BL2381" s="156"/>
      <c r="BN2381" s="367"/>
    </row>
    <row r="2382" spans="1:66" s="216" customFormat="1" x14ac:dyDescent="0.45">
      <c r="A2382" s="154"/>
      <c r="B2382" s="485"/>
      <c r="C2382" s="155"/>
      <c r="D2382" s="155"/>
      <c r="E2382" s="156"/>
      <c r="F2382" s="156"/>
      <c r="AB2382" s="156"/>
      <c r="AC2382" s="156"/>
      <c r="AD2382" s="156"/>
      <c r="AE2382" s="156"/>
      <c r="AF2382" s="156"/>
      <c r="AG2382" s="156"/>
      <c r="AM2382" s="380"/>
      <c r="AN2382" s="214"/>
      <c r="AO2382" s="214"/>
      <c r="AV2382" s="475"/>
      <c r="BC2382" s="381"/>
      <c r="BE2382" s="382"/>
      <c r="BF2382" s="398"/>
      <c r="BG2382" s="409"/>
      <c r="BH2382" s="156"/>
      <c r="BI2382" s="156"/>
      <c r="BJ2382" s="156"/>
      <c r="BK2382" s="156"/>
      <c r="BL2382" s="156"/>
      <c r="BN2382" s="367"/>
    </row>
    <row r="2383" spans="1:66" s="216" customFormat="1" x14ac:dyDescent="0.45">
      <c r="A2383" s="154"/>
      <c r="B2383" s="485"/>
      <c r="C2383" s="155"/>
      <c r="D2383" s="155"/>
      <c r="E2383" s="156"/>
      <c r="F2383" s="156"/>
      <c r="AB2383" s="156"/>
      <c r="AC2383" s="156"/>
      <c r="AD2383" s="156"/>
      <c r="AE2383" s="156"/>
      <c r="AF2383" s="156"/>
      <c r="AG2383" s="156"/>
      <c r="AM2383" s="380"/>
      <c r="AN2383" s="214"/>
      <c r="AO2383" s="214"/>
      <c r="AV2383" s="475"/>
      <c r="BC2383" s="381"/>
      <c r="BE2383" s="382"/>
      <c r="BF2383" s="398"/>
      <c r="BG2383" s="409"/>
      <c r="BH2383" s="156"/>
      <c r="BI2383" s="156"/>
      <c r="BJ2383" s="156"/>
      <c r="BK2383" s="156"/>
      <c r="BL2383" s="156"/>
      <c r="BN2383" s="367"/>
    </row>
    <row r="2384" spans="1:66" s="216" customFormat="1" x14ac:dyDescent="0.45">
      <c r="A2384" s="154"/>
      <c r="B2384" s="485"/>
      <c r="C2384" s="155"/>
      <c r="D2384" s="155"/>
      <c r="E2384" s="156"/>
      <c r="F2384" s="156"/>
      <c r="AB2384" s="156"/>
      <c r="AC2384" s="156"/>
      <c r="AD2384" s="156"/>
      <c r="AE2384" s="156"/>
      <c r="AF2384" s="156"/>
      <c r="AG2384" s="156"/>
      <c r="AM2384" s="380"/>
      <c r="AN2384" s="214"/>
      <c r="AO2384" s="214"/>
      <c r="AV2384" s="475"/>
      <c r="BC2384" s="381"/>
      <c r="BE2384" s="382"/>
      <c r="BF2384" s="398"/>
      <c r="BG2384" s="409"/>
      <c r="BH2384" s="156"/>
      <c r="BI2384" s="156"/>
      <c r="BJ2384" s="156"/>
      <c r="BK2384" s="156"/>
      <c r="BL2384" s="156"/>
      <c r="BN2384" s="367"/>
    </row>
    <row r="2385" spans="1:66" s="216" customFormat="1" x14ac:dyDescent="0.45">
      <c r="A2385" s="154"/>
      <c r="B2385" s="485"/>
      <c r="C2385" s="155"/>
      <c r="D2385" s="155"/>
      <c r="E2385" s="156"/>
      <c r="F2385" s="156"/>
      <c r="AB2385" s="156"/>
      <c r="AC2385" s="156"/>
      <c r="AD2385" s="156"/>
      <c r="AE2385" s="156"/>
      <c r="AF2385" s="156"/>
      <c r="AG2385" s="156"/>
      <c r="AM2385" s="380"/>
      <c r="AN2385" s="214"/>
      <c r="AO2385" s="214"/>
      <c r="AV2385" s="475"/>
      <c r="BC2385" s="381"/>
      <c r="BE2385" s="382"/>
      <c r="BF2385" s="398"/>
      <c r="BG2385" s="409"/>
      <c r="BH2385" s="156"/>
      <c r="BI2385" s="156"/>
      <c r="BJ2385" s="156"/>
      <c r="BK2385" s="156"/>
      <c r="BL2385" s="156"/>
      <c r="BN2385" s="367"/>
    </row>
    <row r="2386" spans="1:66" s="216" customFormat="1" x14ac:dyDescent="0.45">
      <c r="A2386" s="154"/>
      <c r="B2386" s="485"/>
      <c r="C2386" s="155"/>
      <c r="D2386" s="155"/>
      <c r="E2386" s="156"/>
      <c r="F2386" s="156"/>
      <c r="AB2386" s="156"/>
      <c r="AC2386" s="156"/>
      <c r="AD2386" s="156"/>
      <c r="AE2386" s="156"/>
      <c r="AF2386" s="156"/>
      <c r="AG2386" s="156"/>
      <c r="AM2386" s="380"/>
      <c r="AN2386" s="214"/>
      <c r="AO2386" s="214"/>
      <c r="AV2386" s="475"/>
      <c r="BC2386" s="381"/>
      <c r="BE2386" s="382"/>
      <c r="BF2386" s="398"/>
      <c r="BG2386" s="409"/>
      <c r="BH2386" s="156"/>
      <c r="BI2386" s="156"/>
      <c r="BJ2386" s="156"/>
      <c r="BK2386" s="156"/>
      <c r="BL2386" s="156"/>
      <c r="BN2386" s="367"/>
    </row>
    <row r="2387" spans="1:66" s="216" customFormat="1" x14ac:dyDescent="0.45">
      <c r="A2387" s="154"/>
      <c r="B2387" s="485"/>
      <c r="C2387" s="155"/>
      <c r="D2387" s="155"/>
      <c r="E2387" s="156"/>
      <c r="F2387" s="156"/>
      <c r="AB2387" s="156"/>
      <c r="AC2387" s="156"/>
      <c r="AD2387" s="156"/>
      <c r="AE2387" s="156"/>
      <c r="AF2387" s="156"/>
      <c r="AG2387" s="156"/>
      <c r="AM2387" s="380"/>
      <c r="AN2387" s="214"/>
      <c r="AO2387" s="214"/>
      <c r="AV2387" s="475"/>
      <c r="BC2387" s="381"/>
      <c r="BE2387" s="382"/>
      <c r="BF2387" s="398"/>
      <c r="BG2387" s="409"/>
      <c r="BH2387" s="156"/>
      <c r="BI2387" s="156"/>
      <c r="BJ2387" s="156"/>
      <c r="BK2387" s="156"/>
      <c r="BL2387" s="156"/>
      <c r="BN2387" s="367"/>
    </row>
    <row r="2388" spans="1:66" s="216" customFormat="1" x14ac:dyDescent="0.45">
      <c r="A2388" s="154"/>
      <c r="B2388" s="485"/>
      <c r="C2388" s="155"/>
      <c r="D2388" s="155"/>
      <c r="E2388" s="156"/>
      <c r="F2388" s="156"/>
      <c r="AB2388" s="156"/>
      <c r="AC2388" s="156"/>
      <c r="AD2388" s="156"/>
      <c r="AE2388" s="156"/>
      <c r="AF2388" s="156"/>
      <c r="AG2388" s="156"/>
      <c r="AM2388" s="380"/>
      <c r="AN2388" s="214"/>
      <c r="AO2388" s="214"/>
      <c r="AV2388" s="475"/>
      <c r="BC2388" s="381"/>
      <c r="BE2388" s="382"/>
      <c r="BF2388" s="398"/>
      <c r="BG2388" s="409"/>
      <c r="BH2388" s="156"/>
      <c r="BI2388" s="156"/>
      <c r="BJ2388" s="156"/>
      <c r="BK2388" s="156"/>
      <c r="BL2388" s="156"/>
      <c r="BN2388" s="367"/>
    </row>
    <row r="2389" spans="1:66" s="216" customFormat="1" x14ac:dyDescent="0.45">
      <c r="A2389" s="154"/>
      <c r="B2389" s="485"/>
      <c r="C2389" s="155"/>
      <c r="D2389" s="155"/>
      <c r="E2389" s="156"/>
      <c r="F2389" s="156"/>
      <c r="AB2389" s="156"/>
      <c r="AC2389" s="156"/>
      <c r="AD2389" s="156"/>
      <c r="AE2389" s="156"/>
      <c r="AF2389" s="156"/>
      <c r="AG2389" s="156"/>
      <c r="AM2389" s="380"/>
      <c r="AN2389" s="214"/>
      <c r="AO2389" s="214"/>
      <c r="AV2389" s="475"/>
      <c r="BC2389" s="381"/>
      <c r="BE2389" s="382"/>
      <c r="BF2389" s="398"/>
      <c r="BG2389" s="409"/>
      <c r="BH2389" s="156"/>
      <c r="BI2389" s="156"/>
      <c r="BJ2389" s="156"/>
      <c r="BK2389" s="156"/>
      <c r="BL2389" s="156"/>
      <c r="BN2389" s="367"/>
    </row>
    <row r="2390" spans="1:66" s="216" customFormat="1" x14ac:dyDescent="0.45">
      <c r="A2390" s="154"/>
      <c r="B2390" s="485"/>
      <c r="C2390" s="155"/>
      <c r="D2390" s="155"/>
      <c r="E2390" s="156"/>
      <c r="F2390" s="156"/>
      <c r="AB2390" s="156"/>
      <c r="AC2390" s="156"/>
      <c r="AD2390" s="156"/>
      <c r="AE2390" s="156"/>
      <c r="AF2390" s="156"/>
      <c r="AG2390" s="156"/>
      <c r="AM2390" s="380"/>
      <c r="AN2390" s="214"/>
      <c r="AO2390" s="214"/>
      <c r="AV2390" s="475"/>
      <c r="BC2390" s="381"/>
      <c r="BE2390" s="382"/>
      <c r="BF2390" s="398"/>
      <c r="BG2390" s="409"/>
      <c r="BH2390" s="156"/>
      <c r="BI2390" s="156"/>
      <c r="BJ2390" s="156"/>
      <c r="BK2390" s="156"/>
      <c r="BL2390" s="156"/>
      <c r="BN2390" s="367"/>
    </row>
    <row r="2391" spans="1:66" s="216" customFormat="1" x14ac:dyDescent="0.45">
      <c r="A2391" s="154"/>
      <c r="B2391" s="485"/>
      <c r="C2391" s="155"/>
      <c r="D2391" s="155"/>
      <c r="E2391" s="156"/>
      <c r="F2391" s="156"/>
      <c r="AB2391" s="156"/>
      <c r="AC2391" s="156"/>
      <c r="AD2391" s="156"/>
      <c r="AE2391" s="156"/>
      <c r="AF2391" s="156"/>
      <c r="AG2391" s="156"/>
      <c r="AM2391" s="380"/>
      <c r="AN2391" s="214"/>
      <c r="AO2391" s="214"/>
      <c r="AV2391" s="475"/>
      <c r="BC2391" s="381"/>
      <c r="BE2391" s="382"/>
      <c r="BF2391" s="398"/>
      <c r="BG2391" s="409"/>
      <c r="BH2391" s="156"/>
      <c r="BI2391" s="156"/>
      <c r="BJ2391" s="156"/>
      <c r="BK2391" s="156"/>
      <c r="BL2391" s="156"/>
      <c r="BN2391" s="367"/>
    </row>
    <row r="2392" spans="1:66" s="216" customFormat="1" x14ac:dyDescent="0.45">
      <c r="A2392" s="154"/>
      <c r="B2392" s="485"/>
      <c r="C2392" s="155"/>
      <c r="D2392" s="155"/>
      <c r="E2392" s="156"/>
      <c r="F2392" s="156"/>
      <c r="AB2392" s="156"/>
      <c r="AC2392" s="156"/>
      <c r="AD2392" s="156"/>
      <c r="AE2392" s="156"/>
      <c r="AF2392" s="156"/>
      <c r="AG2392" s="156"/>
      <c r="AM2392" s="380"/>
      <c r="AN2392" s="214"/>
      <c r="AO2392" s="214"/>
      <c r="AV2392" s="475"/>
      <c r="BC2392" s="381"/>
      <c r="BE2392" s="382"/>
      <c r="BF2392" s="398"/>
      <c r="BG2392" s="409"/>
      <c r="BH2392" s="156"/>
      <c r="BI2392" s="156"/>
      <c r="BJ2392" s="156"/>
      <c r="BK2392" s="156"/>
      <c r="BL2392" s="156"/>
      <c r="BN2392" s="367"/>
    </row>
    <row r="2393" spans="1:66" s="216" customFormat="1" x14ac:dyDescent="0.45">
      <c r="A2393" s="154"/>
      <c r="B2393" s="485"/>
      <c r="C2393" s="155"/>
      <c r="D2393" s="155"/>
      <c r="E2393" s="156"/>
      <c r="F2393" s="156"/>
      <c r="AB2393" s="156"/>
      <c r="AC2393" s="156"/>
      <c r="AD2393" s="156"/>
      <c r="AE2393" s="156"/>
      <c r="AF2393" s="156"/>
      <c r="AG2393" s="156"/>
      <c r="AM2393" s="380"/>
      <c r="AN2393" s="214"/>
      <c r="AO2393" s="214"/>
      <c r="AV2393" s="475"/>
      <c r="BC2393" s="381"/>
      <c r="BE2393" s="382"/>
      <c r="BF2393" s="398"/>
      <c r="BG2393" s="409"/>
      <c r="BH2393" s="156"/>
      <c r="BI2393" s="156"/>
      <c r="BJ2393" s="156"/>
      <c r="BK2393" s="156"/>
      <c r="BL2393" s="156"/>
      <c r="BN2393" s="367"/>
    </row>
    <row r="2394" spans="1:66" s="216" customFormat="1" x14ac:dyDescent="0.45">
      <c r="A2394" s="154"/>
      <c r="B2394" s="485"/>
      <c r="C2394" s="155"/>
      <c r="D2394" s="155"/>
      <c r="E2394" s="156"/>
      <c r="F2394" s="156"/>
      <c r="AB2394" s="156"/>
      <c r="AC2394" s="156"/>
      <c r="AD2394" s="156"/>
      <c r="AE2394" s="156"/>
      <c r="AF2394" s="156"/>
      <c r="AG2394" s="156"/>
      <c r="AM2394" s="380"/>
      <c r="AN2394" s="214"/>
      <c r="AO2394" s="214"/>
      <c r="AV2394" s="475"/>
      <c r="BC2394" s="381"/>
      <c r="BE2394" s="382"/>
      <c r="BF2394" s="398"/>
      <c r="BG2394" s="409"/>
      <c r="BH2394" s="156"/>
      <c r="BI2394" s="156"/>
      <c r="BJ2394" s="156"/>
      <c r="BK2394" s="156"/>
      <c r="BL2394" s="156"/>
      <c r="BN2394" s="367"/>
    </row>
    <row r="2395" spans="1:66" s="216" customFormat="1" x14ac:dyDescent="0.45">
      <c r="A2395" s="154"/>
      <c r="B2395" s="485"/>
      <c r="C2395" s="155"/>
      <c r="D2395" s="155"/>
      <c r="E2395" s="156"/>
      <c r="F2395" s="156"/>
      <c r="AB2395" s="156"/>
      <c r="AC2395" s="156"/>
      <c r="AD2395" s="156"/>
      <c r="AE2395" s="156"/>
      <c r="AF2395" s="156"/>
      <c r="AG2395" s="156"/>
      <c r="AM2395" s="380"/>
      <c r="AN2395" s="214"/>
      <c r="AO2395" s="214"/>
      <c r="AV2395" s="475"/>
      <c r="BC2395" s="381"/>
      <c r="BE2395" s="382"/>
      <c r="BF2395" s="398"/>
      <c r="BG2395" s="409"/>
      <c r="BH2395" s="156"/>
      <c r="BI2395" s="156"/>
      <c r="BJ2395" s="156"/>
      <c r="BK2395" s="156"/>
      <c r="BL2395" s="156"/>
      <c r="BN2395" s="367"/>
    </row>
    <row r="2396" spans="1:66" s="216" customFormat="1" x14ac:dyDescent="0.45">
      <c r="A2396" s="154"/>
      <c r="B2396" s="485"/>
      <c r="C2396" s="155"/>
      <c r="D2396" s="155"/>
      <c r="E2396" s="156"/>
      <c r="F2396" s="156"/>
      <c r="AB2396" s="156"/>
      <c r="AC2396" s="156"/>
      <c r="AD2396" s="156"/>
      <c r="AE2396" s="156"/>
      <c r="AF2396" s="156"/>
      <c r="AG2396" s="156"/>
      <c r="AM2396" s="380"/>
      <c r="AN2396" s="214"/>
      <c r="AO2396" s="214"/>
      <c r="AV2396" s="475"/>
      <c r="BC2396" s="381"/>
      <c r="BE2396" s="382"/>
      <c r="BF2396" s="398"/>
      <c r="BG2396" s="409"/>
      <c r="BH2396" s="156"/>
      <c r="BI2396" s="156"/>
      <c r="BJ2396" s="156"/>
      <c r="BK2396" s="156"/>
      <c r="BL2396" s="156"/>
      <c r="BN2396" s="367"/>
    </row>
    <row r="2397" spans="1:66" s="216" customFormat="1" x14ac:dyDescent="0.45">
      <c r="A2397" s="154"/>
      <c r="B2397" s="485"/>
      <c r="C2397" s="155"/>
      <c r="D2397" s="155"/>
      <c r="E2397" s="156"/>
      <c r="F2397" s="156"/>
      <c r="AB2397" s="156"/>
      <c r="AC2397" s="156"/>
      <c r="AD2397" s="156"/>
      <c r="AE2397" s="156"/>
      <c r="AF2397" s="156"/>
      <c r="AG2397" s="156"/>
      <c r="AM2397" s="380"/>
      <c r="AN2397" s="214"/>
      <c r="AO2397" s="214"/>
      <c r="AV2397" s="475"/>
      <c r="BC2397" s="381"/>
      <c r="BE2397" s="382"/>
      <c r="BF2397" s="398"/>
      <c r="BG2397" s="409"/>
      <c r="BH2397" s="156"/>
      <c r="BI2397" s="156"/>
      <c r="BJ2397" s="156"/>
      <c r="BK2397" s="156"/>
      <c r="BL2397" s="156"/>
      <c r="BN2397" s="367"/>
    </row>
    <row r="2398" spans="1:66" s="216" customFormat="1" x14ac:dyDescent="0.45">
      <c r="A2398" s="154"/>
      <c r="B2398" s="485"/>
      <c r="C2398" s="155"/>
      <c r="D2398" s="155"/>
      <c r="E2398" s="156"/>
      <c r="F2398" s="156"/>
      <c r="AB2398" s="156"/>
      <c r="AC2398" s="156"/>
      <c r="AD2398" s="156"/>
      <c r="AE2398" s="156"/>
      <c r="AF2398" s="156"/>
      <c r="AG2398" s="156"/>
      <c r="AM2398" s="380"/>
      <c r="AN2398" s="214"/>
      <c r="AO2398" s="214"/>
      <c r="AV2398" s="475"/>
      <c r="BC2398" s="381"/>
      <c r="BE2398" s="382"/>
      <c r="BF2398" s="398"/>
      <c r="BG2398" s="409"/>
      <c r="BH2398" s="156"/>
      <c r="BI2398" s="156"/>
      <c r="BJ2398" s="156"/>
      <c r="BK2398" s="156"/>
      <c r="BL2398" s="156"/>
      <c r="BN2398" s="367"/>
    </row>
    <row r="2399" spans="1:66" s="216" customFormat="1" x14ac:dyDescent="0.45">
      <c r="A2399" s="154"/>
      <c r="B2399" s="485"/>
      <c r="C2399" s="155"/>
      <c r="D2399" s="155"/>
      <c r="E2399" s="156"/>
      <c r="F2399" s="156"/>
      <c r="AB2399" s="156"/>
      <c r="AC2399" s="156"/>
      <c r="AD2399" s="156"/>
      <c r="AE2399" s="156"/>
      <c r="AF2399" s="156"/>
      <c r="AG2399" s="156"/>
      <c r="AM2399" s="380"/>
      <c r="AN2399" s="214"/>
      <c r="AO2399" s="214"/>
      <c r="AV2399" s="475"/>
      <c r="BC2399" s="381"/>
      <c r="BE2399" s="382"/>
      <c r="BF2399" s="398"/>
      <c r="BG2399" s="409"/>
      <c r="BH2399" s="156"/>
      <c r="BI2399" s="156"/>
      <c r="BJ2399" s="156"/>
      <c r="BK2399" s="156"/>
      <c r="BL2399" s="156"/>
      <c r="BN2399" s="367"/>
    </row>
    <row r="2400" spans="1:66" s="216" customFormat="1" x14ac:dyDescent="0.45">
      <c r="A2400" s="154"/>
      <c r="B2400" s="485"/>
      <c r="C2400" s="155"/>
      <c r="D2400" s="155"/>
      <c r="E2400" s="156"/>
      <c r="F2400" s="156"/>
      <c r="AB2400" s="156"/>
      <c r="AC2400" s="156"/>
      <c r="AD2400" s="156"/>
      <c r="AE2400" s="156"/>
      <c r="AF2400" s="156"/>
      <c r="AG2400" s="156"/>
      <c r="AM2400" s="380"/>
      <c r="AN2400" s="214"/>
      <c r="AO2400" s="214"/>
      <c r="AV2400" s="475"/>
      <c r="BC2400" s="381"/>
      <c r="BE2400" s="382"/>
      <c r="BF2400" s="398"/>
      <c r="BG2400" s="409"/>
      <c r="BH2400" s="156"/>
      <c r="BI2400" s="156"/>
      <c r="BJ2400" s="156"/>
      <c r="BK2400" s="156"/>
      <c r="BL2400" s="156"/>
      <c r="BN2400" s="367"/>
    </row>
    <row r="2401" spans="1:66" s="216" customFormat="1" x14ac:dyDescent="0.45">
      <c r="A2401" s="154"/>
      <c r="B2401" s="485"/>
      <c r="C2401" s="155"/>
      <c r="D2401" s="155"/>
      <c r="E2401" s="156"/>
      <c r="F2401" s="156"/>
      <c r="AB2401" s="156"/>
      <c r="AC2401" s="156"/>
      <c r="AD2401" s="156"/>
      <c r="AE2401" s="156"/>
      <c r="AF2401" s="156"/>
      <c r="AG2401" s="156"/>
      <c r="AM2401" s="380"/>
      <c r="AN2401" s="214"/>
      <c r="AO2401" s="214"/>
      <c r="AV2401" s="475"/>
      <c r="BC2401" s="381"/>
      <c r="BE2401" s="382"/>
      <c r="BF2401" s="398"/>
      <c r="BG2401" s="409"/>
      <c r="BH2401" s="156"/>
      <c r="BI2401" s="156"/>
      <c r="BJ2401" s="156"/>
      <c r="BK2401" s="156"/>
      <c r="BL2401" s="156"/>
      <c r="BN2401" s="367"/>
    </row>
    <row r="2402" spans="1:66" s="216" customFormat="1" x14ac:dyDescent="0.45">
      <c r="A2402" s="154"/>
      <c r="B2402" s="485"/>
      <c r="C2402" s="155"/>
      <c r="D2402" s="155"/>
      <c r="E2402" s="156"/>
      <c r="F2402" s="156"/>
      <c r="AB2402" s="156"/>
      <c r="AC2402" s="156"/>
      <c r="AD2402" s="156"/>
      <c r="AE2402" s="156"/>
      <c r="AF2402" s="156"/>
      <c r="AG2402" s="156"/>
      <c r="AM2402" s="380"/>
      <c r="AN2402" s="214"/>
      <c r="AO2402" s="214"/>
      <c r="AV2402" s="475"/>
      <c r="BC2402" s="381"/>
      <c r="BE2402" s="382"/>
      <c r="BF2402" s="398"/>
      <c r="BG2402" s="409"/>
      <c r="BH2402" s="156"/>
      <c r="BI2402" s="156"/>
      <c r="BJ2402" s="156"/>
      <c r="BK2402" s="156"/>
      <c r="BL2402" s="156"/>
      <c r="BN2402" s="367"/>
    </row>
    <row r="2403" spans="1:66" s="216" customFormat="1" x14ac:dyDescent="0.45">
      <c r="A2403" s="154"/>
      <c r="B2403" s="485"/>
      <c r="C2403" s="155"/>
      <c r="D2403" s="155"/>
      <c r="E2403" s="156"/>
      <c r="F2403" s="156"/>
      <c r="AB2403" s="156"/>
      <c r="AC2403" s="156"/>
      <c r="AD2403" s="156"/>
      <c r="AE2403" s="156"/>
      <c r="AF2403" s="156"/>
      <c r="AG2403" s="156"/>
      <c r="AM2403" s="380"/>
      <c r="AN2403" s="214"/>
      <c r="AO2403" s="214"/>
      <c r="AV2403" s="475"/>
      <c r="BC2403" s="381"/>
      <c r="BE2403" s="382"/>
      <c r="BF2403" s="398"/>
      <c r="BG2403" s="409"/>
      <c r="BH2403" s="156"/>
      <c r="BI2403" s="156"/>
      <c r="BJ2403" s="156"/>
      <c r="BK2403" s="156"/>
      <c r="BL2403" s="156"/>
      <c r="BN2403" s="367"/>
    </row>
    <row r="2404" spans="1:66" s="216" customFormat="1" x14ac:dyDescent="0.45">
      <c r="A2404" s="154"/>
      <c r="B2404" s="485"/>
      <c r="C2404" s="155"/>
      <c r="D2404" s="155"/>
      <c r="E2404" s="156"/>
      <c r="F2404" s="156"/>
      <c r="AB2404" s="156"/>
      <c r="AC2404" s="156"/>
      <c r="AD2404" s="156"/>
      <c r="AE2404" s="156"/>
      <c r="AF2404" s="156"/>
      <c r="AG2404" s="156"/>
      <c r="AM2404" s="380"/>
      <c r="AN2404" s="214"/>
      <c r="AO2404" s="214"/>
      <c r="AV2404" s="475"/>
      <c r="BC2404" s="381"/>
      <c r="BE2404" s="382"/>
      <c r="BF2404" s="398"/>
      <c r="BG2404" s="409"/>
      <c r="BH2404" s="156"/>
      <c r="BI2404" s="156"/>
      <c r="BJ2404" s="156"/>
      <c r="BK2404" s="156"/>
      <c r="BL2404" s="156"/>
      <c r="BN2404" s="367"/>
    </row>
    <row r="2405" spans="1:66" s="216" customFormat="1" x14ac:dyDescent="0.45">
      <c r="A2405" s="154"/>
      <c r="B2405" s="485"/>
      <c r="C2405" s="155"/>
      <c r="D2405" s="155"/>
      <c r="E2405" s="156"/>
      <c r="F2405" s="156"/>
      <c r="AB2405" s="156"/>
      <c r="AC2405" s="156"/>
      <c r="AD2405" s="156"/>
      <c r="AE2405" s="156"/>
      <c r="AF2405" s="156"/>
      <c r="AG2405" s="156"/>
      <c r="AM2405" s="380"/>
      <c r="AN2405" s="214"/>
      <c r="AO2405" s="214"/>
      <c r="AV2405" s="475"/>
      <c r="BC2405" s="381"/>
      <c r="BE2405" s="382"/>
      <c r="BF2405" s="398"/>
      <c r="BG2405" s="409"/>
      <c r="BH2405" s="156"/>
      <c r="BI2405" s="156"/>
      <c r="BJ2405" s="156"/>
      <c r="BK2405" s="156"/>
      <c r="BL2405" s="156"/>
      <c r="BN2405" s="367"/>
    </row>
    <row r="2406" spans="1:66" s="216" customFormat="1" x14ac:dyDescent="0.45">
      <c r="A2406" s="154"/>
      <c r="B2406" s="485"/>
      <c r="C2406" s="155"/>
      <c r="D2406" s="155"/>
      <c r="E2406" s="156"/>
      <c r="F2406" s="156"/>
      <c r="AB2406" s="156"/>
      <c r="AC2406" s="156"/>
      <c r="AD2406" s="156"/>
      <c r="AE2406" s="156"/>
      <c r="AF2406" s="156"/>
      <c r="AG2406" s="156"/>
      <c r="AM2406" s="380"/>
      <c r="AN2406" s="214"/>
      <c r="AO2406" s="214"/>
      <c r="AV2406" s="475"/>
      <c r="BC2406" s="381"/>
      <c r="BE2406" s="382"/>
      <c r="BF2406" s="398"/>
      <c r="BG2406" s="409"/>
      <c r="BH2406" s="156"/>
      <c r="BI2406" s="156"/>
      <c r="BJ2406" s="156"/>
      <c r="BK2406" s="156"/>
      <c r="BL2406" s="156"/>
      <c r="BN2406" s="367"/>
    </row>
    <row r="2407" spans="1:66" s="216" customFormat="1" x14ac:dyDescent="0.45">
      <c r="A2407" s="154"/>
      <c r="B2407" s="485"/>
      <c r="C2407" s="155"/>
      <c r="D2407" s="155"/>
      <c r="E2407" s="156"/>
      <c r="F2407" s="156"/>
      <c r="AB2407" s="156"/>
      <c r="AC2407" s="156"/>
      <c r="AD2407" s="156"/>
      <c r="AE2407" s="156"/>
      <c r="AF2407" s="156"/>
      <c r="AG2407" s="156"/>
      <c r="AM2407" s="380"/>
      <c r="AN2407" s="214"/>
      <c r="AO2407" s="214"/>
      <c r="AV2407" s="475"/>
      <c r="BC2407" s="381"/>
      <c r="BE2407" s="382"/>
      <c r="BF2407" s="398"/>
      <c r="BG2407" s="409"/>
      <c r="BH2407" s="156"/>
      <c r="BI2407" s="156"/>
      <c r="BJ2407" s="156"/>
      <c r="BK2407" s="156"/>
      <c r="BL2407" s="156"/>
      <c r="BN2407" s="367"/>
    </row>
    <row r="2408" spans="1:66" s="216" customFormat="1" x14ac:dyDescent="0.45">
      <c r="A2408" s="154"/>
      <c r="B2408" s="485"/>
      <c r="C2408" s="155"/>
      <c r="D2408" s="155"/>
      <c r="E2408" s="156"/>
      <c r="F2408" s="156"/>
      <c r="AB2408" s="156"/>
      <c r="AC2408" s="156"/>
      <c r="AD2408" s="156"/>
      <c r="AE2408" s="156"/>
      <c r="AF2408" s="156"/>
      <c r="AG2408" s="156"/>
      <c r="AM2408" s="380"/>
      <c r="AN2408" s="214"/>
      <c r="AO2408" s="214"/>
      <c r="AV2408" s="475"/>
      <c r="BC2408" s="381"/>
      <c r="BE2408" s="382"/>
      <c r="BF2408" s="398"/>
      <c r="BG2408" s="409"/>
      <c r="BH2408" s="156"/>
      <c r="BI2408" s="156"/>
      <c r="BJ2408" s="156"/>
      <c r="BK2408" s="156"/>
      <c r="BL2408" s="156"/>
      <c r="BN2408" s="367"/>
    </row>
    <row r="2409" spans="1:66" s="216" customFormat="1" x14ac:dyDescent="0.45">
      <c r="A2409" s="154"/>
      <c r="B2409" s="485"/>
      <c r="C2409" s="155"/>
      <c r="D2409" s="155"/>
      <c r="E2409" s="156"/>
      <c r="F2409" s="156"/>
      <c r="AB2409" s="156"/>
      <c r="AC2409" s="156"/>
      <c r="AD2409" s="156"/>
      <c r="AE2409" s="156"/>
      <c r="AF2409" s="156"/>
      <c r="AG2409" s="156"/>
      <c r="AM2409" s="380"/>
      <c r="AN2409" s="214"/>
      <c r="AO2409" s="214"/>
      <c r="AV2409" s="475"/>
      <c r="BC2409" s="381"/>
      <c r="BE2409" s="382"/>
      <c r="BF2409" s="398"/>
      <c r="BG2409" s="409"/>
      <c r="BH2409" s="156"/>
      <c r="BI2409" s="156"/>
      <c r="BJ2409" s="156"/>
      <c r="BK2409" s="156"/>
      <c r="BL2409" s="156"/>
      <c r="BN2409" s="367"/>
    </row>
    <row r="2410" spans="1:66" s="216" customFormat="1" x14ac:dyDescent="0.45">
      <c r="A2410" s="154"/>
      <c r="B2410" s="485"/>
      <c r="C2410" s="155"/>
      <c r="D2410" s="155"/>
      <c r="E2410" s="156"/>
      <c r="F2410" s="156"/>
      <c r="AB2410" s="156"/>
      <c r="AC2410" s="156"/>
      <c r="AD2410" s="156"/>
      <c r="AE2410" s="156"/>
      <c r="AF2410" s="156"/>
      <c r="AG2410" s="156"/>
      <c r="AM2410" s="380"/>
      <c r="AN2410" s="214"/>
      <c r="AO2410" s="214"/>
      <c r="AV2410" s="475"/>
      <c r="BC2410" s="381"/>
      <c r="BE2410" s="382"/>
      <c r="BF2410" s="398"/>
      <c r="BG2410" s="409"/>
      <c r="BH2410" s="156"/>
      <c r="BI2410" s="156"/>
      <c r="BJ2410" s="156"/>
      <c r="BK2410" s="156"/>
      <c r="BL2410" s="156"/>
      <c r="BN2410" s="367"/>
    </row>
    <row r="2411" spans="1:66" s="216" customFormat="1" x14ac:dyDescent="0.45">
      <c r="A2411" s="154"/>
      <c r="B2411" s="485"/>
      <c r="C2411" s="155"/>
      <c r="D2411" s="155"/>
      <c r="E2411" s="156"/>
      <c r="F2411" s="156"/>
      <c r="AB2411" s="156"/>
      <c r="AC2411" s="156"/>
      <c r="AD2411" s="156"/>
      <c r="AE2411" s="156"/>
      <c r="AF2411" s="156"/>
      <c r="AG2411" s="156"/>
      <c r="AM2411" s="380"/>
      <c r="AN2411" s="214"/>
      <c r="AO2411" s="214"/>
      <c r="AV2411" s="475"/>
      <c r="BC2411" s="381"/>
      <c r="BE2411" s="382"/>
      <c r="BF2411" s="398"/>
      <c r="BG2411" s="409"/>
      <c r="BH2411" s="156"/>
      <c r="BI2411" s="156"/>
      <c r="BJ2411" s="156"/>
      <c r="BK2411" s="156"/>
      <c r="BL2411" s="156"/>
      <c r="BN2411" s="367"/>
    </row>
    <row r="2412" spans="1:66" s="216" customFormat="1" x14ac:dyDescent="0.45">
      <c r="A2412" s="154"/>
      <c r="B2412" s="485"/>
      <c r="C2412" s="155"/>
      <c r="D2412" s="155"/>
      <c r="E2412" s="156"/>
      <c r="F2412" s="156"/>
      <c r="AB2412" s="156"/>
      <c r="AC2412" s="156"/>
      <c r="AD2412" s="156"/>
      <c r="AE2412" s="156"/>
      <c r="AF2412" s="156"/>
      <c r="AG2412" s="156"/>
      <c r="AM2412" s="380"/>
      <c r="AN2412" s="214"/>
      <c r="AO2412" s="214"/>
      <c r="AV2412" s="475"/>
      <c r="BC2412" s="381"/>
      <c r="BE2412" s="382"/>
      <c r="BF2412" s="398"/>
      <c r="BG2412" s="409"/>
      <c r="BH2412" s="156"/>
      <c r="BI2412" s="156"/>
      <c r="BJ2412" s="156"/>
      <c r="BK2412" s="156"/>
      <c r="BL2412" s="156"/>
      <c r="BN2412" s="367"/>
    </row>
    <row r="2413" spans="1:66" s="216" customFormat="1" x14ac:dyDescent="0.45">
      <c r="A2413" s="154"/>
      <c r="B2413" s="485"/>
      <c r="C2413" s="155"/>
      <c r="D2413" s="155"/>
      <c r="E2413" s="156"/>
      <c r="F2413" s="156"/>
      <c r="AB2413" s="156"/>
      <c r="AC2413" s="156"/>
      <c r="AD2413" s="156"/>
      <c r="AE2413" s="156"/>
      <c r="AF2413" s="156"/>
      <c r="AG2413" s="156"/>
      <c r="AM2413" s="380"/>
      <c r="AN2413" s="214"/>
      <c r="AO2413" s="214"/>
      <c r="AV2413" s="475"/>
      <c r="BC2413" s="381"/>
      <c r="BE2413" s="382"/>
      <c r="BF2413" s="398"/>
      <c r="BG2413" s="409"/>
      <c r="BH2413" s="156"/>
      <c r="BI2413" s="156"/>
      <c r="BJ2413" s="156"/>
      <c r="BK2413" s="156"/>
      <c r="BL2413" s="156"/>
      <c r="BN2413" s="367"/>
    </row>
    <row r="2414" spans="1:66" s="216" customFormat="1" x14ac:dyDescent="0.45">
      <c r="A2414" s="154"/>
      <c r="B2414" s="485"/>
      <c r="C2414" s="155"/>
      <c r="D2414" s="155"/>
      <c r="E2414" s="156"/>
      <c r="F2414" s="156"/>
      <c r="AB2414" s="156"/>
      <c r="AC2414" s="156"/>
      <c r="AD2414" s="156"/>
      <c r="AE2414" s="156"/>
      <c r="AF2414" s="156"/>
      <c r="AG2414" s="156"/>
      <c r="AM2414" s="380"/>
      <c r="AN2414" s="214"/>
      <c r="AO2414" s="214"/>
      <c r="AV2414" s="475"/>
      <c r="BC2414" s="381"/>
      <c r="BE2414" s="382"/>
      <c r="BF2414" s="398"/>
      <c r="BG2414" s="409"/>
      <c r="BH2414" s="156"/>
      <c r="BI2414" s="156"/>
      <c r="BJ2414" s="156"/>
      <c r="BK2414" s="156"/>
      <c r="BL2414" s="156"/>
      <c r="BN2414" s="367"/>
    </row>
    <row r="2415" spans="1:66" s="216" customFormat="1" x14ac:dyDescent="0.45">
      <c r="A2415" s="154"/>
      <c r="B2415" s="485"/>
      <c r="C2415" s="155"/>
      <c r="D2415" s="155"/>
      <c r="E2415" s="156"/>
      <c r="F2415" s="156"/>
      <c r="AB2415" s="156"/>
      <c r="AC2415" s="156"/>
      <c r="AD2415" s="156"/>
      <c r="AE2415" s="156"/>
      <c r="AF2415" s="156"/>
      <c r="AG2415" s="156"/>
      <c r="AM2415" s="380"/>
      <c r="AN2415" s="214"/>
      <c r="AO2415" s="214"/>
      <c r="AV2415" s="475"/>
      <c r="BC2415" s="381"/>
      <c r="BE2415" s="382"/>
      <c r="BF2415" s="398"/>
      <c r="BG2415" s="409"/>
      <c r="BH2415" s="156"/>
      <c r="BI2415" s="156"/>
      <c r="BJ2415" s="156"/>
      <c r="BK2415" s="156"/>
      <c r="BL2415" s="156"/>
      <c r="BN2415" s="367"/>
    </row>
    <row r="2416" spans="1:66" s="216" customFormat="1" x14ac:dyDescent="0.45">
      <c r="A2416" s="154"/>
      <c r="B2416" s="485"/>
      <c r="C2416" s="155"/>
      <c r="D2416" s="155"/>
      <c r="E2416" s="156"/>
      <c r="F2416" s="156"/>
      <c r="AB2416" s="156"/>
      <c r="AC2416" s="156"/>
      <c r="AD2416" s="156"/>
      <c r="AE2416" s="156"/>
      <c r="AF2416" s="156"/>
      <c r="AG2416" s="156"/>
      <c r="AM2416" s="380"/>
      <c r="AN2416" s="214"/>
      <c r="AO2416" s="214"/>
      <c r="AV2416" s="475"/>
      <c r="BC2416" s="381"/>
      <c r="BE2416" s="382"/>
      <c r="BF2416" s="398"/>
      <c r="BG2416" s="409"/>
      <c r="BH2416" s="156"/>
      <c r="BI2416" s="156"/>
      <c r="BJ2416" s="156"/>
      <c r="BK2416" s="156"/>
      <c r="BL2416" s="156"/>
      <c r="BN2416" s="367"/>
    </row>
    <row r="2417" spans="1:66" s="216" customFormat="1" x14ac:dyDescent="0.45">
      <c r="A2417" s="154"/>
      <c r="B2417" s="485"/>
      <c r="C2417" s="155"/>
      <c r="D2417" s="155"/>
      <c r="E2417" s="156"/>
      <c r="F2417" s="156"/>
      <c r="AB2417" s="156"/>
      <c r="AC2417" s="156"/>
      <c r="AD2417" s="156"/>
      <c r="AE2417" s="156"/>
      <c r="AF2417" s="156"/>
      <c r="AG2417" s="156"/>
      <c r="AM2417" s="380"/>
      <c r="AN2417" s="214"/>
      <c r="AO2417" s="214"/>
      <c r="AV2417" s="475"/>
      <c r="BC2417" s="381"/>
      <c r="BE2417" s="382"/>
      <c r="BF2417" s="398"/>
      <c r="BG2417" s="409"/>
      <c r="BH2417" s="156"/>
      <c r="BI2417" s="156"/>
      <c r="BJ2417" s="156"/>
      <c r="BK2417" s="156"/>
      <c r="BL2417" s="156"/>
      <c r="BN2417" s="367"/>
    </row>
    <row r="2418" spans="1:66" s="216" customFormat="1" x14ac:dyDescent="0.45">
      <c r="A2418" s="154"/>
      <c r="B2418" s="485"/>
      <c r="C2418" s="155"/>
      <c r="D2418" s="155"/>
      <c r="E2418" s="156"/>
      <c r="F2418" s="156"/>
      <c r="AB2418" s="156"/>
      <c r="AC2418" s="156"/>
      <c r="AD2418" s="156"/>
      <c r="AE2418" s="156"/>
      <c r="AF2418" s="156"/>
      <c r="AG2418" s="156"/>
      <c r="AM2418" s="380"/>
      <c r="AN2418" s="214"/>
      <c r="AO2418" s="214"/>
      <c r="AV2418" s="475"/>
      <c r="BC2418" s="381"/>
      <c r="BE2418" s="382"/>
      <c r="BF2418" s="398"/>
      <c r="BG2418" s="409"/>
      <c r="BH2418" s="156"/>
      <c r="BI2418" s="156"/>
      <c r="BJ2418" s="156"/>
      <c r="BK2418" s="156"/>
      <c r="BL2418" s="156"/>
      <c r="BN2418" s="367"/>
    </row>
    <row r="2419" spans="1:66" s="216" customFormat="1" x14ac:dyDescent="0.45">
      <c r="A2419" s="154"/>
      <c r="B2419" s="485"/>
      <c r="C2419" s="155"/>
      <c r="D2419" s="155"/>
      <c r="E2419" s="156"/>
      <c r="F2419" s="156"/>
      <c r="AB2419" s="156"/>
      <c r="AC2419" s="156"/>
      <c r="AD2419" s="156"/>
      <c r="AE2419" s="156"/>
      <c r="AF2419" s="156"/>
      <c r="AG2419" s="156"/>
      <c r="AM2419" s="380"/>
      <c r="AN2419" s="214"/>
      <c r="AO2419" s="214"/>
      <c r="AV2419" s="475"/>
      <c r="BC2419" s="381"/>
      <c r="BE2419" s="382"/>
      <c r="BF2419" s="398"/>
      <c r="BG2419" s="409"/>
      <c r="BH2419" s="156"/>
      <c r="BI2419" s="156"/>
      <c r="BJ2419" s="156"/>
      <c r="BK2419" s="156"/>
      <c r="BL2419" s="156"/>
      <c r="BN2419" s="367"/>
    </row>
    <row r="2420" spans="1:66" s="216" customFormat="1" x14ac:dyDescent="0.45">
      <c r="A2420" s="154"/>
      <c r="B2420" s="485"/>
      <c r="C2420" s="155"/>
      <c r="D2420" s="155"/>
      <c r="E2420" s="156"/>
      <c r="F2420" s="156"/>
      <c r="AB2420" s="156"/>
      <c r="AC2420" s="156"/>
      <c r="AD2420" s="156"/>
      <c r="AE2420" s="156"/>
      <c r="AF2420" s="156"/>
      <c r="AG2420" s="156"/>
      <c r="AM2420" s="380"/>
      <c r="AN2420" s="214"/>
      <c r="AO2420" s="214"/>
      <c r="AV2420" s="475"/>
      <c r="BC2420" s="381"/>
      <c r="BE2420" s="382"/>
      <c r="BF2420" s="398"/>
      <c r="BG2420" s="409"/>
      <c r="BH2420" s="156"/>
      <c r="BI2420" s="156"/>
      <c r="BJ2420" s="156"/>
      <c r="BK2420" s="156"/>
      <c r="BL2420" s="156"/>
      <c r="BN2420" s="367"/>
    </row>
    <row r="2421" spans="1:66" s="216" customFormat="1" x14ac:dyDescent="0.45">
      <c r="A2421" s="154"/>
      <c r="B2421" s="485"/>
      <c r="C2421" s="155"/>
      <c r="D2421" s="155"/>
      <c r="E2421" s="156"/>
      <c r="F2421" s="156"/>
      <c r="AB2421" s="156"/>
      <c r="AC2421" s="156"/>
      <c r="AD2421" s="156"/>
      <c r="AE2421" s="156"/>
      <c r="AF2421" s="156"/>
      <c r="AG2421" s="156"/>
      <c r="AM2421" s="380"/>
      <c r="AN2421" s="214"/>
      <c r="AO2421" s="214"/>
      <c r="AV2421" s="475"/>
      <c r="BC2421" s="381"/>
      <c r="BE2421" s="382"/>
      <c r="BF2421" s="398"/>
      <c r="BG2421" s="409"/>
      <c r="BH2421" s="156"/>
      <c r="BI2421" s="156"/>
      <c r="BJ2421" s="156"/>
      <c r="BK2421" s="156"/>
      <c r="BL2421" s="156"/>
      <c r="BN2421" s="367"/>
    </row>
    <row r="2422" spans="1:66" s="216" customFormat="1" x14ac:dyDescent="0.45">
      <c r="A2422" s="154"/>
      <c r="B2422" s="485"/>
      <c r="C2422" s="155"/>
      <c r="D2422" s="155"/>
      <c r="E2422" s="156"/>
      <c r="F2422" s="156"/>
      <c r="AB2422" s="156"/>
      <c r="AC2422" s="156"/>
      <c r="AD2422" s="156"/>
      <c r="AE2422" s="156"/>
      <c r="AF2422" s="156"/>
      <c r="AG2422" s="156"/>
      <c r="AM2422" s="380"/>
      <c r="AN2422" s="214"/>
      <c r="AO2422" s="214"/>
      <c r="AV2422" s="475"/>
      <c r="BC2422" s="381"/>
      <c r="BE2422" s="382"/>
      <c r="BF2422" s="398"/>
      <c r="BG2422" s="409"/>
      <c r="BH2422" s="156"/>
      <c r="BI2422" s="156"/>
      <c r="BJ2422" s="156"/>
      <c r="BK2422" s="156"/>
      <c r="BL2422" s="156"/>
      <c r="BN2422" s="367"/>
    </row>
    <row r="2423" spans="1:66" s="216" customFormat="1" x14ac:dyDescent="0.45">
      <c r="A2423" s="154"/>
      <c r="B2423" s="485"/>
      <c r="C2423" s="155"/>
      <c r="D2423" s="155"/>
      <c r="E2423" s="156"/>
      <c r="F2423" s="156"/>
      <c r="AB2423" s="156"/>
      <c r="AC2423" s="156"/>
      <c r="AD2423" s="156"/>
      <c r="AE2423" s="156"/>
      <c r="AF2423" s="156"/>
      <c r="AG2423" s="156"/>
      <c r="AM2423" s="380"/>
      <c r="AN2423" s="214"/>
      <c r="AO2423" s="214"/>
      <c r="AV2423" s="475"/>
      <c r="BC2423" s="381"/>
      <c r="BE2423" s="382"/>
      <c r="BF2423" s="398"/>
      <c r="BG2423" s="409"/>
      <c r="BH2423" s="156"/>
      <c r="BI2423" s="156"/>
      <c r="BJ2423" s="156"/>
      <c r="BK2423" s="156"/>
      <c r="BL2423" s="156"/>
      <c r="BN2423" s="367"/>
    </row>
    <row r="2424" spans="1:66" s="216" customFormat="1" x14ac:dyDescent="0.45">
      <c r="A2424" s="154"/>
      <c r="B2424" s="485"/>
      <c r="C2424" s="155"/>
      <c r="D2424" s="155"/>
      <c r="E2424" s="156"/>
      <c r="F2424" s="156"/>
      <c r="AB2424" s="156"/>
      <c r="AC2424" s="156"/>
      <c r="AD2424" s="156"/>
      <c r="AE2424" s="156"/>
      <c r="AF2424" s="156"/>
      <c r="AG2424" s="156"/>
      <c r="AM2424" s="380"/>
      <c r="AN2424" s="214"/>
      <c r="AO2424" s="214"/>
      <c r="AV2424" s="475"/>
      <c r="BC2424" s="381"/>
      <c r="BE2424" s="382"/>
      <c r="BF2424" s="398"/>
      <c r="BG2424" s="409"/>
      <c r="BH2424" s="156"/>
      <c r="BI2424" s="156"/>
      <c r="BJ2424" s="156"/>
      <c r="BK2424" s="156"/>
      <c r="BL2424" s="156"/>
      <c r="BN2424" s="367"/>
    </row>
    <row r="2425" spans="1:66" s="216" customFormat="1" x14ac:dyDescent="0.45">
      <c r="A2425" s="154"/>
      <c r="B2425" s="485"/>
      <c r="C2425" s="155"/>
      <c r="D2425" s="155"/>
      <c r="E2425" s="156"/>
      <c r="F2425" s="156"/>
      <c r="AB2425" s="156"/>
      <c r="AC2425" s="156"/>
      <c r="AD2425" s="156"/>
      <c r="AE2425" s="156"/>
      <c r="AF2425" s="156"/>
      <c r="AG2425" s="156"/>
      <c r="AM2425" s="380"/>
      <c r="AN2425" s="214"/>
      <c r="AO2425" s="214"/>
      <c r="AV2425" s="475"/>
      <c r="BC2425" s="381"/>
      <c r="BE2425" s="382"/>
      <c r="BF2425" s="398"/>
      <c r="BG2425" s="409"/>
      <c r="BH2425" s="156"/>
      <c r="BI2425" s="156"/>
      <c r="BJ2425" s="156"/>
      <c r="BK2425" s="156"/>
      <c r="BL2425" s="156"/>
      <c r="BN2425" s="367"/>
    </row>
    <row r="2426" spans="1:66" s="216" customFormat="1" x14ac:dyDescent="0.45">
      <c r="A2426" s="154"/>
      <c r="B2426" s="485"/>
      <c r="C2426" s="155"/>
      <c r="D2426" s="155"/>
      <c r="E2426" s="156"/>
      <c r="F2426" s="156"/>
      <c r="AB2426" s="156"/>
      <c r="AC2426" s="156"/>
      <c r="AD2426" s="156"/>
      <c r="AE2426" s="156"/>
      <c r="AF2426" s="156"/>
      <c r="AG2426" s="156"/>
      <c r="AM2426" s="380"/>
      <c r="AN2426" s="214"/>
      <c r="AO2426" s="214"/>
      <c r="AV2426" s="475"/>
      <c r="BC2426" s="381"/>
      <c r="BE2426" s="382"/>
      <c r="BF2426" s="398"/>
      <c r="BG2426" s="409"/>
      <c r="BH2426" s="156"/>
      <c r="BI2426" s="156"/>
      <c r="BJ2426" s="156"/>
      <c r="BK2426" s="156"/>
      <c r="BL2426" s="156"/>
      <c r="BN2426" s="367"/>
    </row>
    <row r="2427" spans="1:66" s="216" customFormat="1" x14ac:dyDescent="0.45">
      <c r="A2427" s="154"/>
      <c r="B2427" s="485"/>
      <c r="C2427" s="155"/>
      <c r="D2427" s="155"/>
      <c r="E2427" s="156"/>
      <c r="F2427" s="156"/>
      <c r="AB2427" s="156"/>
      <c r="AC2427" s="156"/>
      <c r="AD2427" s="156"/>
      <c r="AE2427" s="156"/>
      <c r="AF2427" s="156"/>
      <c r="AG2427" s="156"/>
      <c r="AM2427" s="380"/>
      <c r="AN2427" s="214"/>
      <c r="AO2427" s="214"/>
      <c r="AV2427" s="475"/>
      <c r="BC2427" s="381"/>
      <c r="BE2427" s="382"/>
      <c r="BF2427" s="398"/>
      <c r="BG2427" s="409"/>
      <c r="BH2427" s="156"/>
      <c r="BI2427" s="156"/>
      <c r="BJ2427" s="156"/>
      <c r="BK2427" s="156"/>
      <c r="BL2427" s="156"/>
      <c r="BN2427" s="367"/>
    </row>
    <row r="2428" spans="1:66" s="216" customFormat="1" x14ac:dyDescent="0.45">
      <c r="A2428" s="154"/>
      <c r="B2428" s="485"/>
      <c r="C2428" s="155"/>
      <c r="D2428" s="155"/>
      <c r="E2428" s="156"/>
      <c r="F2428" s="156"/>
      <c r="AB2428" s="156"/>
      <c r="AC2428" s="156"/>
      <c r="AD2428" s="156"/>
      <c r="AE2428" s="156"/>
      <c r="AF2428" s="156"/>
      <c r="AG2428" s="156"/>
      <c r="AM2428" s="380"/>
      <c r="AN2428" s="214"/>
      <c r="AO2428" s="214"/>
      <c r="AV2428" s="475"/>
      <c r="BC2428" s="381"/>
      <c r="BE2428" s="382"/>
      <c r="BF2428" s="398"/>
      <c r="BG2428" s="409"/>
      <c r="BH2428" s="156"/>
      <c r="BI2428" s="156"/>
      <c r="BJ2428" s="156"/>
      <c r="BK2428" s="156"/>
      <c r="BL2428" s="156"/>
      <c r="BN2428" s="367"/>
    </row>
    <row r="2429" spans="1:66" s="216" customFormat="1" x14ac:dyDescent="0.45">
      <c r="A2429" s="154"/>
      <c r="B2429" s="485"/>
      <c r="C2429" s="155"/>
      <c r="D2429" s="155"/>
      <c r="E2429" s="156"/>
      <c r="F2429" s="156"/>
      <c r="AB2429" s="156"/>
      <c r="AC2429" s="156"/>
      <c r="AD2429" s="156"/>
      <c r="AE2429" s="156"/>
      <c r="AF2429" s="156"/>
      <c r="AG2429" s="156"/>
      <c r="AM2429" s="380"/>
      <c r="AN2429" s="214"/>
      <c r="AO2429" s="214"/>
      <c r="AV2429" s="475"/>
      <c r="BC2429" s="381"/>
      <c r="BE2429" s="382"/>
      <c r="BF2429" s="398"/>
      <c r="BG2429" s="409"/>
      <c r="BH2429" s="156"/>
      <c r="BI2429" s="156"/>
      <c r="BJ2429" s="156"/>
      <c r="BK2429" s="156"/>
      <c r="BL2429" s="156"/>
      <c r="BN2429" s="367"/>
    </row>
    <row r="2430" spans="1:66" s="216" customFormat="1" x14ac:dyDescent="0.45">
      <c r="A2430" s="154"/>
      <c r="B2430" s="485"/>
      <c r="C2430" s="155"/>
      <c r="D2430" s="155"/>
      <c r="E2430" s="156"/>
      <c r="F2430" s="156"/>
      <c r="AB2430" s="156"/>
      <c r="AC2430" s="156"/>
      <c r="AD2430" s="156"/>
      <c r="AE2430" s="156"/>
      <c r="AF2430" s="156"/>
      <c r="AG2430" s="156"/>
      <c r="AM2430" s="380"/>
      <c r="AN2430" s="214"/>
      <c r="AO2430" s="214"/>
      <c r="AV2430" s="475"/>
      <c r="BC2430" s="381"/>
      <c r="BE2430" s="382"/>
      <c r="BF2430" s="398"/>
      <c r="BG2430" s="409"/>
      <c r="BH2430" s="156"/>
      <c r="BI2430" s="156"/>
      <c r="BJ2430" s="156"/>
      <c r="BK2430" s="156"/>
      <c r="BL2430" s="156"/>
      <c r="BN2430" s="367"/>
    </row>
    <row r="2431" spans="1:66" s="216" customFormat="1" x14ac:dyDescent="0.45">
      <c r="A2431" s="154"/>
      <c r="B2431" s="485"/>
      <c r="C2431" s="155"/>
      <c r="D2431" s="155"/>
      <c r="E2431" s="156"/>
      <c r="F2431" s="156"/>
      <c r="AB2431" s="156"/>
      <c r="AC2431" s="156"/>
      <c r="AD2431" s="156"/>
      <c r="AE2431" s="156"/>
      <c r="AF2431" s="156"/>
      <c r="AG2431" s="156"/>
      <c r="AM2431" s="380"/>
      <c r="AN2431" s="214"/>
      <c r="AO2431" s="214"/>
      <c r="AV2431" s="475"/>
      <c r="BC2431" s="381"/>
      <c r="BE2431" s="382"/>
      <c r="BF2431" s="398"/>
      <c r="BG2431" s="409"/>
      <c r="BH2431" s="156"/>
      <c r="BI2431" s="156"/>
      <c r="BJ2431" s="156"/>
      <c r="BK2431" s="156"/>
      <c r="BL2431" s="156"/>
      <c r="BN2431" s="367"/>
    </row>
    <row r="2432" spans="1:66" s="216" customFormat="1" x14ac:dyDescent="0.45">
      <c r="A2432" s="154"/>
      <c r="B2432" s="485"/>
      <c r="C2432" s="155"/>
      <c r="D2432" s="155"/>
      <c r="E2432" s="156"/>
      <c r="F2432" s="156"/>
      <c r="AB2432" s="156"/>
      <c r="AC2432" s="156"/>
      <c r="AD2432" s="156"/>
      <c r="AE2432" s="156"/>
      <c r="AF2432" s="156"/>
      <c r="AG2432" s="156"/>
      <c r="AM2432" s="380"/>
      <c r="AN2432" s="214"/>
      <c r="AO2432" s="214"/>
      <c r="AV2432" s="475"/>
      <c r="BC2432" s="381"/>
      <c r="BE2432" s="382"/>
      <c r="BF2432" s="398"/>
      <c r="BG2432" s="409"/>
      <c r="BH2432" s="156"/>
      <c r="BI2432" s="156"/>
      <c r="BJ2432" s="156"/>
      <c r="BK2432" s="156"/>
      <c r="BL2432" s="156"/>
      <c r="BN2432" s="367"/>
    </row>
    <row r="2433" spans="1:66" s="216" customFormat="1" x14ac:dyDescent="0.45">
      <c r="A2433" s="154"/>
      <c r="B2433" s="485"/>
      <c r="C2433" s="155"/>
      <c r="D2433" s="155"/>
      <c r="E2433" s="156"/>
      <c r="F2433" s="156"/>
      <c r="AB2433" s="156"/>
      <c r="AC2433" s="156"/>
      <c r="AD2433" s="156"/>
      <c r="AE2433" s="156"/>
      <c r="AF2433" s="156"/>
      <c r="AG2433" s="156"/>
      <c r="AM2433" s="380"/>
      <c r="AN2433" s="214"/>
      <c r="AO2433" s="214"/>
      <c r="AV2433" s="475"/>
      <c r="BC2433" s="381"/>
      <c r="BE2433" s="382"/>
      <c r="BF2433" s="398"/>
      <c r="BG2433" s="409"/>
      <c r="BH2433" s="156"/>
      <c r="BI2433" s="156"/>
      <c r="BJ2433" s="156"/>
      <c r="BK2433" s="156"/>
      <c r="BL2433" s="156"/>
      <c r="BN2433" s="367"/>
    </row>
    <row r="2434" spans="1:66" s="216" customFormat="1" x14ac:dyDescent="0.45">
      <c r="A2434" s="154"/>
      <c r="B2434" s="485"/>
      <c r="C2434" s="155"/>
      <c r="D2434" s="155"/>
      <c r="E2434" s="156"/>
      <c r="F2434" s="156"/>
      <c r="AB2434" s="156"/>
      <c r="AC2434" s="156"/>
      <c r="AD2434" s="156"/>
      <c r="AE2434" s="156"/>
      <c r="AF2434" s="156"/>
      <c r="AG2434" s="156"/>
      <c r="AM2434" s="380"/>
      <c r="AN2434" s="214"/>
      <c r="AO2434" s="214"/>
      <c r="AV2434" s="475"/>
      <c r="BC2434" s="381"/>
      <c r="BE2434" s="382"/>
      <c r="BF2434" s="398"/>
      <c r="BG2434" s="409"/>
      <c r="BH2434" s="156"/>
      <c r="BI2434" s="156"/>
      <c r="BJ2434" s="156"/>
      <c r="BK2434" s="156"/>
      <c r="BL2434" s="156"/>
      <c r="BN2434" s="367"/>
    </row>
    <row r="2435" spans="1:66" s="216" customFormat="1" x14ac:dyDescent="0.45">
      <c r="A2435" s="154"/>
      <c r="B2435" s="485"/>
      <c r="C2435" s="155"/>
      <c r="D2435" s="155"/>
      <c r="E2435" s="156"/>
      <c r="F2435" s="156"/>
      <c r="AB2435" s="156"/>
      <c r="AC2435" s="156"/>
      <c r="AD2435" s="156"/>
      <c r="AE2435" s="156"/>
      <c r="AF2435" s="156"/>
      <c r="AG2435" s="156"/>
      <c r="AM2435" s="380"/>
      <c r="AN2435" s="214"/>
      <c r="AO2435" s="214"/>
      <c r="AV2435" s="475"/>
      <c r="BC2435" s="381"/>
      <c r="BE2435" s="382"/>
      <c r="BF2435" s="398"/>
      <c r="BG2435" s="409"/>
      <c r="BH2435" s="156"/>
      <c r="BI2435" s="156"/>
      <c r="BJ2435" s="156"/>
      <c r="BK2435" s="156"/>
      <c r="BL2435" s="156"/>
      <c r="BN2435" s="367"/>
    </row>
    <row r="2436" spans="1:66" s="216" customFormat="1" x14ac:dyDescent="0.45">
      <c r="A2436" s="154"/>
      <c r="B2436" s="485"/>
      <c r="C2436" s="155"/>
      <c r="D2436" s="155"/>
      <c r="E2436" s="156"/>
      <c r="F2436" s="156"/>
      <c r="AB2436" s="156"/>
      <c r="AC2436" s="156"/>
      <c r="AD2436" s="156"/>
      <c r="AE2436" s="156"/>
      <c r="AF2436" s="156"/>
      <c r="AG2436" s="156"/>
      <c r="AM2436" s="380"/>
      <c r="AN2436" s="214"/>
      <c r="AO2436" s="214"/>
      <c r="AV2436" s="475"/>
      <c r="BC2436" s="381"/>
      <c r="BE2436" s="382"/>
      <c r="BF2436" s="398"/>
      <c r="BG2436" s="409"/>
      <c r="BH2436" s="156"/>
      <c r="BI2436" s="156"/>
      <c r="BJ2436" s="156"/>
      <c r="BK2436" s="156"/>
      <c r="BL2436" s="156"/>
      <c r="BN2436" s="367"/>
    </row>
    <row r="2437" spans="1:66" s="216" customFormat="1" x14ac:dyDescent="0.45">
      <c r="A2437" s="154"/>
      <c r="B2437" s="485"/>
      <c r="C2437" s="155"/>
      <c r="D2437" s="155"/>
      <c r="E2437" s="156"/>
      <c r="F2437" s="156"/>
      <c r="AB2437" s="156"/>
      <c r="AC2437" s="156"/>
      <c r="AD2437" s="156"/>
      <c r="AE2437" s="156"/>
      <c r="AF2437" s="156"/>
      <c r="AG2437" s="156"/>
      <c r="AM2437" s="380"/>
      <c r="AN2437" s="214"/>
      <c r="AO2437" s="214"/>
      <c r="AV2437" s="475"/>
      <c r="BC2437" s="381"/>
      <c r="BE2437" s="382"/>
      <c r="BF2437" s="398"/>
      <c r="BG2437" s="409"/>
      <c r="BH2437" s="156"/>
      <c r="BI2437" s="156"/>
      <c r="BJ2437" s="156"/>
      <c r="BK2437" s="156"/>
      <c r="BL2437" s="156"/>
      <c r="BN2437" s="367"/>
    </row>
    <row r="2438" spans="1:66" s="216" customFormat="1" x14ac:dyDescent="0.45">
      <c r="A2438" s="154"/>
      <c r="B2438" s="485"/>
      <c r="C2438" s="155"/>
      <c r="D2438" s="155"/>
      <c r="E2438" s="156"/>
      <c r="F2438" s="156"/>
      <c r="AB2438" s="156"/>
      <c r="AC2438" s="156"/>
      <c r="AD2438" s="156"/>
      <c r="AE2438" s="156"/>
      <c r="AF2438" s="156"/>
      <c r="AG2438" s="156"/>
      <c r="AM2438" s="380"/>
      <c r="AN2438" s="214"/>
      <c r="AO2438" s="214"/>
      <c r="AV2438" s="475"/>
      <c r="BC2438" s="381"/>
      <c r="BE2438" s="382"/>
      <c r="BF2438" s="398"/>
      <c r="BG2438" s="409"/>
      <c r="BH2438" s="156"/>
      <c r="BI2438" s="156"/>
      <c r="BJ2438" s="156"/>
      <c r="BK2438" s="156"/>
      <c r="BL2438" s="156"/>
      <c r="BN2438" s="367"/>
    </row>
    <row r="2439" spans="1:66" s="216" customFormat="1" x14ac:dyDescent="0.45">
      <c r="A2439" s="154"/>
      <c r="B2439" s="485"/>
      <c r="C2439" s="155"/>
      <c r="D2439" s="155"/>
      <c r="E2439" s="156"/>
      <c r="F2439" s="156"/>
      <c r="AB2439" s="156"/>
      <c r="AC2439" s="156"/>
      <c r="AD2439" s="156"/>
      <c r="AE2439" s="156"/>
      <c r="AF2439" s="156"/>
      <c r="AG2439" s="156"/>
      <c r="AM2439" s="380"/>
      <c r="AN2439" s="214"/>
      <c r="AO2439" s="214"/>
      <c r="AV2439" s="475"/>
      <c r="BC2439" s="381"/>
      <c r="BE2439" s="382"/>
      <c r="BF2439" s="398"/>
      <c r="BG2439" s="409"/>
      <c r="BH2439" s="156"/>
      <c r="BI2439" s="156"/>
      <c r="BJ2439" s="156"/>
      <c r="BK2439" s="156"/>
      <c r="BL2439" s="156"/>
      <c r="BN2439" s="367"/>
    </row>
    <row r="2440" spans="1:66" s="216" customFormat="1" x14ac:dyDescent="0.45">
      <c r="A2440" s="154"/>
      <c r="B2440" s="485"/>
      <c r="C2440" s="155"/>
      <c r="D2440" s="155"/>
      <c r="E2440" s="156"/>
      <c r="F2440" s="156"/>
      <c r="AB2440" s="156"/>
      <c r="AC2440" s="156"/>
      <c r="AD2440" s="156"/>
      <c r="AE2440" s="156"/>
      <c r="AF2440" s="156"/>
      <c r="AG2440" s="156"/>
      <c r="AM2440" s="380"/>
      <c r="AN2440" s="214"/>
      <c r="AO2440" s="214"/>
      <c r="AV2440" s="475"/>
      <c r="BC2440" s="381"/>
      <c r="BE2440" s="382"/>
      <c r="BF2440" s="398"/>
      <c r="BG2440" s="409"/>
      <c r="BH2440" s="156"/>
      <c r="BI2440" s="156"/>
      <c r="BJ2440" s="156"/>
      <c r="BK2440" s="156"/>
      <c r="BL2440" s="156"/>
      <c r="BN2440" s="367"/>
    </row>
    <row r="2441" spans="1:66" s="216" customFormat="1" x14ac:dyDescent="0.45">
      <c r="A2441" s="154"/>
      <c r="B2441" s="485"/>
      <c r="C2441" s="155"/>
      <c r="D2441" s="155"/>
      <c r="E2441" s="156"/>
      <c r="F2441" s="156"/>
      <c r="AB2441" s="156"/>
      <c r="AC2441" s="156"/>
      <c r="AD2441" s="156"/>
      <c r="AE2441" s="156"/>
      <c r="AF2441" s="156"/>
      <c r="AG2441" s="156"/>
      <c r="AM2441" s="380"/>
      <c r="AN2441" s="214"/>
      <c r="AO2441" s="214"/>
      <c r="AV2441" s="475"/>
      <c r="BC2441" s="381"/>
      <c r="BE2441" s="382"/>
      <c r="BF2441" s="398"/>
      <c r="BG2441" s="409"/>
      <c r="BH2441" s="156"/>
      <c r="BI2441" s="156"/>
      <c r="BJ2441" s="156"/>
      <c r="BK2441" s="156"/>
      <c r="BL2441" s="156"/>
      <c r="BN2441" s="367"/>
    </row>
    <row r="2442" spans="1:66" s="216" customFormat="1" x14ac:dyDescent="0.45">
      <c r="A2442" s="154"/>
      <c r="B2442" s="485"/>
      <c r="C2442" s="155"/>
      <c r="D2442" s="155"/>
      <c r="E2442" s="156"/>
      <c r="F2442" s="156"/>
      <c r="AB2442" s="156"/>
      <c r="AC2442" s="156"/>
      <c r="AD2442" s="156"/>
      <c r="AE2442" s="156"/>
      <c r="AF2442" s="156"/>
      <c r="AG2442" s="156"/>
      <c r="AM2442" s="380"/>
      <c r="AN2442" s="214"/>
      <c r="AO2442" s="214"/>
      <c r="AV2442" s="475"/>
      <c r="BC2442" s="381"/>
      <c r="BE2442" s="382"/>
      <c r="BF2442" s="398"/>
      <c r="BG2442" s="409"/>
      <c r="BH2442" s="156"/>
      <c r="BI2442" s="156"/>
      <c r="BJ2442" s="156"/>
      <c r="BK2442" s="156"/>
      <c r="BL2442" s="156"/>
      <c r="BN2442" s="367"/>
    </row>
    <row r="2443" spans="1:66" s="216" customFormat="1" x14ac:dyDescent="0.45">
      <c r="A2443" s="154"/>
      <c r="B2443" s="485"/>
      <c r="C2443" s="155"/>
      <c r="D2443" s="155"/>
      <c r="E2443" s="156"/>
      <c r="F2443" s="156"/>
      <c r="AB2443" s="156"/>
      <c r="AC2443" s="156"/>
      <c r="AD2443" s="156"/>
      <c r="AE2443" s="156"/>
      <c r="AF2443" s="156"/>
      <c r="AG2443" s="156"/>
      <c r="AM2443" s="380"/>
      <c r="AN2443" s="214"/>
      <c r="AO2443" s="214"/>
      <c r="AV2443" s="475"/>
      <c r="BC2443" s="381"/>
      <c r="BE2443" s="382"/>
      <c r="BF2443" s="398"/>
      <c r="BG2443" s="409"/>
      <c r="BH2443" s="156"/>
      <c r="BI2443" s="156"/>
      <c r="BJ2443" s="156"/>
      <c r="BK2443" s="156"/>
      <c r="BL2443" s="156"/>
      <c r="BN2443" s="367"/>
    </row>
    <row r="2444" spans="1:66" s="216" customFormat="1" x14ac:dyDescent="0.45">
      <c r="A2444" s="154"/>
      <c r="B2444" s="485"/>
      <c r="C2444" s="155"/>
      <c r="D2444" s="155"/>
      <c r="E2444" s="156"/>
      <c r="F2444" s="156"/>
      <c r="AB2444" s="156"/>
      <c r="AC2444" s="156"/>
      <c r="AD2444" s="156"/>
      <c r="AE2444" s="156"/>
      <c r="AF2444" s="156"/>
      <c r="AG2444" s="156"/>
      <c r="AM2444" s="380"/>
      <c r="AN2444" s="214"/>
      <c r="AO2444" s="214"/>
      <c r="AV2444" s="475"/>
      <c r="BC2444" s="381"/>
      <c r="BE2444" s="382"/>
      <c r="BF2444" s="398"/>
      <c r="BG2444" s="409"/>
      <c r="BH2444" s="156"/>
      <c r="BI2444" s="156"/>
      <c r="BJ2444" s="156"/>
      <c r="BK2444" s="156"/>
      <c r="BL2444" s="156"/>
      <c r="BN2444" s="367"/>
    </row>
    <row r="2445" spans="1:66" s="216" customFormat="1" x14ac:dyDescent="0.45">
      <c r="A2445" s="154"/>
      <c r="B2445" s="485"/>
      <c r="C2445" s="155"/>
      <c r="D2445" s="155"/>
      <c r="E2445" s="156"/>
      <c r="F2445" s="156"/>
      <c r="AB2445" s="156"/>
      <c r="AC2445" s="156"/>
      <c r="AD2445" s="156"/>
      <c r="AE2445" s="156"/>
      <c r="AF2445" s="156"/>
      <c r="AG2445" s="156"/>
      <c r="AM2445" s="380"/>
      <c r="AN2445" s="214"/>
      <c r="AO2445" s="214"/>
      <c r="AV2445" s="475"/>
      <c r="BC2445" s="381"/>
      <c r="BE2445" s="382"/>
      <c r="BF2445" s="398"/>
      <c r="BG2445" s="409"/>
      <c r="BH2445" s="156"/>
      <c r="BI2445" s="156"/>
      <c r="BJ2445" s="156"/>
      <c r="BK2445" s="156"/>
      <c r="BL2445" s="156"/>
      <c r="BN2445" s="367"/>
    </row>
    <row r="2446" spans="1:66" s="216" customFormat="1" x14ac:dyDescent="0.45">
      <c r="A2446" s="154"/>
      <c r="B2446" s="485"/>
      <c r="C2446" s="155"/>
      <c r="D2446" s="155"/>
      <c r="E2446" s="156"/>
      <c r="F2446" s="156"/>
      <c r="AB2446" s="156"/>
      <c r="AC2446" s="156"/>
      <c r="AD2446" s="156"/>
      <c r="AE2446" s="156"/>
      <c r="AF2446" s="156"/>
      <c r="AG2446" s="156"/>
      <c r="AM2446" s="380"/>
      <c r="AN2446" s="214"/>
      <c r="AO2446" s="214"/>
      <c r="AV2446" s="475"/>
      <c r="BC2446" s="381"/>
      <c r="BE2446" s="382"/>
      <c r="BF2446" s="398"/>
      <c r="BG2446" s="409"/>
      <c r="BH2446" s="156"/>
      <c r="BI2446" s="156"/>
      <c r="BJ2446" s="156"/>
      <c r="BK2446" s="156"/>
      <c r="BL2446" s="156"/>
      <c r="BN2446" s="367"/>
    </row>
    <row r="2447" spans="1:66" s="216" customFormat="1" x14ac:dyDescent="0.45">
      <c r="A2447" s="154"/>
      <c r="B2447" s="485"/>
      <c r="C2447" s="155"/>
      <c r="D2447" s="155"/>
      <c r="E2447" s="156"/>
      <c r="F2447" s="156"/>
      <c r="AB2447" s="156"/>
      <c r="AC2447" s="156"/>
      <c r="AD2447" s="156"/>
      <c r="AE2447" s="156"/>
      <c r="AF2447" s="156"/>
      <c r="AG2447" s="156"/>
      <c r="AM2447" s="380"/>
      <c r="AN2447" s="214"/>
      <c r="AO2447" s="214"/>
      <c r="AV2447" s="475"/>
      <c r="BC2447" s="381"/>
      <c r="BE2447" s="382"/>
      <c r="BF2447" s="398"/>
      <c r="BG2447" s="409"/>
      <c r="BH2447" s="156"/>
      <c r="BI2447" s="156"/>
      <c r="BJ2447" s="156"/>
      <c r="BK2447" s="156"/>
      <c r="BL2447" s="156"/>
      <c r="BN2447" s="367"/>
    </row>
    <row r="2448" spans="1:66" s="216" customFormat="1" x14ac:dyDescent="0.45">
      <c r="A2448" s="154"/>
      <c r="B2448" s="485"/>
      <c r="C2448" s="155"/>
      <c r="D2448" s="155"/>
      <c r="E2448" s="156"/>
      <c r="F2448" s="156"/>
      <c r="AB2448" s="156"/>
      <c r="AC2448" s="156"/>
      <c r="AD2448" s="156"/>
      <c r="AE2448" s="156"/>
      <c r="AF2448" s="156"/>
      <c r="AG2448" s="156"/>
      <c r="AM2448" s="380"/>
      <c r="AN2448" s="214"/>
      <c r="AO2448" s="214"/>
      <c r="AV2448" s="475"/>
      <c r="BC2448" s="381"/>
      <c r="BE2448" s="382"/>
      <c r="BF2448" s="398"/>
      <c r="BG2448" s="409"/>
      <c r="BH2448" s="156"/>
      <c r="BI2448" s="156"/>
      <c r="BJ2448" s="156"/>
      <c r="BK2448" s="156"/>
      <c r="BL2448" s="156"/>
      <c r="BN2448" s="367"/>
    </row>
    <row r="2449" spans="1:66" s="216" customFormat="1" x14ac:dyDescent="0.45">
      <c r="A2449" s="154"/>
      <c r="B2449" s="485"/>
      <c r="C2449" s="155"/>
      <c r="D2449" s="155"/>
      <c r="E2449" s="156"/>
      <c r="F2449" s="156"/>
      <c r="AB2449" s="156"/>
      <c r="AC2449" s="156"/>
      <c r="AD2449" s="156"/>
      <c r="AE2449" s="156"/>
      <c r="AF2449" s="156"/>
      <c r="AG2449" s="156"/>
      <c r="AM2449" s="380"/>
      <c r="AN2449" s="214"/>
      <c r="AO2449" s="214"/>
      <c r="AV2449" s="475"/>
      <c r="BC2449" s="381"/>
      <c r="BE2449" s="382"/>
      <c r="BF2449" s="398"/>
      <c r="BG2449" s="409"/>
      <c r="BH2449" s="156"/>
      <c r="BI2449" s="156"/>
      <c r="BJ2449" s="156"/>
      <c r="BK2449" s="156"/>
      <c r="BL2449" s="156"/>
      <c r="BN2449" s="367"/>
    </row>
    <row r="2450" spans="1:66" s="216" customFormat="1" x14ac:dyDescent="0.45">
      <c r="A2450" s="154"/>
      <c r="B2450" s="485"/>
      <c r="C2450" s="155"/>
      <c r="D2450" s="155"/>
      <c r="E2450" s="156"/>
      <c r="F2450" s="156"/>
      <c r="AB2450" s="156"/>
      <c r="AC2450" s="156"/>
      <c r="AD2450" s="156"/>
      <c r="AE2450" s="156"/>
      <c r="AF2450" s="156"/>
      <c r="AG2450" s="156"/>
      <c r="AM2450" s="380"/>
      <c r="AN2450" s="214"/>
      <c r="AO2450" s="214"/>
      <c r="AV2450" s="475"/>
      <c r="BC2450" s="381"/>
      <c r="BE2450" s="382"/>
      <c r="BF2450" s="398"/>
      <c r="BG2450" s="409"/>
      <c r="BH2450" s="156"/>
      <c r="BI2450" s="156"/>
      <c r="BJ2450" s="156"/>
      <c r="BK2450" s="156"/>
      <c r="BL2450" s="156"/>
      <c r="BN2450" s="367"/>
    </row>
    <row r="2451" spans="1:66" s="216" customFormat="1" x14ac:dyDescent="0.45">
      <c r="A2451" s="154"/>
      <c r="B2451" s="485"/>
      <c r="C2451" s="155"/>
      <c r="D2451" s="155"/>
      <c r="E2451" s="156"/>
      <c r="F2451" s="156"/>
      <c r="AB2451" s="156"/>
      <c r="AC2451" s="156"/>
      <c r="AD2451" s="156"/>
      <c r="AE2451" s="156"/>
      <c r="AF2451" s="156"/>
      <c r="AG2451" s="156"/>
      <c r="AM2451" s="380"/>
      <c r="AN2451" s="214"/>
      <c r="AO2451" s="214"/>
      <c r="AV2451" s="475"/>
      <c r="BC2451" s="381"/>
      <c r="BE2451" s="382"/>
      <c r="BF2451" s="398"/>
      <c r="BG2451" s="409"/>
      <c r="BH2451" s="156"/>
      <c r="BI2451" s="156"/>
      <c r="BJ2451" s="156"/>
      <c r="BK2451" s="156"/>
      <c r="BL2451" s="156"/>
      <c r="BN2451" s="367"/>
    </row>
    <row r="2452" spans="1:66" s="216" customFormat="1" x14ac:dyDescent="0.45">
      <c r="A2452" s="154"/>
      <c r="B2452" s="485"/>
      <c r="C2452" s="155"/>
      <c r="D2452" s="155"/>
      <c r="E2452" s="156"/>
      <c r="F2452" s="156"/>
      <c r="AB2452" s="156"/>
      <c r="AC2452" s="156"/>
      <c r="AD2452" s="156"/>
      <c r="AE2452" s="156"/>
      <c r="AF2452" s="156"/>
      <c r="AG2452" s="156"/>
      <c r="AM2452" s="380"/>
      <c r="AN2452" s="214"/>
      <c r="AO2452" s="214"/>
      <c r="AV2452" s="475"/>
      <c r="BC2452" s="381"/>
      <c r="BE2452" s="382"/>
      <c r="BF2452" s="398"/>
      <c r="BG2452" s="409"/>
      <c r="BH2452" s="156"/>
      <c r="BI2452" s="156"/>
      <c r="BJ2452" s="156"/>
      <c r="BK2452" s="156"/>
      <c r="BL2452" s="156"/>
      <c r="BN2452" s="367"/>
    </row>
    <row r="2453" spans="1:66" s="216" customFormat="1" x14ac:dyDescent="0.45">
      <c r="A2453" s="154"/>
      <c r="B2453" s="485"/>
      <c r="C2453" s="155"/>
      <c r="D2453" s="155"/>
      <c r="E2453" s="156"/>
      <c r="F2453" s="156"/>
      <c r="AB2453" s="156"/>
      <c r="AC2453" s="156"/>
      <c r="AD2453" s="156"/>
      <c r="AE2453" s="156"/>
      <c r="AF2453" s="156"/>
      <c r="AG2453" s="156"/>
      <c r="AM2453" s="380"/>
      <c r="AN2453" s="214"/>
      <c r="AO2453" s="214"/>
      <c r="AV2453" s="475"/>
      <c r="BC2453" s="381"/>
      <c r="BE2453" s="382"/>
      <c r="BF2453" s="398"/>
      <c r="BG2453" s="409"/>
      <c r="BH2453" s="156"/>
      <c r="BI2453" s="156"/>
      <c r="BJ2453" s="156"/>
      <c r="BK2453" s="156"/>
      <c r="BL2453" s="156"/>
      <c r="BN2453" s="367"/>
    </row>
    <row r="2454" spans="1:66" s="216" customFormat="1" x14ac:dyDescent="0.45">
      <c r="A2454" s="154"/>
      <c r="B2454" s="485"/>
      <c r="C2454" s="155"/>
      <c r="D2454" s="155"/>
      <c r="E2454" s="156"/>
      <c r="F2454" s="156"/>
      <c r="AB2454" s="156"/>
      <c r="AC2454" s="156"/>
      <c r="AD2454" s="156"/>
      <c r="AE2454" s="156"/>
      <c r="AF2454" s="156"/>
      <c r="AG2454" s="156"/>
      <c r="AM2454" s="380"/>
      <c r="AN2454" s="214"/>
      <c r="AO2454" s="214"/>
      <c r="AV2454" s="475"/>
      <c r="BC2454" s="381"/>
      <c r="BE2454" s="382"/>
      <c r="BF2454" s="398"/>
      <c r="BG2454" s="409"/>
      <c r="BH2454" s="156"/>
      <c r="BI2454" s="156"/>
      <c r="BJ2454" s="156"/>
      <c r="BK2454" s="156"/>
      <c r="BL2454" s="156"/>
      <c r="BN2454" s="367"/>
    </row>
    <row r="2455" spans="1:66" s="216" customFormat="1" x14ac:dyDescent="0.45">
      <c r="A2455" s="154"/>
      <c r="B2455" s="485"/>
      <c r="C2455" s="155"/>
      <c r="D2455" s="155"/>
      <c r="E2455" s="156"/>
      <c r="F2455" s="156"/>
      <c r="AB2455" s="156"/>
      <c r="AC2455" s="156"/>
      <c r="AD2455" s="156"/>
      <c r="AE2455" s="156"/>
      <c r="AF2455" s="156"/>
      <c r="AG2455" s="156"/>
      <c r="AM2455" s="380"/>
      <c r="AN2455" s="214"/>
      <c r="AO2455" s="214"/>
      <c r="AV2455" s="475"/>
      <c r="BC2455" s="381"/>
      <c r="BE2455" s="382"/>
      <c r="BF2455" s="398"/>
      <c r="BG2455" s="409"/>
      <c r="BH2455" s="156"/>
      <c r="BI2455" s="156"/>
      <c r="BJ2455" s="156"/>
      <c r="BK2455" s="156"/>
      <c r="BL2455" s="156"/>
      <c r="BN2455" s="367"/>
    </row>
    <row r="2456" spans="1:66" s="216" customFormat="1" x14ac:dyDescent="0.45">
      <c r="A2456" s="154"/>
      <c r="B2456" s="485"/>
      <c r="C2456" s="155"/>
      <c r="D2456" s="155"/>
      <c r="E2456" s="156"/>
      <c r="F2456" s="156"/>
      <c r="AB2456" s="156"/>
      <c r="AC2456" s="156"/>
      <c r="AD2456" s="156"/>
      <c r="AE2456" s="156"/>
      <c r="AF2456" s="156"/>
      <c r="AG2456" s="156"/>
      <c r="AM2456" s="380"/>
      <c r="AN2456" s="214"/>
      <c r="AO2456" s="214"/>
      <c r="AV2456" s="475"/>
      <c r="BC2456" s="381"/>
      <c r="BE2456" s="382"/>
      <c r="BF2456" s="398"/>
      <c r="BG2456" s="409"/>
      <c r="BH2456" s="156"/>
      <c r="BI2456" s="156"/>
      <c r="BJ2456" s="156"/>
      <c r="BK2456" s="156"/>
      <c r="BL2456" s="156"/>
      <c r="BN2456" s="367"/>
    </row>
    <row r="2457" spans="1:66" s="216" customFormat="1" x14ac:dyDescent="0.45">
      <c r="A2457" s="154"/>
      <c r="B2457" s="485"/>
      <c r="C2457" s="155"/>
      <c r="D2457" s="155"/>
      <c r="E2457" s="156"/>
      <c r="F2457" s="156"/>
      <c r="AB2457" s="156"/>
      <c r="AC2457" s="156"/>
      <c r="AD2457" s="156"/>
      <c r="AE2457" s="156"/>
      <c r="AF2457" s="156"/>
      <c r="AG2457" s="156"/>
      <c r="AM2457" s="380"/>
      <c r="AN2457" s="214"/>
      <c r="AO2457" s="214"/>
      <c r="AV2457" s="475"/>
      <c r="BC2457" s="381"/>
      <c r="BE2457" s="382"/>
      <c r="BF2457" s="398"/>
      <c r="BG2457" s="409"/>
      <c r="BH2457" s="156"/>
      <c r="BI2457" s="156"/>
      <c r="BJ2457" s="156"/>
      <c r="BK2457" s="156"/>
      <c r="BL2457" s="156"/>
      <c r="BN2457" s="367"/>
    </row>
    <row r="2458" spans="1:66" s="216" customFormat="1" x14ac:dyDescent="0.45">
      <c r="A2458" s="154"/>
      <c r="B2458" s="485"/>
      <c r="C2458" s="155"/>
      <c r="D2458" s="155"/>
      <c r="E2458" s="156"/>
      <c r="F2458" s="156"/>
      <c r="AB2458" s="156"/>
      <c r="AC2458" s="156"/>
      <c r="AD2458" s="156"/>
      <c r="AE2458" s="156"/>
      <c r="AF2458" s="156"/>
      <c r="AG2458" s="156"/>
      <c r="AM2458" s="380"/>
      <c r="AN2458" s="214"/>
      <c r="AO2458" s="214"/>
      <c r="AV2458" s="475"/>
      <c r="BC2458" s="381"/>
      <c r="BE2458" s="382"/>
      <c r="BF2458" s="398"/>
      <c r="BG2458" s="409"/>
      <c r="BH2458" s="156"/>
      <c r="BI2458" s="156"/>
      <c r="BJ2458" s="156"/>
      <c r="BK2458" s="156"/>
      <c r="BL2458" s="156"/>
      <c r="BN2458" s="367"/>
    </row>
    <row r="2459" spans="1:66" s="216" customFormat="1" x14ac:dyDescent="0.45">
      <c r="A2459" s="154"/>
      <c r="B2459" s="485"/>
      <c r="C2459" s="155"/>
      <c r="D2459" s="155"/>
      <c r="E2459" s="156"/>
      <c r="F2459" s="156"/>
      <c r="AB2459" s="156"/>
      <c r="AC2459" s="156"/>
      <c r="AD2459" s="156"/>
      <c r="AE2459" s="156"/>
      <c r="AF2459" s="156"/>
      <c r="AG2459" s="156"/>
      <c r="AM2459" s="380"/>
      <c r="AN2459" s="214"/>
      <c r="AO2459" s="214"/>
      <c r="AV2459" s="475"/>
      <c r="BC2459" s="381"/>
      <c r="BE2459" s="382"/>
      <c r="BF2459" s="398"/>
      <c r="BG2459" s="409"/>
      <c r="BH2459" s="156"/>
      <c r="BI2459" s="156"/>
      <c r="BJ2459" s="156"/>
      <c r="BK2459" s="156"/>
      <c r="BL2459" s="156"/>
      <c r="BN2459" s="367"/>
    </row>
    <row r="2460" spans="1:66" s="216" customFormat="1" x14ac:dyDescent="0.45">
      <c r="A2460" s="154"/>
      <c r="B2460" s="485"/>
      <c r="C2460" s="155"/>
      <c r="D2460" s="155"/>
      <c r="E2460" s="156"/>
      <c r="F2460" s="156"/>
      <c r="AB2460" s="156"/>
      <c r="AC2460" s="156"/>
      <c r="AD2460" s="156"/>
      <c r="AE2460" s="156"/>
      <c r="AF2460" s="156"/>
      <c r="AG2460" s="156"/>
      <c r="AM2460" s="380"/>
      <c r="AN2460" s="214"/>
      <c r="AO2460" s="214"/>
      <c r="AV2460" s="475"/>
      <c r="BC2460" s="381"/>
      <c r="BE2460" s="382"/>
      <c r="BF2460" s="398"/>
      <c r="BG2460" s="409"/>
      <c r="BH2460" s="156"/>
      <c r="BI2460" s="156"/>
      <c r="BJ2460" s="156"/>
      <c r="BK2460" s="156"/>
      <c r="BL2460" s="156"/>
      <c r="BN2460" s="367"/>
    </row>
    <row r="2461" spans="1:66" s="216" customFormat="1" x14ac:dyDescent="0.45">
      <c r="A2461" s="154"/>
      <c r="B2461" s="485"/>
      <c r="C2461" s="155"/>
      <c r="D2461" s="155"/>
      <c r="E2461" s="156"/>
      <c r="F2461" s="156"/>
      <c r="AB2461" s="156"/>
      <c r="AC2461" s="156"/>
      <c r="AD2461" s="156"/>
      <c r="AE2461" s="156"/>
      <c r="AF2461" s="156"/>
      <c r="AG2461" s="156"/>
      <c r="AM2461" s="380"/>
      <c r="AN2461" s="214"/>
      <c r="AO2461" s="214"/>
      <c r="AV2461" s="475"/>
      <c r="BC2461" s="381"/>
      <c r="BE2461" s="382"/>
      <c r="BF2461" s="398"/>
      <c r="BG2461" s="409"/>
      <c r="BH2461" s="156"/>
      <c r="BI2461" s="156"/>
      <c r="BJ2461" s="156"/>
      <c r="BK2461" s="156"/>
      <c r="BL2461" s="156"/>
      <c r="BN2461" s="367"/>
    </row>
    <row r="2462" spans="1:66" s="216" customFormat="1" x14ac:dyDescent="0.45">
      <c r="A2462" s="154"/>
      <c r="B2462" s="485"/>
      <c r="C2462" s="155"/>
      <c r="D2462" s="155"/>
      <c r="E2462" s="156"/>
      <c r="F2462" s="156"/>
      <c r="AB2462" s="156"/>
      <c r="AC2462" s="156"/>
      <c r="AD2462" s="156"/>
      <c r="AE2462" s="156"/>
      <c r="AF2462" s="156"/>
      <c r="AG2462" s="156"/>
      <c r="AM2462" s="380"/>
      <c r="AN2462" s="214"/>
      <c r="AO2462" s="214"/>
      <c r="AV2462" s="475"/>
      <c r="BC2462" s="381"/>
      <c r="BE2462" s="382"/>
      <c r="BF2462" s="398"/>
      <c r="BG2462" s="409"/>
      <c r="BH2462" s="156"/>
      <c r="BI2462" s="156"/>
      <c r="BJ2462" s="156"/>
      <c r="BK2462" s="156"/>
      <c r="BL2462" s="156"/>
      <c r="BN2462" s="367"/>
    </row>
    <row r="2463" spans="1:66" s="216" customFormat="1" x14ac:dyDescent="0.45">
      <c r="A2463" s="154"/>
      <c r="B2463" s="485"/>
      <c r="C2463" s="155"/>
      <c r="D2463" s="155"/>
      <c r="E2463" s="156"/>
      <c r="F2463" s="156"/>
      <c r="AB2463" s="156"/>
      <c r="AC2463" s="156"/>
      <c r="AD2463" s="156"/>
      <c r="AE2463" s="156"/>
      <c r="AF2463" s="156"/>
      <c r="AG2463" s="156"/>
      <c r="AM2463" s="380"/>
      <c r="AN2463" s="214"/>
      <c r="AO2463" s="214"/>
      <c r="AV2463" s="475"/>
      <c r="BC2463" s="381"/>
      <c r="BE2463" s="382"/>
      <c r="BF2463" s="398"/>
      <c r="BG2463" s="409"/>
      <c r="BH2463" s="156"/>
      <c r="BI2463" s="156"/>
      <c r="BJ2463" s="156"/>
      <c r="BK2463" s="156"/>
      <c r="BL2463" s="156"/>
      <c r="BN2463" s="367"/>
    </row>
    <row r="2464" spans="1:66" s="216" customFormat="1" x14ac:dyDescent="0.45">
      <c r="A2464" s="154"/>
      <c r="B2464" s="485"/>
      <c r="C2464" s="155"/>
      <c r="D2464" s="155"/>
      <c r="E2464" s="156"/>
      <c r="F2464" s="156"/>
      <c r="AB2464" s="156"/>
      <c r="AC2464" s="156"/>
      <c r="AD2464" s="156"/>
      <c r="AE2464" s="156"/>
      <c r="AF2464" s="156"/>
      <c r="AG2464" s="156"/>
      <c r="AM2464" s="380"/>
      <c r="AN2464" s="214"/>
      <c r="AO2464" s="214"/>
      <c r="AV2464" s="475"/>
      <c r="BC2464" s="381"/>
      <c r="BE2464" s="382"/>
      <c r="BF2464" s="398"/>
      <c r="BG2464" s="409"/>
      <c r="BH2464" s="156"/>
      <c r="BI2464" s="156"/>
      <c r="BJ2464" s="156"/>
      <c r="BK2464" s="156"/>
      <c r="BL2464" s="156"/>
      <c r="BN2464" s="367"/>
    </row>
    <row r="2465" spans="1:66" s="216" customFormat="1" x14ac:dyDescent="0.45">
      <c r="A2465" s="154"/>
      <c r="B2465" s="485"/>
      <c r="C2465" s="155"/>
      <c r="D2465" s="155"/>
      <c r="E2465" s="156"/>
      <c r="F2465" s="156"/>
      <c r="AB2465" s="156"/>
      <c r="AC2465" s="156"/>
      <c r="AD2465" s="156"/>
      <c r="AE2465" s="156"/>
      <c r="AF2465" s="156"/>
      <c r="AG2465" s="156"/>
      <c r="AM2465" s="380"/>
      <c r="AN2465" s="214"/>
      <c r="AO2465" s="214"/>
      <c r="AV2465" s="475"/>
      <c r="BC2465" s="381"/>
      <c r="BE2465" s="382"/>
      <c r="BF2465" s="398"/>
      <c r="BG2465" s="409"/>
      <c r="BH2465" s="156"/>
      <c r="BI2465" s="156"/>
      <c r="BJ2465" s="156"/>
      <c r="BK2465" s="156"/>
      <c r="BL2465" s="156"/>
      <c r="BN2465" s="367"/>
    </row>
    <row r="2466" spans="1:66" s="216" customFormat="1" x14ac:dyDescent="0.45">
      <c r="A2466" s="154"/>
      <c r="B2466" s="485"/>
      <c r="C2466" s="155"/>
      <c r="D2466" s="155"/>
      <c r="E2466" s="156"/>
      <c r="F2466" s="156"/>
      <c r="AB2466" s="156"/>
      <c r="AC2466" s="156"/>
      <c r="AD2466" s="156"/>
      <c r="AE2466" s="156"/>
      <c r="AF2466" s="156"/>
      <c r="AG2466" s="156"/>
      <c r="AM2466" s="380"/>
      <c r="AN2466" s="214"/>
      <c r="AO2466" s="214"/>
      <c r="AV2466" s="475"/>
      <c r="BC2466" s="381"/>
      <c r="BE2466" s="382"/>
      <c r="BF2466" s="398"/>
      <c r="BG2466" s="409"/>
      <c r="BH2466" s="156"/>
      <c r="BI2466" s="156"/>
      <c r="BJ2466" s="156"/>
      <c r="BK2466" s="156"/>
      <c r="BL2466" s="156"/>
      <c r="BN2466" s="367"/>
    </row>
    <row r="2467" spans="1:66" s="216" customFormat="1" x14ac:dyDescent="0.45">
      <c r="A2467" s="154"/>
      <c r="B2467" s="485"/>
      <c r="C2467" s="155"/>
      <c r="D2467" s="155"/>
      <c r="E2467" s="156"/>
      <c r="F2467" s="156"/>
      <c r="AB2467" s="156"/>
      <c r="AC2467" s="156"/>
      <c r="AD2467" s="156"/>
      <c r="AE2467" s="156"/>
      <c r="AF2467" s="156"/>
      <c r="AG2467" s="156"/>
      <c r="AM2467" s="380"/>
      <c r="AN2467" s="214"/>
      <c r="AO2467" s="214"/>
      <c r="AV2467" s="475"/>
      <c r="BC2467" s="381"/>
      <c r="BE2467" s="382"/>
      <c r="BF2467" s="398"/>
      <c r="BG2467" s="409"/>
      <c r="BH2467" s="156"/>
      <c r="BI2467" s="156"/>
      <c r="BJ2467" s="156"/>
      <c r="BK2467" s="156"/>
      <c r="BL2467" s="156"/>
      <c r="BN2467" s="367"/>
    </row>
    <row r="2468" spans="1:66" s="216" customFormat="1" x14ac:dyDescent="0.45">
      <c r="A2468" s="154"/>
      <c r="B2468" s="485"/>
      <c r="C2468" s="155"/>
      <c r="D2468" s="155"/>
      <c r="E2468" s="156"/>
      <c r="F2468" s="156"/>
      <c r="AB2468" s="156"/>
      <c r="AC2468" s="156"/>
      <c r="AD2468" s="156"/>
      <c r="AE2468" s="156"/>
      <c r="AF2468" s="156"/>
      <c r="AG2468" s="156"/>
      <c r="AM2468" s="380"/>
      <c r="AN2468" s="214"/>
      <c r="AO2468" s="214"/>
      <c r="AV2468" s="475"/>
      <c r="BC2468" s="381"/>
      <c r="BE2468" s="382"/>
      <c r="BF2468" s="398"/>
      <c r="BG2468" s="409"/>
      <c r="BH2468" s="156"/>
      <c r="BI2468" s="156"/>
      <c r="BJ2468" s="156"/>
      <c r="BK2468" s="156"/>
      <c r="BL2468" s="156"/>
      <c r="BN2468" s="367"/>
    </row>
    <row r="2469" spans="1:66" s="216" customFormat="1" x14ac:dyDescent="0.45">
      <c r="A2469" s="154"/>
      <c r="B2469" s="485"/>
      <c r="C2469" s="155"/>
      <c r="D2469" s="155"/>
      <c r="E2469" s="156"/>
      <c r="F2469" s="156"/>
      <c r="AB2469" s="156"/>
      <c r="AC2469" s="156"/>
      <c r="AD2469" s="156"/>
      <c r="AE2469" s="156"/>
      <c r="AF2469" s="156"/>
      <c r="AG2469" s="156"/>
      <c r="AM2469" s="380"/>
      <c r="AN2469" s="214"/>
      <c r="AO2469" s="214"/>
      <c r="AV2469" s="475"/>
      <c r="BC2469" s="381"/>
      <c r="BE2469" s="382"/>
      <c r="BF2469" s="398"/>
      <c r="BG2469" s="409"/>
      <c r="BH2469" s="156"/>
      <c r="BI2469" s="156"/>
      <c r="BJ2469" s="156"/>
      <c r="BK2469" s="156"/>
      <c r="BL2469" s="156"/>
      <c r="BN2469" s="367"/>
    </row>
    <row r="2470" spans="1:66" s="216" customFormat="1" x14ac:dyDescent="0.45">
      <c r="A2470" s="154"/>
      <c r="B2470" s="485"/>
      <c r="C2470" s="155"/>
      <c r="D2470" s="155"/>
      <c r="E2470" s="156"/>
      <c r="F2470" s="156"/>
      <c r="AB2470" s="156"/>
      <c r="AC2470" s="156"/>
      <c r="AD2470" s="156"/>
      <c r="AE2470" s="156"/>
      <c r="AF2470" s="156"/>
      <c r="AG2470" s="156"/>
      <c r="AM2470" s="380"/>
      <c r="AN2470" s="214"/>
      <c r="AO2470" s="214"/>
      <c r="AV2470" s="475"/>
      <c r="BC2470" s="381"/>
      <c r="BE2470" s="382"/>
      <c r="BF2470" s="398"/>
      <c r="BG2470" s="409"/>
      <c r="BH2470" s="156"/>
      <c r="BI2470" s="156"/>
      <c r="BJ2470" s="156"/>
      <c r="BK2470" s="156"/>
      <c r="BL2470" s="156"/>
      <c r="BN2470" s="367"/>
    </row>
    <row r="2471" spans="1:66" s="216" customFormat="1" x14ac:dyDescent="0.45">
      <c r="A2471" s="154"/>
      <c r="B2471" s="485"/>
      <c r="C2471" s="155"/>
      <c r="D2471" s="155"/>
      <c r="E2471" s="156"/>
      <c r="F2471" s="156"/>
      <c r="AB2471" s="156"/>
      <c r="AC2471" s="156"/>
      <c r="AD2471" s="156"/>
      <c r="AE2471" s="156"/>
      <c r="AF2471" s="156"/>
      <c r="AG2471" s="156"/>
      <c r="AM2471" s="380"/>
      <c r="AN2471" s="214"/>
      <c r="AO2471" s="214"/>
      <c r="AV2471" s="475"/>
      <c r="BC2471" s="381"/>
      <c r="BE2471" s="382"/>
      <c r="BF2471" s="398"/>
      <c r="BG2471" s="409"/>
      <c r="BH2471" s="156"/>
      <c r="BI2471" s="156"/>
      <c r="BJ2471" s="156"/>
      <c r="BK2471" s="156"/>
      <c r="BL2471" s="156"/>
      <c r="BN2471" s="367"/>
    </row>
    <row r="2472" spans="1:66" s="216" customFormat="1" x14ac:dyDescent="0.45">
      <c r="A2472" s="154"/>
      <c r="B2472" s="485"/>
      <c r="C2472" s="155"/>
      <c r="D2472" s="155"/>
      <c r="E2472" s="156"/>
      <c r="F2472" s="156"/>
      <c r="AB2472" s="156"/>
      <c r="AC2472" s="156"/>
      <c r="AD2472" s="156"/>
      <c r="AE2472" s="156"/>
      <c r="AF2472" s="156"/>
      <c r="AG2472" s="156"/>
      <c r="AM2472" s="380"/>
      <c r="AN2472" s="214"/>
      <c r="AO2472" s="214"/>
      <c r="AV2472" s="475"/>
      <c r="BC2472" s="381"/>
      <c r="BE2472" s="382"/>
      <c r="BF2472" s="398"/>
      <c r="BG2472" s="409"/>
      <c r="BH2472" s="156"/>
      <c r="BI2472" s="156"/>
      <c r="BJ2472" s="156"/>
      <c r="BK2472" s="156"/>
      <c r="BL2472" s="156"/>
      <c r="BN2472" s="367"/>
    </row>
    <row r="2473" spans="1:66" s="216" customFormat="1" x14ac:dyDescent="0.45">
      <c r="A2473" s="154"/>
      <c r="B2473" s="485"/>
      <c r="C2473" s="155"/>
      <c r="D2473" s="155"/>
      <c r="E2473" s="156"/>
      <c r="F2473" s="156"/>
      <c r="AB2473" s="156"/>
      <c r="AC2473" s="156"/>
      <c r="AD2473" s="156"/>
      <c r="AE2473" s="156"/>
      <c r="AF2473" s="156"/>
      <c r="AG2473" s="156"/>
      <c r="AM2473" s="380"/>
      <c r="AN2473" s="214"/>
      <c r="AO2473" s="214"/>
      <c r="AV2473" s="475"/>
      <c r="BC2473" s="381"/>
      <c r="BE2473" s="382"/>
      <c r="BF2473" s="398"/>
      <c r="BG2473" s="409"/>
      <c r="BH2473" s="156"/>
      <c r="BI2473" s="156"/>
      <c r="BJ2473" s="156"/>
      <c r="BK2473" s="156"/>
      <c r="BL2473" s="156"/>
      <c r="BN2473" s="367"/>
    </row>
    <row r="2474" spans="1:66" s="216" customFormat="1" x14ac:dyDescent="0.45">
      <c r="A2474" s="154"/>
      <c r="B2474" s="485"/>
      <c r="C2474" s="155"/>
      <c r="D2474" s="155"/>
      <c r="E2474" s="156"/>
      <c r="F2474" s="156"/>
      <c r="AB2474" s="156"/>
      <c r="AC2474" s="156"/>
      <c r="AD2474" s="156"/>
      <c r="AE2474" s="156"/>
      <c r="AF2474" s="156"/>
      <c r="AG2474" s="156"/>
      <c r="AM2474" s="380"/>
      <c r="AN2474" s="214"/>
      <c r="AO2474" s="214"/>
      <c r="AV2474" s="475"/>
      <c r="BC2474" s="381"/>
      <c r="BE2474" s="382"/>
      <c r="BF2474" s="398"/>
      <c r="BG2474" s="409"/>
      <c r="BH2474" s="156"/>
      <c r="BI2474" s="156"/>
      <c r="BJ2474" s="156"/>
      <c r="BK2474" s="156"/>
      <c r="BL2474" s="156"/>
      <c r="BN2474" s="367"/>
    </row>
    <row r="2475" spans="1:66" s="216" customFormat="1" x14ac:dyDescent="0.45">
      <c r="A2475" s="154"/>
      <c r="B2475" s="485"/>
      <c r="C2475" s="155"/>
      <c r="D2475" s="155"/>
      <c r="E2475" s="156"/>
      <c r="F2475" s="156"/>
      <c r="AB2475" s="156"/>
      <c r="AC2475" s="156"/>
      <c r="AD2475" s="156"/>
      <c r="AE2475" s="156"/>
      <c r="AF2475" s="156"/>
      <c r="AG2475" s="156"/>
      <c r="AM2475" s="380"/>
      <c r="AN2475" s="214"/>
      <c r="AO2475" s="214"/>
      <c r="AV2475" s="475"/>
      <c r="BC2475" s="381"/>
      <c r="BE2475" s="382"/>
      <c r="BF2475" s="398"/>
      <c r="BG2475" s="409"/>
      <c r="BH2475" s="156"/>
      <c r="BI2475" s="156"/>
      <c r="BJ2475" s="156"/>
      <c r="BK2475" s="156"/>
      <c r="BL2475" s="156"/>
      <c r="BN2475" s="367"/>
    </row>
    <row r="2476" spans="1:66" s="216" customFormat="1" x14ac:dyDescent="0.45">
      <c r="A2476" s="154"/>
      <c r="B2476" s="485"/>
      <c r="C2476" s="155"/>
      <c r="D2476" s="155"/>
      <c r="E2476" s="156"/>
      <c r="F2476" s="156"/>
      <c r="AB2476" s="156"/>
      <c r="AC2476" s="156"/>
      <c r="AD2476" s="156"/>
      <c r="AE2476" s="156"/>
      <c r="AF2476" s="156"/>
      <c r="AG2476" s="156"/>
      <c r="AM2476" s="380"/>
      <c r="AN2476" s="214"/>
      <c r="AO2476" s="214"/>
      <c r="AV2476" s="475"/>
      <c r="BC2476" s="381"/>
      <c r="BE2476" s="382"/>
      <c r="BF2476" s="398"/>
      <c r="BG2476" s="409"/>
      <c r="BH2476" s="156"/>
      <c r="BI2476" s="156"/>
      <c r="BJ2476" s="156"/>
      <c r="BK2476" s="156"/>
      <c r="BL2476" s="156"/>
      <c r="BN2476" s="367"/>
    </row>
    <row r="2477" spans="1:66" s="216" customFormat="1" x14ac:dyDescent="0.45">
      <c r="A2477" s="154"/>
      <c r="B2477" s="485"/>
      <c r="C2477" s="155"/>
      <c r="D2477" s="155"/>
      <c r="E2477" s="156"/>
      <c r="F2477" s="156"/>
      <c r="AB2477" s="156"/>
      <c r="AC2477" s="156"/>
      <c r="AD2477" s="156"/>
      <c r="AE2477" s="156"/>
      <c r="AF2477" s="156"/>
      <c r="AG2477" s="156"/>
      <c r="AM2477" s="380"/>
      <c r="AN2477" s="214"/>
      <c r="AO2477" s="214"/>
      <c r="AV2477" s="475"/>
      <c r="BC2477" s="381"/>
      <c r="BE2477" s="382"/>
      <c r="BF2477" s="398"/>
      <c r="BG2477" s="409"/>
      <c r="BH2477" s="156"/>
      <c r="BI2477" s="156"/>
      <c r="BJ2477" s="156"/>
      <c r="BK2477" s="156"/>
      <c r="BL2477" s="156"/>
      <c r="BN2477" s="367"/>
    </row>
    <row r="2478" spans="1:66" s="216" customFormat="1" x14ac:dyDescent="0.45">
      <c r="A2478" s="154"/>
      <c r="B2478" s="485"/>
      <c r="C2478" s="155"/>
      <c r="D2478" s="155"/>
      <c r="E2478" s="156"/>
      <c r="F2478" s="156"/>
      <c r="AB2478" s="156"/>
      <c r="AC2478" s="156"/>
      <c r="AD2478" s="156"/>
      <c r="AE2478" s="156"/>
      <c r="AF2478" s="156"/>
      <c r="AG2478" s="156"/>
      <c r="AM2478" s="380"/>
      <c r="AN2478" s="214"/>
      <c r="AO2478" s="214"/>
      <c r="AV2478" s="475"/>
      <c r="BC2478" s="381"/>
      <c r="BE2478" s="382"/>
      <c r="BF2478" s="398"/>
      <c r="BG2478" s="409"/>
      <c r="BH2478" s="156"/>
      <c r="BI2478" s="156"/>
      <c r="BJ2478" s="156"/>
      <c r="BK2478" s="156"/>
      <c r="BL2478" s="156"/>
      <c r="BN2478" s="367"/>
    </row>
    <row r="2479" spans="1:66" s="216" customFormat="1" x14ac:dyDescent="0.45">
      <c r="A2479" s="154"/>
      <c r="B2479" s="485"/>
      <c r="C2479" s="155"/>
      <c r="D2479" s="155"/>
      <c r="E2479" s="156"/>
      <c r="F2479" s="156"/>
      <c r="AB2479" s="156"/>
      <c r="AC2479" s="156"/>
      <c r="AD2479" s="156"/>
      <c r="AE2479" s="156"/>
      <c r="AF2479" s="156"/>
      <c r="AG2479" s="156"/>
      <c r="AM2479" s="380"/>
      <c r="AN2479" s="214"/>
      <c r="AO2479" s="214"/>
      <c r="AV2479" s="475"/>
      <c r="BC2479" s="381"/>
      <c r="BE2479" s="382"/>
      <c r="BF2479" s="398"/>
      <c r="BG2479" s="409"/>
      <c r="BH2479" s="156"/>
      <c r="BI2479" s="156"/>
      <c r="BJ2479" s="156"/>
      <c r="BK2479" s="156"/>
      <c r="BL2479" s="156"/>
      <c r="BN2479" s="367"/>
    </row>
    <row r="2480" spans="1:66" s="216" customFormat="1" x14ac:dyDescent="0.45">
      <c r="A2480" s="154"/>
      <c r="B2480" s="485"/>
      <c r="C2480" s="155"/>
      <c r="D2480" s="155"/>
      <c r="E2480" s="156"/>
      <c r="F2480" s="156"/>
      <c r="AB2480" s="156"/>
      <c r="AC2480" s="156"/>
      <c r="AD2480" s="156"/>
      <c r="AE2480" s="156"/>
      <c r="AF2480" s="156"/>
      <c r="AG2480" s="156"/>
      <c r="AM2480" s="380"/>
      <c r="AN2480" s="214"/>
      <c r="AO2480" s="214"/>
      <c r="AV2480" s="475"/>
      <c r="BC2480" s="381"/>
      <c r="BE2480" s="382"/>
      <c r="BF2480" s="398"/>
      <c r="BG2480" s="409"/>
      <c r="BH2480" s="156"/>
      <c r="BI2480" s="156"/>
      <c r="BJ2480" s="156"/>
      <c r="BK2480" s="156"/>
      <c r="BL2480" s="156"/>
      <c r="BN2480" s="367"/>
    </row>
    <row r="2481" spans="1:66" s="216" customFormat="1" x14ac:dyDescent="0.45">
      <c r="A2481" s="154"/>
      <c r="B2481" s="485"/>
      <c r="C2481" s="155"/>
      <c r="D2481" s="155"/>
      <c r="E2481" s="156"/>
      <c r="F2481" s="156"/>
      <c r="AB2481" s="156"/>
      <c r="AC2481" s="156"/>
      <c r="AD2481" s="156"/>
      <c r="AE2481" s="156"/>
      <c r="AF2481" s="156"/>
      <c r="AG2481" s="156"/>
      <c r="AM2481" s="380"/>
      <c r="AN2481" s="214"/>
      <c r="AO2481" s="214"/>
      <c r="AV2481" s="475"/>
      <c r="BC2481" s="381"/>
      <c r="BE2481" s="382"/>
      <c r="BF2481" s="398"/>
      <c r="BG2481" s="409"/>
      <c r="BH2481" s="156"/>
      <c r="BI2481" s="156"/>
      <c r="BJ2481" s="156"/>
      <c r="BK2481" s="156"/>
      <c r="BL2481" s="156"/>
      <c r="BN2481" s="367"/>
    </row>
    <row r="2482" spans="1:66" s="216" customFormat="1" x14ac:dyDescent="0.45">
      <c r="A2482" s="154"/>
      <c r="B2482" s="485"/>
      <c r="C2482" s="155"/>
      <c r="D2482" s="155"/>
      <c r="E2482" s="156"/>
      <c r="F2482" s="156"/>
      <c r="AB2482" s="156"/>
      <c r="AC2482" s="156"/>
      <c r="AD2482" s="156"/>
      <c r="AE2482" s="156"/>
      <c r="AF2482" s="156"/>
      <c r="AG2482" s="156"/>
      <c r="AM2482" s="380"/>
      <c r="AN2482" s="214"/>
      <c r="AO2482" s="214"/>
      <c r="AV2482" s="475"/>
      <c r="BC2482" s="381"/>
      <c r="BE2482" s="382"/>
      <c r="BF2482" s="398"/>
      <c r="BG2482" s="409"/>
      <c r="BH2482" s="156"/>
      <c r="BI2482" s="156"/>
      <c r="BJ2482" s="156"/>
      <c r="BK2482" s="156"/>
      <c r="BL2482" s="156"/>
      <c r="BN2482" s="367"/>
    </row>
    <row r="2483" spans="1:66" s="216" customFormat="1" x14ac:dyDescent="0.45">
      <c r="A2483" s="154"/>
      <c r="B2483" s="485"/>
      <c r="C2483" s="155"/>
      <c r="D2483" s="155"/>
      <c r="E2483" s="156"/>
      <c r="F2483" s="156"/>
      <c r="AB2483" s="156"/>
      <c r="AC2483" s="156"/>
      <c r="AD2483" s="156"/>
      <c r="AE2483" s="156"/>
      <c r="AF2483" s="156"/>
      <c r="AG2483" s="156"/>
      <c r="AM2483" s="380"/>
      <c r="AN2483" s="214"/>
      <c r="AO2483" s="214"/>
      <c r="AV2483" s="475"/>
      <c r="BC2483" s="381"/>
      <c r="BE2483" s="382"/>
      <c r="BF2483" s="398"/>
      <c r="BG2483" s="409"/>
      <c r="BH2483" s="156"/>
      <c r="BI2483" s="156"/>
      <c r="BJ2483" s="156"/>
      <c r="BK2483" s="156"/>
      <c r="BL2483" s="156"/>
      <c r="BN2483" s="367"/>
    </row>
    <row r="2484" spans="1:66" s="216" customFormat="1" x14ac:dyDescent="0.45">
      <c r="A2484" s="154"/>
      <c r="B2484" s="485"/>
      <c r="C2484" s="155"/>
      <c r="D2484" s="155"/>
      <c r="E2484" s="156"/>
      <c r="F2484" s="156"/>
      <c r="AB2484" s="156"/>
      <c r="AC2484" s="156"/>
      <c r="AD2484" s="156"/>
      <c r="AE2484" s="156"/>
      <c r="AF2484" s="156"/>
      <c r="AG2484" s="156"/>
      <c r="AM2484" s="380"/>
      <c r="AN2484" s="214"/>
      <c r="AO2484" s="214"/>
      <c r="AV2484" s="475"/>
      <c r="BC2484" s="381"/>
      <c r="BE2484" s="382"/>
      <c r="BF2484" s="398"/>
      <c r="BG2484" s="409"/>
      <c r="BH2484" s="156"/>
      <c r="BI2484" s="156"/>
      <c r="BJ2484" s="156"/>
      <c r="BK2484" s="156"/>
      <c r="BL2484" s="156"/>
      <c r="BN2484" s="367"/>
    </row>
    <row r="2485" spans="1:66" s="216" customFormat="1" x14ac:dyDescent="0.45">
      <c r="A2485" s="154"/>
      <c r="B2485" s="485"/>
      <c r="C2485" s="155"/>
      <c r="D2485" s="155"/>
      <c r="E2485" s="156"/>
      <c r="F2485" s="156"/>
      <c r="AB2485" s="156"/>
      <c r="AC2485" s="156"/>
      <c r="AD2485" s="156"/>
      <c r="AE2485" s="156"/>
      <c r="AF2485" s="156"/>
      <c r="AG2485" s="156"/>
      <c r="AM2485" s="380"/>
      <c r="AN2485" s="214"/>
      <c r="AO2485" s="214"/>
      <c r="AV2485" s="475"/>
      <c r="BC2485" s="381"/>
      <c r="BE2485" s="382"/>
      <c r="BF2485" s="398"/>
      <c r="BG2485" s="409"/>
      <c r="BH2485" s="156"/>
      <c r="BI2485" s="156"/>
      <c r="BJ2485" s="156"/>
      <c r="BK2485" s="156"/>
      <c r="BL2485" s="156"/>
      <c r="BN2485" s="367"/>
    </row>
    <row r="2486" spans="1:66" s="216" customFormat="1" x14ac:dyDescent="0.45">
      <c r="A2486" s="154"/>
      <c r="B2486" s="485"/>
      <c r="C2486" s="155"/>
      <c r="D2486" s="155"/>
      <c r="E2486" s="156"/>
      <c r="F2486" s="156"/>
      <c r="AB2486" s="156"/>
      <c r="AC2486" s="156"/>
      <c r="AD2486" s="156"/>
      <c r="AE2486" s="156"/>
      <c r="AF2486" s="156"/>
      <c r="AG2486" s="156"/>
      <c r="AM2486" s="380"/>
      <c r="AN2486" s="214"/>
      <c r="AO2486" s="214"/>
      <c r="AV2486" s="475"/>
      <c r="BC2486" s="381"/>
      <c r="BE2486" s="382"/>
      <c r="BF2486" s="398"/>
      <c r="BG2486" s="409"/>
      <c r="BH2486" s="156"/>
      <c r="BI2486" s="156"/>
      <c r="BJ2486" s="156"/>
      <c r="BK2486" s="156"/>
      <c r="BL2486" s="156"/>
      <c r="BN2486" s="367"/>
    </row>
    <row r="2487" spans="1:66" s="216" customFormat="1" x14ac:dyDescent="0.45">
      <c r="A2487" s="154"/>
      <c r="B2487" s="485"/>
      <c r="C2487" s="155"/>
      <c r="D2487" s="155"/>
      <c r="E2487" s="156"/>
      <c r="F2487" s="156"/>
      <c r="AB2487" s="156"/>
      <c r="AC2487" s="156"/>
      <c r="AD2487" s="156"/>
      <c r="AE2487" s="156"/>
      <c r="AF2487" s="156"/>
      <c r="AG2487" s="156"/>
      <c r="AM2487" s="380"/>
      <c r="AN2487" s="214"/>
      <c r="AO2487" s="214"/>
      <c r="AV2487" s="475"/>
      <c r="BC2487" s="381"/>
      <c r="BE2487" s="382"/>
      <c r="BF2487" s="398"/>
      <c r="BG2487" s="409"/>
      <c r="BH2487" s="156"/>
      <c r="BI2487" s="156"/>
      <c r="BJ2487" s="156"/>
      <c r="BK2487" s="156"/>
      <c r="BL2487" s="156"/>
      <c r="BN2487" s="367"/>
    </row>
    <row r="2488" spans="1:66" s="216" customFormat="1" x14ac:dyDescent="0.45">
      <c r="A2488" s="154"/>
      <c r="B2488" s="485"/>
      <c r="C2488" s="155"/>
      <c r="D2488" s="155"/>
      <c r="E2488" s="156"/>
      <c r="F2488" s="156"/>
      <c r="AB2488" s="156"/>
      <c r="AC2488" s="156"/>
      <c r="AD2488" s="156"/>
      <c r="AE2488" s="156"/>
      <c r="AF2488" s="156"/>
      <c r="AG2488" s="156"/>
      <c r="AM2488" s="380"/>
      <c r="AN2488" s="214"/>
      <c r="AO2488" s="214"/>
      <c r="AV2488" s="475"/>
      <c r="BC2488" s="381"/>
      <c r="BE2488" s="382"/>
      <c r="BF2488" s="398"/>
      <c r="BG2488" s="409"/>
      <c r="BH2488" s="156"/>
      <c r="BI2488" s="156"/>
      <c r="BJ2488" s="156"/>
      <c r="BK2488" s="156"/>
      <c r="BL2488" s="156"/>
      <c r="BN2488" s="367"/>
    </row>
    <row r="2489" spans="1:66" s="216" customFormat="1" x14ac:dyDescent="0.45">
      <c r="A2489" s="154"/>
      <c r="B2489" s="485"/>
      <c r="C2489" s="155"/>
      <c r="D2489" s="155"/>
      <c r="E2489" s="156"/>
      <c r="F2489" s="156"/>
      <c r="AB2489" s="156"/>
      <c r="AC2489" s="156"/>
      <c r="AD2489" s="156"/>
      <c r="AE2489" s="156"/>
      <c r="AF2489" s="156"/>
      <c r="AG2489" s="156"/>
      <c r="AM2489" s="380"/>
      <c r="AN2489" s="214"/>
      <c r="AO2489" s="214"/>
      <c r="AV2489" s="475"/>
      <c r="BC2489" s="381"/>
      <c r="BE2489" s="382"/>
      <c r="BF2489" s="398"/>
      <c r="BG2489" s="409"/>
      <c r="BH2489" s="156"/>
      <c r="BI2489" s="156"/>
      <c r="BJ2489" s="156"/>
      <c r="BK2489" s="156"/>
      <c r="BL2489" s="156"/>
      <c r="BN2489" s="367"/>
    </row>
    <row r="2490" spans="1:66" s="216" customFormat="1" x14ac:dyDescent="0.45">
      <c r="A2490" s="154"/>
      <c r="B2490" s="485"/>
      <c r="C2490" s="155"/>
      <c r="D2490" s="155"/>
      <c r="E2490" s="156"/>
      <c r="F2490" s="156"/>
      <c r="AB2490" s="156"/>
      <c r="AC2490" s="156"/>
      <c r="AD2490" s="156"/>
      <c r="AE2490" s="156"/>
      <c r="AF2490" s="156"/>
      <c r="AG2490" s="156"/>
      <c r="AM2490" s="380"/>
      <c r="AN2490" s="214"/>
      <c r="AO2490" s="214"/>
      <c r="AV2490" s="475"/>
      <c r="BC2490" s="381"/>
      <c r="BE2490" s="382"/>
      <c r="BF2490" s="398"/>
      <c r="BG2490" s="409"/>
      <c r="BH2490" s="156"/>
      <c r="BI2490" s="156"/>
      <c r="BJ2490" s="156"/>
      <c r="BK2490" s="156"/>
      <c r="BL2490" s="156"/>
      <c r="BN2490" s="367"/>
    </row>
    <row r="2491" spans="1:66" s="216" customFormat="1" x14ac:dyDescent="0.45">
      <c r="A2491" s="154"/>
      <c r="B2491" s="485"/>
      <c r="C2491" s="155"/>
      <c r="D2491" s="155"/>
      <c r="E2491" s="156"/>
      <c r="F2491" s="156"/>
      <c r="AB2491" s="156"/>
      <c r="AC2491" s="156"/>
      <c r="AD2491" s="156"/>
      <c r="AE2491" s="156"/>
      <c r="AF2491" s="156"/>
      <c r="AG2491" s="156"/>
      <c r="AM2491" s="380"/>
      <c r="AN2491" s="214"/>
      <c r="AO2491" s="214"/>
      <c r="AV2491" s="475"/>
      <c r="BC2491" s="381"/>
      <c r="BE2491" s="382"/>
      <c r="BF2491" s="398"/>
      <c r="BG2491" s="409"/>
      <c r="BH2491" s="156"/>
      <c r="BI2491" s="156"/>
      <c r="BJ2491" s="156"/>
      <c r="BK2491" s="156"/>
      <c r="BL2491" s="156"/>
      <c r="BN2491" s="367"/>
    </row>
    <row r="2492" spans="1:66" s="216" customFormat="1" x14ac:dyDescent="0.45">
      <c r="A2492" s="154"/>
      <c r="B2492" s="485"/>
      <c r="C2492" s="155"/>
      <c r="D2492" s="155"/>
      <c r="E2492" s="156"/>
      <c r="F2492" s="156"/>
      <c r="AB2492" s="156"/>
      <c r="AC2492" s="156"/>
      <c r="AD2492" s="156"/>
      <c r="AE2492" s="156"/>
      <c r="AF2492" s="156"/>
      <c r="AG2492" s="156"/>
      <c r="AM2492" s="380"/>
      <c r="AN2492" s="214"/>
      <c r="AO2492" s="214"/>
      <c r="AV2492" s="475"/>
      <c r="BC2492" s="381"/>
      <c r="BE2492" s="382"/>
      <c r="BF2492" s="398"/>
      <c r="BG2492" s="409"/>
      <c r="BH2492" s="156"/>
      <c r="BI2492" s="156"/>
      <c r="BJ2492" s="156"/>
      <c r="BK2492" s="156"/>
      <c r="BL2492" s="156"/>
      <c r="BN2492" s="367"/>
    </row>
    <row r="2493" spans="1:66" s="216" customFormat="1" x14ac:dyDescent="0.45">
      <c r="A2493" s="154"/>
      <c r="B2493" s="485"/>
      <c r="C2493" s="155"/>
      <c r="D2493" s="155"/>
      <c r="E2493" s="156"/>
      <c r="F2493" s="156"/>
      <c r="AB2493" s="156"/>
      <c r="AC2493" s="156"/>
      <c r="AD2493" s="156"/>
      <c r="AE2493" s="156"/>
      <c r="AF2493" s="156"/>
      <c r="AG2493" s="156"/>
      <c r="AM2493" s="380"/>
      <c r="AN2493" s="214"/>
      <c r="AO2493" s="214"/>
      <c r="AV2493" s="475"/>
      <c r="BC2493" s="381"/>
      <c r="BE2493" s="382"/>
      <c r="BF2493" s="398"/>
      <c r="BG2493" s="409"/>
      <c r="BH2493" s="156"/>
      <c r="BI2493" s="156"/>
      <c r="BJ2493" s="156"/>
      <c r="BK2493" s="156"/>
      <c r="BL2493" s="156"/>
      <c r="BN2493" s="367"/>
    </row>
    <row r="2494" spans="1:66" s="216" customFormat="1" x14ac:dyDescent="0.45">
      <c r="A2494" s="154"/>
      <c r="B2494" s="485"/>
      <c r="C2494" s="155"/>
      <c r="D2494" s="155"/>
      <c r="E2494" s="156"/>
      <c r="F2494" s="156"/>
      <c r="AB2494" s="156"/>
      <c r="AC2494" s="156"/>
      <c r="AD2494" s="156"/>
      <c r="AE2494" s="156"/>
      <c r="AF2494" s="156"/>
      <c r="AG2494" s="156"/>
      <c r="AM2494" s="380"/>
      <c r="AN2494" s="214"/>
      <c r="AO2494" s="214"/>
      <c r="AV2494" s="475"/>
      <c r="BC2494" s="381"/>
      <c r="BE2494" s="382"/>
      <c r="BF2494" s="398"/>
      <c r="BG2494" s="409"/>
      <c r="BH2494" s="156"/>
      <c r="BI2494" s="156"/>
      <c r="BJ2494" s="156"/>
      <c r="BK2494" s="156"/>
      <c r="BL2494" s="156"/>
      <c r="BN2494" s="367"/>
    </row>
    <row r="2495" spans="1:66" s="216" customFormat="1" x14ac:dyDescent="0.45">
      <c r="A2495" s="154"/>
      <c r="B2495" s="485"/>
      <c r="C2495" s="155"/>
      <c r="D2495" s="155"/>
      <c r="E2495" s="156"/>
      <c r="F2495" s="156"/>
      <c r="AB2495" s="156"/>
      <c r="AC2495" s="156"/>
      <c r="AD2495" s="156"/>
      <c r="AE2495" s="156"/>
      <c r="AF2495" s="156"/>
      <c r="AG2495" s="156"/>
      <c r="AM2495" s="380"/>
      <c r="AN2495" s="214"/>
      <c r="AO2495" s="214"/>
      <c r="AV2495" s="475"/>
      <c r="BC2495" s="381"/>
      <c r="BE2495" s="382"/>
      <c r="BF2495" s="398"/>
      <c r="BG2495" s="409"/>
      <c r="BH2495" s="156"/>
      <c r="BI2495" s="156"/>
      <c r="BJ2495" s="156"/>
      <c r="BK2495" s="156"/>
      <c r="BL2495" s="156"/>
      <c r="BN2495" s="367"/>
    </row>
    <row r="2496" spans="1:66" s="216" customFormat="1" x14ac:dyDescent="0.45">
      <c r="A2496" s="154"/>
      <c r="B2496" s="485"/>
      <c r="C2496" s="155"/>
      <c r="D2496" s="155"/>
      <c r="E2496" s="156"/>
      <c r="F2496" s="156"/>
      <c r="AB2496" s="156"/>
      <c r="AC2496" s="156"/>
      <c r="AD2496" s="156"/>
      <c r="AE2496" s="156"/>
      <c r="AF2496" s="156"/>
      <c r="AG2496" s="156"/>
      <c r="AM2496" s="380"/>
      <c r="AN2496" s="214"/>
      <c r="AO2496" s="214"/>
      <c r="AV2496" s="475"/>
      <c r="BC2496" s="381"/>
      <c r="BE2496" s="382"/>
      <c r="BF2496" s="398"/>
      <c r="BG2496" s="409"/>
      <c r="BH2496" s="156"/>
      <c r="BI2496" s="156"/>
      <c r="BJ2496" s="156"/>
      <c r="BK2496" s="156"/>
      <c r="BL2496" s="156"/>
      <c r="BN2496" s="367"/>
    </row>
    <row r="2497" spans="1:66" s="216" customFormat="1" x14ac:dyDescent="0.45">
      <c r="A2497" s="154"/>
      <c r="B2497" s="485"/>
      <c r="C2497" s="155"/>
      <c r="D2497" s="155"/>
      <c r="E2497" s="156"/>
      <c r="F2497" s="156"/>
      <c r="AB2497" s="156"/>
      <c r="AC2497" s="156"/>
      <c r="AD2497" s="156"/>
      <c r="AE2497" s="156"/>
      <c r="AF2497" s="156"/>
      <c r="AG2497" s="156"/>
      <c r="AM2497" s="380"/>
      <c r="AN2497" s="214"/>
      <c r="AO2497" s="214"/>
      <c r="AV2497" s="475"/>
      <c r="BC2497" s="381"/>
      <c r="BE2497" s="382"/>
      <c r="BF2497" s="398"/>
      <c r="BG2497" s="409"/>
      <c r="BH2497" s="156"/>
      <c r="BI2497" s="156"/>
      <c r="BJ2497" s="156"/>
      <c r="BK2497" s="156"/>
      <c r="BL2497" s="156"/>
      <c r="BN2497" s="367"/>
    </row>
    <row r="2498" spans="1:66" s="216" customFormat="1" x14ac:dyDescent="0.45">
      <c r="A2498" s="154"/>
      <c r="B2498" s="485"/>
      <c r="C2498" s="155"/>
      <c r="D2498" s="155"/>
      <c r="E2498" s="156"/>
      <c r="F2498" s="156"/>
      <c r="AB2498" s="156"/>
      <c r="AC2498" s="156"/>
      <c r="AD2498" s="156"/>
      <c r="AE2498" s="156"/>
      <c r="AF2498" s="156"/>
      <c r="AG2498" s="156"/>
      <c r="AM2498" s="380"/>
      <c r="AN2498" s="214"/>
      <c r="AO2498" s="214"/>
      <c r="AV2498" s="475"/>
      <c r="BC2498" s="381"/>
      <c r="BE2498" s="382"/>
      <c r="BF2498" s="398"/>
      <c r="BG2498" s="409"/>
      <c r="BH2498" s="156"/>
      <c r="BI2498" s="156"/>
      <c r="BJ2498" s="156"/>
      <c r="BK2498" s="156"/>
      <c r="BL2498" s="156"/>
      <c r="BN2498" s="367"/>
    </row>
    <row r="2499" spans="1:66" s="216" customFormat="1" x14ac:dyDescent="0.45">
      <c r="A2499" s="154"/>
      <c r="B2499" s="485"/>
      <c r="C2499" s="155"/>
      <c r="D2499" s="155"/>
      <c r="E2499" s="156"/>
      <c r="F2499" s="156"/>
      <c r="AB2499" s="156"/>
      <c r="AC2499" s="156"/>
      <c r="AD2499" s="156"/>
      <c r="AE2499" s="156"/>
      <c r="AF2499" s="156"/>
      <c r="AG2499" s="156"/>
      <c r="AM2499" s="380"/>
      <c r="AN2499" s="214"/>
      <c r="AO2499" s="214"/>
      <c r="AV2499" s="475"/>
      <c r="BC2499" s="381"/>
      <c r="BE2499" s="382"/>
      <c r="BF2499" s="398"/>
      <c r="BG2499" s="409"/>
      <c r="BH2499" s="156"/>
      <c r="BI2499" s="156"/>
      <c r="BJ2499" s="156"/>
      <c r="BK2499" s="156"/>
      <c r="BL2499" s="156"/>
      <c r="BN2499" s="367"/>
    </row>
    <row r="2500" spans="1:66" s="216" customFormat="1" x14ac:dyDescent="0.45">
      <c r="A2500" s="154"/>
      <c r="B2500" s="485"/>
      <c r="C2500" s="155"/>
      <c r="D2500" s="155"/>
      <c r="E2500" s="156"/>
      <c r="F2500" s="156"/>
      <c r="AB2500" s="156"/>
      <c r="AC2500" s="156"/>
      <c r="AD2500" s="156"/>
      <c r="AE2500" s="156"/>
      <c r="AF2500" s="156"/>
      <c r="AG2500" s="156"/>
      <c r="AM2500" s="380"/>
      <c r="AN2500" s="214"/>
      <c r="AO2500" s="214"/>
      <c r="AV2500" s="475"/>
      <c r="BC2500" s="381"/>
      <c r="BE2500" s="382"/>
      <c r="BF2500" s="398"/>
      <c r="BG2500" s="409"/>
      <c r="BH2500" s="156"/>
      <c r="BI2500" s="156"/>
      <c r="BJ2500" s="156"/>
      <c r="BK2500" s="156"/>
      <c r="BL2500" s="156"/>
      <c r="BN2500" s="367"/>
    </row>
    <row r="2501" spans="1:66" s="216" customFormat="1" x14ac:dyDescent="0.45">
      <c r="A2501" s="154"/>
      <c r="B2501" s="485"/>
      <c r="C2501" s="155"/>
      <c r="D2501" s="155"/>
      <c r="E2501" s="156"/>
      <c r="F2501" s="156"/>
      <c r="AB2501" s="156"/>
      <c r="AC2501" s="156"/>
      <c r="AD2501" s="156"/>
      <c r="AE2501" s="156"/>
      <c r="AF2501" s="156"/>
      <c r="AG2501" s="156"/>
      <c r="AM2501" s="380"/>
      <c r="AN2501" s="214"/>
      <c r="AO2501" s="214"/>
      <c r="AV2501" s="475"/>
      <c r="BC2501" s="381"/>
      <c r="BE2501" s="382"/>
      <c r="BF2501" s="398"/>
      <c r="BG2501" s="409"/>
      <c r="BH2501" s="156"/>
      <c r="BI2501" s="156"/>
      <c r="BJ2501" s="156"/>
      <c r="BK2501" s="156"/>
      <c r="BL2501" s="156"/>
      <c r="BN2501" s="367"/>
    </row>
    <row r="2502" spans="1:66" s="216" customFormat="1" x14ac:dyDescent="0.45">
      <c r="A2502" s="154"/>
      <c r="B2502" s="485"/>
      <c r="C2502" s="155"/>
      <c r="D2502" s="155"/>
      <c r="E2502" s="156"/>
      <c r="F2502" s="156"/>
      <c r="AB2502" s="156"/>
      <c r="AC2502" s="156"/>
      <c r="AD2502" s="156"/>
      <c r="AE2502" s="156"/>
      <c r="AF2502" s="156"/>
      <c r="AG2502" s="156"/>
      <c r="AM2502" s="380"/>
      <c r="AN2502" s="214"/>
      <c r="AO2502" s="214"/>
      <c r="AV2502" s="475"/>
      <c r="BC2502" s="381"/>
      <c r="BE2502" s="382"/>
      <c r="BF2502" s="398"/>
      <c r="BG2502" s="409"/>
      <c r="BH2502" s="156"/>
      <c r="BI2502" s="156"/>
      <c r="BJ2502" s="156"/>
      <c r="BK2502" s="156"/>
      <c r="BL2502" s="156"/>
      <c r="BN2502" s="367"/>
    </row>
    <row r="2503" spans="1:66" s="216" customFormat="1" x14ac:dyDescent="0.45">
      <c r="A2503" s="154"/>
      <c r="B2503" s="485"/>
      <c r="C2503" s="155"/>
      <c r="D2503" s="155"/>
      <c r="E2503" s="156"/>
      <c r="F2503" s="156"/>
      <c r="AB2503" s="156"/>
      <c r="AC2503" s="156"/>
      <c r="AD2503" s="156"/>
      <c r="AE2503" s="156"/>
      <c r="AF2503" s="156"/>
      <c r="AG2503" s="156"/>
      <c r="AM2503" s="380"/>
      <c r="AN2503" s="214"/>
      <c r="AO2503" s="214"/>
      <c r="AV2503" s="475"/>
      <c r="BC2503" s="381"/>
      <c r="BE2503" s="382"/>
      <c r="BF2503" s="398"/>
      <c r="BG2503" s="409"/>
      <c r="BH2503" s="156"/>
      <c r="BI2503" s="156"/>
      <c r="BJ2503" s="156"/>
      <c r="BK2503" s="156"/>
      <c r="BL2503" s="156"/>
      <c r="BN2503" s="367"/>
    </row>
    <row r="2504" spans="1:66" s="216" customFormat="1" x14ac:dyDescent="0.45">
      <c r="A2504" s="154"/>
      <c r="B2504" s="485"/>
      <c r="C2504" s="155"/>
      <c r="D2504" s="155"/>
      <c r="E2504" s="156"/>
      <c r="F2504" s="156"/>
      <c r="AB2504" s="156"/>
      <c r="AC2504" s="156"/>
      <c r="AD2504" s="156"/>
      <c r="AE2504" s="156"/>
      <c r="AF2504" s="156"/>
      <c r="AG2504" s="156"/>
      <c r="AM2504" s="380"/>
      <c r="AN2504" s="214"/>
      <c r="AO2504" s="214"/>
      <c r="AV2504" s="475"/>
      <c r="BC2504" s="381"/>
      <c r="BE2504" s="382"/>
      <c r="BF2504" s="398"/>
      <c r="BG2504" s="409"/>
      <c r="BH2504" s="156"/>
      <c r="BI2504" s="156"/>
      <c r="BJ2504" s="156"/>
      <c r="BK2504" s="156"/>
      <c r="BL2504" s="156"/>
      <c r="BN2504" s="367"/>
    </row>
    <row r="2505" spans="1:66" s="216" customFormat="1" x14ac:dyDescent="0.45">
      <c r="A2505" s="154"/>
      <c r="B2505" s="485"/>
      <c r="C2505" s="155"/>
      <c r="D2505" s="155"/>
      <c r="E2505" s="156"/>
      <c r="F2505" s="156"/>
      <c r="AB2505" s="156"/>
      <c r="AC2505" s="156"/>
      <c r="AD2505" s="156"/>
      <c r="AE2505" s="156"/>
      <c r="AF2505" s="156"/>
      <c r="AG2505" s="156"/>
      <c r="AM2505" s="380"/>
      <c r="AN2505" s="214"/>
      <c r="AO2505" s="214"/>
      <c r="AV2505" s="475"/>
      <c r="BC2505" s="381"/>
      <c r="BE2505" s="382"/>
      <c r="BF2505" s="398"/>
      <c r="BG2505" s="409"/>
      <c r="BH2505" s="156"/>
      <c r="BI2505" s="156"/>
      <c r="BJ2505" s="156"/>
      <c r="BK2505" s="156"/>
      <c r="BL2505" s="156"/>
      <c r="BN2505" s="367"/>
    </row>
    <row r="2506" spans="1:66" s="216" customFormat="1" x14ac:dyDescent="0.45">
      <c r="A2506" s="154"/>
      <c r="B2506" s="485"/>
      <c r="C2506" s="155"/>
      <c r="D2506" s="155"/>
      <c r="E2506" s="156"/>
      <c r="F2506" s="156"/>
      <c r="AB2506" s="156"/>
      <c r="AC2506" s="156"/>
      <c r="AD2506" s="156"/>
      <c r="AE2506" s="156"/>
      <c r="AF2506" s="156"/>
      <c r="AG2506" s="156"/>
      <c r="AM2506" s="380"/>
      <c r="AN2506" s="214"/>
      <c r="AO2506" s="214"/>
      <c r="AV2506" s="475"/>
      <c r="BC2506" s="381"/>
      <c r="BE2506" s="382"/>
      <c r="BF2506" s="398"/>
      <c r="BG2506" s="409"/>
      <c r="BH2506" s="156"/>
      <c r="BI2506" s="156"/>
      <c r="BJ2506" s="156"/>
      <c r="BK2506" s="156"/>
      <c r="BL2506" s="156"/>
      <c r="BN2506" s="367"/>
    </row>
    <row r="2507" spans="1:66" s="216" customFormat="1" x14ac:dyDescent="0.45">
      <c r="A2507" s="154"/>
      <c r="B2507" s="485"/>
      <c r="C2507" s="155"/>
      <c r="D2507" s="155"/>
      <c r="E2507" s="156"/>
      <c r="F2507" s="156"/>
      <c r="AB2507" s="156"/>
      <c r="AC2507" s="156"/>
      <c r="AD2507" s="156"/>
      <c r="AE2507" s="156"/>
      <c r="AF2507" s="156"/>
      <c r="AG2507" s="156"/>
      <c r="AM2507" s="380"/>
      <c r="AN2507" s="214"/>
      <c r="AO2507" s="214"/>
      <c r="AV2507" s="475"/>
      <c r="BC2507" s="381"/>
      <c r="BE2507" s="382"/>
      <c r="BF2507" s="398"/>
      <c r="BG2507" s="409"/>
      <c r="BH2507" s="156"/>
      <c r="BI2507" s="156"/>
      <c r="BJ2507" s="156"/>
      <c r="BK2507" s="156"/>
      <c r="BL2507" s="156"/>
      <c r="BN2507" s="367"/>
    </row>
    <row r="2508" spans="1:66" s="216" customFormat="1" x14ac:dyDescent="0.45">
      <c r="A2508" s="154"/>
      <c r="B2508" s="485"/>
      <c r="C2508" s="155"/>
      <c r="D2508" s="155"/>
      <c r="E2508" s="156"/>
      <c r="F2508" s="156"/>
      <c r="AB2508" s="156"/>
      <c r="AC2508" s="156"/>
      <c r="AD2508" s="156"/>
      <c r="AE2508" s="156"/>
      <c r="AF2508" s="156"/>
      <c r="AG2508" s="156"/>
      <c r="AM2508" s="380"/>
      <c r="AN2508" s="214"/>
      <c r="AO2508" s="214"/>
      <c r="AV2508" s="475"/>
      <c r="BC2508" s="381"/>
      <c r="BE2508" s="382"/>
      <c r="BF2508" s="398"/>
      <c r="BG2508" s="409"/>
      <c r="BH2508" s="156"/>
      <c r="BI2508" s="156"/>
      <c r="BJ2508" s="156"/>
      <c r="BK2508" s="156"/>
      <c r="BL2508" s="156"/>
      <c r="BN2508" s="367"/>
    </row>
    <row r="2509" spans="1:66" s="216" customFormat="1" x14ac:dyDescent="0.45">
      <c r="A2509" s="154"/>
      <c r="B2509" s="485"/>
      <c r="C2509" s="155"/>
      <c r="D2509" s="155"/>
      <c r="E2509" s="156"/>
      <c r="F2509" s="156"/>
      <c r="AB2509" s="156"/>
      <c r="AC2509" s="156"/>
      <c r="AD2509" s="156"/>
      <c r="AE2509" s="156"/>
      <c r="AF2509" s="156"/>
      <c r="AG2509" s="156"/>
      <c r="AM2509" s="380"/>
      <c r="AN2509" s="214"/>
      <c r="AO2509" s="214"/>
      <c r="AV2509" s="475"/>
      <c r="BC2509" s="381"/>
      <c r="BE2509" s="382"/>
      <c r="BF2509" s="398"/>
      <c r="BG2509" s="409"/>
      <c r="BH2509" s="156"/>
      <c r="BI2509" s="156"/>
      <c r="BJ2509" s="156"/>
      <c r="BK2509" s="156"/>
      <c r="BL2509" s="156"/>
      <c r="BN2509" s="367"/>
    </row>
    <row r="2510" spans="1:66" s="216" customFormat="1" x14ac:dyDescent="0.45">
      <c r="A2510" s="154"/>
      <c r="B2510" s="485"/>
      <c r="C2510" s="155"/>
      <c r="D2510" s="155"/>
      <c r="E2510" s="156"/>
      <c r="F2510" s="156"/>
      <c r="AB2510" s="156"/>
      <c r="AC2510" s="156"/>
      <c r="AD2510" s="156"/>
      <c r="AE2510" s="156"/>
      <c r="AF2510" s="156"/>
      <c r="AG2510" s="156"/>
      <c r="AM2510" s="380"/>
      <c r="AN2510" s="214"/>
      <c r="AO2510" s="214"/>
      <c r="AV2510" s="475"/>
      <c r="BC2510" s="381"/>
      <c r="BE2510" s="382"/>
      <c r="BF2510" s="398"/>
      <c r="BG2510" s="409"/>
      <c r="BH2510" s="156"/>
      <c r="BI2510" s="156"/>
      <c r="BJ2510" s="156"/>
      <c r="BK2510" s="156"/>
      <c r="BL2510" s="156"/>
      <c r="BN2510" s="367"/>
    </row>
    <row r="2511" spans="1:66" s="216" customFormat="1" x14ac:dyDescent="0.45">
      <c r="A2511" s="154"/>
      <c r="B2511" s="485"/>
      <c r="C2511" s="155"/>
      <c r="D2511" s="155"/>
      <c r="E2511" s="156"/>
      <c r="F2511" s="156"/>
      <c r="AB2511" s="156"/>
      <c r="AC2511" s="156"/>
      <c r="AD2511" s="156"/>
      <c r="AE2511" s="156"/>
      <c r="AF2511" s="156"/>
      <c r="AG2511" s="156"/>
      <c r="AM2511" s="380"/>
      <c r="AN2511" s="214"/>
      <c r="AO2511" s="214"/>
      <c r="AV2511" s="475"/>
      <c r="BC2511" s="381"/>
      <c r="BE2511" s="382"/>
      <c r="BF2511" s="398"/>
      <c r="BG2511" s="409"/>
      <c r="BH2511" s="156"/>
      <c r="BI2511" s="156"/>
      <c r="BJ2511" s="156"/>
      <c r="BK2511" s="156"/>
      <c r="BL2511" s="156"/>
      <c r="BN2511" s="367"/>
    </row>
    <row r="2512" spans="1:66" s="216" customFormat="1" x14ac:dyDescent="0.45">
      <c r="A2512" s="154"/>
      <c r="B2512" s="485"/>
      <c r="C2512" s="155"/>
      <c r="D2512" s="155"/>
      <c r="E2512" s="156"/>
      <c r="F2512" s="156"/>
      <c r="AB2512" s="156"/>
      <c r="AC2512" s="156"/>
      <c r="AD2512" s="156"/>
      <c r="AE2512" s="156"/>
      <c r="AF2512" s="156"/>
      <c r="AG2512" s="156"/>
      <c r="AM2512" s="380"/>
      <c r="AN2512" s="214"/>
      <c r="AO2512" s="214"/>
      <c r="AV2512" s="475"/>
      <c r="BC2512" s="381"/>
      <c r="BE2512" s="382"/>
      <c r="BF2512" s="398"/>
      <c r="BG2512" s="409"/>
      <c r="BH2512" s="156"/>
      <c r="BI2512" s="156"/>
      <c r="BJ2512" s="156"/>
      <c r="BK2512" s="156"/>
      <c r="BL2512" s="156"/>
      <c r="BN2512" s="367"/>
    </row>
    <row r="2513" spans="1:66" s="216" customFormat="1" x14ac:dyDescent="0.45">
      <c r="A2513" s="154"/>
      <c r="B2513" s="485"/>
      <c r="C2513" s="155"/>
      <c r="D2513" s="155"/>
      <c r="E2513" s="156"/>
      <c r="F2513" s="156"/>
      <c r="AB2513" s="156"/>
      <c r="AC2513" s="156"/>
      <c r="AD2513" s="156"/>
      <c r="AE2513" s="156"/>
      <c r="AF2513" s="156"/>
      <c r="AG2513" s="156"/>
      <c r="AM2513" s="380"/>
      <c r="AN2513" s="214"/>
      <c r="AO2513" s="214"/>
      <c r="AV2513" s="475"/>
      <c r="BC2513" s="381"/>
      <c r="BE2513" s="382"/>
      <c r="BF2513" s="398"/>
      <c r="BG2513" s="409"/>
      <c r="BH2513" s="156"/>
      <c r="BI2513" s="156"/>
      <c r="BJ2513" s="156"/>
      <c r="BK2513" s="156"/>
      <c r="BL2513" s="156"/>
      <c r="BN2513" s="367"/>
    </row>
    <row r="2514" spans="1:66" s="216" customFormat="1" x14ac:dyDescent="0.45">
      <c r="A2514" s="154"/>
      <c r="B2514" s="485"/>
      <c r="C2514" s="155"/>
      <c r="D2514" s="155"/>
      <c r="E2514" s="156"/>
      <c r="F2514" s="156"/>
      <c r="AB2514" s="156"/>
      <c r="AC2514" s="156"/>
      <c r="AD2514" s="156"/>
      <c r="AE2514" s="156"/>
      <c r="AF2514" s="156"/>
      <c r="AG2514" s="156"/>
      <c r="AM2514" s="380"/>
      <c r="AN2514" s="214"/>
      <c r="AO2514" s="214"/>
      <c r="AV2514" s="475"/>
      <c r="BC2514" s="381"/>
      <c r="BE2514" s="382"/>
      <c r="BF2514" s="398"/>
      <c r="BG2514" s="409"/>
      <c r="BH2514" s="156"/>
      <c r="BI2514" s="156"/>
      <c r="BJ2514" s="156"/>
      <c r="BK2514" s="156"/>
      <c r="BL2514" s="156"/>
      <c r="BN2514" s="367"/>
    </row>
    <row r="2515" spans="1:66" s="216" customFormat="1" x14ac:dyDescent="0.45">
      <c r="A2515" s="154"/>
      <c r="B2515" s="485"/>
      <c r="C2515" s="155"/>
      <c r="D2515" s="155"/>
      <c r="E2515" s="156"/>
      <c r="F2515" s="156"/>
      <c r="AB2515" s="156"/>
      <c r="AC2515" s="156"/>
      <c r="AD2515" s="156"/>
      <c r="AE2515" s="156"/>
      <c r="AF2515" s="156"/>
      <c r="AG2515" s="156"/>
      <c r="AM2515" s="380"/>
      <c r="AN2515" s="214"/>
      <c r="AO2515" s="214"/>
      <c r="AV2515" s="475"/>
      <c r="BC2515" s="381"/>
      <c r="BE2515" s="382"/>
      <c r="BF2515" s="398"/>
      <c r="BG2515" s="409"/>
      <c r="BH2515" s="156"/>
      <c r="BI2515" s="156"/>
      <c r="BJ2515" s="156"/>
      <c r="BK2515" s="156"/>
      <c r="BL2515" s="156"/>
      <c r="BN2515" s="367"/>
    </row>
    <row r="2516" spans="1:66" s="216" customFormat="1" x14ac:dyDescent="0.45">
      <c r="A2516" s="154"/>
      <c r="B2516" s="485"/>
      <c r="C2516" s="155"/>
      <c r="D2516" s="155"/>
      <c r="E2516" s="156"/>
      <c r="F2516" s="156"/>
      <c r="AB2516" s="156"/>
      <c r="AC2516" s="156"/>
      <c r="AD2516" s="156"/>
      <c r="AE2516" s="156"/>
      <c r="AF2516" s="156"/>
      <c r="AG2516" s="156"/>
      <c r="AM2516" s="380"/>
      <c r="AN2516" s="214"/>
      <c r="AO2516" s="214"/>
      <c r="AV2516" s="475"/>
      <c r="BC2516" s="381"/>
      <c r="BE2516" s="382"/>
      <c r="BF2516" s="398"/>
      <c r="BG2516" s="409"/>
      <c r="BH2516" s="156"/>
      <c r="BI2516" s="156"/>
      <c r="BJ2516" s="156"/>
      <c r="BK2516" s="156"/>
      <c r="BL2516" s="156"/>
      <c r="BN2516" s="367"/>
    </row>
    <row r="2517" spans="1:66" s="216" customFormat="1" x14ac:dyDescent="0.45">
      <c r="A2517" s="154"/>
      <c r="B2517" s="485"/>
      <c r="C2517" s="155"/>
      <c r="D2517" s="155"/>
      <c r="E2517" s="156"/>
      <c r="F2517" s="156"/>
      <c r="AB2517" s="156"/>
      <c r="AC2517" s="156"/>
      <c r="AD2517" s="156"/>
      <c r="AE2517" s="156"/>
      <c r="AF2517" s="156"/>
      <c r="AG2517" s="156"/>
      <c r="AM2517" s="380"/>
      <c r="AN2517" s="214"/>
      <c r="AO2517" s="214"/>
      <c r="AV2517" s="475"/>
      <c r="BC2517" s="381"/>
      <c r="BE2517" s="382"/>
      <c r="BF2517" s="398"/>
      <c r="BG2517" s="409"/>
      <c r="BH2517" s="156"/>
      <c r="BI2517" s="156"/>
      <c r="BJ2517" s="156"/>
      <c r="BK2517" s="156"/>
      <c r="BL2517" s="156"/>
      <c r="BN2517" s="367"/>
    </row>
    <row r="2518" spans="1:66" s="216" customFormat="1" x14ac:dyDescent="0.45">
      <c r="A2518" s="154"/>
      <c r="B2518" s="485"/>
      <c r="C2518" s="155"/>
      <c r="D2518" s="155"/>
      <c r="E2518" s="156"/>
      <c r="F2518" s="156"/>
      <c r="AB2518" s="156"/>
      <c r="AC2518" s="156"/>
      <c r="AD2518" s="156"/>
      <c r="AE2518" s="156"/>
      <c r="AF2518" s="156"/>
      <c r="AG2518" s="156"/>
      <c r="AM2518" s="380"/>
      <c r="AN2518" s="214"/>
      <c r="AO2518" s="214"/>
      <c r="AV2518" s="475"/>
      <c r="BC2518" s="381"/>
      <c r="BE2518" s="382"/>
      <c r="BF2518" s="398"/>
      <c r="BG2518" s="409"/>
      <c r="BH2518" s="156"/>
      <c r="BI2518" s="156"/>
      <c r="BJ2518" s="156"/>
      <c r="BK2518" s="156"/>
      <c r="BL2518" s="156"/>
      <c r="BN2518" s="367"/>
    </row>
    <row r="2519" spans="1:66" s="216" customFormat="1" x14ac:dyDescent="0.45">
      <c r="A2519" s="154"/>
      <c r="B2519" s="485"/>
      <c r="C2519" s="155"/>
      <c r="D2519" s="155"/>
      <c r="E2519" s="156"/>
      <c r="F2519" s="156"/>
      <c r="AB2519" s="156"/>
      <c r="AC2519" s="156"/>
      <c r="AD2519" s="156"/>
      <c r="AE2519" s="156"/>
      <c r="AF2519" s="156"/>
      <c r="AG2519" s="156"/>
      <c r="AM2519" s="380"/>
      <c r="AN2519" s="214"/>
      <c r="AO2519" s="214"/>
      <c r="AV2519" s="475"/>
      <c r="BC2519" s="381"/>
      <c r="BE2519" s="382"/>
      <c r="BF2519" s="398"/>
      <c r="BG2519" s="409"/>
      <c r="BH2519" s="156"/>
      <c r="BI2519" s="156"/>
      <c r="BJ2519" s="156"/>
      <c r="BK2519" s="156"/>
      <c r="BL2519" s="156"/>
      <c r="BN2519" s="367"/>
    </row>
    <row r="2520" spans="1:66" s="216" customFormat="1" x14ac:dyDescent="0.45">
      <c r="A2520" s="154"/>
      <c r="B2520" s="485"/>
      <c r="C2520" s="155"/>
      <c r="D2520" s="155"/>
      <c r="E2520" s="156"/>
      <c r="F2520" s="156"/>
      <c r="AB2520" s="156"/>
      <c r="AC2520" s="156"/>
      <c r="AD2520" s="156"/>
      <c r="AE2520" s="156"/>
      <c r="AF2520" s="156"/>
      <c r="AG2520" s="156"/>
      <c r="AM2520" s="380"/>
      <c r="AN2520" s="214"/>
      <c r="AO2520" s="214"/>
      <c r="AV2520" s="475"/>
      <c r="BC2520" s="381"/>
      <c r="BE2520" s="382"/>
      <c r="BF2520" s="398"/>
      <c r="BG2520" s="409"/>
      <c r="BH2520" s="156"/>
      <c r="BI2520" s="156"/>
      <c r="BJ2520" s="156"/>
      <c r="BK2520" s="156"/>
      <c r="BL2520" s="156"/>
      <c r="BN2520" s="367"/>
    </row>
    <row r="2521" spans="1:66" s="216" customFormat="1" x14ac:dyDescent="0.45">
      <c r="A2521" s="154"/>
      <c r="B2521" s="485"/>
      <c r="C2521" s="155"/>
      <c r="D2521" s="155"/>
      <c r="E2521" s="156"/>
      <c r="F2521" s="156"/>
      <c r="AB2521" s="156"/>
      <c r="AC2521" s="156"/>
      <c r="AD2521" s="156"/>
      <c r="AE2521" s="156"/>
      <c r="AF2521" s="156"/>
      <c r="AG2521" s="156"/>
      <c r="AM2521" s="380"/>
      <c r="AN2521" s="214"/>
      <c r="AO2521" s="214"/>
      <c r="AV2521" s="475"/>
      <c r="BC2521" s="381"/>
      <c r="BE2521" s="382"/>
      <c r="BF2521" s="398"/>
      <c r="BG2521" s="409"/>
      <c r="BH2521" s="156"/>
      <c r="BI2521" s="156"/>
      <c r="BJ2521" s="156"/>
      <c r="BK2521" s="156"/>
      <c r="BL2521" s="156"/>
      <c r="BN2521" s="367"/>
    </row>
    <row r="2522" spans="1:66" s="216" customFormat="1" x14ac:dyDescent="0.45">
      <c r="A2522" s="154"/>
      <c r="B2522" s="485"/>
      <c r="C2522" s="155"/>
      <c r="D2522" s="155"/>
      <c r="E2522" s="156"/>
      <c r="F2522" s="156"/>
      <c r="AB2522" s="156"/>
      <c r="AC2522" s="156"/>
      <c r="AD2522" s="156"/>
      <c r="AE2522" s="156"/>
      <c r="AF2522" s="156"/>
      <c r="AG2522" s="156"/>
      <c r="AM2522" s="380"/>
      <c r="AN2522" s="214"/>
      <c r="AO2522" s="214"/>
      <c r="AV2522" s="475"/>
      <c r="BC2522" s="381"/>
      <c r="BE2522" s="382"/>
      <c r="BF2522" s="398"/>
      <c r="BG2522" s="409"/>
      <c r="BH2522" s="156"/>
      <c r="BI2522" s="156"/>
      <c r="BJ2522" s="156"/>
      <c r="BK2522" s="156"/>
      <c r="BL2522" s="156"/>
      <c r="BN2522" s="367"/>
    </row>
    <row r="2523" spans="1:66" s="216" customFormat="1" x14ac:dyDescent="0.45">
      <c r="A2523" s="154"/>
      <c r="B2523" s="485"/>
      <c r="C2523" s="155"/>
      <c r="D2523" s="155"/>
      <c r="E2523" s="156"/>
      <c r="F2523" s="156"/>
      <c r="AB2523" s="156"/>
      <c r="AC2523" s="156"/>
      <c r="AD2523" s="156"/>
      <c r="AE2523" s="156"/>
      <c r="AF2523" s="156"/>
      <c r="AG2523" s="156"/>
      <c r="AM2523" s="380"/>
      <c r="AN2523" s="214"/>
      <c r="AO2523" s="214"/>
      <c r="AV2523" s="475"/>
      <c r="BC2523" s="381"/>
      <c r="BE2523" s="382"/>
      <c r="BF2523" s="398"/>
      <c r="BG2523" s="409"/>
      <c r="BH2523" s="156"/>
      <c r="BI2523" s="156"/>
      <c r="BJ2523" s="156"/>
      <c r="BK2523" s="156"/>
      <c r="BL2523" s="156"/>
      <c r="BN2523" s="367"/>
    </row>
    <row r="2524" spans="1:66" s="216" customFormat="1" x14ac:dyDescent="0.45">
      <c r="A2524" s="154"/>
      <c r="B2524" s="485"/>
      <c r="C2524" s="155"/>
      <c r="D2524" s="155"/>
      <c r="E2524" s="156"/>
      <c r="F2524" s="156"/>
      <c r="AB2524" s="156"/>
      <c r="AC2524" s="156"/>
      <c r="AD2524" s="156"/>
      <c r="AE2524" s="156"/>
      <c r="AF2524" s="156"/>
      <c r="AG2524" s="156"/>
      <c r="AM2524" s="380"/>
      <c r="AN2524" s="214"/>
      <c r="AO2524" s="214"/>
      <c r="AV2524" s="475"/>
      <c r="BC2524" s="381"/>
      <c r="BE2524" s="382"/>
      <c r="BF2524" s="398"/>
      <c r="BG2524" s="409"/>
      <c r="BH2524" s="156"/>
      <c r="BI2524" s="156"/>
      <c r="BJ2524" s="156"/>
      <c r="BK2524" s="156"/>
      <c r="BL2524" s="156"/>
      <c r="BN2524" s="367"/>
    </row>
    <row r="2525" spans="1:66" s="216" customFormat="1" x14ac:dyDescent="0.45">
      <c r="A2525" s="154"/>
      <c r="B2525" s="485"/>
      <c r="C2525" s="155"/>
      <c r="D2525" s="155"/>
      <c r="E2525" s="156"/>
      <c r="F2525" s="156"/>
      <c r="AB2525" s="156"/>
      <c r="AC2525" s="156"/>
      <c r="AD2525" s="156"/>
      <c r="AE2525" s="156"/>
      <c r="AF2525" s="156"/>
      <c r="AG2525" s="156"/>
      <c r="AM2525" s="380"/>
      <c r="AN2525" s="214"/>
      <c r="AO2525" s="214"/>
      <c r="AV2525" s="475"/>
      <c r="BC2525" s="381"/>
      <c r="BE2525" s="382"/>
      <c r="BF2525" s="398"/>
      <c r="BG2525" s="409"/>
      <c r="BH2525" s="156"/>
      <c r="BI2525" s="156"/>
      <c r="BJ2525" s="156"/>
      <c r="BK2525" s="156"/>
      <c r="BL2525" s="156"/>
      <c r="BN2525" s="367"/>
    </row>
    <row r="2526" spans="1:66" s="216" customFormat="1" x14ac:dyDescent="0.45">
      <c r="A2526" s="154"/>
      <c r="B2526" s="485"/>
      <c r="C2526" s="155"/>
      <c r="D2526" s="155"/>
      <c r="E2526" s="156"/>
      <c r="F2526" s="156"/>
      <c r="AB2526" s="156"/>
      <c r="AC2526" s="156"/>
      <c r="AD2526" s="156"/>
      <c r="AE2526" s="156"/>
      <c r="AF2526" s="156"/>
      <c r="AG2526" s="156"/>
      <c r="AM2526" s="380"/>
      <c r="AN2526" s="214"/>
      <c r="AO2526" s="214"/>
      <c r="AV2526" s="475"/>
      <c r="BC2526" s="381"/>
      <c r="BE2526" s="382"/>
      <c r="BF2526" s="398"/>
      <c r="BG2526" s="409"/>
      <c r="BH2526" s="156"/>
      <c r="BI2526" s="156"/>
      <c r="BJ2526" s="156"/>
      <c r="BK2526" s="156"/>
      <c r="BL2526" s="156"/>
      <c r="BN2526" s="367"/>
    </row>
    <row r="2527" spans="1:66" s="216" customFormat="1" x14ac:dyDescent="0.45">
      <c r="A2527" s="154"/>
      <c r="B2527" s="485"/>
      <c r="C2527" s="155"/>
      <c r="D2527" s="155"/>
      <c r="E2527" s="156"/>
      <c r="F2527" s="156"/>
      <c r="AB2527" s="156"/>
      <c r="AC2527" s="156"/>
      <c r="AD2527" s="156"/>
      <c r="AE2527" s="156"/>
      <c r="AF2527" s="156"/>
      <c r="AG2527" s="156"/>
      <c r="AM2527" s="380"/>
      <c r="AN2527" s="214"/>
      <c r="AO2527" s="214"/>
      <c r="AV2527" s="475"/>
      <c r="BC2527" s="381"/>
      <c r="BE2527" s="382"/>
      <c r="BF2527" s="398"/>
      <c r="BG2527" s="409"/>
      <c r="BH2527" s="156"/>
      <c r="BI2527" s="156"/>
      <c r="BJ2527" s="156"/>
      <c r="BK2527" s="156"/>
      <c r="BL2527" s="156"/>
      <c r="BN2527" s="367"/>
    </row>
    <row r="2528" spans="1:66" s="216" customFormat="1" x14ac:dyDescent="0.45">
      <c r="A2528" s="154"/>
      <c r="B2528" s="485"/>
      <c r="C2528" s="155"/>
      <c r="D2528" s="155"/>
      <c r="E2528" s="156"/>
      <c r="F2528" s="156"/>
      <c r="AB2528" s="156"/>
      <c r="AC2528" s="156"/>
      <c r="AD2528" s="156"/>
      <c r="AE2528" s="156"/>
      <c r="AF2528" s="156"/>
      <c r="AG2528" s="156"/>
      <c r="AM2528" s="380"/>
      <c r="AN2528" s="214"/>
      <c r="AO2528" s="214"/>
      <c r="AV2528" s="475"/>
      <c r="BC2528" s="381"/>
      <c r="BE2528" s="382"/>
      <c r="BF2528" s="398"/>
      <c r="BG2528" s="409"/>
      <c r="BH2528" s="156"/>
      <c r="BI2528" s="156"/>
      <c r="BJ2528" s="156"/>
      <c r="BK2528" s="156"/>
      <c r="BL2528" s="156"/>
      <c r="BN2528" s="367"/>
    </row>
    <row r="2529" spans="1:66" s="216" customFormat="1" x14ac:dyDescent="0.45">
      <c r="A2529" s="154"/>
      <c r="B2529" s="485"/>
      <c r="C2529" s="155"/>
      <c r="D2529" s="155"/>
      <c r="E2529" s="156"/>
      <c r="F2529" s="156"/>
      <c r="AB2529" s="156"/>
      <c r="AC2529" s="156"/>
      <c r="AD2529" s="156"/>
      <c r="AE2529" s="156"/>
      <c r="AF2529" s="156"/>
      <c r="AG2529" s="156"/>
      <c r="AM2529" s="380"/>
      <c r="AN2529" s="214"/>
      <c r="AO2529" s="214"/>
      <c r="AV2529" s="475"/>
      <c r="BC2529" s="381"/>
      <c r="BE2529" s="382"/>
      <c r="BF2529" s="398"/>
      <c r="BG2529" s="409"/>
      <c r="BH2529" s="156"/>
      <c r="BI2529" s="156"/>
      <c r="BJ2529" s="156"/>
      <c r="BK2529" s="156"/>
      <c r="BL2529" s="156"/>
      <c r="BN2529" s="367"/>
    </row>
    <row r="2530" spans="1:66" s="216" customFormat="1" x14ac:dyDescent="0.45">
      <c r="A2530" s="154"/>
      <c r="B2530" s="485"/>
      <c r="C2530" s="155"/>
      <c r="D2530" s="155"/>
      <c r="E2530" s="156"/>
      <c r="F2530" s="156"/>
      <c r="AB2530" s="156"/>
      <c r="AC2530" s="156"/>
      <c r="AD2530" s="156"/>
      <c r="AE2530" s="156"/>
      <c r="AF2530" s="156"/>
      <c r="AG2530" s="156"/>
      <c r="AM2530" s="380"/>
      <c r="AN2530" s="214"/>
      <c r="AO2530" s="214"/>
      <c r="AV2530" s="475"/>
      <c r="BC2530" s="381"/>
      <c r="BE2530" s="382"/>
      <c r="BF2530" s="398"/>
      <c r="BG2530" s="409"/>
      <c r="BH2530" s="156"/>
      <c r="BI2530" s="156"/>
      <c r="BJ2530" s="156"/>
      <c r="BK2530" s="156"/>
      <c r="BL2530" s="156"/>
      <c r="BN2530" s="367"/>
    </row>
    <row r="2531" spans="1:66" s="216" customFormat="1" x14ac:dyDescent="0.45">
      <c r="A2531" s="154"/>
      <c r="B2531" s="485"/>
      <c r="C2531" s="155"/>
      <c r="D2531" s="155"/>
      <c r="E2531" s="156"/>
      <c r="F2531" s="156"/>
      <c r="AB2531" s="156"/>
      <c r="AC2531" s="156"/>
      <c r="AD2531" s="156"/>
      <c r="AE2531" s="156"/>
      <c r="AF2531" s="156"/>
      <c r="AG2531" s="156"/>
      <c r="AM2531" s="380"/>
      <c r="AN2531" s="214"/>
      <c r="AO2531" s="214"/>
      <c r="AV2531" s="475"/>
      <c r="BC2531" s="381"/>
      <c r="BE2531" s="382"/>
      <c r="BF2531" s="398"/>
      <c r="BG2531" s="409"/>
      <c r="BH2531" s="156"/>
      <c r="BI2531" s="156"/>
      <c r="BJ2531" s="156"/>
      <c r="BK2531" s="156"/>
      <c r="BL2531" s="156"/>
      <c r="BN2531" s="367"/>
    </row>
    <row r="2532" spans="1:66" s="216" customFormat="1" x14ac:dyDescent="0.45">
      <c r="A2532" s="154"/>
      <c r="B2532" s="485"/>
      <c r="C2532" s="155"/>
      <c r="D2532" s="155"/>
      <c r="E2532" s="156"/>
      <c r="F2532" s="156"/>
      <c r="AB2532" s="156"/>
      <c r="AC2532" s="156"/>
      <c r="AD2532" s="156"/>
      <c r="AE2532" s="156"/>
      <c r="AF2532" s="156"/>
      <c r="AG2532" s="156"/>
      <c r="AM2532" s="380"/>
      <c r="AN2532" s="214"/>
      <c r="AO2532" s="214"/>
      <c r="AV2532" s="475"/>
      <c r="BC2532" s="381"/>
      <c r="BE2532" s="382"/>
      <c r="BF2532" s="398"/>
      <c r="BG2532" s="409"/>
      <c r="BH2532" s="156"/>
      <c r="BI2532" s="156"/>
      <c r="BJ2532" s="156"/>
      <c r="BK2532" s="156"/>
      <c r="BL2532" s="156"/>
      <c r="BN2532" s="367"/>
    </row>
    <row r="2533" spans="1:66" s="216" customFormat="1" x14ac:dyDescent="0.45">
      <c r="A2533" s="154"/>
      <c r="B2533" s="485"/>
      <c r="C2533" s="155"/>
      <c r="D2533" s="155"/>
      <c r="E2533" s="156"/>
      <c r="F2533" s="156"/>
      <c r="AB2533" s="156"/>
      <c r="AC2533" s="156"/>
      <c r="AD2533" s="156"/>
      <c r="AE2533" s="156"/>
      <c r="AF2533" s="156"/>
      <c r="AG2533" s="156"/>
      <c r="AM2533" s="380"/>
      <c r="AN2533" s="214"/>
      <c r="AO2533" s="214"/>
      <c r="AV2533" s="475"/>
      <c r="BC2533" s="381"/>
      <c r="BE2533" s="382"/>
      <c r="BF2533" s="398"/>
      <c r="BG2533" s="409"/>
      <c r="BH2533" s="156"/>
      <c r="BI2533" s="156"/>
      <c r="BJ2533" s="156"/>
      <c r="BK2533" s="156"/>
      <c r="BL2533" s="156"/>
      <c r="BN2533" s="367"/>
    </row>
    <row r="2534" spans="1:66" s="216" customFormat="1" x14ac:dyDescent="0.45">
      <c r="A2534" s="154"/>
      <c r="B2534" s="485"/>
      <c r="C2534" s="155"/>
      <c r="D2534" s="155"/>
      <c r="E2534" s="156"/>
      <c r="F2534" s="156"/>
      <c r="AB2534" s="156"/>
      <c r="AC2534" s="156"/>
      <c r="AD2534" s="156"/>
      <c r="AE2534" s="156"/>
      <c r="AF2534" s="156"/>
      <c r="AG2534" s="156"/>
      <c r="AM2534" s="380"/>
      <c r="AN2534" s="214"/>
      <c r="AO2534" s="214"/>
      <c r="AV2534" s="475"/>
      <c r="BC2534" s="381"/>
      <c r="BE2534" s="382"/>
      <c r="BF2534" s="398"/>
      <c r="BG2534" s="409"/>
      <c r="BH2534" s="156"/>
      <c r="BI2534" s="156"/>
      <c r="BJ2534" s="156"/>
      <c r="BK2534" s="156"/>
      <c r="BL2534" s="156"/>
      <c r="BN2534" s="367"/>
    </row>
    <row r="2535" spans="1:66" s="216" customFormat="1" x14ac:dyDescent="0.45">
      <c r="A2535" s="154"/>
      <c r="B2535" s="485"/>
      <c r="C2535" s="155"/>
      <c r="D2535" s="155"/>
      <c r="E2535" s="156"/>
      <c r="F2535" s="156"/>
      <c r="AB2535" s="156"/>
      <c r="AC2535" s="156"/>
      <c r="AD2535" s="156"/>
      <c r="AE2535" s="156"/>
      <c r="AF2535" s="156"/>
      <c r="AG2535" s="156"/>
      <c r="AM2535" s="380"/>
      <c r="AN2535" s="214"/>
      <c r="AO2535" s="214"/>
      <c r="AV2535" s="475"/>
      <c r="BC2535" s="381"/>
      <c r="BE2535" s="382"/>
      <c r="BF2535" s="398"/>
      <c r="BG2535" s="409"/>
      <c r="BH2535" s="156"/>
      <c r="BI2535" s="156"/>
      <c r="BJ2535" s="156"/>
      <c r="BK2535" s="156"/>
      <c r="BL2535" s="156"/>
      <c r="BN2535" s="367"/>
    </row>
    <row r="2536" spans="1:66" s="216" customFormat="1" x14ac:dyDescent="0.45">
      <c r="A2536" s="154"/>
      <c r="B2536" s="485"/>
      <c r="C2536" s="155"/>
      <c r="D2536" s="155"/>
      <c r="E2536" s="156"/>
      <c r="F2536" s="156"/>
      <c r="AB2536" s="156"/>
      <c r="AC2536" s="156"/>
      <c r="AD2536" s="156"/>
      <c r="AE2536" s="156"/>
      <c r="AF2536" s="156"/>
      <c r="AG2536" s="156"/>
      <c r="AM2536" s="380"/>
      <c r="AN2536" s="214"/>
      <c r="AO2536" s="214"/>
      <c r="AV2536" s="475"/>
      <c r="BC2536" s="381"/>
      <c r="BE2536" s="382"/>
      <c r="BF2536" s="398"/>
      <c r="BG2536" s="409"/>
      <c r="BH2536" s="156"/>
      <c r="BI2536" s="156"/>
      <c r="BJ2536" s="156"/>
      <c r="BK2536" s="156"/>
      <c r="BL2536" s="156"/>
      <c r="BN2536" s="367"/>
    </row>
    <row r="2537" spans="1:66" s="216" customFormat="1" x14ac:dyDescent="0.45">
      <c r="A2537" s="154"/>
      <c r="B2537" s="485"/>
      <c r="C2537" s="155"/>
      <c r="D2537" s="155"/>
      <c r="E2537" s="156"/>
      <c r="F2537" s="156"/>
      <c r="AB2537" s="156"/>
      <c r="AC2537" s="156"/>
      <c r="AD2537" s="156"/>
      <c r="AE2537" s="156"/>
      <c r="AF2537" s="156"/>
      <c r="AG2537" s="156"/>
      <c r="AM2537" s="380"/>
      <c r="AN2537" s="214"/>
      <c r="AO2537" s="214"/>
      <c r="AV2537" s="475"/>
      <c r="BC2537" s="381"/>
      <c r="BE2537" s="382"/>
      <c r="BF2537" s="398"/>
      <c r="BG2537" s="409"/>
      <c r="BH2537" s="156"/>
      <c r="BI2537" s="156"/>
      <c r="BJ2537" s="156"/>
      <c r="BK2537" s="156"/>
      <c r="BL2537" s="156"/>
      <c r="BN2537" s="367"/>
    </row>
    <row r="2538" spans="1:66" s="216" customFormat="1" x14ac:dyDescent="0.45">
      <c r="A2538" s="154"/>
      <c r="B2538" s="485"/>
      <c r="C2538" s="155"/>
      <c r="D2538" s="155"/>
      <c r="E2538" s="156"/>
      <c r="F2538" s="156"/>
      <c r="AB2538" s="156"/>
      <c r="AC2538" s="156"/>
      <c r="AD2538" s="156"/>
      <c r="AE2538" s="156"/>
      <c r="AF2538" s="156"/>
      <c r="AG2538" s="156"/>
      <c r="AM2538" s="380"/>
      <c r="AN2538" s="214"/>
      <c r="AO2538" s="214"/>
      <c r="AV2538" s="475"/>
      <c r="BC2538" s="381"/>
      <c r="BE2538" s="382"/>
      <c r="BF2538" s="398"/>
      <c r="BG2538" s="409"/>
      <c r="BH2538" s="156"/>
      <c r="BI2538" s="156"/>
      <c r="BJ2538" s="156"/>
      <c r="BK2538" s="156"/>
      <c r="BL2538" s="156"/>
      <c r="BN2538" s="367"/>
    </row>
    <row r="2539" spans="1:66" s="216" customFormat="1" x14ac:dyDescent="0.45">
      <c r="A2539" s="154"/>
      <c r="B2539" s="485"/>
      <c r="C2539" s="155"/>
      <c r="D2539" s="155"/>
      <c r="E2539" s="156"/>
      <c r="F2539" s="156"/>
      <c r="AB2539" s="156"/>
      <c r="AC2539" s="156"/>
      <c r="AD2539" s="156"/>
      <c r="AE2539" s="156"/>
      <c r="AF2539" s="156"/>
      <c r="AG2539" s="156"/>
      <c r="AM2539" s="380"/>
      <c r="AN2539" s="214"/>
      <c r="AO2539" s="214"/>
      <c r="AV2539" s="475"/>
      <c r="BC2539" s="381"/>
      <c r="BE2539" s="382"/>
      <c r="BF2539" s="398"/>
      <c r="BG2539" s="409"/>
      <c r="BH2539" s="156"/>
      <c r="BI2539" s="156"/>
      <c r="BJ2539" s="156"/>
      <c r="BK2539" s="156"/>
      <c r="BL2539" s="156"/>
      <c r="BN2539" s="367"/>
    </row>
    <row r="2540" spans="1:66" s="216" customFormat="1" x14ac:dyDescent="0.45">
      <c r="A2540" s="154"/>
      <c r="B2540" s="485"/>
      <c r="C2540" s="155"/>
      <c r="D2540" s="155"/>
      <c r="E2540" s="156"/>
      <c r="F2540" s="156"/>
      <c r="AB2540" s="156"/>
      <c r="AC2540" s="156"/>
      <c r="AD2540" s="156"/>
      <c r="AE2540" s="156"/>
      <c r="AF2540" s="156"/>
      <c r="AG2540" s="156"/>
      <c r="AM2540" s="380"/>
      <c r="AN2540" s="214"/>
      <c r="AO2540" s="214"/>
      <c r="AV2540" s="475"/>
      <c r="BC2540" s="381"/>
      <c r="BE2540" s="382"/>
      <c r="BF2540" s="398"/>
      <c r="BG2540" s="409"/>
      <c r="BH2540" s="156"/>
      <c r="BI2540" s="156"/>
      <c r="BJ2540" s="156"/>
      <c r="BK2540" s="156"/>
      <c r="BL2540" s="156"/>
      <c r="BN2540" s="367"/>
    </row>
    <row r="2541" spans="1:66" s="216" customFormat="1" x14ac:dyDescent="0.45">
      <c r="A2541" s="154"/>
      <c r="B2541" s="485"/>
      <c r="C2541" s="155"/>
      <c r="D2541" s="155"/>
      <c r="E2541" s="156"/>
      <c r="F2541" s="156"/>
      <c r="AB2541" s="156"/>
      <c r="AC2541" s="156"/>
      <c r="AD2541" s="156"/>
      <c r="AE2541" s="156"/>
      <c r="AF2541" s="156"/>
      <c r="AG2541" s="156"/>
      <c r="AM2541" s="380"/>
      <c r="AN2541" s="214"/>
      <c r="AO2541" s="214"/>
      <c r="AV2541" s="475"/>
      <c r="BC2541" s="381"/>
      <c r="BE2541" s="382"/>
      <c r="BF2541" s="398"/>
      <c r="BG2541" s="409"/>
      <c r="BH2541" s="156"/>
      <c r="BI2541" s="156"/>
      <c r="BJ2541" s="156"/>
      <c r="BK2541" s="156"/>
      <c r="BL2541" s="156"/>
      <c r="BN2541" s="367"/>
    </row>
    <row r="2542" spans="1:66" s="216" customFormat="1" x14ac:dyDescent="0.45">
      <c r="A2542" s="154"/>
      <c r="B2542" s="485"/>
      <c r="C2542" s="155"/>
      <c r="D2542" s="155"/>
      <c r="E2542" s="156"/>
      <c r="F2542" s="156"/>
      <c r="AB2542" s="156"/>
      <c r="AC2542" s="156"/>
      <c r="AD2542" s="156"/>
      <c r="AE2542" s="156"/>
      <c r="AF2542" s="156"/>
      <c r="AG2542" s="156"/>
      <c r="AM2542" s="380"/>
      <c r="AN2542" s="214"/>
      <c r="AO2542" s="214"/>
      <c r="AV2542" s="475"/>
      <c r="BC2542" s="381"/>
      <c r="BE2542" s="382"/>
      <c r="BF2542" s="398"/>
      <c r="BG2542" s="409"/>
      <c r="BH2542" s="156"/>
      <c r="BI2542" s="156"/>
      <c r="BJ2542" s="156"/>
      <c r="BK2542" s="156"/>
      <c r="BL2542" s="156"/>
      <c r="BN2542" s="367"/>
    </row>
    <row r="2543" spans="1:66" s="216" customFormat="1" x14ac:dyDescent="0.45">
      <c r="A2543" s="154"/>
      <c r="B2543" s="485"/>
      <c r="C2543" s="155"/>
      <c r="D2543" s="155"/>
      <c r="E2543" s="156"/>
      <c r="F2543" s="156"/>
      <c r="AB2543" s="156"/>
      <c r="AC2543" s="156"/>
      <c r="AD2543" s="156"/>
      <c r="AE2543" s="156"/>
      <c r="AF2543" s="156"/>
      <c r="AG2543" s="156"/>
      <c r="AM2543" s="380"/>
      <c r="AN2543" s="214"/>
      <c r="AO2543" s="214"/>
      <c r="AV2543" s="475"/>
      <c r="BC2543" s="381"/>
      <c r="BE2543" s="382"/>
      <c r="BF2543" s="398"/>
      <c r="BG2543" s="409"/>
      <c r="BH2543" s="156"/>
      <c r="BI2543" s="156"/>
      <c r="BJ2543" s="156"/>
      <c r="BK2543" s="156"/>
      <c r="BL2543" s="156"/>
      <c r="BN2543" s="367"/>
    </row>
    <row r="2544" spans="1:66" s="216" customFormat="1" x14ac:dyDescent="0.45">
      <c r="A2544" s="154"/>
      <c r="B2544" s="485"/>
      <c r="C2544" s="155"/>
      <c r="D2544" s="155"/>
      <c r="E2544" s="156"/>
      <c r="F2544" s="156"/>
      <c r="AB2544" s="156"/>
      <c r="AC2544" s="156"/>
      <c r="AD2544" s="156"/>
      <c r="AE2544" s="156"/>
      <c r="AF2544" s="156"/>
      <c r="AG2544" s="156"/>
      <c r="AM2544" s="380"/>
      <c r="AN2544" s="214"/>
      <c r="AO2544" s="214"/>
      <c r="AV2544" s="475"/>
      <c r="BC2544" s="381"/>
      <c r="BE2544" s="382"/>
      <c r="BF2544" s="398"/>
      <c r="BG2544" s="409"/>
      <c r="BH2544" s="156"/>
      <c r="BI2544" s="156"/>
      <c r="BJ2544" s="156"/>
      <c r="BK2544" s="156"/>
      <c r="BL2544" s="156"/>
      <c r="BN2544" s="367"/>
    </row>
    <row r="2545" spans="1:66" s="216" customFormat="1" x14ac:dyDescent="0.45">
      <c r="A2545" s="154"/>
      <c r="B2545" s="485"/>
      <c r="C2545" s="155"/>
      <c r="D2545" s="155"/>
      <c r="E2545" s="156"/>
      <c r="F2545" s="156"/>
      <c r="AB2545" s="156"/>
      <c r="AC2545" s="156"/>
      <c r="AD2545" s="156"/>
      <c r="AE2545" s="156"/>
      <c r="AF2545" s="156"/>
      <c r="AG2545" s="156"/>
      <c r="AM2545" s="380"/>
      <c r="AN2545" s="214"/>
      <c r="AO2545" s="214"/>
      <c r="AV2545" s="475"/>
      <c r="BC2545" s="381"/>
      <c r="BE2545" s="382"/>
      <c r="BF2545" s="398"/>
      <c r="BG2545" s="409"/>
      <c r="BH2545" s="156"/>
      <c r="BI2545" s="156"/>
      <c r="BJ2545" s="156"/>
      <c r="BK2545" s="156"/>
      <c r="BL2545" s="156"/>
      <c r="BN2545" s="367"/>
    </row>
    <row r="2546" spans="1:66" s="216" customFormat="1" x14ac:dyDescent="0.45">
      <c r="A2546" s="154"/>
      <c r="B2546" s="485"/>
      <c r="C2546" s="155"/>
      <c r="D2546" s="155"/>
      <c r="E2546" s="156"/>
      <c r="F2546" s="156"/>
      <c r="AB2546" s="156"/>
      <c r="AC2546" s="156"/>
      <c r="AD2546" s="156"/>
      <c r="AE2546" s="156"/>
      <c r="AF2546" s="156"/>
      <c r="AG2546" s="156"/>
      <c r="AM2546" s="380"/>
      <c r="AN2546" s="214"/>
      <c r="AO2546" s="214"/>
      <c r="AV2546" s="475"/>
      <c r="BC2546" s="381"/>
      <c r="BE2546" s="382"/>
      <c r="BF2546" s="398"/>
      <c r="BG2546" s="409"/>
      <c r="BH2546" s="156"/>
      <c r="BI2546" s="156"/>
      <c r="BJ2546" s="156"/>
      <c r="BK2546" s="156"/>
      <c r="BL2546" s="156"/>
      <c r="BN2546" s="367"/>
    </row>
    <row r="2547" spans="1:66" s="216" customFormat="1" x14ac:dyDescent="0.45">
      <c r="A2547" s="154"/>
      <c r="B2547" s="485"/>
      <c r="C2547" s="155"/>
      <c r="D2547" s="155"/>
      <c r="E2547" s="156"/>
      <c r="F2547" s="156"/>
      <c r="AB2547" s="156"/>
      <c r="AC2547" s="156"/>
      <c r="AD2547" s="156"/>
      <c r="AE2547" s="156"/>
      <c r="AF2547" s="156"/>
      <c r="AG2547" s="156"/>
      <c r="AM2547" s="380"/>
      <c r="AN2547" s="214"/>
      <c r="AO2547" s="214"/>
      <c r="AV2547" s="475"/>
      <c r="BC2547" s="381"/>
      <c r="BE2547" s="382"/>
      <c r="BF2547" s="398"/>
      <c r="BG2547" s="409"/>
      <c r="BH2547" s="156"/>
      <c r="BI2547" s="156"/>
      <c r="BJ2547" s="156"/>
      <c r="BK2547" s="156"/>
      <c r="BL2547" s="156"/>
      <c r="BN2547" s="367"/>
    </row>
    <row r="2548" spans="1:66" s="216" customFormat="1" x14ac:dyDescent="0.45">
      <c r="A2548" s="154"/>
      <c r="B2548" s="485"/>
      <c r="C2548" s="155"/>
      <c r="D2548" s="155"/>
      <c r="E2548" s="156"/>
      <c r="F2548" s="156"/>
      <c r="AB2548" s="156"/>
      <c r="AC2548" s="156"/>
      <c r="AD2548" s="156"/>
      <c r="AE2548" s="156"/>
      <c r="AF2548" s="156"/>
      <c r="AG2548" s="156"/>
      <c r="AM2548" s="380"/>
      <c r="AN2548" s="214"/>
      <c r="AO2548" s="214"/>
      <c r="AV2548" s="475"/>
      <c r="BC2548" s="381"/>
      <c r="BE2548" s="382"/>
      <c r="BF2548" s="398"/>
      <c r="BG2548" s="409"/>
      <c r="BH2548" s="156"/>
      <c r="BI2548" s="156"/>
      <c r="BJ2548" s="156"/>
      <c r="BK2548" s="156"/>
      <c r="BL2548" s="156"/>
      <c r="BN2548" s="367"/>
    </row>
    <row r="2549" spans="1:66" s="216" customFormat="1" x14ac:dyDescent="0.45">
      <c r="A2549" s="154"/>
      <c r="B2549" s="485"/>
      <c r="C2549" s="155"/>
      <c r="D2549" s="155"/>
      <c r="E2549" s="156"/>
      <c r="F2549" s="156"/>
      <c r="AB2549" s="156"/>
      <c r="AC2549" s="156"/>
      <c r="AD2549" s="156"/>
      <c r="AE2549" s="156"/>
      <c r="AF2549" s="156"/>
      <c r="AG2549" s="156"/>
      <c r="AM2549" s="380"/>
      <c r="AN2549" s="214"/>
      <c r="AO2549" s="214"/>
      <c r="AV2549" s="475"/>
      <c r="BC2549" s="381"/>
      <c r="BE2549" s="382"/>
      <c r="BF2549" s="398"/>
      <c r="BG2549" s="409"/>
      <c r="BH2549" s="156"/>
      <c r="BI2549" s="156"/>
      <c r="BJ2549" s="156"/>
      <c r="BK2549" s="156"/>
      <c r="BL2549" s="156"/>
      <c r="BN2549" s="367"/>
    </row>
    <row r="2550" spans="1:66" s="216" customFormat="1" x14ac:dyDescent="0.45">
      <c r="A2550" s="154"/>
      <c r="B2550" s="485"/>
      <c r="C2550" s="155"/>
      <c r="D2550" s="155"/>
      <c r="E2550" s="156"/>
      <c r="F2550" s="156"/>
      <c r="AB2550" s="156"/>
      <c r="AC2550" s="156"/>
      <c r="AD2550" s="156"/>
      <c r="AE2550" s="156"/>
      <c r="AF2550" s="156"/>
      <c r="AG2550" s="156"/>
      <c r="AM2550" s="380"/>
      <c r="AN2550" s="214"/>
      <c r="AO2550" s="214"/>
      <c r="AV2550" s="475"/>
      <c r="BC2550" s="381"/>
      <c r="BE2550" s="382"/>
      <c r="BF2550" s="398"/>
      <c r="BG2550" s="409"/>
      <c r="BH2550" s="156"/>
      <c r="BI2550" s="156"/>
      <c r="BJ2550" s="156"/>
      <c r="BK2550" s="156"/>
      <c r="BL2550" s="156"/>
      <c r="BN2550" s="367"/>
    </row>
    <row r="2551" spans="1:66" s="216" customFormat="1" x14ac:dyDescent="0.45">
      <c r="A2551" s="154"/>
      <c r="B2551" s="485"/>
      <c r="C2551" s="155"/>
      <c r="D2551" s="155"/>
      <c r="E2551" s="156"/>
      <c r="F2551" s="156"/>
      <c r="AB2551" s="156"/>
      <c r="AC2551" s="156"/>
      <c r="AD2551" s="156"/>
      <c r="AE2551" s="156"/>
      <c r="AF2551" s="156"/>
      <c r="AG2551" s="156"/>
      <c r="AM2551" s="380"/>
      <c r="AN2551" s="214"/>
      <c r="AO2551" s="214"/>
      <c r="AV2551" s="475"/>
      <c r="BC2551" s="381"/>
      <c r="BE2551" s="382"/>
      <c r="BF2551" s="398"/>
      <c r="BG2551" s="409"/>
      <c r="BH2551" s="156"/>
      <c r="BI2551" s="156"/>
      <c r="BJ2551" s="156"/>
      <c r="BK2551" s="156"/>
      <c r="BL2551" s="156"/>
      <c r="BN2551" s="367"/>
    </row>
    <row r="2552" spans="1:66" s="216" customFormat="1" x14ac:dyDescent="0.45">
      <c r="A2552" s="154"/>
      <c r="B2552" s="485"/>
      <c r="C2552" s="155"/>
      <c r="D2552" s="155"/>
      <c r="E2552" s="156"/>
      <c r="F2552" s="156"/>
      <c r="AB2552" s="156"/>
      <c r="AC2552" s="156"/>
      <c r="AD2552" s="156"/>
      <c r="AE2552" s="156"/>
      <c r="AF2552" s="156"/>
      <c r="AG2552" s="156"/>
      <c r="AM2552" s="380"/>
      <c r="AN2552" s="214"/>
      <c r="AO2552" s="214"/>
      <c r="AV2552" s="475"/>
      <c r="BC2552" s="381"/>
      <c r="BE2552" s="382"/>
      <c r="BF2552" s="398"/>
      <c r="BG2552" s="409"/>
      <c r="BH2552" s="156"/>
      <c r="BI2552" s="156"/>
      <c r="BJ2552" s="156"/>
      <c r="BK2552" s="156"/>
      <c r="BL2552" s="156"/>
      <c r="BN2552" s="367"/>
    </row>
    <row r="2553" spans="1:66" s="216" customFormat="1" x14ac:dyDescent="0.45">
      <c r="A2553" s="154"/>
      <c r="B2553" s="485"/>
      <c r="C2553" s="155"/>
      <c r="D2553" s="155"/>
      <c r="E2553" s="156"/>
      <c r="F2553" s="156"/>
      <c r="AB2553" s="156"/>
      <c r="AC2553" s="156"/>
      <c r="AD2553" s="156"/>
      <c r="AE2553" s="156"/>
      <c r="AF2553" s="156"/>
      <c r="AG2553" s="156"/>
      <c r="AM2553" s="380"/>
      <c r="AN2553" s="214"/>
      <c r="AO2553" s="214"/>
      <c r="AV2553" s="475"/>
      <c r="BC2553" s="381"/>
      <c r="BE2553" s="382"/>
      <c r="BF2553" s="398"/>
      <c r="BG2553" s="409"/>
      <c r="BH2553" s="156"/>
      <c r="BI2553" s="156"/>
      <c r="BJ2553" s="156"/>
      <c r="BK2553" s="156"/>
      <c r="BL2553" s="156"/>
      <c r="BN2553" s="367"/>
    </row>
    <row r="2554" spans="1:66" s="216" customFormat="1" x14ac:dyDescent="0.45">
      <c r="A2554" s="154"/>
      <c r="B2554" s="485"/>
      <c r="C2554" s="155"/>
      <c r="D2554" s="155"/>
      <c r="E2554" s="156"/>
      <c r="F2554" s="156"/>
      <c r="AB2554" s="156"/>
      <c r="AC2554" s="156"/>
      <c r="AD2554" s="156"/>
      <c r="AE2554" s="156"/>
      <c r="AF2554" s="156"/>
      <c r="AG2554" s="156"/>
      <c r="AM2554" s="380"/>
      <c r="AN2554" s="214"/>
      <c r="AO2554" s="214"/>
      <c r="AV2554" s="475"/>
      <c r="BC2554" s="381"/>
      <c r="BE2554" s="382"/>
      <c r="BF2554" s="398"/>
      <c r="BG2554" s="409"/>
      <c r="BH2554" s="156"/>
      <c r="BI2554" s="156"/>
      <c r="BJ2554" s="156"/>
      <c r="BK2554" s="156"/>
      <c r="BL2554" s="156"/>
      <c r="BN2554" s="367"/>
    </row>
    <row r="2555" spans="1:66" s="216" customFormat="1" x14ac:dyDescent="0.45">
      <c r="A2555" s="154"/>
      <c r="B2555" s="485"/>
      <c r="C2555" s="155"/>
      <c r="D2555" s="155"/>
      <c r="E2555" s="156"/>
      <c r="F2555" s="156"/>
      <c r="AB2555" s="156"/>
      <c r="AC2555" s="156"/>
      <c r="AD2555" s="156"/>
      <c r="AE2555" s="156"/>
      <c r="AF2555" s="156"/>
      <c r="AG2555" s="156"/>
      <c r="AM2555" s="380"/>
      <c r="AN2555" s="214"/>
      <c r="AO2555" s="214"/>
      <c r="AV2555" s="475"/>
      <c r="BC2555" s="381"/>
      <c r="BE2555" s="382"/>
      <c r="BF2555" s="398"/>
      <c r="BG2555" s="409"/>
      <c r="BH2555" s="156"/>
      <c r="BI2555" s="156"/>
      <c r="BJ2555" s="156"/>
      <c r="BK2555" s="156"/>
      <c r="BL2555" s="156"/>
      <c r="BN2555" s="367"/>
    </row>
    <row r="2556" spans="1:66" s="216" customFormat="1" x14ac:dyDescent="0.45">
      <c r="A2556" s="154"/>
      <c r="B2556" s="485"/>
      <c r="C2556" s="155"/>
      <c r="D2556" s="155"/>
      <c r="E2556" s="156"/>
      <c r="F2556" s="156"/>
      <c r="AB2556" s="156"/>
      <c r="AC2556" s="156"/>
      <c r="AD2556" s="156"/>
      <c r="AE2556" s="156"/>
      <c r="AF2556" s="156"/>
      <c r="AG2556" s="156"/>
      <c r="AM2556" s="380"/>
      <c r="AN2556" s="214"/>
      <c r="AO2556" s="214"/>
      <c r="AV2556" s="475"/>
      <c r="BC2556" s="381"/>
      <c r="BE2556" s="382"/>
      <c r="BF2556" s="398"/>
      <c r="BG2556" s="409"/>
      <c r="BH2556" s="156"/>
      <c r="BI2556" s="156"/>
      <c r="BJ2556" s="156"/>
      <c r="BK2556" s="156"/>
      <c r="BL2556" s="156"/>
      <c r="BN2556" s="367"/>
    </row>
    <row r="2557" spans="1:66" s="216" customFormat="1" x14ac:dyDescent="0.45">
      <c r="A2557" s="154"/>
      <c r="B2557" s="485"/>
      <c r="C2557" s="155"/>
      <c r="D2557" s="155"/>
      <c r="E2557" s="156"/>
      <c r="F2557" s="156"/>
      <c r="AB2557" s="156"/>
      <c r="AC2557" s="156"/>
      <c r="AD2557" s="156"/>
      <c r="AE2557" s="156"/>
      <c r="AF2557" s="156"/>
      <c r="AG2557" s="156"/>
      <c r="AM2557" s="380"/>
      <c r="AN2557" s="214"/>
      <c r="AO2557" s="214"/>
      <c r="AV2557" s="475"/>
      <c r="BC2557" s="381"/>
      <c r="BE2557" s="382"/>
      <c r="BF2557" s="398"/>
      <c r="BG2557" s="409"/>
      <c r="BH2557" s="156"/>
      <c r="BI2557" s="156"/>
      <c r="BJ2557" s="156"/>
      <c r="BK2557" s="156"/>
      <c r="BL2557" s="156"/>
      <c r="BN2557" s="367"/>
    </row>
    <row r="2558" spans="1:66" s="216" customFormat="1" x14ac:dyDescent="0.45">
      <c r="A2558" s="154"/>
      <c r="B2558" s="485"/>
      <c r="C2558" s="155"/>
      <c r="D2558" s="155"/>
      <c r="E2558" s="156"/>
      <c r="F2558" s="156"/>
      <c r="AB2558" s="156"/>
      <c r="AC2558" s="156"/>
      <c r="AD2558" s="156"/>
      <c r="AE2558" s="156"/>
      <c r="AF2558" s="156"/>
      <c r="AG2558" s="156"/>
      <c r="AM2558" s="380"/>
      <c r="AN2558" s="214"/>
      <c r="AO2558" s="214"/>
      <c r="AV2558" s="475"/>
      <c r="BC2558" s="381"/>
      <c r="BE2558" s="382"/>
      <c r="BF2558" s="398"/>
      <c r="BG2558" s="409"/>
      <c r="BH2558" s="156"/>
      <c r="BI2558" s="156"/>
      <c r="BJ2558" s="156"/>
      <c r="BK2558" s="156"/>
      <c r="BL2558" s="156"/>
      <c r="BN2558" s="367"/>
    </row>
    <row r="2559" spans="1:66" s="216" customFormat="1" x14ac:dyDescent="0.45">
      <c r="A2559" s="154"/>
      <c r="B2559" s="485"/>
      <c r="C2559" s="155"/>
      <c r="D2559" s="155"/>
      <c r="E2559" s="156"/>
      <c r="F2559" s="156"/>
      <c r="AB2559" s="156"/>
      <c r="AC2559" s="156"/>
      <c r="AD2559" s="156"/>
      <c r="AE2559" s="156"/>
      <c r="AF2559" s="156"/>
      <c r="AG2559" s="156"/>
      <c r="AM2559" s="380"/>
      <c r="AN2559" s="214"/>
      <c r="AO2559" s="214"/>
      <c r="AV2559" s="475"/>
      <c r="BC2559" s="381"/>
      <c r="BE2559" s="382"/>
      <c r="BF2559" s="398"/>
      <c r="BG2559" s="409"/>
      <c r="BH2559" s="156"/>
      <c r="BI2559" s="156"/>
      <c r="BJ2559" s="156"/>
      <c r="BK2559" s="156"/>
      <c r="BL2559" s="156"/>
      <c r="BN2559" s="367"/>
    </row>
    <row r="2560" spans="1:66" s="216" customFormat="1" x14ac:dyDescent="0.45">
      <c r="A2560" s="154"/>
      <c r="B2560" s="485"/>
      <c r="C2560" s="155"/>
      <c r="D2560" s="155"/>
      <c r="E2560" s="156"/>
      <c r="F2560" s="156"/>
      <c r="AB2560" s="156"/>
      <c r="AC2560" s="156"/>
      <c r="AD2560" s="156"/>
      <c r="AE2560" s="156"/>
      <c r="AF2560" s="156"/>
      <c r="AG2560" s="156"/>
      <c r="AM2560" s="380"/>
      <c r="AN2560" s="214"/>
      <c r="AO2560" s="214"/>
      <c r="AV2560" s="475"/>
      <c r="BC2560" s="381"/>
      <c r="BE2560" s="382"/>
      <c r="BF2560" s="398"/>
      <c r="BG2560" s="409"/>
      <c r="BH2560" s="156"/>
      <c r="BI2560" s="156"/>
      <c r="BJ2560" s="156"/>
      <c r="BK2560" s="156"/>
      <c r="BL2560" s="156"/>
      <c r="BN2560" s="367"/>
    </row>
    <row r="2561" spans="1:66" s="216" customFormat="1" x14ac:dyDescent="0.45">
      <c r="A2561" s="154"/>
      <c r="B2561" s="485"/>
      <c r="C2561" s="155"/>
      <c r="D2561" s="155"/>
      <c r="E2561" s="156"/>
      <c r="F2561" s="156"/>
      <c r="AB2561" s="156"/>
      <c r="AC2561" s="156"/>
      <c r="AD2561" s="156"/>
      <c r="AE2561" s="156"/>
      <c r="AF2561" s="156"/>
      <c r="AG2561" s="156"/>
      <c r="AM2561" s="380"/>
      <c r="AN2561" s="214"/>
      <c r="AO2561" s="214"/>
      <c r="AV2561" s="475"/>
      <c r="BC2561" s="381"/>
      <c r="BE2561" s="382"/>
      <c r="BF2561" s="398"/>
      <c r="BG2561" s="409"/>
      <c r="BH2561" s="156"/>
      <c r="BI2561" s="156"/>
      <c r="BJ2561" s="156"/>
      <c r="BK2561" s="156"/>
      <c r="BL2561" s="156"/>
      <c r="BN2561" s="367"/>
    </row>
    <row r="2562" spans="1:66" s="216" customFormat="1" x14ac:dyDescent="0.45">
      <c r="A2562" s="154"/>
      <c r="B2562" s="485"/>
      <c r="C2562" s="155"/>
      <c r="D2562" s="155"/>
      <c r="E2562" s="156"/>
      <c r="F2562" s="156"/>
      <c r="AB2562" s="156"/>
      <c r="AC2562" s="156"/>
      <c r="AD2562" s="156"/>
      <c r="AE2562" s="156"/>
      <c r="AF2562" s="156"/>
      <c r="AG2562" s="156"/>
      <c r="AM2562" s="380"/>
      <c r="AN2562" s="214"/>
      <c r="AO2562" s="214"/>
      <c r="AV2562" s="475"/>
      <c r="BC2562" s="381"/>
      <c r="BE2562" s="382"/>
      <c r="BF2562" s="398"/>
      <c r="BG2562" s="409"/>
      <c r="BH2562" s="156"/>
      <c r="BI2562" s="156"/>
      <c r="BJ2562" s="156"/>
      <c r="BK2562" s="156"/>
      <c r="BL2562" s="156"/>
      <c r="BN2562" s="367"/>
    </row>
    <row r="2563" spans="1:66" s="216" customFormat="1" x14ac:dyDescent="0.45">
      <c r="A2563" s="154"/>
      <c r="B2563" s="485"/>
      <c r="C2563" s="155"/>
      <c r="D2563" s="155"/>
      <c r="E2563" s="156"/>
      <c r="F2563" s="156"/>
      <c r="AB2563" s="156"/>
      <c r="AC2563" s="156"/>
      <c r="AD2563" s="156"/>
      <c r="AE2563" s="156"/>
      <c r="AF2563" s="156"/>
      <c r="AG2563" s="156"/>
      <c r="AM2563" s="380"/>
      <c r="AN2563" s="214"/>
      <c r="AO2563" s="214"/>
      <c r="AV2563" s="475"/>
      <c r="BC2563" s="381"/>
      <c r="BE2563" s="382"/>
      <c r="BF2563" s="398"/>
      <c r="BG2563" s="409"/>
      <c r="BH2563" s="156"/>
      <c r="BI2563" s="156"/>
      <c r="BJ2563" s="156"/>
      <c r="BK2563" s="156"/>
      <c r="BL2563" s="156"/>
      <c r="BN2563" s="367"/>
    </row>
    <row r="2564" spans="1:66" s="216" customFormat="1" x14ac:dyDescent="0.45">
      <c r="A2564" s="154"/>
      <c r="B2564" s="485"/>
      <c r="C2564" s="155"/>
      <c r="D2564" s="155"/>
      <c r="E2564" s="156"/>
      <c r="F2564" s="156"/>
      <c r="AB2564" s="156"/>
      <c r="AC2564" s="156"/>
      <c r="AD2564" s="156"/>
      <c r="AE2564" s="156"/>
      <c r="AF2564" s="156"/>
      <c r="AG2564" s="156"/>
      <c r="AM2564" s="380"/>
      <c r="AN2564" s="214"/>
      <c r="AO2564" s="214"/>
      <c r="AV2564" s="475"/>
      <c r="BC2564" s="381"/>
      <c r="BE2564" s="382"/>
      <c r="BF2564" s="398"/>
      <c r="BG2564" s="409"/>
      <c r="BH2564" s="156"/>
      <c r="BI2564" s="156"/>
      <c r="BJ2564" s="156"/>
      <c r="BK2564" s="156"/>
      <c r="BL2564" s="156"/>
      <c r="BN2564" s="367"/>
    </row>
    <row r="2565" spans="1:66" s="216" customFormat="1" x14ac:dyDescent="0.45">
      <c r="A2565" s="154"/>
      <c r="B2565" s="485"/>
      <c r="C2565" s="155"/>
      <c r="D2565" s="155"/>
      <c r="E2565" s="156"/>
      <c r="F2565" s="156"/>
      <c r="AB2565" s="156"/>
      <c r="AC2565" s="156"/>
      <c r="AD2565" s="156"/>
      <c r="AE2565" s="156"/>
      <c r="AF2565" s="156"/>
      <c r="AG2565" s="156"/>
      <c r="AM2565" s="380"/>
      <c r="AN2565" s="214"/>
      <c r="AO2565" s="214"/>
      <c r="AV2565" s="475"/>
      <c r="BC2565" s="381"/>
      <c r="BE2565" s="382"/>
      <c r="BF2565" s="398"/>
      <c r="BG2565" s="409"/>
      <c r="BH2565" s="156"/>
      <c r="BI2565" s="156"/>
      <c r="BJ2565" s="156"/>
      <c r="BK2565" s="156"/>
      <c r="BL2565" s="156"/>
      <c r="BN2565" s="367"/>
    </row>
    <row r="2566" spans="1:66" s="216" customFormat="1" x14ac:dyDescent="0.45">
      <c r="A2566" s="154"/>
      <c r="B2566" s="485"/>
      <c r="C2566" s="155"/>
      <c r="D2566" s="155"/>
      <c r="E2566" s="156"/>
      <c r="F2566" s="156"/>
      <c r="AB2566" s="156"/>
      <c r="AC2566" s="156"/>
      <c r="AD2566" s="156"/>
      <c r="AE2566" s="156"/>
      <c r="AF2566" s="156"/>
      <c r="AG2566" s="156"/>
      <c r="AM2566" s="380"/>
      <c r="AN2566" s="214"/>
      <c r="AO2566" s="214"/>
      <c r="AV2566" s="475"/>
      <c r="BC2566" s="381"/>
      <c r="BE2566" s="382"/>
      <c r="BF2566" s="398"/>
      <c r="BG2566" s="409"/>
      <c r="BH2566" s="156"/>
      <c r="BI2566" s="156"/>
      <c r="BJ2566" s="156"/>
      <c r="BK2566" s="156"/>
      <c r="BL2566" s="156"/>
      <c r="BN2566" s="367"/>
    </row>
    <row r="2567" spans="1:66" s="216" customFormat="1" x14ac:dyDescent="0.45">
      <c r="A2567" s="154"/>
      <c r="B2567" s="485"/>
      <c r="C2567" s="155"/>
      <c r="D2567" s="155"/>
      <c r="E2567" s="156"/>
      <c r="F2567" s="156"/>
      <c r="AB2567" s="156"/>
      <c r="AC2567" s="156"/>
      <c r="AD2567" s="156"/>
      <c r="AE2567" s="156"/>
      <c r="AF2567" s="156"/>
      <c r="AG2567" s="156"/>
      <c r="AM2567" s="380"/>
      <c r="AN2567" s="214"/>
      <c r="AO2567" s="214"/>
      <c r="AV2567" s="475"/>
      <c r="BC2567" s="381"/>
      <c r="BE2567" s="382"/>
      <c r="BF2567" s="398"/>
      <c r="BG2567" s="409"/>
      <c r="BH2567" s="156"/>
      <c r="BI2567" s="156"/>
      <c r="BJ2567" s="156"/>
      <c r="BK2567" s="156"/>
      <c r="BL2567" s="156"/>
      <c r="BN2567" s="367"/>
    </row>
    <row r="2568" spans="1:66" s="216" customFormat="1" x14ac:dyDescent="0.45">
      <c r="A2568" s="154"/>
      <c r="B2568" s="485"/>
      <c r="C2568" s="155"/>
      <c r="D2568" s="155"/>
      <c r="E2568" s="156"/>
      <c r="F2568" s="156"/>
      <c r="AB2568" s="156"/>
      <c r="AC2568" s="156"/>
      <c r="AD2568" s="156"/>
      <c r="AE2568" s="156"/>
      <c r="AF2568" s="156"/>
      <c r="AG2568" s="156"/>
      <c r="AM2568" s="380"/>
      <c r="AN2568" s="214"/>
      <c r="AO2568" s="214"/>
      <c r="AV2568" s="475"/>
      <c r="BC2568" s="381"/>
      <c r="BE2568" s="382"/>
      <c r="BF2568" s="398"/>
      <c r="BG2568" s="409"/>
      <c r="BH2568" s="156"/>
      <c r="BI2568" s="156"/>
      <c r="BJ2568" s="156"/>
      <c r="BK2568" s="156"/>
      <c r="BL2568" s="156"/>
      <c r="BN2568" s="367"/>
    </row>
    <row r="2569" spans="1:66" s="216" customFormat="1" x14ac:dyDescent="0.45">
      <c r="A2569" s="154"/>
      <c r="B2569" s="485"/>
      <c r="C2569" s="155"/>
      <c r="D2569" s="155"/>
      <c r="E2569" s="156"/>
      <c r="F2569" s="156"/>
      <c r="AB2569" s="156"/>
      <c r="AC2569" s="156"/>
      <c r="AD2569" s="156"/>
      <c r="AE2569" s="156"/>
      <c r="AF2569" s="156"/>
      <c r="AG2569" s="156"/>
      <c r="AM2569" s="380"/>
      <c r="AN2569" s="214"/>
      <c r="AO2569" s="214"/>
      <c r="AV2569" s="475"/>
      <c r="BC2569" s="381"/>
      <c r="BE2569" s="382"/>
      <c r="BF2569" s="398"/>
      <c r="BG2569" s="409"/>
      <c r="BH2569" s="156"/>
      <c r="BI2569" s="156"/>
      <c r="BJ2569" s="156"/>
      <c r="BK2569" s="156"/>
      <c r="BL2569" s="156"/>
      <c r="BN2569" s="367"/>
    </row>
    <row r="2570" spans="1:66" s="216" customFormat="1" x14ac:dyDescent="0.45">
      <c r="A2570" s="154"/>
      <c r="B2570" s="485"/>
      <c r="C2570" s="155"/>
      <c r="D2570" s="155"/>
      <c r="E2570" s="156"/>
      <c r="F2570" s="156"/>
      <c r="AB2570" s="156"/>
      <c r="AC2570" s="156"/>
      <c r="AD2570" s="156"/>
      <c r="AE2570" s="156"/>
      <c r="AF2570" s="156"/>
      <c r="AG2570" s="156"/>
      <c r="AM2570" s="380"/>
      <c r="AN2570" s="214"/>
      <c r="AO2570" s="214"/>
      <c r="AV2570" s="475"/>
      <c r="BC2570" s="381"/>
      <c r="BE2570" s="382"/>
      <c r="BF2570" s="398"/>
      <c r="BG2570" s="409"/>
      <c r="BH2570" s="156"/>
      <c r="BI2570" s="156"/>
      <c r="BJ2570" s="156"/>
      <c r="BK2570" s="156"/>
      <c r="BL2570" s="156"/>
      <c r="BN2570" s="367"/>
    </row>
    <row r="2571" spans="1:66" s="216" customFormat="1" x14ac:dyDescent="0.45">
      <c r="A2571" s="154"/>
      <c r="B2571" s="485"/>
      <c r="C2571" s="155"/>
      <c r="D2571" s="155"/>
      <c r="E2571" s="156"/>
      <c r="F2571" s="156"/>
      <c r="AB2571" s="156"/>
      <c r="AC2571" s="156"/>
      <c r="AD2571" s="156"/>
      <c r="AE2571" s="156"/>
      <c r="AF2571" s="156"/>
      <c r="AG2571" s="156"/>
      <c r="AM2571" s="380"/>
      <c r="AN2571" s="214"/>
      <c r="AO2571" s="214"/>
      <c r="AV2571" s="475"/>
      <c r="BC2571" s="381"/>
      <c r="BE2571" s="382"/>
      <c r="BF2571" s="398"/>
      <c r="BG2571" s="409"/>
      <c r="BH2571" s="156"/>
      <c r="BI2571" s="156"/>
      <c r="BJ2571" s="156"/>
      <c r="BK2571" s="156"/>
      <c r="BL2571" s="156"/>
      <c r="BN2571" s="367"/>
    </row>
    <row r="2572" spans="1:66" s="216" customFormat="1" x14ac:dyDescent="0.45">
      <c r="A2572" s="154"/>
      <c r="B2572" s="485"/>
      <c r="C2572" s="155"/>
      <c r="D2572" s="155"/>
      <c r="E2572" s="156"/>
      <c r="F2572" s="156"/>
      <c r="AB2572" s="156"/>
      <c r="AC2572" s="156"/>
      <c r="AD2572" s="156"/>
      <c r="AE2572" s="156"/>
      <c r="AF2572" s="156"/>
      <c r="AG2572" s="156"/>
      <c r="AM2572" s="380"/>
      <c r="AN2572" s="214"/>
      <c r="AO2572" s="214"/>
      <c r="AV2572" s="475"/>
      <c r="BC2572" s="381"/>
      <c r="BE2572" s="382"/>
      <c r="BF2572" s="398"/>
      <c r="BG2572" s="409"/>
      <c r="BH2572" s="156"/>
      <c r="BI2572" s="156"/>
      <c r="BJ2572" s="156"/>
      <c r="BK2572" s="156"/>
      <c r="BL2572" s="156"/>
      <c r="BN2572" s="367"/>
    </row>
    <row r="2573" spans="1:66" s="216" customFormat="1" x14ac:dyDescent="0.45">
      <c r="A2573" s="154"/>
      <c r="B2573" s="485"/>
      <c r="C2573" s="155"/>
      <c r="D2573" s="155"/>
      <c r="E2573" s="156"/>
      <c r="F2573" s="156"/>
      <c r="AB2573" s="156"/>
      <c r="AC2573" s="156"/>
      <c r="AD2573" s="156"/>
      <c r="AE2573" s="156"/>
      <c r="AF2573" s="156"/>
      <c r="AG2573" s="156"/>
      <c r="AM2573" s="380"/>
      <c r="AN2573" s="214"/>
      <c r="AO2573" s="214"/>
      <c r="AV2573" s="475"/>
      <c r="BC2573" s="381"/>
      <c r="BE2573" s="382"/>
      <c r="BF2573" s="398"/>
      <c r="BG2573" s="409"/>
      <c r="BH2573" s="156"/>
      <c r="BI2573" s="156"/>
      <c r="BJ2573" s="156"/>
      <c r="BK2573" s="156"/>
      <c r="BL2573" s="156"/>
      <c r="BN2573" s="367"/>
    </row>
    <row r="2574" spans="1:66" s="216" customFormat="1" x14ac:dyDescent="0.45">
      <c r="A2574" s="154"/>
      <c r="B2574" s="485"/>
      <c r="C2574" s="155"/>
      <c r="D2574" s="155"/>
      <c r="E2574" s="156"/>
      <c r="F2574" s="156"/>
      <c r="AB2574" s="156"/>
      <c r="AC2574" s="156"/>
      <c r="AD2574" s="156"/>
      <c r="AE2574" s="156"/>
      <c r="AF2574" s="156"/>
      <c r="AG2574" s="156"/>
      <c r="AM2574" s="380"/>
      <c r="AN2574" s="214"/>
      <c r="AO2574" s="214"/>
      <c r="AV2574" s="475"/>
      <c r="BC2574" s="381"/>
      <c r="BE2574" s="382"/>
      <c r="BF2574" s="398"/>
      <c r="BG2574" s="409"/>
      <c r="BH2574" s="156"/>
      <c r="BI2574" s="156"/>
      <c r="BJ2574" s="156"/>
      <c r="BK2574" s="156"/>
      <c r="BL2574" s="156"/>
      <c r="BN2574" s="367"/>
    </row>
    <row r="2575" spans="1:66" s="216" customFormat="1" x14ac:dyDescent="0.45">
      <c r="A2575" s="154"/>
      <c r="B2575" s="485"/>
      <c r="C2575" s="155"/>
      <c r="D2575" s="155"/>
      <c r="E2575" s="156"/>
      <c r="F2575" s="156"/>
      <c r="AB2575" s="156"/>
      <c r="AC2575" s="156"/>
      <c r="AD2575" s="156"/>
      <c r="AE2575" s="156"/>
      <c r="AF2575" s="156"/>
      <c r="AG2575" s="156"/>
      <c r="AM2575" s="380"/>
      <c r="AN2575" s="214"/>
      <c r="AO2575" s="214"/>
      <c r="AV2575" s="475"/>
      <c r="BC2575" s="381"/>
      <c r="BE2575" s="382"/>
      <c r="BF2575" s="398"/>
      <c r="BG2575" s="409"/>
      <c r="BH2575" s="156"/>
      <c r="BI2575" s="156"/>
      <c r="BJ2575" s="156"/>
      <c r="BK2575" s="156"/>
      <c r="BL2575" s="156"/>
      <c r="BN2575" s="367"/>
    </row>
    <row r="2576" spans="1:66" s="216" customFormat="1" x14ac:dyDescent="0.45">
      <c r="A2576" s="154"/>
      <c r="B2576" s="485"/>
      <c r="C2576" s="155"/>
      <c r="D2576" s="155"/>
      <c r="E2576" s="156"/>
      <c r="F2576" s="156"/>
      <c r="AB2576" s="156"/>
      <c r="AC2576" s="156"/>
      <c r="AD2576" s="156"/>
      <c r="AE2576" s="156"/>
      <c r="AF2576" s="156"/>
      <c r="AG2576" s="156"/>
      <c r="AM2576" s="380"/>
      <c r="AN2576" s="214"/>
      <c r="AO2576" s="214"/>
      <c r="AV2576" s="475"/>
      <c r="BC2576" s="381"/>
      <c r="BE2576" s="382"/>
      <c r="BF2576" s="398"/>
      <c r="BG2576" s="409"/>
      <c r="BH2576" s="156"/>
      <c r="BI2576" s="156"/>
      <c r="BJ2576" s="156"/>
      <c r="BK2576" s="156"/>
      <c r="BL2576" s="156"/>
      <c r="BN2576" s="367"/>
    </row>
    <row r="2577" spans="1:66" s="216" customFormat="1" x14ac:dyDescent="0.45">
      <c r="A2577" s="154"/>
      <c r="B2577" s="485"/>
      <c r="C2577" s="155"/>
      <c r="D2577" s="155"/>
      <c r="E2577" s="156"/>
      <c r="F2577" s="156"/>
      <c r="AB2577" s="156"/>
      <c r="AC2577" s="156"/>
      <c r="AD2577" s="156"/>
      <c r="AE2577" s="156"/>
      <c r="AF2577" s="156"/>
      <c r="AG2577" s="156"/>
      <c r="AM2577" s="380"/>
      <c r="AN2577" s="214"/>
      <c r="AO2577" s="214"/>
      <c r="AV2577" s="475"/>
      <c r="BC2577" s="381"/>
      <c r="BE2577" s="382"/>
      <c r="BF2577" s="398"/>
      <c r="BG2577" s="409"/>
      <c r="BH2577" s="156"/>
      <c r="BI2577" s="156"/>
      <c r="BJ2577" s="156"/>
      <c r="BK2577" s="156"/>
      <c r="BL2577" s="156"/>
      <c r="BN2577" s="367"/>
    </row>
    <row r="2578" spans="1:66" s="216" customFormat="1" x14ac:dyDescent="0.45">
      <c r="A2578" s="154"/>
      <c r="B2578" s="485"/>
      <c r="C2578" s="155"/>
      <c r="D2578" s="155"/>
      <c r="E2578" s="156"/>
      <c r="F2578" s="156"/>
      <c r="AB2578" s="156"/>
      <c r="AC2578" s="156"/>
      <c r="AD2578" s="156"/>
      <c r="AE2578" s="156"/>
      <c r="AF2578" s="156"/>
      <c r="AG2578" s="156"/>
      <c r="AM2578" s="380"/>
      <c r="AN2578" s="214"/>
      <c r="AO2578" s="214"/>
      <c r="AV2578" s="475"/>
      <c r="BC2578" s="381"/>
      <c r="BE2578" s="382"/>
      <c r="BF2578" s="398"/>
      <c r="BG2578" s="409"/>
      <c r="BH2578" s="156"/>
      <c r="BI2578" s="156"/>
      <c r="BJ2578" s="156"/>
      <c r="BK2578" s="156"/>
      <c r="BL2578" s="156"/>
      <c r="BN2578" s="367"/>
    </row>
    <row r="2579" spans="1:66" s="216" customFormat="1" x14ac:dyDescent="0.45">
      <c r="A2579" s="154"/>
      <c r="B2579" s="485"/>
      <c r="C2579" s="155"/>
      <c r="D2579" s="155"/>
      <c r="E2579" s="156"/>
      <c r="F2579" s="156"/>
      <c r="AB2579" s="156"/>
      <c r="AC2579" s="156"/>
      <c r="AD2579" s="156"/>
      <c r="AE2579" s="156"/>
      <c r="AF2579" s="156"/>
      <c r="AG2579" s="156"/>
      <c r="AM2579" s="380"/>
      <c r="AN2579" s="214"/>
      <c r="AO2579" s="214"/>
      <c r="AV2579" s="475"/>
      <c r="BC2579" s="381"/>
      <c r="BE2579" s="382"/>
      <c r="BF2579" s="398"/>
      <c r="BG2579" s="409"/>
      <c r="BH2579" s="156"/>
      <c r="BI2579" s="156"/>
      <c r="BJ2579" s="156"/>
      <c r="BK2579" s="156"/>
      <c r="BL2579" s="156"/>
      <c r="BN2579" s="367"/>
    </row>
    <row r="2580" spans="1:66" s="216" customFormat="1" x14ac:dyDescent="0.45">
      <c r="A2580" s="154"/>
      <c r="B2580" s="485"/>
      <c r="C2580" s="155"/>
      <c r="D2580" s="155"/>
      <c r="E2580" s="156"/>
      <c r="F2580" s="156"/>
      <c r="AB2580" s="156"/>
      <c r="AC2580" s="156"/>
      <c r="AD2580" s="156"/>
      <c r="AE2580" s="156"/>
      <c r="AF2580" s="156"/>
      <c r="AG2580" s="156"/>
      <c r="AM2580" s="380"/>
      <c r="AN2580" s="214"/>
      <c r="AO2580" s="214"/>
      <c r="AV2580" s="475"/>
      <c r="BC2580" s="381"/>
      <c r="BE2580" s="382"/>
      <c r="BF2580" s="398"/>
      <c r="BG2580" s="409"/>
      <c r="BH2580" s="156"/>
      <c r="BI2580" s="156"/>
      <c r="BJ2580" s="156"/>
      <c r="BK2580" s="156"/>
      <c r="BL2580" s="156"/>
      <c r="BN2580" s="367"/>
    </row>
    <row r="2581" spans="1:66" s="216" customFormat="1" x14ac:dyDescent="0.45">
      <c r="A2581" s="154"/>
      <c r="B2581" s="485"/>
      <c r="C2581" s="155"/>
      <c r="D2581" s="155"/>
      <c r="E2581" s="156"/>
      <c r="F2581" s="156"/>
      <c r="AB2581" s="156"/>
      <c r="AC2581" s="156"/>
      <c r="AD2581" s="156"/>
      <c r="AE2581" s="156"/>
      <c r="AF2581" s="156"/>
      <c r="AG2581" s="156"/>
      <c r="AM2581" s="380"/>
      <c r="AN2581" s="214"/>
      <c r="AO2581" s="214"/>
      <c r="AV2581" s="475"/>
      <c r="BC2581" s="381"/>
      <c r="BE2581" s="382"/>
      <c r="BF2581" s="398"/>
      <c r="BG2581" s="409"/>
      <c r="BH2581" s="156"/>
      <c r="BI2581" s="156"/>
      <c r="BJ2581" s="156"/>
      <c r="BK2581" s="156"/>
      <c r="BL2581" s="156"/>
      <c r="BN2581" s="367"/>
    </row>
    <row r="2582" spans="1:66" s="216" customFormat="1" x14ac:dyDescent="0.45">
      <c r="A2582" s="154"/>
      <c r="B2582" s="485"/>
      <c r="C2582" s="155"/>
      <c r="D2582" s="155"/>
      <c r="E2582" s="156"/>
      <c r="F2582" s="156"/>
      <c r="AB2582" s="156"/>
      <c r="AC2582" s="156"/>
      <c r="AD2582" s="156"/>
      <c r="AE2582" s="156"/>
      <c r="AF2582" s="156"/>
      <c r="AG2582" s="156"/>
      <c r="AM2582" s="380"/>
      <c r="AN2582" s="214"/>
      <c r="AO2582" s="214"/>
      <c r="AV2582" s="475"/>
      <c r="BC2582" s="381"/>
      <c r="BE2582" s="382"/>
      <c r="BF2582" s="398"/>
      <c r="BG2582" s="409"/>
      <c r="BH2582" s="156"/>
      <c r="BI2582" s="156"/>
      <c r="BJ2582" s="156"/>
      <c r="BK2582" s="156"/>
      <c r="BL2582" s="156"/>
      <c r="BN2582" s="367"/>
    </row>
    <row r="2583" spans="1:66" s="216" customFormat="1" x14ac:dyDescent="0.45">
      <c r="A2583" s="154"/>
      <c r="B2583" s="485"/>
      <c r="C2583" s="155"/>
      <c r="D2583" s="155"/>
      <c r="E2583" s="156"/>
      <c r="F2583" s="156"/>
      <c r="AB2583" s="156"/>
      <c r="AC2583" s="156"/>
      <c r="AD2583" s="156"/>
      <c r="AE2583" s="156"/>
      <c r="AF2583" s="156"/>
      <c r="AG2583" s="156"/>
      <c r="AM2583" s="380"/>
      <c r="AN2583" s="214"/>
      <c r="AO2583" s="214"/>
      <c r="AV2583" s="475"/>
      <c r="BC2583" s="381"/>
      <c r="BE2583" s="382"/>
      <c r="BF2583" s="398"/>
      <c r="BG2583" s="409"/>
      <c r="BH2583" s="156"/>
      <c r="BI2583" s="156"/>
      <c r="BJ2583" s="156"/>
      <c r="BK2583" s="156"/>
      <c r="BL2583" s="156"/>
      <c r="BN2583" s="367"/>
    </row>
    <row r="2584" spans="1:66" s="216" customFormat="1" x14ac:dyDescent="0.45">
      <c r="A2584" s="154"/>
      <c r="B2584" s="485"/>
      <c r="C2584" s="155"/>
      <c r="D2584" s="155"/>
      <c r="E2584" s="156"/>
      <c r="F2584" s="156"/>
      <c r="AB2584" s="156"/>
      <c r="AC2584" s="156"/>
      <c r="AD2584" s="156"/>
      <c r="AE2584" s="156"/>
      <c r="AF2584" s="156"/>
      <c r="AG2584" s="156"/>
      <c r="AM2584" s="380"/>
      <c r="AN2584" s="214"/>
      <c r="AO2584" s="214"/>
      <c r="AV2584" s="475"/>
      <c r="BC2584" s="381"/>
      <c r="BE2584" s="382"/>
      <c r="BF2584" s="398"/>
      <c r="BG2584" s="409"/>
      <c r="BH2584" s="156"/>
      <c r="BI2584" s="156"/>
      <c r="BJ2584" s="156"/>
      <c r="BK2584" s="156"/>
      <c r="BL2584" s="156"/>
      <c r="BN2584" s="367"/>
    </row>
    <row r="2585" spans="1:66" s="216" customFormat="1" x14ac:dyDescent="0.45">
      <c r="A2585" s="154"/>
      <c r="B2585" s="485"/>
      <c r="C2585" s="155"/>
      <c r="D2585" s="155"/>
      <c r="E2585" s="156"/>
      <c r="F2585" s="156"/>
      <c r="AB2585" s="156"/>
      <c r="AC2585" s="156"/>
      <c r="AD2585" s="156"/>
      <c r="AE2585" s="156"/>
      <c r="AF2585" s="156"/>
      <c r="AG2585" s="156"/>
      <c r="AM2585" s="380"/>
      <c r="AN2585" s="214"/>
      <c r="AO2585" s="214"/>
      <c r="AV2585" s="475"/>
      <c r="BC2585" s="381"/>
      <c r="BE2585" s="382"/>
      <c r="BF2585" s="398"/>
      <c r="BG2585" s="409"/>
      <c r="BH2585" s="156"/>
      <c r="BI2585" s="156"/>
      <c r="BJ2585" s="156"/>
      <c r="BK2585" s="156"/>
      <c r="BL2585" s="156"/>
      <c r="BN2585" s="367"/>
    </row>
    <row r="2586" spans="1:66" s="216" customFormat="1" x14ac:dyDescent="0.45">
      <c r="A2586" s="154"/>
      <c r="B2586" s="485"/>
      <c r="C2586" s="155"/>
      <c r="D2586" s="155"/>
      <c r="E2586" s="156"/>
      <c r="F2586" s="156"/>
      <c r="AB2586" s="156"/>
      <c r="AC2586" s="156"/>
      <c r="AD2586" s="156"/>
      <c r="AE2586" s="156"/>
      <c r="AF2586" s="156"/>
      <c r="AG2586" s="156"/>
      <c r="AM2586" s="380"/>
      <c r="AN2586" s="214"/>
      <c r="AO2586" s="214"/>
      <c r="AV2586" s="475"/>
      <c r="BC2586" s="381"/>
      <c r="BE2586" s="382"/>
      <c r="BF2586" s="398"/>
      <c r="BG2586" s="409"/>
      <c r="BH2586" s="156"/>
      <c r="BI2586" s="156"/>
      <c r="BJ2586" s="156"/>
      <c r="BK2586" s="156"/>
      <c r="BL2586" s="156"/>
      <c r="BN2586" s="367"/>
    </row>
    <row r="2587" spans="1:66" s="216" customFormat="1" x14ac:dyDescent="0.45">
      <c r="A2587" s="154"/>
      <c r="B2587" s="485"/>
      <c r="C2587" s="155"/>
      <c r="D2587" s="155"/>
      <c r="E2587" s="156"/>
      <c r="F2587" s="156"/>
      <c r="AB2587" s="156"/>
      <c r="AC2587" s="156"/>
      <c r="AD2587" s="156"/>
      <c r="AE2587" s="156"/>
      <c r="AF2587" s="156"/>
      <c r="AG2587" s="156"/>
      <c r="AM2587" s="380"/>
      <c r="AN2587" s="214"/>
      <c r="AO2587" s="214"/>
      <c r="AV2587" s="475"/>
      <c r="BC2587" s="381"/>
      <c r="BE2587" s="382"/>
      <c r="BF2587" s="398"/>
      <c r="BG2587" s="409"/>
      <c r="BH2587" s="156"/>
      <c r="BI2587" s="156"/>
      <c r="BJ2587" s="156"/>
      <c r="BK2587" s="156"/>
      <c r="BL2587" s="156"/>
      <c r="BN2587" s="367"/>
    </row>
    <row r="2588" spans="1:66" s="216" customFormat="1" x14ac:dyDescent="0.45">
      <c r="A2588" s="154"/>
      <c r="B2588" s="485"/>
      <c r="C2588" s="155"/>
      <c r="D2588" s="155"/>
      <c r="E2588" s="156"/>
      <c r="F2588" s="156"/>
      <c r="AB2588" s="156"/>
      <c r="AC2588" s="156"/>
      <c r="AD2588" s="156"/>
      <c r="AE2588" s="156"/>
      <c r="AF2588" s="156"/>
      <c r="AG2588" s="156"/>
      <c r="AM2588" s="380"/>
      <c r="AN2588" s="214"/>
      <c r="AO2588" s="214"/>
      <c r="AV2588" s="475"/>
      <c r="BC2588" s="381"/>
      <c r="BE2588" s="382"/>
      <c r="BF2588" s="398"/>
      <c r="BG2588" s="409"/>
      <c r="BH2588" s="156"/>
      <c r="BI2588" s="156"/>
      <c r="BJ2588" s="156"/>
      <c r="BK2588" s="156"/>
      <c r="BL2588" s="156"/>
      <c r="BN2588" s="367"/>
    </row>
    <row r="2589" spans="1:66" s="216" customFormat="1" x14ac:dyDescent="0.45">
      <c r="A2589" s="154"/>
      <c r="B2589" s="485"/>
      <c r="C2589" s="155"/>
      <c r="D2589" s="155"/>
      <c r="E2589" s="156"/>
      <c r="F2589" s="156"/>
      <c r="AB2589" s="156"/>
      <c r="AC2589" s="156"/>
      <c r="AD2589" s="156"/>
      <c r="AE2589" s="156"/>
      <c r="AF2589" s="156"/>
      <c r="AG2589" s="156"/>
      <c r="AM2589" s="380"/>
      <c r="AN2589" s="214"/>
      <c r="AO2589" s="214"/>
      <c r="AV2589" s="475"/>
      <c r="BC2589" s="381"/>
      <c r="BE2589" s="382"/>
      <c r="BF2589" s="398"/>
      <c r="BG2589" s="409"/>
      <c r="BH2589" s="156"/>
      <c r="BI2589" s="156"/>
      <c r="BJ2589" s="156"/>
      <c r="BK2589" s="156"/>
      <c r="BL2589" s="156"/>
      <c r="BN2589" s="367"/>
    </row>
    <row r="2590" spans="1:66" s="216" customFormat="1" x14ac:dyDescent="0.45">
      <c r="A2590" s="154"/>
      <c r="B2590" s="485"/>
      <c r="C2590" s="155"/>
      <c r="D2590" s="155"/>
      <c r="E2590" s="156"/>
      <c r="F2590" s="156"/>
      <c r="AB2590" s="156"/>
      <c r="AC2590" s="156"/>
      <c r="AD2590" s="156"/>
      <c r="AE2590" s="156"/>
      <c r="AF2590" s="156"/>
      <c r="AG2590" s="156"/>
      <c r="AM2590" s="380"/>
      <c r="AN2590" s="214"/>
      <c r="AO2590" s="214"/>
      <c r="AV2590" s="475"/>
      <c r="BC2590" s="381"/>
      <c r="BE2590" s="382"/>
      <c r="BF2590" s="398"/>
      <c r="BG2590" s="409"/>
      <c r="BH2590" s="156"/>
      <c r="BI2590" s="156"/>
      <c r="BJ2590" s="156"/>
      <c r="BK2590" s="156"/>
      <c r="BL2590" s="156"/>
      <c r="BN2590" s="367"/>
    </row>
    <row r="2591" spans="1:66" s="216" customFormat="1" x14ac:dyDescent="0.45">
      <c r="A2591" s="154"/>
      <c r="B2591" s="485"/>
      <c r="C2591" s="155"/>
      <c r="D2591" s="155"/>
      <c r="E2591" s="156"/>
      <c r="F2591" s="156"/>
      <c r="AB2591" s="156"/>
      <c r="AC2591" s="156"/>
      <c r="AD2591" s="156"/>
      <c r="AE2591" s="156"/>
      <c r="AF2591" s="156"/>
      <c r="AG2591" s="156"/>
      <c r="AM2591" s="380"/>
      <c r="AN2591" s="214"/>
      <c r="AO2591" s="214"/>
      <c r="AV2591" s="475"/>
      <c r="BC2591" s="381"/>
      <c r="BE2591" s="382"/>
      <c r="BF2591" s="398"/>
      <c r="BG2591" s="409"/>
      <c r="BH2591" s="156"/>
      <c r="BI2591" s="156"/>
      <c r="BJ2591" s="156"/>
      <c r="BK2591" s="156"/>
      <c r="BL2591" s="156"/>
      <c r="BN2591" s="367"/>
    </row>
    <row r="2592" spans="1:66" s="216" customFormat="1" x14ac:dyDescent="0.45">
      <c r="A2592" s="154"/>
      <c r="B2592" s="485"/>
      <c r="C2592" s="155"/>
      <c r="D2592" s="155"/>
      <c r="E2592" s="156"/>
      <c r="F2592" s="156"/>
      <c r="AB2592" s="156"/>
      <c r="AC2592" s="156"/>
      <c r="AD2592" s="156"/>
      <c r="AE2592" s="156"/>
      <c r="AF2592" s="156"/>
      <c r="AG2592" s="156"/>
      <c r="AM2592" s="380"/>
      <c r="AN2592" s="214"/>
      <c r="AO2592" s="214"/>
      <c r="AV2592" s="475"/>
      <c r="BC2592" s="381"/>
      <c r="BE2592" s="382"/>
      <c r="BF2592" s="398"/>
      <c r="BG2592" s="409"/>
      <c r="BH2592" s="156"/>
      <c r="BI2592" s="156"/>
      <c r="BJ2592" s="156"/>
      <c r="BK2592" s="156"/>
      <c r="BL2592" s="156"/>
      <c r="BN2592" s="367"/>
    </row>
    <row r="2593" spans="1:66" s="216" customFormat="1" x14ac:dyDescent="0.45">
      <c r="A2593" s="154"/>
      <c r="B2593" s="485"/>
      <c r="C2593" s="155"/>
      <c r="D2593" s="155"/>
      <c r="E2593" s="156"/>
      <c r="F2593" s="156"/>
      <c r="AB2593" s="156"/>
      <c r="AC2593" s="156"/>
      <c r="AD2593" s="156"/>
      <c r="AE2593" s="156"/>
      <c r="AF2593" s="156"/>
      <c r="AG2593" s="156"/>
      <c r="AM2593" s="380"/>
      <c r="AN2593" s="214"/>
      <c r="AO2593" s="214"/>
      <c r="AV2593" s="475"/>
      <c r="BC2593" s="381"/>
      <c r="BE2593" s="382"/>
      <c r="BF2593" s="398"/>
      <c r="BG2593" s="409"/>
      <c r="BH2593" s="156"/>
      <c r="BI2593" s="156"/>
      <c r="BJ2593" s="156"/>
      <c r="BK2593" s="156"/>
      <c r="BL2593" s="156"/>
      <c r="BN2593" s="367"/>
    </row>
    <row r="2594" spans="1:66" s="216" customFormat="1" x14ac:dyDescent="0.45">
      <c r="A2594" s="154"/>
      <c r="B2594" s="485"/>
      <c r="C2594" s="155"/>
      <c r="D2594" s="155"/>
      <c r="E2594" s="156"/>
      <c r="F2594" s="156"/>
      <c r="AB2594" s="156"/>
      <c r="AC2594" s="156"/>
      <c r="AD2594" s="156"/>
      <c r="AE2594" s="156"/>
      <c r="AF2594" s="156"/>
      <c r="AG2594" s="156"/>
      <c r="AM2594" s="380"/>
      <c r="AN2594" s="214"/>
      <c r="AO2594" s="214"/>
      <c r="AV2594" s="475"/>
      <c r="BC2594" s="381"/>
      <c r="BE2594" s="382"/>
      <c r="BF2594" s="398"/>
      <c r="BG2594" s="409"/>
      <c r="BH2594" s="156"/>
      <c r="BI2594" s="156"/>
      <c r="BJ2594" s="156"/>
      <c r="BK2594" s="156"/>
      <c r="BL2594" s="156"/>
      <c r="BN2594" s="367"/>
    </row>
    <row r="2595" spans="1:66" s="216" customFormat="1" x14ac:dyDescent="0.45">
      <c r="A2595" s="154"/>
      <c r="B2595" s="485"/>
      <c r="C2595" s="155"/>
      <c r="D2595" s="155"/>
      <c r="E2595" s="156"/>
      <c r="F2595" s="156"/>
      <c r="AB2595" s="156"/>
      <c r="AC2595" s="156"/>
      <c r="AD2595" s="156"/>
      <c r="AE2595" s="156"/>
      <c r="AF2595" s="156"/>
      <c r="AG2595" s="156"/>
      <c r="AM2595" s="380"/>
      <c r="AN2595" s="214"/>
      <c r="AO2595" s="214"/>
      <c r="AV2595" s="475"/>
      <c r="BC2595" s="381"/>
      <c r="BE2595" s="382"/>
      <c r="BF2595" s="398"/>
      <c r="BG2595" s="409"/>
      <c r="BH2595" s="156"/>
      <c r="BI2595" s="156"/>
      <c r="BJ2595" s="156"/>
      <c r="BK2595" s="156"/>
      <c r="BL2595" s="156"/>
      <c r="BN2595" s="367"/>
    </row>
    <row r="2596" spans="1:66" s="216" customFormat="1" x14ac:dyDescent="0.45">
      <c r="A2596" s="154"/>
      <c r="B2596" s="485"/>
      <c r="C2596" s="155"/>
      <c r="D2596" s="155"/>
      <c r="E2596" s="156"/>
      <c r="F2596" s="156"/>
      <c r="AB2596" s="156"/>
      <c r="AC2596" s="156"/>
      <c r="AD2596" s="156"/>
      <c r="AE2596" s="156"/>
      <c r="AF2596" s="156"/>
      <c r="AG2596" s="156"/>
      <c r="AM2596" s="380"/>
      <c r="AN2596" s="214"/>
      <c r="AO2596" s="214"/>
      <c r="AV2596" s="475"/>
      <c r="BC2596" s="381"/>
      <c r="BE2596" s="382"/>
      <c r="BF2596" s="398"/>
      <c r="BG2596" s="409"/>
      <c r="BH2596" s="156"/>
      <c r="BI2596" s="156"/>
      <c r="BJ2596" s="156"/>
      <c r="BK2596" s="156"/>
      <c r="BL2596" s="156"/>
      <c r="BN2596" s="367"/>
    </row>
    <row r="2597" spans="1:66" s="216" customFormat="1" x14ac:dyDescent="0.45">
      <c r="A2597" s="154"/>
      <c r="B2597" s="485"/>
      <c r="C2597" s="155"/>
      <c r="D2597" s="155"/>
      <c r="E2597" s="156"/>
      <c r="F2597" s="156"/>
      <c r="AB2597" s="156"/>
      <c r="AC2597" s="156"/>
      <c r="AD2597" s="156"/>
      <c r="AE2597" s="156"/>
      <c r="AF2597" s="156"/>
      <c r="AG2597" s="156"/>
      <c r="AM2597" s="380"/>
      <c r="AN2597" s="214"/>
      <c r="AO2597" s="214"/>
      <c r="AV2597" s="475"/>
      <c r="BC2597" s="381"/>
      <c r="BE2597" s="382"/>
      <c r="BF2597" s="398"/>
      <c r="BG2597" s="409"/>
      <c r="BH2597" s="156"/>
      <c r="BI2597" s="156"/>
      <c r="BJ2597" s="156"/>
      <c r="BK2597" s="156"/>
      <c r="BL2597" s="156"/>
      <c r="BN2597" s="367"/>
    </row>
    <row r="2598" spans="1:66" s="216" customFormat="1" x14ac:dyDescent="0.45">
      <c r="A2598" s="154"/>
      <c r="B2598" s="485"/>
      <c r="C2598" s="155"/>
      <c r="D2598" s="155"/>
      <c r="E2598" s="156"/>
      <c r="F2598" s="156"/>
      <c r="AB2598" s="156"/>
      <c r="AC2598" s="156"/>
      <c r="AD2598" s="156"/>
      <c r="AE2598" s="156"/>
      <c r="AF2598" s="156"/>
      <c r="AG2598" s="156"/>
      <c r="AM2598" s="380"/>
      <c r="AN2598" s="214"/>
      <c r="AO2598" s="214"/>
      <c r="AV2598" s="475"/>
      <c r="BC2598" s="381"/>
      <c r="BE2598" s="382"/>
      <c r="BF2598" s="398"/>
      <c r="BG2598" s="409"/>
      <c r="BH2598" s="156"/>
      <c r="BI2598" s="156"/>
      <c r="BJ2598" s="156"/>
      <c r="BK2598" s="156"/>
      <c r="BL2598" s="156"/>
      <c r="BN2598" s="367"/>
    </row>
    <row r="2599" spans="1:66" s="216" customFormat="1" x14ac:dyDescent="0.45">
      <c r="A2599" s="154"/>
      <c r="B2599" s="485"/>
      <c r="C2599" s="155"/>
      <c r="D2599" s="155"/>
      <c r="E2599" s="156"/>
      <c r="F2599" s="156"/>
      <c r="AB2599" s="156"/>
      <c r="AC2599" s="156"/>
      <c r="AD2599" s="156"/>
      <c r="AE2599" s="156"/>
      <c r="AF2599" s="156"/>
      <c r="AG2599" s="156"/>
      <c r="AM2599" s="380"/>
      <c r="AN2599" s="214"/>
      <c r="AO2599" s="214"/>
      <c r="AV2599" s="475"/>
      <c r="BC2599" s="381"/>
      <c r="BE2599" s="382"/>
      <c r="BF2599" s="398"/>
      <c r="BG2599" s="409"/>
      <c r="BH2599" s="156"/>
      <c r="BI2599" s="156"/>
      <c r="BJ2599" s="156"/>
      <c r="BK2599" s="156"/>
      <c r="BL2599" s="156"/>
      <c r="BN2599" s="367"/>
    </row>
    <row r="2600" spans="1:66" s="216" customFormat="1" x14ac:dyDescent="0.45">
      <c r="A2600" s="154"/>
      <c r="B2600" s="485"/>
      <c r="C2600" s="155"/>
      <c r="D2600" s="155"/>
      <c r="E2600" s="156"/>
      <c r="F2600" s="156"/>
      <c r="AB2600" s="156"/>
      <c r="AC2600" s="156"/>
      <c r="AD2600" s="156"/>
      <c r="AE2600" s="156"/>
      <c r="AF2600" s="156"/>
      <c r="AG2600" s="156"/>
      <c r="AM2600" s="380"/>
      <c r="AN2600" s="214"/>
      <c r="AO2600" s="214"/>
      <c r="AV2600" s="475"/>
      <c r="BC2600" s="381"/>
      <c r="BE2600" s="382"/>
      <c r="BF2600" s="398"/>
      <c r="BG2600" s="409"/>
      <c r="BH2600" s="156"/>
      <c r="BI2600" s="156"/>
      <c r="BJ2600" s="156"/>
      <c r="BK2600" s="156"/>
      <c r="BL2600" s="156"/>
      <c r="BN2600" s="367"/>
    </row>
    <row r="2601" spans="1:66" s="216" customFormat="1" x14ac:dyDescent="0.45">
      <c r="A2601" s="154"/>
      <c r="B2601" s="485"/>
      <c r="C2601" s="155"/>
      <c r="D2601" s="155"/>
      <c r="E2601" s="156"/>
      <c r="F2601" s="156"/>
      <c r="AB2601" s="156"/>
      <c r="AC2601" s="156"/>
      <c r="AD2601" s="156"/>
      <c r="AE2601" s="156"/>
      <c r="AF2601" s="156"/>
      <c r="AG2601" s="156"/>
      <c r="AM2601" s="380"/>
      <c r="AN2601" s="214"/>
      <c r="AO2601" s="214"/>
      <c r="AV2601" s="475"/>
      <c r="BC2601" s="381"/>
      <c r="BE2601" s="382"/>
      <c r="BF2601" s="398"/>
      <c r="BG2601" s="409"/>
      <c r="BH2601" s="156"/>
      <c r="BI2601" s="156"/>
      <c r="BJ2601" s="156"/>
      <c r="BK2601" s="156"/>
      <c r="BL2601" s="156"/>
      <c r="BN2601" s="367"/>
    </row>
    <row r="2602" spans="1:66" s="216" customFormat="1" x14ac:dyDescent="0.45">
      <c r="A2602" s="154"/>
      <c r="B2602" s="485"/>
      <c r="C2602" s="155"/>
      <c r="D2602" s="155"/>
      <c r="E2602" s="156"/>
      <c r="F2602" s="156"/>
      <c r="AB2602" s="156"/>
      <c r="AC2602" s="156"/>
      <c r="AD2602" s="156"/>
      <c r="AE2602" s="156"/>
      <c r="AF2602" s="156"/>
      <c r="AG2602" s="156"/>
      <c r="AM2602" s="380"/>
      <c r="AN2602" s="214"/>
      <c r="AO2602" s="214"/>
      <c r="AV2602" s="475"/>
      <c r="BC2602" s="381"/>
      <c r="BE2602" s="382"/>
      <c r="BF2602" s="398"/>
      <c r="BG2602" s="409"/>
      <c r="BH2602" s="156"/>
      <c r="BI2602" s="156"/>
      <c r="BJ2602" s="156"/>
      <c r="BK2602" s="156"/>
      <c r="BL2602" s="156"/>
      <c r="BN2602" s="367"/>
    </row>
    <row r="2603" spans="1:66" s="216" customFormat="1" x14ac:dyDescent="0.45">
      <c r="A2603" s="154"/>
      <c r="B2603" s="485"/>
      <c r="C2603" s="155"/>
      <c r="D2603" s="155"/>
      <c r="E2603" s="156"/>
      <c r="F2603" s="156"/>
      <c r="AB2603" s="156"/>
      <c r="AC2603" s="156"/>
      <c r="AD2603" s="156"/>
      <c r="AE2603" s="156"/>
      <c r="AF2603" s="156"/>
      <c r="AG2603" s="156"/>
      <c r="AM2603" s="380"/>
      <c r="AN2603" s="214"/>
      <c r="AO2603" s="214"/>
      <c r="AV2603" s="475"/>
      <c r="BC2603" s="381"/>
      <c r="BE2603" s="382"/>
      <c r="BF2603" s="398"/>
      <c r="BG2603" s="409"/>
      <c r="BH2603" s="156"/>
      <c r="BI2603" s="156"/>
      <c r="BJ2603" s="156"/>
      <c r="BK2603" s="156"/>
      <c r="BL2603" s="156"/>
      <c r="BN2603" s="367"/>
    </row>
    <row r="2604" spans="1:66" s="216" customFormat="1" x14ac:dyDescent="0.45">
      <c r="A2604" s="154"/>
      <c r="B2604" s="485"/>
      <c r="C2604" s="155"/>
      <c r="D2604" s="155"/>
      <c r="E2604" s="156"/>
      <c r="F2604" s="156"/>
      <c r="AB2604" s="156"/>
      <c r="AC2604" s="156"/>
      <c r="AD2604" s="156"/>
      <c r="AE2604" s="156"/>
      <c r="AF2604" s="156"/>
      <c r="AG2604" s="156"/>
      <c r="AM2604" s="380"/>
      <c r="AN2604" s="214"/>
      <c r="AO2604" s="214"/>
      <c r="AV2604" s="475"/>
      <c r="BC2604" s="381"/>
      <c r="BE2604" s="382"/>
      <c r="BF2604" s="398"/>
      <c r="BG2604" s="409"/>
      <c r="BH2604" s="156"/>
      <c r="BI2604" s="156"/>
      <c r="BJ2604" s="156"/>
      <c r="BK2604" s="156"/>
      <c r="BL2604" s="156"/>
      <c r="BN2604" s="367"/>
    </row>
    <row r="2605" spans="1:66" s="216" customFormat="1" x14ac:dyDescent="0.45">
      <c r="A2605" s="154"/>
      <c r="B2605" s="485"/>
      <c r="C2605" s="155"/>
      <c r="D2605" s="155"/>
      <c r="E2605" s="156"/>
      <c r="F2605" s="156"/>
      <c r="AB2605" s="156"/>
      <c r="AC2605" s="156"/>
      <c r="AD2605" s="156"/>
      <c r="AE2605" s="156"/>
      <c r="AF2605" s="156"/>
      <c r="AG2605" s="156"/>
      <c r="AM2605" s="380"/>
      <c r="AN2605" s="214"/>
      <c r="AO2605" s="214"/>
      <c r="AV2605" s="475"/>
      <c r="BC2605" s="381"/>
      <c r="BE2605" s="382"/>
      <c r="BF2605" s="398"/>
      <c r="BG2605" s="409"/>
      <c r="BH2605" s="156"/>
      <c r="BI2605" s="156"/>
      <c r="BJ2605" s="156"/>
      <c r="BK2605" s="156"/>
      <c r="BL2605" s="156"/>
      <c r="BN2605" s="367"/>
    </row>
    <row r="2606" spans="1:66" s="216" customFormat="1" x14ac:dyDescent="0.45">
      <c r="A2606" s="154"/>
      <c r="B2606" s="485"/>
      <c r="C2606" s="155"/>
      <c r="D2606" s="155"/>
      <c r="E2606" s="156"/>
      <c r="F2606" s="156"/>
      <c r="AB2606" s="156"/>
      <c r="AC2606" s="156"/>
      <c r="AD2606" s="156"/>
      <c r="AE2606" s="156"/>
      <c r="AF2606" s="156"/>
      <c r="AG2606" s="156"/>
      <c r="AM2606" s="380"/>
      <c r="AN2606" s="214"/>
      <c r="AO2606" s="214"/>
      <c r="AV2606" s="475"/>
      <c r="BC2606" s="381"/>
      <c r="BE2606" s="382"/>
      <c r="BF2606" s="398"/>
      <c r="BG2606" s="409"/>
      <c r="BH2606" s="156"/>
      <c r="BI2606" s="156"/>
      <c r="BJ2606" s="156"/>
      <c r="BK2606" s="156"/>
      <c r="BL2606" s="156"/>
      <c r="BN2606" s="367"/>
    </row>
    <row r="2607" spans="1:66" s="216" customFormat="1" x14ac:dyDescent="0.45">
      <c r="A2607" s="154"/>
      <c r="B2607" s="485"/>
      <c r="C2607" s="155"/>
      <c r="D2607" s="155"/>
      <c r="E2607" s="156"/>
      <c r="F2607" s="156"/>
      <c r="AB2607" s="156"/>
      <c r="AC2607" s="156"/>
      <c r="AD2607" s="156"/>
      <c r="AE2607" s="156"/>
      <c r="AF2607" s="156"/>
      <c r="AG2607" s="156"/>
      <c r="AM2607" s="380"/>
      <c r="AN2607" s="214"/>
      <c r="AO2607" s="214"/>
      <c r="AV2607" s="475"/>
      <c r="BC2607" s="381"/>
      <c r="BE2607" s="382"/>
      <c r="BF2607" s="398"/>
      <c r="BG2607" s="409"/>
      <c r="BH2607" s="156"/>
      <c r="BI2607" s="156"/>
      <c r="BJ2607" s="156"/>
      <c r="BK2607" s="156"/>
      <c r="BL2607" s="156"/>
      <c r="BN2607" s="367"/>
    </row>
    <row r="2608" spans="1:66" s="216" customFormat="1" x14ac:dyDescent="0.45">
      <c r="A2608" s="154"/>
      <c r="B2608" s="485"/>
      <c r="C2608" s="155"/>
      <c r="D2608" s="155"/>
      <c r="E2608" s="156"/>
      <c r="F2608" s="156"/>
      <c r="AB2608" s="156"/>
      <c r="AC2608" s="156"/>
      <c r="AD2608" s="156"/>
      <c r="AE2608" s="156"/>
      <c r="AF2608" s="156"/>
      <c r="AG2608" s="156"/>
      <c r="AM2608" s="380"/>
      <c r="AN2608" s="214"/>
      <c r="AO2608" s="214"/>
      <c r="AV2608" s="475"/>
      <c r="BC2608" s="381"/>
      <c r="BE2608" s="382"/>
      <c r="BF2608" s="398"/>
      <c r="BG2608" s="409"/>
      <c r="BH2608" s="156"/>
      <c r="BI2608" s="156"/>
      <c r="BJ2608" s="156"/>
      <c r="BK2608" s="156"/>
      <c r="BL2608" s="156"/>
      <c r="BN2608" s="367"/>
    </row>
    <row r="2609" spans="1:66" s="216" customFormat="1" x14ac:dyDescent="0.45">
      <c r="A2609" s="154"/>
      <c r="B2609" s="485"/>
      <c r="C2609" s="155"/>
      <c r="D2609" s="155"/>
      <c r="E2609" s="156"/>
      <c r="F2609" s="156"/>
      <c r="AB2609" s="156"/>
      <c r="AC2609" s="156"/>
      <c r="AD2609" s="156"/>
      <c r="AE2609" s="156"/>
      <c r="AF2609" s="156"/>
      <c r="AG2609" s="156"/>
      <c r="AM2609" s="380"/>
      <c r="AN2609" s="214"/>
      <c r="AO2609" s="214"/>
      <c r="AV2609" s="475"/>
      <c r="BC2609" s="381"/>
      <c r="BE2609" s="382"/>
      <c r="BF2609" s="398"/>
      <c r="BG2609" s="409"/>
      <c r="BH2609" s="156"/>
      <c r="BI2609" s="156"/>
      <c r="BJ2609" s="156"/>
      <c r="BK2609" s="156"/>
      <c r="BL2609" s="156"/>
      <c r="BN2609" s="367"/>
    </row>
    <row r="2610" spans="1:66" s="216" customFormat="1" x14ac:dyDescent="0.45">
      <c r="A2610" s="154"/>
      <c r="B2610" s="485"/>
      <c r="C2610" s="155"/>
      <c r="D2610" s="155"/>
      <c r="E2610" s="156"/>
      <c r="F2610" s="156"/>
      <c r="AB2610" s="156"/>
      <c r="AC2610" s="156"/>
      <c r="AD2610" s="156"/>
      <c r="AE2610" s="156"/>
      <c r="AF2610" s="156"/>
      <c r="AG2610" s="156"/>
      <c r="AM2610" s="380"/>
      <c r="AN2610" s="214"/>
      <c r="AO2610" s="214"/>
      <c r="AV2610" s="475"/>
      <c r="BC2610" s="381"/>
      <c r="BE2610" s="382"/>
      <c r="BF2610" s="398"/>
      <c r="BG2610" s="409"/>
      <c r="BH2610" s="156"/>
      <c r="BI2610" s="156"/>
      <c r="BJ2610" s="156"/>
      <c r="BK2610" s="156"/>
      <c r="BL2610" s="156"/>
      <c r="BN2610" s="367"/>
    </row>
    <row r="2611" spans="1:66" s="216" customFormat="1" x14ac:dyDescent="0.45">
      <c r="A2611" s="154"/>
      <c r="B2611" s="485"/>
      <c r="C2611" s="155"/>
      <c r="D2611" s="155"/>
      <c r="E2611" s="156"/>
      <c r="F2611" s="156"/>
      <c r="AB2611" s="156"/>
      <c r="AC2611" s="156"/>
      <c r="AD2611" s="156"/>
      <c r="AE2611" s="156"/>
      <c r="AF2611" s="156"/>
      <c r="AG2611" s="156"/>
      <c r="AM2611" s="380"/>
      <c r="AN2611" s="214"/>
      <c r="AO2611" s="214"/>
      <c r="AV2611" s="475"/>
      <c r="BC2611" s="381"/>
      <c r="BE2611" s="382"/>
      <c r="BF2611" s="398"/>
      <c r="BG2611" s="409"/>
      <c r="BH2611" s="156"/>
      <c r="BI2611" s="156"/>
      <c r="BJ2611" s="156"/>
      <c r="BK2611" s="156"/>
      <c r="BL2611" s="156"/>
      <c r="BN2611" s="367"/>
    </row>
    <row r="2612" spans="1:66" s="216" customFormat="1" x14ac:dyDescent="0.45">
      <c r="A2612" s="154"/>
      <c r="B2612" s="485"/>
      <c r="C2612" s="155"/>
      <c r="D2612" s="155"/>
      <c r="E2612" s="156"/>
      <c r="F2612" s="156"/>
      <c r="AB2612" s="156"/>
      <c r="AC2612" s="156"/>
      <c r="AD2612" s="156"/>
      <c r="AE2612" s="156"/>
      <c r="AF2612" s="156"/>
      <c r="AG2612" s="156"/>
      <c r="AM2612" s="380"/>
      <c r="AN2612" s="214"/>
      <c r="AO2612" s="214"/>
      <c r="AV2612" s="475"/>
      <c r="BC2612" s="381"/>
      <c r="BE2612" s="382"/>
      <c r="BF2612" s="398"/>
      <c r="BG2612" s="409"/>
      <c r="BH2612" s="156"/>
      <c r="BI2612" s="156"/>
      <c r="BJ2612" s="156"/>
      <c r="BK2612" s="156"/>
      <c r="BL2612" s="156"/>
      <c r="BN2612" s="367"/>
    </row>
    <row r="2613" spans="1:66" s="216" customFormat="1" x14ac:dyDescent="0.45">
      <c r="A2613" s="154"/>
      <c r="B2613" s="485"/>
      <c r="C2613" s="155"/>
      <c r="D2613" s="155"/>
      <c r="E2613" s="156"/>
      <c r="F2613" s="156"/>
      <c r="AB2613" s="156"/>
      <c r="AC2613" s="156"/>
      <c r="AD2613" s="156"/>
      <c r="AE2613" s="156"/>
      <c r="AF2613" s="156"/>
      <c r="AG2613" s="156"/>
      <c r="AM2613" s="380"/>
      <c r="AN2613" s="214"/>
      <c r="AO2613" s="214"/>
      <c r="AV2613" s="475"/>
      <c r="BC2613" s="381"/>
      <c r="BE2613" s="382"/>
      <c r="BF2613" s="398"/>
      <c r="BG2613" s="409"/>
      <c r="BH2613" s="156"/>
      <c r="BI2613" s="156"/>
      <c r="BJ2613" s="156"/>
      <c r="BK2613" s="156"/>
      <c r="BL2613" s="156"/>
      <c r="BN2613" s="367"/>
    </row>
    <row r="2614" spans="1:66" s="216" customFormat="1" x14ac:dyDescent="0.45">
      <c r="A2614" s="154"/>
      <c r="B2614" s="485"/>
      <c r="C2614" s="155"/>
      <c r="D2614" s="155"/>
      <c r="E2614" s="156"/>
      <c r="F2614" s="156"/>
      <c r="AB2614" s="156"/>
      <c r="AC2614" s="156"/>
      <c r="AD2614" s="156"/>
      <c r="AE2614" s="156"/>
      <c r="AF2614" s="156"/>
      <c r="AG2614" s="156"/>
      <c r="AM2614" s="380"/>
      <c r="AN2614" s="214"/>
      <c r="AO2614" s="214"/>
      <c r="AV2614" s="475"/>
      <c r="BC2614" s="381"/>
      <c r="BE2614" s="382"/>
      <c r="BF2614" s="398"/>
      <c r="BG2614" s="409"/>
      <c r="BH2614" s="156"/>
      <c r="BI2614" s="156"/>
      <c r="BJ2614" s="156"/>
      <c r="BK2614" s="156"/>
      <c r="BL2614" s="156"/>
      <c r="BN2614" s="367"/>
    </row>
    <row r="2615" spans="1:66" s="216" customFormat="1" x14ac:dyDescent="0.45">
      <c r="A2615" s="154"/>
      <c r="B2615" s="485"/>
      <c r="C2615" s="155"/>
      <c r="D2615" s="155"/>
      <c r="E2615" s="156"/>
      <c r="F2615" s="156"/>
      <c r="AB2615" s="156"/>
      <c r="AC2615" s="156"/>
      <c r="AD2615" s="156"/>
      <c r="AE2615" s="156"/>
      <c r="AF2615" s="156"/>
      <c r="AG2615" s="156"/>
      <c r="AM2615" s="380"/>
      <c r="AN2615" s="214"/>
      <c r="AO2615" s="214"/>
      <c r="AV2615" s="475"/>
      <c r="BC2615" s="381"/>
      <c r="BE2615" s="382"/>
      <c r="BF2615" s="398"/>
      <c r="BG2615" s="409"/>
      <c r="BH2615" s="156"/>
      <c r="BI2615" s="156"/>
      <c r="BJ2615" s="156"/>
      <c r="BK2615" s="156"/>
      <c r="BL2615" s="156"/>
      <c r="BN2615" s="367"/>
    </row>
    <row r="2616" spans="1:66" s="216" customFormat="1" x14ac:dyDescent="0.45">
      <c r="A2616" s="154"/>
      <c r="B2616" s="485"/>
      <c r="C2616" s="155"/>
      <c r="D2616" s="155"/>
      <c r="E2616" s="156"/>
      <c r="F2616" s="156"/>
      <c r="AB2616" s="156"/>
      <c r="AC2616" s="156"/>
      <c r="AD2616" s="156"/>
      <c r="AE2616" s="156"/>
      <c r="AF2616" s="156"/>
      <c r="AG2616" s="156"/>
      <c r="AM2616" s="380"/>
      <c r="AN2616" s="214"/>
      <c r="AO2616" s="214"/>
      <c r="AV2616" s="475"/>
      <c r="BC2616" s="381"/>
      <c r="BE2616" s="382"/>
      <c r="BF2616" s="398"/>
      <c r="BG2616" s="409"/>
      <c r="BH2616" s="156"/>
      <c r="BI2616" s="156"/>
      <c r="BJ2616" s="156"/>
      <c r="BK2616" s="156"/>
      <c r="BL2616" s="156"/>
      <c r="BN2616" s="367"/>
    </row>
    <row r="2617" spans="1:66" s="216" customFormat="1" x14ac:dyDescent="0.45">
      <c r="A2617" s="154"/>
      <c r="B2617" s="485"/>
      <c r="C2617" s="155"/>
      <c r="D2617" s="155"/>
      <c r="E2617" s="156"/>
      <c r="F2617" s="156"/>
      <c r="AB2617" s="156"/>
      <c r="AC2617" s="156"/>
      <c r="AD2617" s="156"/>
      <c r="AE2617" s="156"/>
      <c r="AF2617" s="156"/>
      <c r="AG2617" s="156"/>
      <c r="AM2617" s="380"/>
      <c r="AN2617" s="214"/>
      <c r="AO2617" s="214"/>
      <c r="AV2617" s="475"/>
      <c r="BC2617" s="381"/>
      <c r="BE2617" s="382"/>
      <c r="BF2617" s="398"/>
      <c r="BG2617" s="409"/>
      <c r="BH2617" s="156"/>
      <c r="BI2617" s="156"/>
      <c r="BJ2617" s="156"/>
      <c r="BK2617" s="156"/>
      <c r="BL2617" s="156"/>
      <c r="BN2617" s="367"/>
    </row>
    <row r="2618" spans="1:66" s="216" customFormat="1" x14ac:dyDescent="0.45">
      <c r="A2618" s="154"/>
      <c r="B2618" s="485"/>
      <c r="C2618" s="155"/>
      <c r="D2618" s="155"/>
      <c r="E2618" s="156"/>
      <c r="F2618" s="156"/>
      <c r="AB2618" s="156"/>
      <c r="AC2618" s="156"/>
      <c r="AD2618" s="156"/>
      <c r="AE2618" s="156"/>
      <c r="AF2618" s="156"/>
      <c r="AG2618" s="156"/>
      <c r="AM2618" s="380"/>
      <c r="AN2618" s="214"/>
      <c r="AO2618" s="214"/>
      <c r="AV2618" s="475"/>
      <c r="BC2618" s="381"/>
      <c r="BE2618" s="382"/>
      <c r="BF2618" s="398"/>
      <c r="BG2618" s="409"/>
      <c r="BH2618" s="156"/>
      <c r="BI2618" s="156"/>
      <c r="BJ2618" s="156"/>
      <c r="BK2618" s="156"/>
      <c r="BL2618" s="156"/>
      <c r="BN2618" s="367"/>
    </row>
    <row r="2619" spans="1:66" s="216" customFormat="1" x14ac:dyDescent="0.45">
      <c r="A2619" s="154"/>
      <c r="B2619" s="485"/>
      <c r="C2619" s="155"/>
      <c r="D2619" s="155"/>
      <c r="E2619" s="156"/>
      <c r="F2619" s="156"/>
      <c r="AB2619" s="156"/>
      <c r="AC2619" s="156"/>
      <c r="AD2619" s="156"/>
      <c r="AE2619" s="156"/>
      <c r="AF2619" s="156"/>
      <c r="AG2619" s="156"/>
      <c r="AM2619" s="380"/>
      <c r="AN2619" s="214"/>
      <c r="AO2619" s="214"/>
      <c r="AV2619" s="475"/>
      <c r="BC2619" s="381"/>
      <c r="BE2619" s="382"/>
      <c r="BF2619" s="398"/>
      <c r="BG2619" s="409"/>
      <c r="BH2619" s="156"/>
      <c r="BI2619" s="156"/>
      <c r="BJ2619" s="156"/>
      <c r="BK2619" s="156"/>
      <c r="BL2619" s="156"/>
      <c r="BN2619" s="367"/>
    </row>
    <row r="2620" spans="1:66" s="216" customFormat="1" x14ac:dyDescent="0.45">
      <c r="A2620" s="154"/>
      <c r="B2620" s="485"/>
      <c r="C2620" s="155"/>
      <c r="D2620" s="155"/>
      <c r="E2620" s="156"/>
      <c r="F2620" s="156"/>
      <c r="AB2620" s="156"/>
      <c r="AC2620" s="156"/>
      <c r="AD2620" s="156"/>
      <c r="AE2620" s="156"/>
      <c r="AF2620" s="156"/>
      <c r="AG2620" s="156"/>
      <c r="AM2620" s="380"/>
      <c r="AN2620" s="214"/>
      <c r="AO2620" s="214"/>
      <c r="AV2620" s="475"/>
      <c r="BC2620" s="381"/>
      <c r="BE2620" s="382"/>
      <c r="BF2620" s="398"/>
      <c r="BG2620" s="409"/>
      <c r="BH2620" s="156"/>
      <c r="BI2620" s="156"/>
      <c r="BJ2620" s="156"/>
      <c r="BK2620" s="156"/>
      <c r="BL2620" s="156"/>
      <c r="BN2620" s="367"/>
    </row>
    <row r="2621" spans="1:66" s="216" customFormat="1" x14ac:dyDescent="0.45">
      <c r="A2621" s="154"/>
      <c r="B2621" s="485"/>
      <c r="C2621" s="155"/>
      <c r="D2621" s="155"/>
      <c r="E2621" s="156"/>
      <c r="F2621" s="156"/>
      <c r="AB2621" s="156"/>
      <c r="AC2621" s="156"/>
      <c r="AD2621" s="156"/>
      <c r="AE2621" s="156"/>
      <c r="AF2621" s="156"/>
      <c r="AG2621" s="156"/>
      <c r="AM2621" s="380"/>
      <c r="AN2621" s="214"/>
      <c r="AO2621" s="214"/>
      <c r="AV2621" s="475"/>
      <c r="BC2621" s="381"/>
      <c r="BE2621" s="382"/>
      <c r="BF2621" s="398"/>
      <c r="BG2621" s="409"/>
      <c r="BH2621" s="156"/>
      <c r="BI2621" s="156"/>
      <c r="BJ2621" s="156"/>
      <c r="BK2621" s="156"/>
      <c r="BL2621" s="156"/>
      <c r="BN2621" s="367"/>
    </row>
    <row r="2622" spans="1:66" s="216" customFormat="1" x14ac:dyDescent="0.45">
      <c r="A2622" s="154"/>
      <c r="B2622" s="485"/>
      <c r="C2622" s="155"/>
      <c r="D2622" s="155"/>
      <c r="E2622" s="156"/>
      <c r="F2622" s="156"/>
      <c r="AB2622" s="156"/>
      <c r="AC2622" s="156"/>
      <c r="AD2622" s="156"/>
      <c r="AE2622" s="156"/>
      <c r="AF2622" s="156"/>
      <c r="AG2622" s="156"/>
      <c r="AM2622" s="380"/>
      <c r="AN2622" s="214"/>
      <c r="AO2622" s="214"/>
      <c r="AV2622" s="475"/>
      <c r="BC2622" s="381"/>
      <c r="BE2622" s="382"/>
      <c r="BF2622" s="398"/>
      <c r="BG2622" s="409"/>
      <c r="BH2622" s="156"/>
      <c r="BI2622" s="156"/>
      <c r="BJ2622" s="156"/>
      <c r="BK2622" s="156"/>
      <c r="BL2622" s="156"/>
      <c r="BN2622" s="367"/>
    </row>
    <row r="2623" spans="1:66" s="216" customFormat="1" x14ac:dyDescent="0.45">
      <c r="A2623" s="154"/>
      <c r="B2623" s="485"/>
      <c r="C2623" s="155"/>
      <c r="D2623" s="155"/>
      <c r="E2623" s="156"/>
      <c r="F2623" s="156"/>
      <c r="AB2623" s="156"/>
      <c r="AC2623" s="156"/>
      <c r="AD2623" s="156"/>
      <c r="AE2623" s="156"/>
      <c r="AF2623" s="156"/>
      <c r="AG2623" s="156"/>
      <c r="AM2623" s="380"/>
      <c r="AN2623" s="214"/>
      <c r="AO2623" s="214"/>
      <c r="AV2623" s="475"/>
      <c r="BC2623" s="381"/>
      <c r="BE2623" s="382"/>
      <c r="BF2623" s="398"/>
      <c r="BG2623" s="409"/>
      <c r="BH2623" s="156"/>
      <c r="BI2623" s="156"/>
      <c r="BJ2623" s="156"/>
      <c r="BK2623" s="156"/>
      <c r="BL2623" s="156"/>
      <c r="BN2623" s="367"/>
    </row>
    <row r="2624" spans="1:66" s="216" customFormat="1" x14ac:dyDescent="0.45">
      <c r="A2624" s="154"/>
      <c r="B2624" s="485"/>
      <c r="C2624" s="155"/>
      <c r="D2624" s="155"/>
      <c r="E2624" s="156"/>
      <c r="F2624" s="156"/>
      <c r="AB2624" s="156"/>
      <c r="AC2624" s="156"/>
      <c r="AD2624" s="156"/>
      <c r="AE2624" s="156"/>
      <c r="AF2624" s="156"/>
      <c r="AG2624" s="156"/>
      <c r="AM2624" s="380"/>
      <c r="AN2624" s="214"/>
      <c r="AO2624" s="214"/>
      <c r="AV2624" s="475"/>
      <c r="BC2624" s="381"/>
      <c r="BE2624" s="382"/>
      <c r="BF2624" s="398"/>
      <c r="BG2624" s="409"/>
      <c r="BH2624" s="156"/>
      <c r="BI2624" s="156"/>
      <c r="BJ2624" s="156"/>
      <c r="BK2624" s="156"/>
      <c r="BL2624" s="156"/>
      <c r="BN2624" s="367"/>
    </row>
    <row r="2625" spans="1:66" s="216" customFormat="1" x14ac:dyDescent="0.45">
      <c r="A2625" s="154"/>
      <c r="B2625" s="485"/>
      <c r="C2625" s="155"/>
      <c r="D2625" s="155"/>
      <c r="E2625" s="156"/>
      <c r="F2625" s="156"/>
      <c r="AB2625" s="156"/>
      <c r="AC2625" s="156"/>
      <c r="AD2625" s="156"/>
      <c r="AE2625" s="156"/>
      <c r="AF2625" s="156"/>
      <c r="AG2625" s="156"/>
      <c r="AM2625" s="380"/>
      <c r="AN2625" s="214"/>
      <c r="AO2625" s="214"/>
      <c r="AV2625" s="475"/>
      <c r="BC2625" s="381"/>
      <c r="BE2625" s="382"/>
      <c r="BF2625" s="398"/>
      <c r="BG2625" s="409"/>
      <c r="BH2625" s="156"/>
      <c r="BI2625" s="156"/>
      <c r="BJ2625" s="156"/>
      <c r="BK2625" s="156"/>
      <c r="BL2625" s="156"/>
      <c r="BN2625" s="367"/>
    </row>
    <row r="2626" spans="1:66" s="216" customFormat="1" x14ac:dyDescent="0.45">
      <c r="A2626" s="154"/>
      <c r="B2626" s="485"/>
      <c r="C2626" s="155"/>
      <c r="D2626" s="155"/>
      <c r="E2626" s="156"/>
      <c r="F2626" s="156"/>
      <c r="AB2626" s="156"/>
      <c r="AC2626" s="156"/>
      <c r="AD2626" s="156"/>
      <c r="AE2626" s="156"/>
      <c r="AF2626" s="156"/>
      <c r="AG2626" s="156"/>
      <c r="AM2626" s="380"/>
      <c r="AN2626" s="214"/>
      <c r="AO2626" s="214"/>
      <c r="AV2626" s="475"/>
      <c r="BC2626" s="381"/>
      <c r="BE2626" s="382"/>
      <c r="BF2626" s="398"/>
      <c r="BG2626" s="409"/>
      <c r="BH2626" s="156"/>
      <c r="BI2626" s="156"/>
      <c r="BJ2626" s="156"/>
      <c r="BK2626" s="156"/>
      <c r="BL2626" s="156"/>
      <c r="BN2626" s="367"/>
    </row>
    <row r="2627" spans="1:66" s="216" customFormat="1" x14ac:dyDescent="0.45">
      <c r="A2627" s="154"/>
      <c r="B2627" s="485"/>
      <c r="C2627" s="155"/>
      <c r="D2627" s="155"/>
      <c r="E2627" s="156"/>
      <c r="F2627" s="156"/>
      <c r="AB2627" s="156"/>
      <c r="AC2627" s="156"/>
      <c r="AD2627" s="156"/>
      <c r="AE2627" s="156"/>
      <c r="AF2627" s="156"/>
      <c r="AG2627" s="156"/>
      <c r="AM2627" s="380"/>
      <c r="AN2627" s="214"/>
      <c r="AO2627" s="214"/>
      <c r="AV2627" s="475"/>
      <c r="BC2627" s="381"/>
      <c r="BE2627" s="382"/>
      <c r="BF2627" s="398"/>
      <c r="BG2627" s="409"/>
      <c r="BH2627" s="156"/>
      <c r="BI2627" s="156"/>
      <c r="BJ2627" s="156"/>
      <c r="BK2627" s="156"/>
      <c r="BL2627" s="156"/>
      <c r="BN2627" s="367"/>
    </row>
    <row r="2628" spans="1:66" s="216" customFormat="1" x14ac:dyDescent="0.45">
      <c r="A2628" s="154"/>
      <c r="B2628" s="485"/>
      <c r="C2628" s="155"/>
      <c r="D2628" s="155"/>
      <c r="E2628" s="156"/>
      <c r="F2628" s="156"/>
      <c r="AB2628" s="156"/>
      <c r="AC2628" s="156"/>
      <c r="AD2628" s="156"/>
      <c r="AE2628" s="156"/>
      <c r="AF2628" s="156"/>
      <c r="AG2628" s="156"/>
      <c r="AM2628" s="380"/>
      <c r="AN2628" s="214"/>
      <c r="AO2628" s="214"/>
      <c r="AV2628" s="475"/>
      <c r="BC2628" s="381"/>
      <c r="BE2628" s="382"/>
      <c r="BF2628" s="398"/>
      <c r="BG2628" s="409"/>
      <c r="BH2628" s="156"/>
      <c r="BI2628" s="156"/>
      <c r="BJ2628" s="156"/>
      <c r="BK2628" s="156"/>
      <c r="BL2628" s="156"/>
      <c r="BN2628" s="367"/>
    </row>
    <row r="2629" spans="1:66" s="216" customFormat="1" x14ac:dyDescent="0.45">
      <c r="A2629" s="154"/>
      <c r="B2629" s="485"/>
      <c r="C2629" s="155"/>
      <c r="D2629" s="155"/>
      <c r="E2629" s="156"/>
      <c r="F2629" s="156"/>
      <c r="AB2629" s="156"/>
      <c r="AC2629" s="156"/>
      <c r="AD2629" s="156"/>
      <c r="AE2629" s="156"/>
      <c r="AF2629" s="156"/>
      <c r="AG2629" s="156"/>
      <c r="AM2629" s="380"/>
      <c r="AN2629" s="214"/>
      <c r="AO2629" s="214"/>
      <c r="AV2629" s="475"/>
      <c r="BC2629" s="381"/>
      <c r="BE2629" s="382"/>
      <c r="BF2629" s="398"/>
      <c r="BG2629" s="409"/>
      <c r="BH2629" s="156"/>
      <c r="BI2629" s="156"/>
      <c r="BJ2629" s="156"/>
      <c r="BK2629" s="156"/>
      <c r="BL2629" s="156"/>
      <c r="BN2629" s="367"/>
    </row>
    <row r="2630" spans="1:66" s="216" customFormat="1" x14ac:dyDescent="0.45">
      <c r="A2630" s="154"/>
      <c r="B2630" s="485"/>
      <c r="C2630" s="155"/>
      <c r="D2630" s="155"/>
      <c r="E2630" s="156"/>
      <c r="F2630" s="156"/>
      <c r="AB2630" s="156"/>
      <c r="AC2630" s="156"/>
      <c r="AD2630" s="156"/>
      <c r="AE2630" s="156"/>
      <c r="AF2630" s="156"/>
      <c r="AG2630" s="156"/>
      <c r="AM2630" s="380"/>
      <c r="AN2630" s="214"/>
      <c r="AO2630" s="214"/>
      <c r="AV2630" s="475"/>
      <c r="BC2630" s="381"/>
      <c r="BE2630" s="382"/>
      <c r="BF2630" s="398"/>
      <c r="BG2630" s="409"/>
      <c r="BH2630" s="156"/>
      <c r="BI2630" s="156"/>
      <c r="BJ2630" s="156"/>
      <c r="BK2630" s="156"/>
      <c r="BL2630" s="156"/>
      <c r="BN2630" s="367"/>
    </row>
    <row r="2631" spans="1:66" s="216" customFormat="1" x14ac:dyDescent="0.45">
      <c r="A2631" s="154"/>
      <c r="B2631" s="485"/>
      <c r="C2631" s="155"/>
      <c r="D2631" s="155"/>
      <c r="E2631" s="156"/>
      <c r="F2631" s="156"/>
      <c r="AB2631" s="156"/>
      <c r="AC2631" s="156"/>
      <c r="AD2631" s="156"/>
      <c r="AE2631" s="156"/>
      <c r="AF2631" s="156"/>
      <c r="AG2631" s="156"/>
      <c r="AM2631" s="380"/>
      <c r="AN2631" s="214"/>
      <c r="AO2631" s="214"/>
      <c r="AV2631" s="475"/>
      <c r="BC2631" s="381"/>
      <c r="BE2631" s="382"/>
      <c r="BF2631" s="398"/>
      <c r="BG2631" s="409"/>
      <c r="BH2631" s="156"/>
      <c r="BI2631" s="156"/>
      <c r="BJ2631" s="156"/>
      <c r="BK2631" s="156"/>
      <c r="BL2631" s="156"/>
      <c r="BN2631" s="367"/>
    </row>
    <row r="2632" spans="1:66" s="216" customFormat="1" x14ac:dyDescent="0.45">
      <c r="A2632" s="154"/>
      <c r="B2632" s="485"/>
      <c r="C2632" s="155"/>
      <c r="D2632" s="155"/>
      <c r="E2632" s="156"/>
      <c r="F2632" s="156"/>
      <c r="AB2632" s="156"/>
      <c r="AC2632" s="156"/>
      <c r="AD2632" s="156"/>
      <c r="AE2632" s="156"/>
      <c r="AF2632" s="156"/>
      <c r="AG2632" s="156"/>
      <c r="AM2632" s="380"/>
      <c r="AN2632" s="214"/>
      <c r="AO2632" s="214"/>
      <c r="AV2632" s="475"/>
      <c r="BC2632" s="381"/>
      <c r="BE2632" s="382"/>
      <c r="BF2632" s="398"/>
      <c r="BG2632" s="409"/>
      <c r="BH2632" s="156"/>
      <c r="BI2632" s="156"/>
      <c r="BJ2632" s="156"/>
      <c r="BK2632" s="156"/>
      <c r="BL2632" s="156"/>
      <c r="BN2632" s="367"/>
    </row>
    <row r="2633" spans="1:66" s="216" customFormat="1" x14ac:dyDescent="0.45">
      <c r="A2633" s="154"/>
      <c r="B2633" s="485"/>
      <c r="C2633" s="155"/>
      <c r="D2633" s="155"/>
      <c r="E2633" s="156"/>
      <c r="F2633" s="156"/>
      <c r="AB2633" s="156"/>
      <c r="AC2633" s="156"/>
      <c r="AD2633" s="156"/>
      <c r="AE2633" s="156"/>
      <c r="AF2633" s="156"/>
      <c r="AG2633" s="156"/>
      <c r="AM2633" s="380"/>
      <c r="AN2633" s="214"/>
      <c r="AO2633" s="214"/>
      <c r="AV2633" s="475"/>
      <c r="BC2633" s="381"/>
      <c r="BE2633" s="382"/>
      <c r="BF2633" s="398"/>
      <c r="BG2633" s="409"/>
      <c r="BH2633" s="156"/>
      <c r="BI2633" s="156"/>
      <c r="BJ2633" s="156"/>
      <c r="BK2633" s="156"/>
      <c r="BL2633" s="156"/>
      <c r="BN2633" s="367"/>
    </row>
    <row r="2634" spans="1:66" s="216" customFormat="1" x14ac:dyDescent="0.45">
      <c r="A2634" s="154"/>
      <c r="B2634" s="485"/>
      <c r="C2634" s="155"/>
      <c r="D2634" s="155"/>
      <c r="E2634" s="156"/>
      <c r="F2634" s="156"/>
      <c r="AB2634" s="156"/>
      <c r="AC2634" s="156"/>
      <c r="AD2634" s="156"/>
      <c r="AE2634" s="156"/>
      <c r="AF2634" s="156"/>
      <c r="AG2634" s="156"/>
      <c r="AM2634" s="380"/>
      <c r="AN2634" s="214"/>
      <c r="AO2634" s="214"/>
      <c r="AV2634" s="475"/>
      <c r="BC2634" s="381"/>
      <c r="BE2634" s="382"/>
      <c r="BF2634" s="398"/>
      <c r="BG2634" s="409"/>
      <c r="BH2634" s="156"/>
      <c r="BI2634" s="156"/>
      <c r="BJ2634" s="156"/>
      <c r="BK2634" s="156"/>
      <c r="BL2634" s="156"/>
      <c r="BN2634" s="367"/>
    </row>
    <row r="2635" spans="1:66" s="216" customFormat="1" x14ac:dyDescent="0.45">
      <c r="A2635" s="154"/>
      <c r="B2635" s="485"/>
      <c r="C2635" s="155"/>
      <c r="D2635" s="155"/>
      <c r="E2635" s="156"/>
      <c r="F2635" s="156"/>
      <c r="AB2635" s="156"/>
      <c r="AC2635" s="156"/>
      <c r="AD2635" s="156"/>
      <c r="AE2635" s="156"/>
      <c r="AF2635" s="156"/>
      <c r="AG2635" s="156"/>
      <c r="AM2635" s="380"/>
      <c r="AN2635" s="214"/>
      <c r="AO2635" s="214"/>
      <c r="AV2635" s="475"/>
      <c r="BC2635" s="381"/>
      <c r="BE2635" s="382"/>
      <c r="BF2635" s="398"/>
      <c r="BG2635" s="409"/>
      <c r="BH2635" s="156"/>
      <c r="BI2635" s="156"/>
      <c r="BJ2635" s="156"/>
      <c r="BK2635" s="156"/>
      <c r="BL2635" s="156"/>
      <c r="BN2635" s="367"/>
    </row>
    <row r="2636" spans="1:66" s="216" customFormat="1" x14ac:dyDescent="0.45">
      <c r="A2636" s="154"/>
      <c r="B2636" s="485"/>
      <c r="C2636" s="155"/>
      <c r="D2636" s="155"/>
      <c r="E2636" s="156"/>
      <c r="F2636" s="156"/>
      <c r="AB2636" s="156"/>
      <c r="AC2636" s="156"/>
      <c r="AD2636" s="156"/>
      <c r="AE2636" s="156"/>
      <c r="AF2636" s="156"/>
      <c r="AG2636" s="156"/>
      <c r="AM2636" s="380"/>
      <c r="AN2636" s="214"/>
      <c r="AO2636" s="214"/>
      <c r="AV2636" s="475"/>
      <c r="BC2636" s="381"/>
      <c r="BE2636" s="382"/>
      <c r="BF2636" s="398"/>
      <c r="BG2636" s="409"/>
      <c r="BH2636" s="156"/>
      <c r="BI2636" s="156"/>
      <c r="BJ2636" s="156"/>
      <c r="BK2636" s="156"/>
      <c r="BL2636" s="156"/>
      <c r="BN2636" s="367"/>
    </row>
    <row r="2637" spans="1:66" s="216" customFormat="1" x14ac:dyDescent="0.45">
      <c r="A2637" s="154"/>
      <c r="B2637" s="485"/>
      <c r="C2637" s="155"/>
      <c r="D2637" s="155"/>
      <c r="E2637" s="156"/>
      <c r="F2637" s="156"/>
      <c r="AB2637" s="156"/>
      <c r="AC2637" s="156"/>
      <c r="AD2637" s="156"/>
      <c r="AE2637" s="156"/>
      <c r="AF2637" s="156"/>
      <c r="AG2637" s="156"/>
      <c r="AM2637" s="380"/>
      <c r="AN2637" s="214"/>
      <c r="AO2637" s="214"/>
      <c r="AV2637" s="475"/>
      <c r="BC2637" s="381"/>
      <c r="BE2637" s="382"/>
      <c r="BF2637" s="398"/>
      <c r="BG2637" s="409"/>
      <c r="BH2637" s="156"/>
      <c r="BI2637" s="156"/>
      <c r="BJ2637" s="156"/>
      <c r="BK2637" s="156"/>
      <c r="BL2637" s="156"/>
      <c r="BN2637" s="367"/>
    </row>
    <row r="2638" spans="1:66" s="216" customFormat="1" x14ac:dyDescent="0.45">
      <c r="A2638" s="154"/>
      <c r="B2638" s="485"/>
      <c r="C2638" s="155"/>
      <c r="D2638" s="155"/>
      <c r="E2638" s="156"/>
      <c r="F2638" s="156"/>
      <c r="AB2638" s="156"/>
      <c r="AC2638" s="156"/>
      <c r="AD2638" s="156"/>
      <c r="AE2638" s="156"/>
      <c r="AF2638" s="156"/>
      <c r="AG2638" s="156"/>
      <c r="AM2638" s="380"/>
      <c r="AN2638" s="214"/>
      <c r="AO2638" s="214"/>
      <c r="AV2638" s="475"/>
      <c r="BC2638" s="381"/>
      <c r="BE2638" s="382"/>
      <c r="BF2638" s="398"/>
      <c r="BG2638" s="409"/>
      <c r="BH2638" s="156"/>
      <c r="BI2638" s="156"/>
      <c r="BJ2638" s="156"/>
      <c r="BK2638" s="156"/>
      <c r="BL2638" s="156"/>
      <c r="BN2638" s="367"/>
    </row>
    <row r="2639" spans="1:66" s="216" customFormat="1" x14ac:dyDescent="0.45">
      <c r="A2639" s="154"/>
      <c r="B2639" s="485"/>
      <c r="C2639" s="155"/>
      <c r="D2639" s="155"/>
      <c r="E2639" s="156"/>
      <c r="F2639" s="156"/>
      <c r="AB2639" s="156"/>
      <c r="AC2639" s="156"/>
      <c r="AD2639" s="156"/>
      <c r="AE2639" s="156"/>
      <c r="AF2639" s="156"/>
      <c r="AG2639" s="156"/>
      <c r="AM2639" s="380"/>
      <c r="AN2639" s="214"/>
      <c r="AO2639" s="214"/>
      <c r="AV2639" s="475"/>
      <c r="BC2639" s="381"/>
      <c r="BE2639" s="382"/>
      <c r="BF2639" s="398"/>
      <c r="BG2639" s="409"/>
      <c r="BH2639" s="156"/>
      <c r="BI2639" s="156"/>
      <c r="BJ2639" s="156"/>
      <c r="BK2639" s="156"/>
      <c r="BL2639" s="156"/>
      <c r="BN2639" s="367"/>
    </row>
    <row r="2640" spans="1:66" s="216" customFormat="1" x14ac:dyDescent="0.45">
      <c r="A2640" s="154"/>
      <c r="B2640" s="485"/>
      <c r="C2640" s="155"/>
      <c r="D2640" s="155"/>
      <c r="E2640" s="156"/>
      <c r="F2640" s="156"/>
      <c r="AB2640" s="156"/>
      <c r="AC2640" s="156"/>
      <c r="AD2640" s="156"/>
      <c r="AE2640" s="156"/>
      <c r="AF2640" s="156"/>
      <c r="AG2640" s="156"/>
      <c r="AM2640" s="380"/>
      <c r="AN2640" s="214"/>
      <c r="AO2640" s="214"/>
      <c r="AV2640" s="475"/>
      <c r="BC2640" s="381"/>
      <c r="BE2640" s="382"/>
      <c r="BF2640" s="398"/>
      <c r="BG2640" s="409"/>
      <c r="BH2640" s="156"/>
      <c r="BI2640" s="156"/>
      <c r="BJ2640" s="156"/>
      <c r="BK2640" s="156"/>
      <c r="BL2640" s="156"/>
      <c r="BN2640" s="367"/>
    </row>
    <row r="2641" spans="1:66" s="216" customFormat="1" x14ac:dyDescent="0.45">
      <c r="A2641" s="154"/>
      <c r="B2641" s="485"/>
      <c r="C2641" s="155"/>
      <c r="D2641" s="155"/>
      <c r="E2641" s="156"/>
      <c r="F2641" s="156"/>
      <c r="AB2641" s="156"/>
      <c r="AC2641" s="156"/>
      <c r="AD2641" s="156"/>
      <c r="AE2641" s="156"/>
      <c r="AF2641" s="156"/>
      <c r="AG2641" s="156"/>
      <c r="AM2641" s="380"/>
      <c r="AN2641" s="214"/>
      <c r="AO2641" s="214"/>
      <c r="AV2641" s="475"/>
      <c r="BC2641" s="381"/>
      <c r="BE2641" s="382"/>
      <c r="BF2641" s="398"/>
      <c r="BG2641" s="409"/>
      <c r="BH2641" s="156"/>
      <c r="BI2641" s="156"/>
      <c r="BJ2641" s="156"/>
      <c r="BK2641" s="156"/>
      <c r="BL2641" s="156"/>
      <c r="BN2641" s="367"/>
    </row>
    <row r="2642" spans="1:66" s="216" customFormat="1" x14ac:dyDescent="0.45">
      <c r="A2642" s="154"/>
      <c r="B2642" s="485"/>
      <c r="C2642" s="155"/>
      <c r="D2642" s="155"/>
      <c r="E2642" s="156"/>
      <c r="F2642" s="156"/>
      <c r="AB2642" s="156"/>
      <c r="AC2642" s="156"/>
      <c r="AD2642" s="156"/>
      <c r="AE2642" s="156"/>
      <c r="AF2642" s="156"/>
      <c r="AG2642" s="156"/>
      <c r="AM2642" s="380"/>
      <c r="AN2642" s="214"/>
      <c r="AO2642" s="214"/>
      <c r="AV2642" s="475"/>
      <c r="BC2642" s="381"/>
      <c r="BE2642" s="382"/>
      <c r="BF2642" s="398"/>
      <c r="BG2642" s="409"/>
      <c r="BH2642" s="156"/>
      <c r="BI2642" s="156"/>
      <c r="BJ2642" s="156"/>
      <c r="BK2642" s="156"/>
      <c r="BL2642" s="156"/>
      <c r="BN2642" s="367"/>
    </row>
    <row r="2643" spans="1:66" s="216" customFormat="1" x14ac:dyDescent="0.45">
      <c r="A2643" s="154"/>
      <c r="B2643" s="485"/>
      <c r="C2643" s="155"/>
      <c r="D2643" s="155"/>
      <c r="E2643" s="156"/>
      <c r="F2643" s="156"/>
      <c r="AB2643" s="156"/>
      <c r="AC2643" s="156"/>
      <c r="AD2643" s="156"/>
      <c r="AE2643" s="156"/>
      <c r="AF2643" s="156"/>
      <c r="AG2643" s="156"/>
      <c r="AM2643" s="380"/>
      <c r="AN2643" s="214"/>
      <c r="AO2643" s="214"/>
      <c r="AV2643" s="475"/>
      <c r="BC2643" s="381"/>
      <c r="BE2643" s="382"/>
      <c r="BF2643" s="398"/>
      <c r="BG2643" s="409"/>
      <c r="BH2643" s="156"/>
      <c r="BI2643" s="156"/>
      <c r="BJ2643" s="156"/>
      <c r="BK2643" s="156"/>
      <c r="BL2643" s="156"/>
      <c r="BN2643" s="367"/>
    </row>
    <row r="2644" spans="1:66" s="216" customFormat="1" x14ac:dyDescent="0.45">
      <c r="A2644" s="154"/>
      <c r="B2644" s="485"/>
      <c r="C2644" s="155"/>
      <c r="D2644" s="155"/>
      <c r="E2644" s="156"/>
      <c r="F2644" s="156"/>
      <c r="AB2644" s="156"/>
      <c r="AC2644" s="156"/>
      <c r="AD2644" s="156"/>
      <c r="AE2644" s="156"/>
      <c r="AF2644" s="156"/>
      <c r="AG2644" s="156"/>
      <c r="AM2644" s="380"/>
      <c r="AN2644" s="214"/>
      <c r="AO2644" s="214"/>
      <c r="AV2644" s="475"/>
      <c r="BC2644" s="381"/>
      <c r="BE2644" s="382"/>
      <c r="BF2644" s="398"/>
      <c r="BG2644" s="409"/>
      <c r="BH2644" s="156"/>
      <c r="BI2644" s="156"/>
      <c r="BJ2644" s="156"/>
      <c r="BK2644" s="156"/>
      <c r="BL2644" s="156"/>
      <c r="BN2644" s="367"/>
    </row>
    <row r="2645" spans="1:66" s="216" customFormat="1" x14ac:dyDescent="0.45">
      <c r="A2645" s="154"/>
      <c r="B2645" s="485"/>
      <c r="C2645" s="155"/>
      <c r="D2645" s="155"/>
      <c r="E2645" s="156"/>
      <c r="F2645" s="156"/>
      <c r="AB2645" s="156"/>
      <c r="AC2645" s="156"/>
      <c r="AD2645" s="156"/>
      <c r="AE2645" s="156"/>
      <c r="AF2645" s="156"/>
      <c r="AG2645" s="156"/>
      <c r="AM2645" s="380"/>
      <c r="AN2645" s="214"/>
      <c r="AO2645" s="214"/>
      <c r="AV2645" s="475"/>
      <c r="BC2645" s="381"/>
      <c r="BE2645" s="382"/>
      <c r="BF2645" s="398"/>
      <c r="BG2645" s="409"/>
      <c r="BH2645" s="156"/>
      <c r="BI2645" s="156"/>
      <c r="BJ2645" s="156"/>
      <c r="BK2645" s="156"/>
      <c r="BL2645" s="156"/>
      <c r="BN2645" s="367"/>
    </row>
    <row r="2646" spans="1:66" s="216" customFormat="1" x14ac:dyDescent="0.45">
      <c r="A2646" s="154"/>
      <c r="B2646" s="485"/>
      <c r="C2646" s="155"/>
      <c r="D2646" s="155"/>
      <c r="E2646" s="156"/>
      <c r="F2646" s="156"/>
      <c r="AB2646" s="156"/>
      <c r="AC2646" s="156"/>
      <c r="AD2646" s="156"/>
      <c r="AE2646" s="156"/>
      <c r="AF2646" s="156"/>
      <c r="AG2646" s="156"/>
      <c r="AM2646" s="380"/>
      <c r="AN2646" s="214"/>
      <c r="AO2646" s="214"/>
      <c r="AV2646" s="475"/>
      <c r="BC2646" s="381"/>
      <c r="BE2646" s="382"/>
      <c r="BF2646" s="398"/>
      <c r="BG2646" s="409"/>
      <c r="BH2646" s="156"/>
      <c r="BI2646" s="156"/>
      <c r="BJ2646" s="156"/>
      <c r="BK2646" s="156"/>
      <c r="BL2646" s="156"/>
      <c r="BN2646" s="367"/>
    </row>
    <row r="2647" spans="1:66" s="216" customFormat="1" x14ac:dyDescent="0.45">
      <c r="A2647" s="154"/>
      <c r="B2647" s="485"/>
      <c r="C2647" s="155"/>
      <c r="D2647" s="155"/>
      <c r="E2647" s="156"/>
      <c r="F2647" s="156"/>
      <c r="AB2647" s="156"/>
      <c r="AC2647" s="156"/>
      <c r="AD2647" s="156"/>
      <c r="AE2647" s="156"/>
      <c r="AF2647" s="156"/>
      <c r="AG2647" s="156"/>
      <c r="AM2647" s="380"/>
      <c r="AN2647" s="214"/>
      <c r="AO2647" s="214"/>
      <c r="AV2647" s="475"/>
      <c r="BC2647" s="381"/>
      <c r="BE2647" s="382"/>
      <c r="BF2647" s="398"/>
      <c r="BG2647" s="409"/>
      <c r="BH2647" s="156"/>
      <c r="BI2647" s="156"/>
      <c r="BJ2647" s="156"/>
      <c r="BK2647" s="156"/>
      <c r="BL2647" s="156"/>
      <c r="BN2647" s="367"/>
    </row>
    <row r="2648" spans="1:66" s="216" customFormat="1" x14ac:dyDescent="0.45">
      <c r="A2648" s="154"/>
      <c r="B2648" s="485"/>
      <c r="C2648" s="155"/>
      <c r="D2648" s="155"/>
      <c r="E2648" s="156"/>
      <c r="F2648" s="156"/>
      <c r="AB2648" s="156"/>
      <c r="AC2648" s="156"/>
      <c r="AD2648" s="156"/>
      <c r="AE2648" s="156"/>
      <c r="AF2648" s="156"/>
      <c r="AG2648" s="156"/>
      <c r="AM2648" s="380"/>
      <c r="AN2648" s="214"/>
      <c r="AO2648" s="214"/>
      <c r="AV2648" s="475"/>
      <c r="BC2648" s="381"/>
      <c r="BE2648" s="382"/>
      <c r="BF2648" s="398"/>
      <c r="BG2648" s="409"/>
      <c r="BH2648" s="156"/>
      <c r="BI2648" s="156"/>
      <c r="BJ2648" s="156"/>
      <c r="BK2648" s="156"/>
      <c r="BL2648" s="156"/>
      <c r="BN2648" s="367"/>
    </row>
    <row r="2649" spans="1:66" s="216" customFormat="1" x14ac:dyDescent="0.45">
      <c r="A2649" s="154"/>
      <c r="B2649" s="485"/>
      <c r="C2649" s="155"/>
      <c r="D2649" s="155"/>
      <c r="E2649" s="156"/>
      <c r="F2649" s="156"/>
      <c r="AB2649" s="156"/>
      <c r="AC2649" s="156"/>
      <c r="AD2649" s="156"/>
      <c r="AE2649" s="156"/>
      <c r="AF2649" s="156"/>
      <c r="AG2649" s="156"/>
      <c r="AM2649" s="380"/>
      <c r="AN2649" s="214"/>
      <c r="AO2649" s="214"/>
      <c r="AV2649" s="475"/>
      <c r="BC2649" s="381"/>
      <c r="BE2649" s="382"/>
      <c r="BF2649" s="398"/>
      <c r="BG2649" s="409"/>
      <c r="BH2649" s="156"/>
      <c r="BI2649" s="156"/>
      <c r="BJ2649" s="156"/>
      <c r="BK2649" s="156"/>
      <c r="BL2649" s="156"/>
      <c r="BN2649" s="367"/>
    </row>
    <row r="2650" spans="1:66" s="216" customFormat="1" x14ac:dyDescent="0.45">
      <c r="A2650" s="154"/>
      <c r="B2650" s="485"/>
      <c r="C2650" s="155"/>
      <c r="D2650" s="155"/>
      <c r="E2650" s="156"/>
      <c r="F2650" s="156"/>
      <c r="AB2650" s="156"/>
      <c r="AC2650" s="156"/>
      <c r="AD2650" s="156"/>
      <c r="AE2650" s="156"/>
      <c r="AF2650" s="156"/>
      <c r="AG2650" s="156"/>
      <c r="AM2650" s="380"/>
      <c r="AN2650" s="214"/>
      <c r="AO2650" s="214"/>
      <c r="AV2650" s="475"/>
      <c r="BC2650" s="381"/>
      <c r="BE2650" s="382"/>
      <c r="BF2650" s="398"/>
      <c r="BG2650" s="409"/>
      <c r="BH2650" s="156"/>
      <c r="BI2650" s="156"/>
      <c r="BJ2650" s="156"/>
      <c r="BK2650" s="156"/>
      <c r="BL2650" s="156"/>
      <c r="BN2650" s="367"/>
    </row>
    <row r="2651" spans="1:66" s="216" customFormat="1" x14ac:dyDescent="0.45">
      <c r="A2651" s="154"/>
      <c r="B2651" s="485"/>
      <c r="C2651" s="155"/>
      <c r="D2651" s="155"/>
      <c r="E2651" s="156"/>
      <c r="F2651" s="156"/>
      <c r="AB2651" s="156"/>
      <c r="AC2651" s="156"/>
      <c r="AD2651" s="156"/>
      <c r="AE2651" s="156"/>
      <c r="AF2651" s="156"/>
      <c r="AG2651" s="156"/>
      <c r="AM2651" s="380"/>
      <c r="AN2651" s="214"/>
      <c r="AO2651" s="214"/>
      <c r="AV2651" s="475"/>
      <c r="BC2651" s="381"/>
      <c r="BE2651" s="382"/>
      <c r="BF2651" s="398"/>
      <c r="BG2651" s="409"/>
      <c r="BH2651" s="156"/>
      <c r="BI2651" s="156"/>
      <c r="BJ2651" s="156"/>
      <c r="BK2651" s="156"/>
      <c r="BL2651" s="156"/>
      <c r="BN2651" s="367"/>
    </row>
    <row r="2652" spans="1:66" s="216" customFormat="1" x14ac:dyDescent="0.45">
      <c r="A2652" s="154"/>
      <c r="B2652" s="485"/>
      <c r="C2652" s="155"/>
      <c r="D2652" s="155"/>
      <c r="E2652" s="156"/>
      <c r="F2652" s="156"/>
      <c r="AB2652" s="156"/>
      <c r="AC2652" s="156"/>
      <c r="AD2652" s="156"/>
      <c r="AE2652" s="156"/>
      <c r="AF2652" s="156"/>
      <c r="AG2652" s="156"/>
      <c r="AM2652" s="380"/>
      <c r="AN2652" s="214"/>
      <c r="AO2652" s="214"/>
      <c r="AV2652" s="475"/>
      <c r="BC2652" s="381"/>
      <c r="BE2652" s="382"/>
      <c r="BF2652" s="398"/>
      <c r="BG2652" s="409"/>
      <c r="BH2652" s="156"/>
      <c r="BI2652" s="156"/>
      <c r="BJ2652" s="156"/>
      <c r="BK2652" s="156"/>
      <c r="BL2652" s="156"/>
      <c r="BN2652" s="367"/>
    </row>
    <row r="2653" spans="1:66" s="216" customFormat="1" x14ac:dyDescent="0.45">
      <c r="A2653" s="154"/>
      <c r="B2653" s="485"/>
      <c r="C2653" s="155"/>
      <c r="D2653" s="155"/>
      <c r="E2653" s="156"/>
      <c r="F2653" s="156"/>
      <c r="AB2653" s="156"/>
      <c r="AC2653" s="156"/>
      <c r="AD2653" s="156"/>
      <c r="AE2653" s="156"/>
      <c r="AF2653" s="156"/>
      <c r="AG2653" s="156"/>
      <c r="AM2653" s="380"/>
      <c r="AN2653" s="214"/>
      <c r="AO2653" s="214"/>
      <c r="AV2653" s="475"/>
      <c r="BC2653" s="381"/>
      <c r="BE2653" s="382"/>
      <c r="BF2653" s="398"/>
      <c r="BG2653" s="409"/>
      <c r="BH2653" s="156"/>
      <c r="BI2653" s="156"/>
      <c r="BJ2653" s="156"/>
      <c r="BK2653" s="156"/>
      <c r="BL2653" s="156"/>
      <c r="BN2653" s="367"/>
    </row>
    <row r="2654" spans="1:66" s="216" customFormat="1" x14ac:dyDescent="0.45">
      <c r="A2654" s="154"/>
      <c r="B2654" s="485"/>
      <c r="C2654" s="155"/>
      <c r="D2654" s="155"/>
      <c r="E2654" s="156"/>
      <c r="F2654" s="156"/>
      <c r="AB2654" s="156"/>
      <c r="AC2654" s="156"/>
      <c r="AD2654" s="156"/>
      <c r="AE2654" s="156"/>
      <c r="AF2654" s="156"/>
      <c r="AG2654" s="156"/>
      <c r="AM2654" s="380"/>
      <c r="AN2654" s="214"/>
      <c r="AO2654" s="214"/>
      <c r="AV2654" s="475"/>
      <c r="BC2654" s="381"/>
      <c r="BE2654" s="382"/>
      <c r="BF2654" s="398"/>
      <c r="BG2654" s="409"/>
      <c r="BH2654" s="156"/>
      <c r="BI2654" s="156"/>
      <c r="BJ2654" s="156"/>
      <c r="BK2654" s="156"/>
      <c r="BL2654" s="156"/>
      <c r="BN2654" s="367"/>
    </row>
    <row r="2655" spans="1:66" s="216" customFormat="1" x14ac:dyDescent="0.45">
      <c r="A2655" s="154"/>
      <c r="B2655" s="485"/>
      <c r="C2655" s="155"/>
      <c r="D2655" s="155"/>
      <c r="E2655" s="156"/>
      <c r="F2655" s="156"/>
      <c r="AB2655" s="156"/>
      <c r="AC2655" s="156"/>
      <c r="AD2655" s="156"/>
      <c r="AE2655" s="156"/>
      <c r="AF2655" s="156"/>
      <c r="AG2655" s="156"/>
      <c r="AM2655" s="380"/>
      <c r="AN2655" s="214"/>
      <c r="AO2655" s="214"/>
      <c r="AV2655" s="475"/>
      <c r="BC2655" s="381"/>
      <c r="BE2655" s="382"/>
      <c r="BF2655" s="398"/>
      <c r="BG2655" s="409"/>
      <c r="BH2655" s="156"/>
      <c r="BI2655" s="156"/>
      <c r="BJ2655" s="156"/>
      <c r="BK2655" s="156"/>
      <c r="BL2655" s="156"/>
      <c r="BN2655" s="367"/>
    </row>
    <row r="2656" spans="1:66" s="216" customFormat="1" x14ac:dyDescent="0.45">
      <c r="A2656" s="154"/>
      <c r="B2656" s="485"/>
      <c r="C2656" s="155"/>
      <c r="D2656" s="155"/>
      <c r="E2656" s="156"/>
      <c r="F2656" s="156"/>
      <c r="AB2656" s="156"/>
      <c r="AC2656" s="156"/>
      <c r="AD2656" s="156"/>
      <c r="AE2656" s="156"/>
      <c r="AF2656" s="156"/>
      <c r="AG2656" s="156"/>
      <c r="AM2656" s="380"/>
      <c r="AN2656" s="214"/>
      <c r="AO2656" s="214"/>
      <c r="AV2656" s="475"/>
      <c r="BC2656" s="381"/>
      <c r="BE2656" s="382"/>
      <c r="BF2656" s="398"/>
      <c r="BG2656" s="409"/>
      <c r="BH2656" s="156"/>
      <c r="BI2656" s="156"/>
      <c r="BJ2656" s="156"/>
      <c r="BK2656" s="156"/>
      <c r="BL2656" s="156"/>
      <c r="BN2656" s="367"/>
    </row>
    <row r="2657" spans="1:66" s="216" customFormat="1" x14ac:dyDescent="0.45">
      <c r="A2657" s="154"/>
      <c r="B2657" s="485"/>
      <c r="C2657" s="155"/>
      <c r="D2657" s="155"/>
      <c r="E2657" s="156"/>
      <c r="F2657" s="156"/>
      <c r="AB2657" s="156"/>
      <c r="AC2657" s="156"/>
      <c r="AD2657" s="156"/>
      <c r="AE2657" s="156"/>
      <c r="AF2657" s="156"/>
      <c r="AG2657" s="156"/>
      <c r="AM2657" s="380"/>
      <c r="AN2657" s="214"/>
      <c r="AO2657" s="214"/>
      <c r="AV2657" s="475"/>
      <c r="BC2657" s="381"/>
      <c r="BE2657" s="382"/>
      <c r="BF2657" s="398"/>
      <c r="BG2657" s="409"/>
      <c r="BH2657" s="156"/>
      <c r="BI2657" s="156"/>
      <c r="BJ2657" s="156"/>
      <c r="BK2657" s="156"/>
      <c r="BL2657" s="156"/>
      <c r="BN2657" s="367"/>
    </row>
    <row r="2658" spans="1:66" s="216" customFormat="1" x14ac:dyDescent="0.45">
      <c r="A2658" s="154"/>
      <c r="B2658" s="485"/>
      <c r="C2658" s="155"/>
      <c r="D2658" s="155"/>
      <c r="E2658" s="156"/>
      <c r="F2658" s="156"/>
      <c r="AB2658" s="156"/>
      <c r="AC2658" s="156"/>
      <c r="AD2658" s="156"/>
      <c r="AE2658" s="156"/>
      <c r="AF2658" s="156"/>
      <c r="AG2658" s="156"/>
      <c r="AM2658" s="380"/>
      <c r="AN2658" s="214"/>
      <c r="AO2658" s="214"/>
      <c r="AV2658" s="475"/>
      <c r="BC2658" s="381"/>
      <c r="BE2658" s="382"/>
      <c r="BF2658" s="398"/>
      <c r="BG2658" s="409"/>
      <c r="BH2658" s="156"/>
      <c r="BI2658" s="156"/>
      <c r="BJ2658" s="156"/>
      <c r="BK2658" s="156"/>
      <c r="BL2658" s="156"/>
      <c r="BN2658" s="367"/>
    </row>
    <row r="2659" spans="1:66" s="216" customFormat="1" x14ac:dyDescent="0.45">
      <c r="A2659" s="154"/>
      <c r="B2659" s="485"/>
      <c r="C2659" s="155"/>
      <c r="D2659" s="155"/>
      <c r="E2659" s="156"/>
      <c r="F2659" s="156"/>
      <c r="AB2659" s="156"/>
      <c r="AC2659" s="156"/>
      <c r="AD2659" s="156"/>
      <c r="AE2659" s="156"/>
      <c r="AF2659" s="156"/>
      <c r="AG2659" s="156"/>
      <c r="AM2659" s="380"/>
      <c r="AN2659" s="214"/>
      <c r="AO2659" s="214"/>
      <c r="AV2659" s="475"/>
      <c r="BC2659" s="381"/>
      <c r="BE2659" s="382"/>
      <c r="BF2659" s="398"/>
      <c r="BG2659" s="409"/>
      <c r="BH2659" s="156"/>
      <c r="BI2659" s="156"/>
      <c r="BJ2659" s="156"/>
      <c r="BK2659" s="156"/>
      <c r="BL2659" s="156"/>
      <c r="BN2659" s="367"/>
    </row>
    <row r="2660" spans="1:66" s="216" customFormat="1" x14ac:dyDescent="0.45">
      <c r="A2660" s="154"/>
      <c r="B2660" s="485"/>
      <c r="C2660" s="155"/>
      <c r="D2660" s="155"/>
      <c r="E2660" s="156"/>
      <c r="F2660" s="156"/>
      <c r="AB2660" s="156"/>
      <c r="AC2660" s="156"/>
      <c r="AD2660" s="156"/>
      <c r="AE2660" s="156"/>
      <c r="AF2660" s="156"/>
      <c r="AG2660" s="156"/>
      <c r="AM2660" s="380"/>
      <c r="AN2660" s="214"/>
      <c r="AO2660" s="214"/>
      <c r="AV2660" s="475"/>
      <c r="BC2660" s="381"/>
      <c r="BE2660" s="382"/>
      <c r="BF2660" s="398"/>
      <c r="BG2660" s="409"/>
      <c r="BH2660" s="156"/>
      <c r="BI2660" s="156"/>
      <c r="BJ2660" s="156"/>
      <c r="BK2660" s="156"/>
      <c r="BL2660" s="156"/>
      <c r="BN2660" s="367"/>
    </row>
    <row r="2661" spans="1:66" s="216" customFormat="1" x14ac:dyDescent="0.45">
      <c r="A2661" s="154"/>
      <c r="B2661" s="485"/>
      <c r="C2661" s="155"/>
      <c r="D2661" s="155"/>
      <c r="E2661" s="156"/>
      <c r="F2661" s="156"/>
      <c r="AB2661" s="156"/>
      <c r="AC2661" s="156"/>
      <c r="AD2661" s="156"/>
      <c r="AE2661" s="156"/>
      <c r="AF2661" s="156"/>
      <c r="AG2661" s="156"/>
      <c r="AM2661" s="380"/>
      <c r="AN2661" s="214"/>
      <c r="AO2661" s="214"/>
      <c r="AV2661" s="475"/>
      <c r="BC2661" s="381"/>
      <c r="BE2661" s="382"/>
      <c r="BF2661" s="398"/>
      <c r="BG2661" s="409"/>
      <c r="BH2661" s="156"/>
      <c r="BI2661" s="156"/>
      <c r="BJ2661" s="156"/>
      <c r="BK2661" s="156"/>
      <c r="BL2661" s="156"/>
      <c r="BN2661" s="367"/>
    </row>
    <row r="2662" spans="1:66" s="216" customFormat="1" x14ac:dyDescent="0.45">
      <c r="A2662" s="154"/>
      <c r="B2662" s="485"/>
      <c r="C2662" s="155"/>
      <c r="D2662" s="155"/>
      <c r="E2662" s="156"/>
      <c r="F2662" s="156"/>
      <c r="AB2662" s="156"/>
      <c r="AC2662" s="156"/>
      <c r="AD2662" s="156"/>
      <c r="AE2662" s="156"/>
      <c r="AF2662" s="156"/>
      <c r="AG2662" s="156"/>
      <c r="AM2662" s="380"/>
      <c r="AN2662" s="214"/>
      <c r="AO2662" s="214"/>
      <c r="AV2662" s="475"/>
      <c r="BC2662" s="381"/>
      <c r="BE2662" s="382"/>
      <c r="BF2662" s="398"/>
      <c r="BG2662" s="409"/>
      <c r="BH2662" s="156"/>
      <c r="BI2662" s="156"/>
      <c r="BJ2662" s="156"/>
      <c r="BK2662" s="156"/>
      <c r="BL2662" s="156"/>
      <c r="BN2662" s="367"/>
    </row>
    <row r="2663" spans="1:66" s="216" customFormat="1" x14ac:dyDescent="0.45">
      <c r="A2663" s="154"/>
      <c r="B2663" s="485"/>
      <c r="C2663" s="155"/>
      <c r="D2663" s="155"/>
      <c r="E2663" s="156"/>
      <c r="F2663" s="156"/>
      <c r="AB2663" s="156"/>
      <c r="AC2663" s="156"/>
      <c r="AD2663" s="156"/>
      <c r="AE2663" s="156"/>
      <c r="AF2663" s="156"/>
      <c r="AG2663" s="156"/>
      <c r="AM2663" s="380"/>
      <c r="AN2663" s="214"/>
      <c r="AO2663" s="214"/>
      <c r="AV2663" s="475"/>
      <c r="BC2663" s="381"/>
      <c r="BE2663" s="382"/>
      <c r="BF2663" s="398"/>
      <c r="BG2663" s="409"/>
      <c r="BH2663" s="156"/>
      <c r="BI2663" s="156"/>
      <c r="BJ2663" s="156"/>
      <c r="BK2663" s="156"/>
      <c r="BL2663" s="156"/>
      <c r="BN2663" s="367"/>
    </row>
    <row r="2664" spans="1:66" s="216" customFormat="1" x14ac:dyDescent="0.45">
      <c r="A2664" s="154"/>
      <c r="B2664" s="485"/>
      <c r="C2664" s="155"/>
      <c r="D2664" s="155"/>
      <c r="E2664" s="156"/>
      <c r="F2664" s="156"/>
      <c r="AB2664" s="156"/>
      <c r="AC2664" s="156"/>
      <c r="AD2664" s="156"/>
      <c r="AE2664" s="156"/>
      <c r="AF2664" s="156"/>
      <c r="AG2664" s="156"/>
      <c r="AM2664" s="380"/>
      <c r="AN2664" s="214"/>
      <c r="AO2664" s="214"/>
      <c r="AV2664" s="475"/>
      <c r="BC2664" s="381"/>
      <c r="BE2664" s="382"/>
      <c r="BF2664" s="398"/>
      <c r="BG2664" s="409"/>
      <c r="BH2664" s="156"/>
      <c r="BI2664" s="156"/>
      <c r="BJ2664" s="156"/>
      <c r="BK2664" s="156"/>
      <c r="BL2664" s="156"/>
      <c r="BN2664" s="367"/>
    </row>
    <row r="2665" spans="1:66" s="216" customFormat="1" x14ac:dyDescent="0.45">
      <c r="A2665" s="154"/>
      <c r="B2665" s="485"/>
      <c r="C2665" s="155"/>
      <c r="D2665" s="155"/>
      <c r="E2665" s="156"/>
      <c r="F2665" s="156"/>
      <c r="AB2665" s="156"/>
      <c r="AC2665" s="156"/>
      <c r="AD2665" s="156"/>
      <c r="AE2665" s="156"/>
      <c r="AF2665" s="156"/>
      <c r="AG2665" s="156"/>
      <c r="AM2665" s="380"/>
      <c r="AN2665" s="214"/>
      <c r="AO2665" s="214"/>
      <c r="AV2665" s="475"/>
      <c r="BC2665" s="381"/>
      <c r="BE2665" s="382"/>
      <c r="BF2665" s="398"/>
      <c r="BG2665" s="409"/>
      <c r="BH2665" s="156"/>
      <c r="BI2665" s="156"/>
      <c r="BJ2665" s="156"/>
      <c r="BK2665" s="156"/>
      <c r="BL2665" s="156"/>
      <c r="BN2665" s="367"/>
    </row>
    <row r="2666" spans="1:66" x14ac:dyDescent="0.45">
      <c r="A2666" s="151"/>
      <c r="B2666" s="152"/>
      <c r="C2666" s="51"/>
      <c r="D2666" s="51"/>
      <c r="E2666" s="153"/>
      <c r="F2666" s="153"/>
      <c r="S2666" s="383"/>
      <c r="T2666" s="383"/>
      <c r="U2666" s="383"/>
      <c r="V2666" s="383"/>
      <c r="X2666" s="216"/>
      <c r="Y2666" s="216"/>
      <c r="Z2666" s="216"/>
      <c r="AA2666" s="216"/>
      <c r="BF2666" s="399"/>
      <c r="BG2666" s="410"/>
      <c r="BH2666" s="153"/>
      <c r="BI2666" s="153"/>
      <c r="BJ2666" s="153"/>
      <c r="BK2666" s="153"/>
      <c r="BL2666" s="153"/>
    </row>
    <row r="2667" spans="1:66" x14ac:dyDescent="0.45">
      <c r="A2667" s="151"/>
      <c r="B2667" s="152"/>
      <c r="C2667" s="51"/>
      <c r="D2667" s="51"/>
      <c r="E2667" s="153"/>
      <c r="F2667" s="153"/>
      <c r="X2667" s="216"/>
      <c r="Y2667" s="216"/>
      <c r="Z2667" s="216"/>
      <c r="AA2667" s="216"/>
      <c r="BF2667" s="399"/>
      <c r="BG2667" s="410"/>
      <c r="BH2667" s="153"/>
      <c r="BI2667" s="153"/>
      <c r="BJ2667" s="153"/>
      <c r="BK2667" s="153"/>
      <c r="BL2667" s="153"/>
    </row>
    <row r="2668" spans="1:66" x14ac:dyDescent="0.45">
      <c r="A2668" s="151"/>
      <c r="B2668" s="152"/>
      <c r="C2668" s="51"/>
      <c r="D2668" s="51"/>
      <c r="E2668" s="153"/>
      <c r="F2668" s="153"/>
      <c r="X2668" s="216"/>
      <c r="Y2668" s="216"/>
      <c r="Z2668" s="216"/>
      <c r="AA2668" s="216"/>
      <c r="BF2668" s="399"/>
      <c r="BG2668" s="410"/>
      <c r="BH2668" s="153"/>
      <c r="BI2668" s="153"/>
      <c r="BJ2668" s="153"/>
      <c r="BK2668" s="153"/>
      <c r="BL2668" s="153"/>
    </row>
    <row r="2669" spans="1:66" x14ac:dyDescent="0.45">
      <c r="A2669" s="151"/>
      <c r="B2669" s="152"/>
      <c r="C2669" s="51"/>
      <c r="D2669" s="51"/>
      <c r="E2669" s="153"/>
      <c r="F2669" s="153"/>
      <c r="X2669" s="216"/>
      <c r="Y2669" s="216"/>
      <c r="Z2669" s="216"/>
      <c r="AA2669" s="216"/>
      <c r="BF2669" s="399"/>
      <c r="BG2669" s="410"/>
      <c r="BH2669" s="153"/>
      <c r="BI2669" s="153"/>
      <c r="BJ2669" s="153"/>
      <c r="BK2669" s="153"/>
      <c r="BL2669" s="153"/>
    </row>
    <row r="2670" spans="1:66" x14ac:dyDescent="0.45">
      <c r="A2670" s="151"/>
      <c r="B2670" s="152"/>
      <c r="C2670" s="51"/>
      <c r="D2670" s="51"/>
      <c r="E2670" s="153"/>
      <c r="F2670" s="153"/>
      <c r="X2670" s="216"/>
      <c r="Y2670" s="216"/>
      <c r="Z2670" s="216"/>
      <c r="AA2670" s="216"/>
      <c r="BF2670" s="399"/>
      <c r="BG2670" s="410"/>
      <c r="BH2670" s="153"/>
      <c r="BI2670" s="153"/>
      <c r="BJ2670" s="153"/>
      <c r="BK2670" s="153"/>
      <c r="BL2670" s="153"/>
    </row>
    <row r="2671" spans="1:66" x14ac:dyDescent="0.45">
      <c r="A2671" s="151"/>
      <c r="B2671" s="152"/>
      <c r="C2671" s="51"/>
      <c r="D2671" s="51"/>
      <c r="E2671" s="153"/>
      <c r="F2671" s="153"/>
      <c r="X2671" s="216"/>
      <c r="Y2671" s="216"/>
      <c r="Z2671" s="216"/>
      <c r="AA2671" s="216"/>
      <c r="BF2671" s="399"/>
      <c r="BG2671" s="410"/>
      <c r="BH2671" s="153"/>
      <c r="BI2671" s="153"/>
      <c r="BJ2671" s="153"/>
      <c r="BK2671" s="153"/>
      <c r="BL2671" s="153"/>
    </row>
    <row r="2672" spans="1:66" x14ac:dyDescent="0.45">
      <c r="A2672" s="151"/>
      <c r="B2672" s="152"/>
      <c r="C2672" s="51"/>
      <c r="D2672" s="51"/>
      <c r="E2672" s="153"/>
      <c r="F2672" s="153"/>
      <c r="X2672" s="216"/>
      <c r="Y2672" s="216"/>
      <c r="Z2672" s="216"/>
      <c r="AA2672" s="216"/>
      <c r="BF2672" s="399"/>
      <c r="BG2672" s="410"/>
      <c r="BH2672" s="153"/>
      <c r="BI2672" s="153"/>
      <c r="BJ2672" s="153"/>
      <c r="BK2672" s="153"/>
      <c r="BL2672" s="153"/>
    </row>
    <row r="2673" spans="1:64" x14ac:dyDescent="0.45">
      <c r="A2673" s="151"/>
      <c r="B2673" s="152"/>
      <c r="C2673" s="51"/>
      <c r="D2673" s="51"/>
      <c r="E2673" s="153"/>
      <c r="F2673" s="153"/>
      <c r="X2673" s="216"/>
      <c r="Y2673" s="216"/>
      <c r="Z2673" s="216"/>
      <c r="AA2673" s="216"/>
      <c r="BF2673" s="399"/>
      <c r="BG2673" s="410"/>
      <c r="BH2673" s="153"/>
      <c r="BI2673" s="153"/>
      <c r="BJ2673" s="153"/>
      <c r="BK2673" s="153"/>
      <c r="BL2673" s="153"/>
    </row>
    <row r="2674" spans="1:64" x14ac:dyDescent="0.45">
      <c r="A2674" s="151"/>
      <c r="B2674" s="152"/>
      <c r="C2674" s="51"/>
      <c r="D2674" s="51"/>
      <c r="E2674" s="153"/>
      <c r="F2674" s="153"/>
      <c r="X2674" s="216"/>
      <c r="Y2674" s="216"/>
      <c r="Z2674" s="216"/>
      <c r="AA2674" s="216"/>
      <c r="BF2674" s="399"/>
      <c r="BG2674" s="410"/>
      <c r="BH2674" s="153"/>
      <c r="BI2674" s="153"/>
      <c r="BJ2674" s="153"/>
      <c r="BK2674" s="153"/>
      <c r="BL2674" s="153"/>
    </row>
    <row r="2675" spans="1:64" x14ac:dyDescent="0.45">
      <c r="A2675" s="151"/>
      <c r="B2675" s="152"/>
      <c r="C2675" s="51"/>
      <c r="D2675" s="51"/>
      <c r="E2675" s="153"/>
      <c r="F2675" s="153"/>
      <c r="X2675" s="216"/>
      <c r="Y2675" s="216"/>
      <c r="Z2675" s="216"/>
      <c r="AA2675" s="216"/>
      <c r="BF2675" s="399"/>
      <c r="BG2675" s="410"/>
      <c r="BH2675" s="153"/>
      <c r="BI2675" s="153"/>
      <c r="BJ2675" s="153"/>
      <c r="BK2675" s="153"/>
      <c r="BL2675" s="153"/>
    </row>
    <row r="2676" spans="1:64" x14ac:dyDescent="0.45">
      <c r="A2676" s="151"/>
      <c r="B2676" s="152"/>
      <c r="C2676" s="51"/>
      <c r="D2676" s="51"/>
      <c r="E2676" s="153"/>
      <c r="F2676" s="153"/>
      <c r="X2676" s="216"/>
      <c r="Y2676" s="216"/>
      <c r="Z2676" s="216"/>
      <c r="AA2676" s="216"/>
      <c r="BF2676" s="399"/>
      <c r="BG2676" s="410"/>
      <c r="BH2676" s="153"/>
      <c r="BI2676" s="153"/>
      <c r="BJ2676" s="153"/>
      <c r="BK2676" s="153"/>
      <c r="BL2676" s="153"/>
    </row>
    <row r="2677" spans="1:64" x14ac:dyDescent="0.45">
      <c r="A2677" s="151"/>
      <c r="B2677" s="152"/>
      <c r="C2677" s="51"/>
      <c r="D2677" s="51"/>
      <c r="E2677" s="153"/>
      <c r="F2677" s="153"/>
      <c r="X2677" s="216"/>
      <c r="Y2677" s="216"/>
      <c r="Z2677" s="216"/>
      <c r="AA2677" s="216"/>
      <c r="BF2677" s="399"/>
      <c r="BG2677" s="410"/>
      <c r="BH2677" s="153"/>
      <c r="BI2677" s="153"/>
      <c r="BJ2677" s="153"/>
      <c r="BK2677" s="153"/>
      <c r="BL2677" s="153"/>
    </row>
    <row r="2678" spans="1:64" x14ac:dyDescent="0.45">
      <c r="A2678" s="151"/>
      <c r="B2678" s="152"/>
      <c r="C2678" s="51"/>
      <c r="D2678" s="51"/>
      <c r="E2678" s="153"/>
      <c r="F2678" s="153"/>
      <c r="X2678" s="216"/>
      <c r="Y2678" s="216"/>
      <c r="Z2678" s="216"/>
      <c r="AA2678" s="216"/>
      <c r="BF2678" s="399"/>
      <c r="BG2678" s="410"/>
      <c r="BH2678" s="153"/>
      <c r="BI2678" s="153"/>
      <c r="BJ2678" s="153"/>
      <c r="BK2678" s="153"/>
      <c r="BL2678" s="153"/>
    </row>
    <row r="2679" spans="1:64" x14ac:dyDescent="0.45">
      <c r="A2679" s="151"/>
      <c r="B2679" s="152"/>
      <c r="C2679" s="51"/>
      <c r="D2679" s="51"/>
      <c r="E2679" s="153"/>
      <c r="F2679" s="153"/>
      <c r="X2679" s="216"/>
      <c r="Y2679" s="216"/>
      <c r="Z2679" s="216"/>
      <c r="AA2679" s="216"/>
      <c r="BF2679" s="399"/>
      <c r="BG2679" s="410"/>
      <c r="BH2679" s="153"/>
      <c r="BI2679" s="153"/>
      <c r="BJ2679" s="153"/>
      <c r="BK2679" s="153"/>
      <c r="BL2679" s="153"/>
    </row>
    <row r="2680" spans="1:64" x14ac:dyDescent="0.45">
      <c r="A2680" s="151"/>
      <c r="B2680" s="152"/>
      <c r="C2680" s="51"/>
      <c r="D2680" s="51"/>
      <c r="E2680" s="153"/>
      <c r="F2680" s="153"/>
      <c r="X2680" s="216"/>
      <c r="Y2680" s="216"/>
      <c r="Z2680" s="216"/>
      <c r="AA2680" s="216"/>
      <c r="BF2680" s="399"/>
      <c r="BG2680" s="410"/>
      <c r="BH2680" s="153"/>
      <c r="BI2680" s="153"/>
      <c r="BJ2680" s="153"/>
      <c r="BK2680" s="153"/>
      <c r="BL2680" s="153"/>
    </row>
    <row r="2681" spans="1:64" x14ac:dyDescent="0.45">
      <c r="A2681" s="151"/>
      <c r="B2681" s="152"/>
      <c r="C2681" s="51"/>
      <c r="D2681" s="51"/>
      <c r="E2681" s="153"/>
      <c r="F2681" s="153"/>
      <c r="X2681" s="216"/>
      <c r="Y2681" s="216"/>
      <c r="Z2681" s="216"/>
      <c r="AA2681" s="216"/>
      <c r="BF2681" s="399"/>
      <c r="BG2681" s="410"/>
      <c r="BH2681" s="153"/>
      <c r="BI2681" s="153"/>
      <c r="BJ2681" s="153"/>
      <c r="BK2681" s="153"/>
      <c r="BL2681" s="153"/>
    </row>
    <row r="2682" spans="1:64" x14ac:dyDescent="0.45">
      <c r="A2682" s="151"/>
      <c r="B2682" s="152"/>
      <c r="C2682" s="51"/>
      <c r="D2682" s="51"/>
      <c r="E2682" s="153"/>
      <c r="F2682" s="153"/>
      <c r="X2682" s="216"/>
      <c r="Y2682" s="216"/>
      <c r="Z2682" s="216"/>
      <c r="AA2682" s="216"/>
      <c r="BF2682" s="399"/>
      <c r="BG2682" s="410"/>
      <c r="BH2682" s="153"/>
      <c r="BI2682" s="153"/>
      <c r="BJ2682" s="153"/>
      <c r="BK2682" s="153"/>
      <c r="BL2682" s="153"/>
    </row>
    <row r="2683" spans="1:64" x14ac:dyDescent="0.45">
      <c r="A2683" s="151"/>
      <c r="B2683" s="152"/>
      <c r="C2683" s="51"/>
      <c r="D2683" s="51"/>
      <c r="E2683" s="153"/>
      <c r="F2683" s="153"/>
      <c r="X2683" s="216"/>
      <c r="Y2683" s="216"/>
      <c r="Z2683" s="216"/>
      <c r="AA2683" s="216"/>
      <c r="BF2683" s="399"/>
      <c r="BG2683" s="410"/>
      <c r="BH2683" s="153"/>
      <c r="BI2683" s="153"/>
      <c r="BJ2683" s="153"/>
      <c r="BK2683" s="153"/>
      <c r="BL2683" s="153"/>
    </row>
    <row r="2684" spans="1:64" x14ac:dyDescent="0.45">
      <c r="A2684" s="151"/>
      <c r="B2684" s="152"/>
      <c r="C2684" s="51"/>
      <c r="D2684" s="51"/>
      <c r="E2684" s="153"/>
      <c r="F2684" s="153"/>
      <c r="X2684" s="216"/>
      <c r="Y2684" s="216"/>
      <c r="Z2684" s="216"/>
      <c r="AA2684" s="216"/>
      <c r="BF2684" s="399"/>
      <c r="BG2684" s="410"/>
      <c r="BH2684" s="153"/>
      <c r="BI2684" s="153"/>
      <c r="BJ2684" s="153"/>
      <c r="BK2684" s="153"/>
      <c r="BL2684" s="153"/>
    </row>
    <row r="2685" spans="1:64" x14ac:dyDescent="0.45">
      <c r="A2685" s="151"/>
      <c r="B2685" s="152"/>
      <c r="C2685" s="51"/>
      <c r="D2685" s="51"/>
      <c r="E2685" s="153"/>
      <c r="F2685" s="153"/>
      <c r="X2685" s="216"/>
      <c r="Y2685" s="216"/>
      <c r="Z2685" s="216"/>
      <c r="AA2685" s="216"/>
      <c r="BF2685" s="399"/>
      <c r="BG2685" s="410"/>
      <c r="BH2685" s="153"/>
      <c r="BI2685" s="153"/>
      <c r="BJ2685" s="153"/>
      <c r="BK2685" s="153"/>
      <c r="BL2685" s="153"/>
    </row>
    <row r="2686" spans="1:64" x14ac:dyDescent="0.45">
      <c r="A2686" s="151"/>
      <c r="B2686" s="152"/>
      <c r="C2686" s="51"/>
      <c r="D2686" s="51"/>
      <c r="E2686" s="153"/>
      <c r="F2686" s="153"/>
      <c r="X2686" s="216"/>
      <c r="Y2686" s="216"/>
      <c r="Z2686" s="216"/>
      <c r="AA2686" s="216"/>
      <c r="BF2686" s="399"/>
      <c r="BG2686" s="410"/>
      <c r="BH2686" s="153"/>
      <c r="BI2686" s="153"/>
      <c r="BJ2686" s="153"/>
      <c r="BK2686" s="153"/>
      <c r="BL2686" s="153"/>
    </row>
    <row r="2687" spans="1:64" x14ac:dyDescent="0.45">
      <c r="A2687" s="151"/>
      <c r="B2687" s="152"/>
      <c r="C2687" s="51"/>
      <c r="D2687" s="51"/>
      <c r="E2687" s="153"/>
      <c r="F2687" s="153"/>
      <c r="X2687" s="216"/>
      <c r="Y2687" s="216"/>
      <c r="Z2687" s="216"/>
      <c r="AA2687" s="216"/>
      <c r="BF2687" s="399"/>
      <c r="BG2687" s="410"/>
      <c r="BH2687" s="153"/>
      <c r="BI2687" s="153"/>
      <c r="BJ2687" s="153"/>
      <c r="BK2687" s="153"/>
      <c r="BL2687" s="153"/>
    </row>
    <row r="2688" spans="1:64" x14ac:dyDescent="0.45">
      <c r="A2688" s="151"/>
      <c r="B2688" s="152"/>
      <c r="C2688" s="51"/>
      <c r="D2688" s="51"/>
      <c r="E2688" s="153"/>
      <c r="F2688" s="153"/>
      <c r="X2688" s="216"/>
      <c r="Y2688" s="216"/>
      <c r="Z2688" s="216"/>
      <c r="AA2688" s="216"/>
      <c r="BF2688" s="399"/>
      <c r="BG2688" s="410"/>
      <c r="BH2688" s="153"/>
      <c r="BI2688" s="153"/>
      <c r="BJ2688" s="153"/>
      <c r="BK2688" s="153"/>
      <c r="BL2688" s="153"/>
    </row>
    <row r="2689" spans="1:64" x14ac:dyDescent="0.45">
      <c r="A2689" s="151"/>
      <c r="B2689" s="152"/>
      <c r="C2689" s="51"/>
      <c r="D2689" s="51"/>
      <c r="E2689" s="153"/>
      <c r="F2689" s="153"/>
      <c r="X2689" s="216"/>
      <c r="Y2689" s="216"/>
      <c r="Z2689" s="216"/>
      <c r="AA2689" s="216"/>
      <c r="BF2689" s="399"/>
      <c r="BG2689" s="410"/>
      <c r="BH2689" s="153"/>
      <c r="BI2689" s="153"/>
      <c r="BJ2689" s="153"/>
      <c r="BK2689" s="153"/>
      <c r="BL2689" s="153"/>
    </row>
    <row r="2690" spans="1:64" x14ac:dyDescent="0.45">
      <c r="A2690" s="151"/>
      <c r="B2690" s="152"/>
      <c r="C2690" s="51"/>
      <c r="D2690" s="51"/>
      <c r="E2690" s="153"/>
      <c r="F2690" s="153"/>
      <c r="X2690" s="216"/>
      <c r="Y2690" s="216"/>
      <c r="Z2690" s="216"/>
      <c r="AA2690" s="216"/>
      <c r="BF2690" s="399"/>
      <c r="BG2690" s="410"/>
      <c r="BH2690" s="153"/>
      <c r="BI2690" s="153"/>
      <c r="BJ2690" s="153"/>
      <c r="BK2690" s="153"/>
      <c r="BL2690" s="153"/>
    </row>
    <row r="2691" spans="1:64" x14ac:dyDescent="0.45">
      <c r="A2691" s="151"/>
      <c r="B2691" s="152"/>
      <c r="C2691" s="51"/>
      <c r="D2691" s="51"/>
      <c r="E2691" s="153"/>
      <c r="F2691" s="153"/>
      <c r="X2691" s="216"/>
      <c r="Y2691" s="216"/>
      <c r="Z2691" s="216"/>
      <c r="AA2691" s="216"/>
      <c r="BF2691" s="399"/>
      <c r="BG2691" s="410"/>
      <c r="BH2691" s="153"/>
      <c r="BI2691" s="153"/>
      <c r="BJ2691" s="153"/>
      <c r="BK2691" s="153"/>
      <c r="BL2691" s="153"/>
    </row>
    <row r="2692" spans="1:64" x14ac:dyDescent="0.45">
      <c r="A2692" s="151"/>
      <c r="B2692" s="152"/>
      <c r="C2692" s="51"/>
      <c r="D2692" s="51"/>
      <c r="E2692" s="153"/>
      <c r="F2692" s="153"/>
      <c r="X2692" s="216"/>
      <c r="Y2692" s="216"/>
      <c r="Z2692" s="216"/>
      <c r="AA2692" s="216"/>
      <c r="BF2692" s="399"/>
      <c r="BG2692" s="410"/>
      <c r="BH2692" s="153"/>
      <c r="BI2692" s="153"/>
      <c r="BJ2692" s="153"/>
      <c r="BK2692" s="153"/>
      <c r="BL2692" s="153"/>
    </row>
    <row r="2693" spans="1:64" x14ac:dyDescent="0.45">
      <c r="A2693" s="151"/>
      <c r="B2693" s="152"/>
      <c r="C2693" s="51"/>
      <c r="D2693" s="51"/>
      <c r="E2693" s="153"/>
      <c r="F2693" s="153"/>
      <c r="X2693" s="216"/>
      <c r="Y2693" s="216"/>
      <c r="Z2693" s="216"/>
      <c r="AA2693" s="216"/>
      <c r="BF2693" s="399"/>
      <c r="BG2693" s="410"/>
      <c r="BH2693" s="153"/>
      <c r="BI2693" s="153"/>
      <c r="BJ2693" s="153"/>
      <c r="BK2693" s="153"/>
      <c r="BL2693" s="153"/>
    </row>
    <row r="2694" spans="1:64" x14ac:dyDescent="0.45">
      <c r="A2694" s="151"/>
      <c r="B2694" s="152"/>
      <c r="C2694" s="51"/>
      <c r="D2694" s="51"/>
      <c r="E2694" s="153"/>
      <c r="F2694" s="153"/>
      <c r="X2694" s="216"/>
      <c r="Y2694" s="216"/>
      <c r="Z2694" s="216"/>
      <c r="AA2694" s="216"/>
      <c r="BF2694" s="399"/>
      <c r="BG2694" s="410"/>
      <c r="BH2694" s="153"/>
      <c r="BI2694" s="153"/>
      <c r="BJ2694" s="153"/>
      <c r="BK2694" s="153"/>
      <c r="BL2694" s="153"/>
    </row>
    <row r="2695" spans="1:64" x14ac:dyDescent="0.45">
      <c r="A2695" s="151"/>
      <c r="B2695" s="152"/>
      <c r="C2695" s="51"/>
      <c r="D2695" s="51"/>
      <c r="E2695" s="153"/>
      <c r="F2695" s="153"/>
      <c r="X2695" s="216"/>
      <c r="Y2695" s="216"/>
      <c r="Z2695" s="216"/>
      <c r="AA2695" s="216"/>
      <c r="BF2695" s="399"/>
      <c r="BG2695" s="410"/>
      <c r="BH2695" s="153"/>
      <c r="BI2695" s="153"/>
      <c r="BJ2695" s="153"/>
      <c r="BK2695" s="153"/>
      <c r="BL2695" s="153"/>
    </row>
    <row r="2696" spans="1:64" x14ac:dyDescent="0.45">
      <c r="A2696" s="151"/>
      <c r="B2696" s="152"/>
      <c r="C2696" s="51"/>
      <c r="D2696" s="51"/>
      <c r="E2696" s="153"/>
      <c r="F2696" s="153"/>
      <c r="X2696" s="216"/>
      <c r="Y2696" s="216"/>
      <c r="Z2696" s="216"/>
      <c r="AA2696" s="216"/>
      <c r="BF2696" s="399"/>
      <c r="BG2696" s="410"/>
      <c r="BH2696" s="153"/>
      <c r="BI2696" s="153"/>
      <c r="BJ2696" s="153"/>
      <c r="BK2696" s="153"/>
      <c r="BL2696" s="153"/>
    </row>
    <row r="2697" spans="1:64" x14ac:dyDescent="0.45">
      <c r="A2697" s="151"/>
      <c r="B2697" s="152"/>
      <c r="C2697" s="51"/>
      <c r="D2697" s="51"/>
      <c r="E2697" s="153"/>
      <c r="F2697" s="153"/>
      <c r="X2697" s="216"/>
      <c r="Y2697" s="216"/>
      <c r="Z2697" s="216"/>
      <c r="AA2697" s="216"/>
      <c r="BF2697" s="399"/>
      <c r="BG2697" s="410"/>
      <c r="BH2697" s="153"/>
      <c r="BI2697" s="153"/>
      <c r="BJ2697" s="153"/>
      <c r="BK2697" s="153"/>
      <c r="BL2697" s="153"/>
    </row>
    <row r="2698" spans="1:64" x14ac:dyDescent="0.45">
      <c r="A2698" s="151"/>
      <c r="B2698" s="152"/>
      <c r="C2698" s="51"/>
      <c r="D2698" s="51"/>
      <c r="E2698" s="153"/>
      <c r="F2698" s="153"/>
      <c r="X2698" s="216"/>
      <c r="Y2698" s="216"/>
      <c r="Z2698" s="216"/>
      <c r="AA2698" s="216"/>
      <c r="BF2698" s="399"/>
      <c r="BG2698" s="410"/>
      <c r="BH2698" s="153"/>
      <c r="BI2698" s="153"/>
      <c r="BJ2698" s="153"/>
      <c r="BK2698" s="153"/>
      <c r="BL2698" s="153"/>
    </row>
    <row r="2699" spans="1:64" x14ac:dyDescent="0.45">
      <c r="A2699" s="151"/>
      <c r="B2699" s="152"/>
      <c r="C2699" s="51"/>
      <c r="D2699" s="51"/>
      <c r="E2699" s="153"/>
      <c r="F2699" s="153"/>
      <c r="X2699" s="216"/>
      <c r="Y2699" s="216"/>
      <c r="Z2699" s="216"/>
      <c r="AA2699" s="216"/>
      <c r="BF2699" s="399"/>
      <c r="BG2699" s="410"/>
      <c r="BH2699" s="153"/>
      <c r="BI2699" s="153"/>
      <c r="BJ2699" s="153"/>
      <c r="BK2699" s="153"/>
      <c r="BL2699" s="153"/>
    </row>
    <row r="2700" spans="1:64" x14ac:dyDescent="0.45">
      <c r="A2700" s="151"/>
      <c r="B2700" s="152"/>
      <c r="C2700" s="51"/>
      <c r="D2700" s="51"/>
      <c r="E2700" s="153"/>
      <c r="F2700" s="153"/>
      <c r="X2700" s="216"/>
      <c r="Y2700" s="216"/>
      <c r="Z2700" s="216"/>
      <c r="AA2700" s="216"/>
      <c r="BF2700" s="399"/>
      <c r="BG2700" s="410"/>
      <c r="BH2700" s="153"/>
      <c r="BI2700" s="153"/>
      <c r="BJ2700" s="153"/>
      <c r="BK2700" s="153"/>
      <c r="BL2700" s="153"/>
    </row>
    <row r="2701" spans="1:64" x14ac:dyDescent="0.45">
      <c r="A2701" s="151"/>
      <c r="B2701" s="152"/>
      <c r="C2701" s="51"/>
      <c r="D2701" s="51"/>
      <c r="E2701" s="153"/>
      <c r="F2701" s="153"/>
      <c r="X2701" s="216"/>
      <c r="Y2701" s="216"/>
      <c r="Z2701" s="216"/>
      <c r="AA2701" s="216"/>
      <c r="BF2701" s="399"/>
      <c r="BG2701" s="410"/>
      <c r="BH2701" s="153"/>
      <c r="BI2701" s="153"/>
      <c r="BJ2701" s="153"/>
      <c r="BK2701" s="153"/>
      <c r="BL2701" s="153"/>
    </row>
    <row r="2702" spans="1:64" x14ac:dyDescent="0.45">
      <c r="A2702" s="151"/>
      <c r="B2702" s="152"/>
      <c r="C2702" s="51"/>
      <c r="D2702" s="51"/>
      <c r="E2702" s="153"/>
      <c r="F2702" s="153"/>
      <c r="X2702" s="216"/>
      <c r="Y2702" s="216"/>
      <c r="Z2702" s="216"/>
      <c r="AA2702" s="216"/>
      <c r="BF2702" s="399"/>
      <c r="BG2702" s="410"/>
      <c r="BH2702" s="153"/>
      <c r="BI2702" s="153"/>
      <c r="BJ2702" s="153"/>
      <c r="BK2702" s="153"/>
      <c r="BL2702" s="153"/>
    </row>
    <row r="2703" spans="1:64" x14ac:dyDescent="0.45">
      <c r="A2703" s="151"/>
      <c r="B2703" s="152"/>
      <c r="C2703" s="51"/>
      <c r="D2703" s="51"/>
      <c r="E2703" s="153"/>
      <c r="F2703" s="153"/>
      <c r="X2703" s="216"/>
      <c r="Y2703" s="216"/>
      <c r="Z2703" s="216"/>
      <c r="AA2703" s="216"/>
      <c r="BF2703" s="399"/>
      <c r="BG2703" s="410"/>
      <c r="BH2703" s="153"/>
      <c r="BI2703" s="153"/>
      <c r="BJ2703" s="153"/>
      <c r="BK2703" s="153"/>
      <c r="BL2703" s="153"/>
    </row>
    <row r="2704" spans="1:64" x14ac:dyDescent="0.45">
      <c r="A2704" s="151"/>
      <c r="B2704" s="152"/>
      <c r="C2704" s="51"/>
      <c r="D2704" s="51"/>
      <c r="E2704" s="153"/>
      <c r="F2704" s="153"/>
      <c r="X2704" s="216"/>
      <c r="Y2704" s="216"/>
      <c r="Z2704" s="216"/>
      <c r="AA2704" s="216"/>
      <c r="BF2704" s="399"/>
      <c r="BG2704" s="410"/>
      <c r="BH2704" s="153"/>
      <c r="BI2704" s="153"/>
      <c r="BJ2704" s="153"/>
      <c r="BK2704" s="153"/>
      <c r="BL2704" s="153"/>
    </row>
    <row r="2705" spans="1:64" x14ac:dyDescent="0.45">
      <c r="A2705" s="151"/>
      <c r="B2705" s="152"/>
      <c r="C2705" s="51"/>
      <c r="D2705" s="51"/>
      <c r="E2705" s="153"/>
      <c r="F2705" s="153"/>
      <c r="X2705" s="216"/>
      <c r="Y2705" s="216"/>
      <c r="Z2705" s="216"/>
      <c r="AA2705" s="216"/>
      <c r="BF2705" s="399"/>
      <c r="BG2705" s="410"/>
      <c r="BH2705" s="153"/>
      <c r="BI2705" s="153"/>
      <c r="BJ2705" s="153"/>
      <c r="BK2705" s="153"/>
      <c r="BL2705" s="153"/>
    </row>
    <row r="2706" spans="1:64" x14ac:dyDescent="0.45">
      <c r="A2706" s="151"/>
      <c r="B2706" s="152"/>
      <c r="C2706" s="51"/>
      <c r="D2706" s="51"/>
      <c r="E2706" s="153"/>
      <c r="F2706" s="153"/>
      <c r="X2706" s="216"/>
      <c r="Y2706" s="216"/>
      <c r="Z2706" s="216"/>
      <c r="AA2706" s="216"/>
      <c r="BF2706" s="399"/>
      <c r="BG2706" s="410"/>
      <c r="BH2706" s="153"/>
      <c r="BI2706" s="153"/>
      <c r="BJ2706" s="153"/>
      <c r="BK2706" s="153"/>
      <c r="BL2706" s="153"/>
    </row>
    <row r="2707" spans="1:64" x14ac:dyDescent="0.45">
      <c r="A2707" s="151"/>
      <c r="B2707" s="152"/>
      <c r="C2707" s="51"/>
      <c r="D2707" s="51"/>
      <c r="E2707" s="153"/>
      <c r="F2707" s="153"/>
      <c r="X2707" s="216"/>
      <c r="Y2707" s="216"/>
      <c r="Z2707" s="216"/>
      <c r="AA2707" s="216"/>
      <c r="BF2707" s="399"/>
      <c r="BG2707" s="410"/>
      <c r="BH2707" s="153"/>
      <c r="BI2707" s="153"/>
      <c r="BJ2707" s="153"/>
      <c r="BK2707" s="153"/>
      <c r="BL2707" s="153"/>
    </row>
    <row r="2708" spans="1:64" x14ac:dyDescent="0.45">
      <c r="A2708" s="151"/>
      <c r="B2708" s="152"/>
      <c r="C2708" s="51"/>
      <c r="D2708" s="51"/>
      <c r="E2708" s="153"/>
      <c r="F2708" s="153"/>
      <c r="X2708" s="216"/>
      <c r="Y2708" s="216"/>
      <c r="Z2708" s="216"/>
      <c r="AA2708" s="216"/>
      <c r="BF2708" s="399"/>
      <c r="BG2708" s="410"/>
      <c r="BH2708" s="153"/>
      <c r="BI2708" s="153"/>
      <c r="BJ2708" s="153"/>
      <c r="BK2708" s="153"/>
      <c r="BL2708" s="153"/>
    </row>
    <row r="2709" spans="1:64" x14ac:dyDescent="0.45">
      <c r="A2709" s="151"/>
      <c r="B2709" s="152"/>
      <c r="C2709" s="51"/>
      <c r="D2709" s="51"/>
      <c r="E2709" s="153"/>
      <c r="F2709" s="153"/>
      <c r="X2709" s="216"/>
      <c r="Y2709" s="216"/>
      <c r="Z2709" s="216"/>
      <c r="AA2709" s="216"/>
      <c r="BF2709" s="399"/>
      <c r="BG2709" s="410"/>
      <c r="BH2709" s="153"/>
      <c r="BI2709" s="153"/>
      <c r="BJ2709" s="153"/>
      <c r="BK2709" s="153"/>
      <c r="BL2709" s="153"/>
    </row>
    <row r="2710" spans="1:64" x14ac:dyDescent="0.45">
      <c r="A2710" s="151"/>
      <c r="B2710" s="152"/>
      <c r="C2710" s="51"/>
      <c r="D2710" s="51"/>
      <c r="E2710" s="153"/>
      <c r="F2710" s="153"/>
      <c r="X2710" s="216"/>
      <c r="Y2710" s="216"/>
      <c r="Z2710" s="216"/>
      <c r="AA2710" s="216"/>
      <c r="BF2710" s="399"/>
      <c r="BG2710" s="410"/>
      <c r="BH2710" s="153"/>
      <c r="BI2710" s="153"/>
      <c r="BJ2710" s="153"/>
      <c r="BK2710" s="153"/>
      <c r="BL2710" s="153"/>
    </row>
    <row r="2711" spans="1:64" x14ac:dyDescent="0.45">
      <c r="A2711" s="151"/>
      <c r="B2711" s="152"/>
      <c r="C2711" s="51"/>
      <c r="D2711" s="51"/>
      <c r="E2711" s="153"/>
      <c r="F2711" s="153"/>
      <c r="X2711" s="216"/>
      <c r="Y2711" s="216"/>
      <c r="Z2711" s="216"/>
      <c r="AA2711" s="216"/>
      <c r="BF2711" s="399"/>
      <c r="BG2711" s="410"/>
      <c r="BH2711" s="153"/>
      <c r="BI2711" s="153"/>
      <c r="BJ2711" s="153"/>
      <c r="BK2711" s="153"/>
      <c r="BL2711" s="153"/>
    </row>
    <row r="2712" spans="1:64" x14ac:dyDescent="0.45">
      <c r="A2712" s="151"/>
      <c r="B2712" s="152"/>
      <c r="C2712" s="51"/>
      <c r="D2712" s="51"/>
      <c r="E2712" s="153"/>
      <c r="F2712" s="153"/>
      <c r="X2712" s="216"/>
      <c r="Y2712" s="216"/>
      <c r="Z2712" s="216"/>
      <c r="AA2712" s="216"/>
      <c r="BF2712" s="399"/>
      <c r="BG2712" s="410"/>
      <c r="BH2712" s="153"/>
      <c r="BI2712" s="153"/>
      <c r="BJ2712" s="153"/>
      <c r="BK2712" s="153"/>
      <c r="BL2712" s="153"/>
    </row>
    <row r="2713" spans="1:64" x14ac:dyDescent="0.45">
      <c r="A2713" s="151"/>
      <c r="B2713" s="152"/>
      <c r="C2713" s="51"/>
      <c r="D2713" s="51"/>
      <c r="E2713" s="153"/>
      <c r="F2713" s="153"/>
      <c r="X2713" s="216"/>
      <c r="Y2713" s="216"/>
      <c r="Z2713" s="216"/>
      <c r="AA2713" s="216"/>
      <c r="BF2713" s="399"/>
      <c r="BG2713" s="410"/>
      <c r="BH2713" s="153"/>
      <c r="BI2713" s="153"/>
      <c r="BJ2713" s="153"/>
      <c r="BK2713" s="153"/>
      <c r="BL2713" s="153"/>
    </row>
    <row r="2714" spans="1:64" x14ac:dyDescent="0.45">
      <c r="A2714" s="151"/>
      <c r="B2714" s="152"/>
      <c r="C2714" s="51"/>
      <c r="D2714" s="51"/>
      <c r="E2714" s="153"/>
      <c r="F2714" s="153"/>
      <c r="X2714" s="216"/>
      <c r="Y2714" s="216"/>
      <c r="Z2714" s="216"/>
      <c r="AA2714" s="216"/>
      <c r="BF2714" s="399"/>
      <c r="BG2714" s="410"/>
      <c r="BH2714" s="153"/>
      <c r="BI2714" s="153"/>
      <c r="BJ2714" s="153"/>
      <c r="BK2714" s="153"/>
      <c r="BL2714" s="153"/>
    </row>
    <row r="2715" spans="1:64" x14ac:dyDescent="0.45">
      <c r="A2715" s="151"/>
      <c r="B2715" s="152"/>
      <c r="C2715" s="51"/>
      <c r="D2715" s="51"/>
      <c r="E2715" s="153"/>
      <c r="F2715" s="153"/>
      <c r="X2715" s="216"/>
      <c r="Y2715" s="216"/>
      <c r="Z2715" s="216"/>
      <c r="AA2715" s="216"/>
      <c r="BF2715" s="399"/>
      <c r="BG2715" s="410"/>
      <c r="BH2715" s="153"/>
      <c r="BI2715" s="153"/>
      <c r="BJ2715" s="153"/>
      <c r="BK2715" s="153"/>
      <c r="BL2715" s="153"/>
    </row>
    <row r="2716" spans="1:64" x14ac:dyDescent="0.45">
      <c r="A2716" s="151"/>
      <c r="B2716" s="152"/>
      <c r="C2716" s="51"/>
      <c r="D2716" s="51"/>
      <c r="E2716" s="153"/>
      <c r="F2716" s="153"/>
      <c r="X2716" s="216"/>
      <c r="Y2716" s="216"/>
      <c r="Z2716" s="216"/>
      <c r="AA2716" s="216"/>
      <c r="BF2716" s="399"/>
      <c r="BG2716" s="410"/>
      <c r="BH2716" s="153"/>
      <c r="BI2716" s="153"/>
      <c r="BJ2716" s="153"/>
      <c r="BK2716" s="153"/>
      <c r="BL2716" s="153"/>
    </row>
    <row r="2717" spans="1:64" x14ac:dyDescent="0.45">
      <c r="A2717" s="151"/>
      <c r="B2717" s="152"/>
      <c r="C2717" s="51"/>
      <c r="D2717" s="51"/>
      <c r="E2717" s="153"/>
      <c r="F2717" s="153"/>
      <c r="X2717" s="216"/>
      <c r="Y2717" s="216"/>
      <c r="Z2717" s="216"/>
      <c r="AA2717" s="216"/>
      <c r="BF2717" s="399"/>
      <c r="BG2717" s="410"/>
      <c r="BH2717" s="153"/>
      <c r="BI2717" s="153"/>
      <c r="BJ2717" s="153"/>
      <c r="BK2717" s="153"/>
      <c r="BL2717" s="153"/>
    </row>
    <row r="2718" spans="1:64" x14ac:dyDescent="0.45">
      <c r="A2718" s="151"/>
      <c r="B2718" s="152"/>
      <c r="C2718" s="51"/>
      <c r="D2718" s="51"/>
      <c r="E2718" s="153"/>
      <c r="F2718" s="153"/>
      <c r="X2718" s="216"/>
      <c r="Y2718" s="216"/>
      <c r="Z2718" s="216"/>
      <c r="AA2718" s="216"/>
      <c r="BF2718" s="399"/>
      <c r="BG2718" s="410"/>
      <c r="BH2718" s="153"/>
      <c r="BI2718" s="153"/>
      <c r="BJ2718" s="153"/>
      <c r="BK2718" s="153"/>
      <c r="BL2718" s="153"/>
    </row>
    <row r="2719" spans="1:64" x14ac:dyDescent="0.45">
      <c r="A2719" s="151"/>
      <c r="B2719" s="152"/>
      <c r="C2719" s="51"/>
      <c r="D2719" s="51"/>
      <c r="E2719" s="153"/>
      <c r="F2719" s="153"/>
      <c r="X2719" s="216"/>
      <c r="Y2719" s="216"/>
      <c r="Z2719" s="216"/>
      <c r="AA2719" s="216"/>
      <c r="BF2719" s="399"/>
      <c r="BG2719" s="410"/>
      <c r="BH2719" s="153"/>
      <c r="BI2719" s="153"/>
      <c r="BJ2719" s="153"/>
      <c r="BK2719" s="153"/>
      <c r="BL2719" s="153"/>
    </row>
    <row r="2720" spans="1:64" x14ac:dyDescent="0.45">
      <c r="A2720" s="151"/>
      <c r="B2720" s="152"/>
      <c r="C2720" s="51"/>
      <c r="D2720" s="51"/>
      <c r="E2720" s="153"/>
      <c r="F2720" s="153"/>
      <c r="X2720" s="216"/>
      <c r="Y2720" s="216"/>
      <c r="Z2720" s="216"/>
      <c r="AA2720" s="216"/>
      <c r="BF2720" s="399"/>
      <c r="BG2720" s="410"/>
      <c r="BH2720" s="153"/>
      <c r="BI2720" s="153"/>
      <c r="BJ2720" s="153"/>
      <c r="BK2720" s="153"/>
      <c r="BL2720" s="153"/>
    </row>
    <row r="2721" spans="1:64" x14ac:dyDescent="0.45">
      <c r="A2721" s="151"/>
      <c r="B2721" s="152"/>
      <c r="C2721" s="51"/>
      <c r="D2721" s="51"/>
      <c r="E2721" s="153"/>
      <c r="F2721" s="153"/>
      <c r="X2721" s="216"/>
      <c r="Y2721" s="216"/>
      <c r="Z2721" s="216"/>
      <c r="AA2721" s="216"/>
      <c r="BF2721" s="399"/>
      <c r="BG2721" s="410"/>
      <c r="BH2721" s="153"/>
      <c r="BI2721" s="153"/>
      <c r="BJ2721" s="153"/>
      <c r="BK2721" s="153"/>
      <c r="BL2721" s="153"/>
    </row>
    <row r="2722" spans="1:64" x14ac:dyDescent="0.45">
      <c r="A2722" s="151"/>
      <c r="B2722" s="152"/>
      <c r="C2722" s="51"/>
      <c r="D2722" s="51"/>
      <c r="E2722" s="153"/>
      <c r="F2722" s="153"/>
      <c r="X2722" s="216"/>
      <c r="Y2722" s="216"/>
      <c r="Z2722" s="216"/>
      <c r="AA2722" s="216"/>
      <c r="BF2722" s="399"/>
      <c r="BG2722" s="410"/>
      <c r="BH2722" s="153"/>
      <c r="BI2722" s="153"/>
      <c r="BJ2722" s="153"/>
      <c r="BK2722" s="153"/>
      <c r="BL2722" s="153"/>
    </row>
    <row r="2723" spans="1:64" x14ac:dyDescent="0.45">
      <c r="A2723" s="151"/>
      <c r="B2723" s="152"/>
      <c r="C2723" s="51"/>
      <c r="D2723" s="51"/>
      <c r="E2723" s="153"/>
      <c r="F2723" s="153"/>
      <c r="X2723" s="216"/>
      <c r="Y2723" s="216"/>
      <c r="Z2723" s="216"/>
      <c r="AA2723" s="216"/>
      <c r="BF2723" s="399"/>
      <c r="BG2723" s="410"/>
      <c r="BH2723" s="153"/>
      <c r="BI2723" s="153"/>
      <c r="BJ2723" s="153"/>
      <c r="BK2723" s="153"/>
      <c r="BL2723" s="153"/>
    </row>
    <row r="2724" spans="1:64" x14ac:dyDescent="0.45">
      <c r="A2724" s="151"/>
      <c r="B2724" s="152"/>
      <c r="C2724" s="51"/>
      <c r="D2724" s="51"/>
      <c r="E2724" s="153"/>
      <c r="F2724" s="153"/>
      <c r="X2724" s="216"/>
      <c r="Y2724" s="216"/>
      <c r="Z2724" s="216"/>
      <c r="AA2724" s="216"/>
      <c r="BF2724" s="399"/>
      <c r="BG2724" s="410"/>
      <c r="BH2724" s="153"/>
      <c r="BI2724" s="153"/>
      <c r="BJ2724" s="153"/>
      <c r="BK2724" s="153"/>
      <c r="BL2724" s="153"/>
    </row>
    <row r="2725" spans="1:64" x14ac:dyDescent="0.45">
      <c r="A2725" s="151"/>
      <c r="B2725" s="152"/>
      <c r="C2725" s="51"/>
      <c r="D2725" s="51"/>
      <c r="E2725" s="153"/>
      <c r="F2725" s="153"/>
      <c r="X2725" s="216"/>
      <c r="Y2725" s="216"/>
      <c r="Z2725" s="216"/>
      <c r="AA2725" s="216"/>
      <c r="BF2725" s="399"/>
      <c r="BG2725" s="410"/>
      <c r="BH2725" s="153"/>
      <c r="BI2725" s="153"/>
      <c r="BJ2725" s="153"/>
      <c r="BK2725" s="153"/>
      <c r="BL2725" s="153"/>
    </row>
    <row r="2726" spans="1:64" x14ac:dyDescent="0.45">
      <c r="A2726" s="151"/>
      <c r="B2726" s="152"/>
      <c r="C2726" s="51"/>
      <c r="D2726" s="51"/>
      <c r="E2726" s="153"/>
      <c r="F2726" s="153"/>
      <c r="X2726" s="216"/>
      <c r="Y2726" s="216"/>
      <c r="Z2726" s="216"/>
      <c r="AA2726" s="216"/>
      <c r="BF2726" s="399"/>
      <c r="BG2726" s="410"/>
      <c r="BH2726" s="153"/>
      <c r="BI2726" s="153"/>
      <c r="BJ2726" s="153"/>
      <c r="BK2726" s="153"/>
      <c r="BL2726" s="153"/>
    </row>
    <row r="2727" spans="1:64" x14ac:dyDescent="0.45">
      <c r="A2727" s="151"/>
      <c r="B2727" s="152"/>
      <c r="C2727" s="51"/>
      <c r="D2727" s="51"/>
      <c r="E2727" s="153"/>
      <c r="F2727" s="153"/>
      <c r="X2727" s="216"/>
      <c r="Y2727" s="216"/>
      <c r="Z2727" s="216"/>
      <c r="AA2727" s="216"/>
      <c r="BF2727" s="399"/>
      <c r="BG2727" s="410"/>
      <c r="BH2727" s="153"/>
      <c r="BI2727" s="153"/>
      <c r="BJ2727" s="153"/>
      <c r="BK2727" s="153"/>
      <c r="BL2727" s="153"/>
    </row>
    <row r="2728" spans="1:64" x14ac:dyDescent="0.45">
      <c r="A2728" s="151"/>
      <c r="B2728" s="152"/>
      <c r="C2728" s="51"/>
      <c r="D2728" s="51"/>
      <c r="E2728" s="153"/>
      <c r="F2728" s="153"/>
      <c r="X2728" s="216"/>
      <c r="Y2728" s="216"/>
      <c r="Z2728" s="216"/>
      <c r="AA2728" s="216"/>
      <c r="BF2728" s="399"/>
      <c r="BG2728" s="410"/>
      <c r="BH2728" s="153"/>
      <c r="BI2728" s="153"/>
      <c r="BJ2728" s="153"/>
      <c r="BK2728" s="153"/>
      <c r="BL2728" s="153"/>
    </row>
    <row r="2729" spans="1:64" x14ac:dyDescent="0.45">
      <c r="A2729" s="151"/>
      <c r="B2729" s="152"/>
      <c r="C2729" s="51"/>
      <c r="D2729" s="51"/>
      <c r="E2729" s="153"/>
      <c r="F2729" s="153"/>
      <c r="X2729" s="216"/>
      <c r="Y2729" s="216"/>
      <c r="Z2729" s="216"/>
      <c r="AA2729" s="216"/>
      <c r="BF2729" s="399"/>
      <c r="BG2729" s="410"/>
      <c r="BH2729" s="153"/>
      <c r="BI2729" s="153"/>
      <c r="BJ2729" s="153"/>
      <c r="BK2729" s="153"/>
      <c r="BL2729" s="153"/>
    </row>
    <row r="2730" spans="1:64" x14ac:dyDescent="0.45">
      <c r="A2730" s="151"/>
      <c r="B2730" s="152"/>
      <c r="C2730" s="51"/>
      <c r="D2730" s="51"/>
      <c r="E2730" s="153"/>
      <c r="F2730" s="153"/>
      <c r="X2730" s="216"/>
      <c r="Y2730" s="216"/>
      <c r="Z2730" s="216"/>
      <c r="AA2730" s="216"/>
      <c r="BF2730" s="399"/>
      <c r="BG2730" s="410"/>
      <c r="BH2730" s="153"/>
      <c r="BI2730" s="153"/>
      <c r="BJ2730" s="153"/>
      <c r="BK2730" s="153"/>
      <c r="BL2730" s="153"/>
    </row>
    <row r="2731" spans="1:64" x14ac:dyDescent="0.45">
      <c r="A2731" s="151"/>
      <c r="B2731" s="152"/>
      <c r="C2731" s="51"/>
      <c r="D2731" s="51"/>
      <c r="E2731" s="153"/>
      <c r="F2731" s="153"/>
      <c r="X2731" s="216"/>
      <c r="Y2731" s="216"/>
      <c r="Z2731" s="216"/>
      <c r="AA2731" s="216"/>
      <c r="BF2731" s="399"/>
      <c r="BG2731" s="410"/>
      <c r="BH2731" s="153"/>
      <c r="BI2731" s="153"/>
      <c r="BJ2731" s="153"/>
      <c r="BK2731" s="153"/>
      <c r="BL2731" s="153"/>
    </row>
    <row r="2732" spans="1:64" x14ac:dyDescent="0.45">
      <c r="A2732" s="151"/>
      <c r="B2732" s="152"/>
      <c r="C2732" s="51"/>
      <c r="D2732" s="51"/>
      <c r="E2732" s="153"/>
      <c r="F2732" s="153"/>
      <c r="X2732" s="216"/>
      <c r="Y2732" s="216"/>
      <c r="Z2732" s="216"/>
      <c r="AA2732" s="216"/>
      <c r="BF2732" s="399"/>
      <c r="BG2732" s="410"/>
      <c r="BH2732" s="153"/>
      <c r="BI2732" s="153"/>
      <c r="BJ2732" s="153"/>
      <c r="BK2732" s="153"/>
      <c r="BL2732" s="153"/>
    </row>
    <row r="2733" spans="1:64" x14ac:dyDescent="0.45">
      <c r="A2733" s="151"/>
      <c r="B2733" s="152"/>
      <c r="C2733" s="51"/>
      <c r="D2733" s="51"/>
      <c r="E2733" s="153"/>
      <c r="F2733" s="153"/>
      <c r="X2733" s="216"/>
      <c r="Y2733" s="216"/>
      <c r="Z2733" s="216"/>
      <c r="AA2733" s="216"/>
      <c r="BF2733" s="399"/>
      <c r="BG2733" s="410"/>
      <c r="BH2733" s="153"/>
      <c r="BI2733" s="153"/>
      <c r="BJ2733" s="153"/>
      <c r="BK2733" s="153"/>
      <c r="BL2733" s="153"/>
    </row>
    <row r="2734" spans="1:64" x14ac:dyDescent="0.45">
      <c r="A2734" s="151"/>
      <c r="B2734" s="152"/>
      <c r="C2734" s="51"/>
      <c r="D2734" s="51"/>
      <c r="E2734" s="153"/>
      <c r="F2734" s="153"/>
      <c r="X2734" s="216"/>
      <c r="Y2734" s="216"/>
      <c r="Z2734" s="216"/>
      <c r="AA2734" s="216"/>
      <c r="BF2734" s="399"/>
      <c r="BG2734" s="410"/>
      <c r="BH2734" s="153"/>
      <c r="BI2734" s="153"/>
      <c r="BJ2734" s="153"/>
      <c r="BK2734" s="153"/>
      <c r="BL2734" s="153"/>
    </row>
    <row r="2735" spans="1:64" x14ac:dyDescent="0.45">
      <c r="A2735" s="151"/>
      <c r="B2735" s="152"/>
      <c r="C2735" s="51"/>
      <c r="D2735" s="51"/>
      <c r="E2735" s="153"/>
      <c r="F2735" s="153"/>
      <c r="X2735" s="216"/>
      <c r="Y2735" s="216"/>
      <c r="Z2735" s="216"/>
      <c r="AA2735" s="216"/>
      <c r="BF2735" s="399"/>
      <c r="BG2735" s="410"/>
      <c r="BH2735" s="153"/>
      <c r="BI2735" s="153"/>
      <c r="BJ2735" s="153"/>
      <c r="BK2735" s="153"/>
      <c r="BL2735" s="153"/>
    </row>
    <row r="2736" spans="1:64" x14ac:dyDescent="0.45">
      <c r="A2736" s="151"/>
      <c r="B2736" s="152"/>
      <c r="C2736" s="51"/>
      <c r="D2736" s="51"/>
      <c r="E2736" s="153"/>
      <c r="F2736" s="153"/>
      <c r="X2736" s="216"/>
      <c r="Y2736" s="216"/>
      <c r="Z2736" s="216"/>
      <c r="AA2736" s="216"/>
      <c r="BF2736" s="399"/>
      <c r="BG2736" s="410"/>
      <c r="BH2736" s="153"/>
      <c r="BI2736" s="153"/>
      <c r="BJ2736" s="153"/>
      <c r="BK2736" s="153"/>
      <c r="BL2736" s="153"/>
    </row>
    <row r="2737" spans="1:64" x14ac:dyDescent="0.45">
      <c r="A2737" s="151"/>
      <c r="B2737" s="152"/>
      <c r="C2737" s="51"/>
      <c r="D2737" s="51"/>
      <c r="E2737" s="153"/>
      <c r="F2737" s="153"/>
      <c r="X2737" s="216"/>
      <c r="Y2737" s="216"/>
      <c r="Z2737" s="216"/>
      <c r="AA2737" s="216"/>
      <c r="BF2737" s="399"/>
      <c r="BG2737" s="410"/>
      <c r="BH2737" s="153"/>
      <c r="BI2737" s="153"/>
      <c r="BJ2737" s="153"/>
      <c r="BK2737" s="153"/>
      <c r="BL2737" s="153"/>
    </row>
    <row r="2738" spans="1:64" x14ac:dyDescent="0.45">
      <c r="A2738" s="151"/>
      <c r="B2738" s="152"/>
      <c r="C2738" s="51"/>
      <c r="D2738" s="51"/>
      <c r="E2738" s="153"/>
      <c r="F2738" s="153"/>
      <c r="X2738" s="216"/>
      <c r="Y2738" s="216"/>
      <c r="Z2738" s="216"/>
      <c r="AA2738" s="216"/>
      <c r="BF2738" s="399"/>
      <c r="BG2738" s="410"/>
      <c r="BH2738" s="153"/>
      <c r="BI2738" s="153"/>
      <c r="BJ2738" s="153"/>
      <c r="BK2738" s="153"/>
      <c r="BL2738" s="153"/>
    </row>
    <row r="2739" spans="1:64" x14ac:dyDescent="0.45">
      <c r="A2739" s="151"/>
      <c r="B2739" s="152"/>
      <c r="C2739" s="51"/>
      <c r="D2739" s="51"/>
      <c r="E2739" s="153"/>
      <c r="F2739" s="153"/>
      <c r="X2739" s="216"/>
      <c r="Y2739" s="216"/>
      <c r="Z2739" s="216"/>
      <c r="AA2739" s="216"/>
      <c r="BF2739" s="399"/>
      <c r="BG2739" s="410"/>
      <c r="BH2739" s="153"/>
      <c r="BI2739" s="153"/>
      <c r="BJ2739" s="153"/>
      <c r="BK2739" s="153"/>
      <c r="BL2739" s="153"/>
    </row>
    <row r="2740" spans="1:64" x14ac:dyDescent="0.45">
      <c r="A2740" s="151"/>
      <c r="B2740" s="152"/>
      <c r="C2740" s="51"/>
      <c r="D2740" s="51"/>
      <c r="E2740" s="153"/>
      <c r="F2740" s="153"/>
      <c r="X2740" s="216"/>
      <c r="Y2740" s="216"/>
      <c r="Z2740" s="216"/>
      <c r="AA2740" s="216"/>
      <c r="BF2740" s="399"/>
      <c r="BG2740" s="410"/>
      <c r="BH2740" s="153"/>
      <c r="BI2740" s="153"/>
      <c r="BJ2740" s="153"/>
      <c r="BK2740" s="153"/>
      <c r="BL2740" s="153"/>
    </row>
    <row r="2741" spans="1:64" x14ac:dyDescent="0.45">
      <c r="A2741" s="151"/>
      <c r="B2741" s="152"/>
      <c r="C2741" s="51"/>
      <c r="D2741" s="51"/>
      <c r="E2741" s="153"/>
      <c r="F2741" s="153"/>
      <c r="X2741" s="216"/>
      <c r="Y2741" s="216"/>
      <c r="Z2741" s="216"/>
      <c r="AA2741" s="216"/>
      <c r="BF2741" s="399"/>
      <c r="BG2741" s="410"/>
      <c r="BH2741" s="153"/>
      <c r="BI2741" s="153"/>
      <c r="BJ2741" s="153"/>
      <c r="BK2741" s="153"/>
      <c r="BL2741" s="153"/>
    </row>
    <row r="2742" spans="1:64" x14ac:dyDescent="0.45">
      <c r="A2742" s="151"/>
      <c r="B2742" s="152"/>
      <c r="C2742" s="51"/>
      <c r="D2742" s="51"/>
      <c r="E2742" s="153"/>
      <c r="F2742" s="153"/>
      <c r="X2742" s="216"/>
      <c r="Y2742" s="216"/>
      <c r="Z2742" s="216"/>
      <c r="AA2742" s="216"/>
      <c r="BF2742" s="399"/>
      <c r="BG2742" s="410"/>
      <c r="BH2742" s="153"/>
      <c r="BI2742" s="153"/>
      <c r="BJ2742" s="153"/>
      <c r="BK2742" s="153"/>
      <c r="BL2742" s="153"/>
    </row>
    <row r="2743" spans="1:64" x14ac:dyDescent="0.45">
      <c r="A2743" s="151"/>
      <c r="B2743" s="152"/>
      <c r="C2743" s="51"/>
      <c r="D2743" s="51"/>
      <c r="E2743" s="153"/>
      <c r="F2743" s="153"/>
      <c r="X2743" s="216"/>
      <c r="Y2743" s="216"/>
      <c r="Z2743" s="216"/>
      <c r="AA2743" s="216"/>
      <c r="BF2743" s="399"/>
      <c r="BG2743" s="410"/>
      <c r="BH2743" s="153"/>
      <c r="BI2743" s="153"/>
      <c r="BJ2743" s="153"/>
      <c r="BK2743" s="153"/>
      <c r="BL2743" s="153"/>
    </row>
    <row r="2744" spans="1:64" x14ac:dyDescent="0.45">
      <c r="A2744" s="151"/>
      <c r="B2744" s="152"/>
      <c r="C2744" s="51"/>
      <c r="D2744" s="51"/>
      <c r="E2744" s="153"/>
      <c r="F2744" s="153"/>
      <c r="X2744" s="216"/>
      <c r="Y2744" s="216"/>
      <c r="Z2744" s="216"/>
      <c r="AA2744" s="216"/>
      <c r="BF2744" s="399"/>
      <c r="BG2744" s="410"/>
      <c r="BH2744" s="153"/>
      <c r="BI2744" s="153"/>
      <c r="BJ2744" s="153"/>
      <c r="BK2744" s="153"/>
      <c r="BL2744" s="153"/>
    </row>
    <row r="2745" spans="1:64" x14ac:dyDescent="0.45">
      <c r="A2745" s="151"/>
      <c r="B2745" s="152"/>
      <c r="C2745" s="51"/>
      <c r="D2745" s="51"/>
      <c r="E2745" s="153"/>
      <c r="F2745" s="153"/>
      <c r="X2745" s="216"/>
      <c r="Y2745" s="216"/>
      <c r="Z2745" s="216"/>
      <c r="AA2745" s="216"/>
      <c r="BF2745" s="399"/>
      <c r="BG2745" s="410"/>
      <c r="BH2745" s="153"/>
      <c r="BI2745" s="153"/>
      <c r="BJ2745" s="153"/>
      <c r="BK2745" s="153"/>
      <c r="BL2745" s="153"/>
    </row>
    <row r="2746" spans="1:64" x14ac:dyDescent="0.45">
      <c r="A2746" s="151"/>
      <c r="B2746" s="152"/>
      <c r="C2746" s="51"/>
      <c r="D2746" s="51"/>
      <c r="E2746" s="153"/>
      <c r="F2746" s="153"/>
      <c r="X2746" s="216"/>
      <c r="Y2746" s="216"/>
      <c r="Z2746" s="216"/>
      <c r="AA2746" s="216"/>
      <c r="BF2746" s="399"/>
      <c r="BG2746" s="410"/>
      <c r="BH2746" s="153"/>
      <c r="BI2746" s="153"/>
      <c r="BJ2746" s="153"/>
      <c r="BK2746" s="153"/>
      <c r="BL2746" s="153"/>
    </row>
    <row r="2747" spans="1:64" x14ac:dyDescent="0.45">
      <c r="A2747" s="151"/>
      <c r="B2747" s="152"/>
      <c r="C2747" s="51"/>
      <c r="D2747" s="51"/>
      <c r="E2747" s="153"/>
      <c r="F2747" s="153"/>
      <c r="X2747" s="216"/>
      <c r="Y2747" s="216"/>
      <c r="Z2747" s="216"/>
      <c r="AA2747" s="216"/>
      <c r="BF2747" s="399"/>
      <c r="BG2747" s="410"/>
      <c r="BH2747" s="153"/>
      <c r="BI2747" s="153"/>
      <c r="BJ2747" s="153"/>
      <c r="BK2747" s="153"/>
      <c r="BL2747" s="153"/>
    </row>
    <row r="2748" spans="1:64" x14ac:dyDescent="0.45">
      <c r="A2748" s="151"/>
      <c r="B2748" s="152"/>
      <c r="C2748" s="51"/>
      <c r="D2748" s="51"/>
      <c r="E2748" s="153"/>
      <c r="F2748" s="153"/>
      <c r="X2748" s="216"/>
      <c r="Y2748" s="216"/>
      <c r="Z2748" s="216"/>
      <c r="AA2748" s="216"/>
      <c r="BF2748" s="399"/>
      <c r="BG2748" s="410"/>
      <c r="BH2748" s="153"/>
      <c r="BI2748" s="153"/>
      <c r="BJ2748" s="153"/>
      <c r="BK2748" s="153"/>
      <c r="BL2748" s="153"/>
    </row>
    <row r="2749" spans="1:64" x14ac:dyDescent="0.45">
      <c r="A2749" s="151"/>
      <c r="B2749" s="152"/>
      <c r="C2749" s="51"/>
      <c r="D2749" s="51"/>
      <c r="E2749" s="153"/>
      <c r="F2749" s="153"/>
      <c r="X2749" s="216"/>
      <c r="Y2749" s="216"/>
      <c r="Z2749" s="216"/>
      <c r="AA2749" s="216"/>
      <c r="BF2749" s="399"/>
      <c r="BG2749" s="410"/>
      <c r="BH2749" s="153"/>
      <c r="BI2749" s="153"/>
      <c r="BJ2749" s="153"/>
      <c r="BK2749" s="153"/>
      <c r="BL2749" s="153"/>
    </row>
    <row r="2750" spans="1:64" x14ac:dyDescent="0.45">
      <c r="A2750" s="151"/>
      <c r="B2750" s="152"/>
      <c r="C2750" s="51"/>
      <c r="D2750" s="51"/>
      <c r="E2750" s="153"/>
      <c r="F2750" s="153"/>
      <c r="X2750" s="216"/>
      <c r="Y2750" s="216"/>
      <c r="Z2750" s="216"/>
      <c r="AA2750" s="216"/>
      <c r="BF2750" s="399"/>
      <c r="BG2750" s="410"/>
      <c r="BH2750" s="153"/>
      <c r="BI2750" s="153"/>
      <c r="BJ2750" s="153"/>
      <c r="BK2750" s="153"/>
      <c r="BL2750" s="153"/>
    </row>
    <row r="2751" spans="1:64" x14ac:dyDescent="0.45">
      <c r="A2751" s="151"/>
      <c r="B2751" s="152"/>
      <c r="C2751" s="51"/>
      <c r="D2751" s="51"/>
      <c r="E2751" s="153"/>
      <c r="F2751" s="153"/>
      <c r="X2751" s="216"/>
      <c r="Y2751" s="216"/>
      <c r="Z2751" s="216"/>
      <c r="AA2751" s="216"/>
      <c r="BF2751" s="399"/>
      <c r="BG2751" s="410"/>
      <c r="BH2751" s="153"/>
      <c r="BI2751" s="153"/>
      <c r="BJ2751" s="153"/>
      <c r="BK2751" s="153"/>
      <c r="BL2751" s="153"/>
    </row>
    <row r="2752" spans="1:64" x14ac:dyDescent="0.45">
      <c r="A2752" s="151"/>
      <c r="B2752" s="152"/>
      <c r="C2752" s="51"/>
      <c r="D2752" s="51"/>
      <c r="E2752" s="153"/>
      <c r="F2752" s="153"/>
      <c r="X2752" s="216"/>
      <c r="Y2752" s="216"/>
      <c r="Z2752" s="216"/>
      <c r="AA2752" s="216"/>
      <c r="BF2752" s="399"/>
      <c r="BG2752" s="410"/>
      <c r="BH2752" s="153"/>
      <c r="BI2752" s="153"/>
      <c r="BJ2752" s="153"/>
      <c r="BK2752" s="153"/>
      <c r="BL2752" s="153"/>
    </row>
    <row r="2753" spans="1:64" x14ac:dyDescent="0.45">
      <c r="A2753" s="151"/>
      <c r="B2753" s="152"/>
      <c r="C2753" s="51"/>
      <c r="D2753" s="51"/>
      <c r="E2753" s="153"/>
      <c r="F2753" s="153"/>
      <c r="X2753" s="216"/>
      <c r="Y2753" s="216"/>
      <c r="Z2753" s="216"/>
      <c r="AA2753" s="216"/>
      <c r="BF2753" s="399"/>
      <c r="BG2753" s="410"/>
      <c r="BH2753" s="153"/>
      <c r="BI2753" s="153"/>
      <c r="BJ2753" s="153"/>
      <c r="BK2753" s="153"/>
      <c r="BL2753" s="153"/>
    </row>
    <row r="2754" spans="1:64" x14ac:dyDescent="0.45">
      <c r="A2754" s="151"/>
      <c r="B2754" s="152"/>
      <c r="C2754" s="51"/>
      <c r="D2754" s="51"/>
      <c r="E2754" s="153"/>
      <c r="F2754" s="153"/>
      <c r="X2754" s="216"/>
      <c r="Y2754" s="216"/>
      <c r="Z2754" s="216"/>
      <c r="AA2754" s="216"/>
      <c r="BF2754" s="399"/>
      <c r="BG2754" s="410"/>
      <c r="BH2754" s="153"/>
      <c r="BI2754" s="153"/>
      <c r="BJ2754" s="153"/>
      <c r="BK2754" s="153"/>
      <c r="BL2754" s="153"/>
    </row>
    <row r="2755" spans="1:64" x14ac:dyDescent="0.45">
      <c r="A2755" s="151"/>
      <c r="B2755" s="152"/>
      <c r="C2755" s="51"/>
      <c r="D2755" s="51"/>
      <c r="E2755" s="153"/>
      <c r="F2755" s="153"/>
      <c r="X2755" s="216"/>
      <c r="Y2755" s="216"/>
      <c r="Z2755" s="216"/>
      <c r="AA2755" s="216"/>
      <c r="BF2755" s="399"/>
      <c r="BG2755" s="410"/>
      <c r="BH2755" s="153"/>
      <c r="BI2755" s="153"/>
      <c r="BJ2755" s="153"/>
      <c r="BK2755" s="153"/>
      <c r="BL2755" s="153"/>
    </row>
    <row r="2756" spans="1:64" x14ac:dyDescent="0.45">
      <c r="A2756" s="151"/>
      <c r="B2756" s="152"/>
      <c r="C2756" s="51"/>
      <c r="D2756" s="51"/>
      <c r="E2756" s="153"/>
      <c r="F2756" s="153"/>
      <c r="X2756" s="216"/>
      <c r="Y2756" s="216"/>
      <c r="Z2756" s="216"/>
      <c r="AA2756" s="216"/>
      <c r="BF2756" s="399"/>
      <c r="BG2756" s="410"/>
      <c r="BH2756" s="153"/>
      <c r="BI2756" s="153"/>
      <c r="BJ2756" s="153"/>
      <c r="BK2756" s="153"/>
      <c r="BL2756" s="153"/>
    </row>
    <row r="2757" spans="1:64" x14ac:dyDescent="0.45">
      <c r="A2757" s="151"/>
      <c r="B2757" s="152"/>
      <c r="C2757" s="51"/>
      <c r="D2757" s="51"/>
      <c r="E2757" s="153"/>
      <c r="F2757" s="153"/>
      <c r="X2757" s="216"/>
      <c r="Y2757" s="216"/>
      <c r="Z2757" s="216"/>
      <c r="AA2757" s="216"/>
      <c r="BF2757" s="399"/>
      <c r="BG2757" s="410"/>
      <c r="BH2757" s="153"/>
      <c r="BI2757" s="153"/>
      <c r="BJ2757" s="153"/>
      <c r="BK2757" s="153"/>
      <c r="BL2757" s="153"/>
    </row>
    <row r="2758" spans="1:64" x14ac:dyDescent="0.45">
      <c r="A2758" s="151"/>
      <c r="B2758" s="152"/>
      <c r="C2758" s="51"/>
      <c r="D2758" s="51"/>
      <c r="E2758" s="153"/>
      <c r="F2758" s="153"/>
      <c r="X2758" s="216"/>
      <c r="Y2758" s="216"/>
      <c r="Z2758" s="216"/>
      <c r="AA2758" s="216"/>
      <c r="BF2758" s="399"/>
      <c r="BG2758" s="410"/>
      <c r="BH2758" s="153"/>
      <c r="BI2758" s="153"/>
      <c r="BJ2758" s="153"/>
      <c r="BK2758" s="153"/>
      <c r="BL2758" s="153"/>
    </row>
    <row r="2759" spans="1:64" x14ac:dyDescent="0.45">
      <c r="A2759" s="151"/>
      <c r="B2759" s="152"/>
      <c r="C2759" s="51"/>
      <c r="D2759" s="51"/>
      <c r="E2759" s="153"/>
      <c r="F2759" s="153"/>
      <c r="X2759" s="216"/>
      <c r="Y2759" s="216"/>
      <c r="Z2759" s="216"/>
      <c r="AA2759" s="216"/>
      <c r="BF2759" s="399"/>
      <c r="BG2759" s="410"/>
      <c r="BH2759" s="153"/>
      <c r="BI2759" s="153"/>
      <c r="BJ2759" s="153"/>
      <c r="BK2759" s="153"/>
      <c r="BL2759" s="153"/>
    </row>
    <row r="2760" spans="1:64" x14ac:dyDescent="0.45">
      <c r="A2760" s="151"/>
      <c r="B2760" s="152"/>
      <c r="C2760" s="51"/>
      <c r="D2760" s="51"/>
      <c r="E2760" s="153"/>
      <c r="F2760" s="153"/>
      <c r="X2760" s="216"/>
      <c r="Y2760" s="216"/>
      <c r="Z2760" s="216"/>
      <c r="AA2760" s="216"/>
      <c r="BF2760" s="399"/>
      <c r="BG2760" s="410"/>
      <c r="BH2760" s="153"/>
      <c r="BI2760" s="153"/>
      <c r="BJ2760" s="153"/>
      <c r="BK2760" s="153"/>
      <c r="BL2760" s="153"/>
    </row>
    <row r="2761" spans="1:64" x14ac:dyDescent="0.45">
      <c r="A2761" s="151"/>
      <c r="B2761" s="152"/>
      <c r="C2761" s="51"/>
      <c r="D2761" s="51"/>
      <c r="E2761" s="153"/>
      <c r="F2761" s="153"/>
      <c r="X2761" s="216"/>
      <c r="Y2761" s="216"/>
      <c r="Z2761" s="216"/>
      <c r="AA2761" s="216"/>
      <c r="BF2761" s="399"/>
      <c r="BG2761" s="410"/>
      <c r="BH2761" s="153"/>
      <c r="BI2761" s="153"/>
      <c r="BJ2761" s="153"/>
      <c r="BK2761" s="153"/>
      <c r="BL2761" s="153"/>
    </row>
    <row r="2762" spans="1:64" x14ac:dyDescent="0.45">
      <c r="A2762" s="151"/>
      <c r="B2762" s="152"/>
      <c r="C2762" s="51"/>
      <c r="D2762" s="51"/>
      <c r="E2762" s="153"/>
      <c r="F2762" s="153"/>
      <c r="X2762" s="216"/>
      <c r="Y2762" s="216"/>
      <c r="Z2762" s="216"/>
      <c r="AA2762" s="216"/>
      <c r="BF2762" s="399"/>
      <c r="BG2762" s="410"/>
      <c r="BH2762" s="153"/>
      <c r="BI2762" s="153"/>
      <c r="BJ2762" s="153"/>
      <c r="BK2762" s="153"/>
      <c r="BL2762" s="153"/>
    </row>
    <row r="2763" spans="1:64" x14ac:dyDescent="0.45">
      <c r="A2763" s="151"/>
      <c r="B2763" s="152"/>
      <c r="C2763" s="51"/>
      <c r="D2763" s="51"/>
      <c r="E2763" s="153"/>
      <c r="F2763" s="153"/>
      <c r="X2763" s="216"/>
      <c r="Y2763" s="216"/>
      <c r="Z2763" s="216"/>
      <c r="AA2763" s="216"/>
      <c r="BF2763" s="399"/>
      <c r="BG2763" s="410"/>
      <c r="BH2763" s="153"/>
      <c r="BI2763" s="153"/>
      <c r="BJ2763" s="153"/>
      <c r="BK2763" s="153"/>
      <c r="BL2763" s="153"/>
    </row>
    <row r="2764" spans="1:64" x14ac:dyDescent="0.45">
      <c r="A2764" s="151"/>
      <c r="B2764" s="152"/>
      <c r="C2764" s="51"/>
      <c r="D2764" s="51"/>
      <c r="E2764" s="153"/>
      <c r="F2764" s="153"/>
      <c r="X2764" s="216"/>
      <c r="Y2764" s="216"/>
      <c r="Z2764" s="216"/>
      <c r="AA2764" s="216"/>
      <c r="BF2764" s="399"/>
      <c r="BG2764" s="410"/>
      <c r="BH2764" s="153"/>
      <c r="BI2764" s="153"/>
      <c r="BJ2764" s="153"/>
      <c r="BK2764" s="153"/>
      <c r="BL2764" s="153"/>
    </row>
    <row r="2765" spans="1:64" x14ac:dyDescent="0.45">
      <c r="A2765" s="151"/>
      <c r="B2765" s="152"/>
      <c r="C2765" s="51"/>
      <c r="D2765" s="51"/>
      <c r="E2765" s="153"/>
      <c r="F2765" s="153"/>
      <c r="X2765" s="216"/>
      <c r="Y2765" s="216"/>
      <c r="Z2765" s="216"/>
      <c r="AA2765" s="216"/>
      <c r="BF2765" s="399"/>
      <c r="BG2765" s="410"/>
      <c r="BH2765" s="153"/>
      <c r="BI2765" s="153"/>
      <c r="BJ2765" s="153"/>
      <c r="BK2765" s="153"/>
      <c r="BL2765" s="153"/>
    </row>
    <row r="2766" spans="1:64" x14ac:dyDescent="0.45">
      <c r="A2766" s="151"/>
      <c r="B2766" s="152"/>
      <c r="C2766" s="51"/>
      <c r="D2766" s="51"/>
      <c r="E2766" s="153"/>
      <c r="F2766" s="153"/>
      <c r="X2766" s="216"/>
      <c r="Y2766" s="216"/>
      <c r="Z2766" s="216"/>
      <c r="AA2766" s="216"/>
      <c r="BF2766" s="399"/>
      <c r="BG2766" s="410"/>
      <c r="BH2766" s="153"/>
      <c r="BI2766" s="153"/>
      <c r="BJ2766" s="153"/>
      <c r="BK2766" s="153"/>
      <c r="BL2766" s="153"/>
    </row>
    <row r="2767" spans="1:64" x14ac:dyDescent="0.45">
      <c r="A2767" s="151"/>
      <c r="B2767" s="152"/>
      <c r="C2767" s="51"/>
      <c r="D2767" s="51"/>
      <c r="E2767" s="153"/>
      <c r="F2767" s="153"/>
      <c r="X2767" s="216"/>
      <c r="Y2767" s="216"/>
      <c r="Z2767" s="216"/>
      <c r="AA2767" s="216"/>
      <c r="BF2767" s="399"/>
      <c r="BG2767" s="410"/>
      <c r="BH2767" s="153"/>
      <c r="BI2767" s="153"/>
      <c r="BJ2767" s="153"/>
      <c r="BK2767" s="153"/>
      <c r="BL2767" s="153"/>
    </row>
    <row r="2768" spans="1:64" x14ac:dyDescent="0.45">
      <c r="A2768" s="151"/>
      <c r="B2768" s="152"/>
      <c r="C2768" s="51"/>
      <c r="D2768" s="51"/>
      <c r="E2768" s="153"/>
      <c r="F2768" s="153"/>
      <c r="X2768" s="216"/>
      <c r="Y2768" s="216"/>
      <c r="Z2768" s="216"/>
      <c r="AA2768" s="216"/>
      <c r="BF2768" s="399"/>
      <c r="BG2768" s="410"/>
      <c r="BH2768" s="153"/>
      <c r="BI2768" s="153"/>
      <c r="BJ2768" s="153"/>
      <c r="BK2768" s="153"/>
      <c r="BL2768" s="153"/>
    </row>
    <row r="2769" spans="1:64" x14ac:dyDescent="0.45">
      <c r="A2769" s="151"/>
      <c r="B2769" s="152"/>
      <c r="C2769" s="51"/>
      <c r="D2769" s="51"/>
      <c r="E2769" s="153"/>
      <c r="F2769" s="153"/>
      <c r="X2769" s="216"/>
      <c r="Y2769" s="216"/>
      <c r="Z2769" s="216"/>
      <c r="AA2769" s="216"/>
      <c r="BF2769" s="399"/>
      <c r="BG2769" s="410"/>
      <c r="BH2769" s="153"/>
      <c r="BI2769" s="153"/>
      <c r="BJ2769" s="153"/>
      <c r="BK2769" s="153"/>
      <c r="BL2769" s="153"/>
    </row>
    <row r="2770" spans="1:64" x14ac:dyDescent="0.45">
      <c r="A2770" s="151"/>
      <c r="B2770" s="152"/>
      <c r="C2770" s="51"/>
      <c r="D2770" s="51"/>
      <c r="E2770" s="153"/>
      <c r="F2770" s="153"/>
      <c r="X2770" s="216"/>
      <c r="Y2770" s="216"/>
      <c r="Z2770" s="216"/>
      <c r="AA2770" s="216"/>
      <c r="BF2770" s="399"/>
      <c r="BG2770" s="410"/>
      <c r="BH2770" s="153"/>
      <c r="BI2770" s="153"/>
      <c r="BJ2770" s="153"/>
      <c r="BK2770" s="153"/>
      <c r="BL2770" s="153"/>
    </row>
    <row r="2771" spans="1:64" x14ac:dyDescent="0.45">
      <c r="A2771" s="151"/>
      <c r="B2771" s="152"/>
      <c r="C2771" s="51"/>
      <c r="D2771" s="51"/>
      <c r="E2771" s="153"/>
      <c r="F2771" s="153"/>
      <c r="X2771" s="216"/>
      <c r="Y2771" s="216"/>
      <c r="Z2771" s="216"/>
      <c r="AA2771" s="216"/>
      <c r="BF2771" s="399"/>
      <c r="BG2771" s="410"/>
      <c r="BH2771" s="153"/>
      <c r="BI2771" s="153"/>
      <c r="BJ2771" s="153"/>
      <c r="BK2771" s="153"/>
      <c r="BL2771" s="153"/>
    </row>
    <row r="2772" spans="1:64" x14ac:dyDescent="0.45">
      <c r="A2772" s="151"/>
      <c r="B2772" s="152"/>
      <c r="C2772" s="51"/>
      <c r="D2772" s="51"/>
      <c r="E2772" s="153"/>
      <c r="F2772" s="153"/>
      <c r="X2772" s="216"/>
      <c r="Y2772" s="216"/>
      <c r="Z2772" s="216"/>
      <c r="AA2772" s="216"/>
      <c r="BF2772" s="399"/>
      <c r="BG2772" s="410"/>
      <c r="BH2772" s="153"/>
      <c r="BI2772" s="153"/>
      <c r="BJ2772" s="153"/>
      <c r="BK2772" s="153"/>
      <c r="BL2772" s="153"/>
    </row>
    <row r="2773" spans="1:64" x14ac:dyDescent="0.45">
      <c r="A2773" s="151"/>
      <c r="B2773" s="152"/>
      <c r="C2773" s="51"/>
      <c r="D2773" s="51"/>
      <c r="E2773" s="153"/>
      <c r="F2773" s="153"/>
      <c r="X2773" s="216"/>
      <c r="Y2773" s="216"/>
      <c r="Z2773" s="216"/>
      <c r="AA2773" s="216"/>
      <c r="BF2773" s="399"/>
      <c r="BG2773" s="410"/>
      <c r="BH2773" s="153"/>
      <c r="BI2773" s="153"/>
      <c r="BJ2773" s="153"/>
      <c r="BK2773" s="153"/>
      <c r="BL2773" s="153"/>
    </row>
    <row r="2774" spans="1:64" x14ac:dyDescent="0.45">
      <c r="A2774" s="151"/>
      <c r="B2774" s="152"/>
      <c r="C2774" s="51"/>
      <c r="D2774" s="51"/>
      <c r="E2774" s="153"/>
      <c r="F2774" s="153"/>
      <c r="X2774" s="216"/>
      <c r="Y2774" s="216"/>
      <c r="Z2774" s="216"/>
      <c r="AA2774" s="216"/>
      <c r="BF2774" s="399"/>
      <c r="BG2774" s="410"/>
      <c r="BH2774" s="153"/>
      <c r="BI2774" s="153"/>
      <c r="BJ2774" s="153"/>
      <c r="BK2774" s="153"/>
      <c r="BL2774" s="153"/>
    </row>
    <row r="2775" spans="1:64" x14ac:dyDescent="0.45">
      <c r="A2775" s="151"/>
      <c r="B2775" s="152"/>
      <c r="C2775" s="51"/>
      <c r="D2775" s="51"/>
      <c r="E2775" s="153"/>
      <c r="F2775" s="153"/>
      <c r="X2775" s="216"/>
      <c r="Y2775" s="216"/>
      <c r="Z2775" s="216"/>
      <c r="AA2775" s="216"/>
      <c r="BF2775" s="399"/>
      <c r="BG2775" s="410"/>
      <c r="BH2775" s="153"/>
      <c r="BI2775" s="153"/>
      <c r="BJ2775" s="153"/>
      <c r="BK2775" s="153"/>
      <c r="BL2775" s="153"/>
    </row>
    <row r="2776" spans="1:64" x14ac:dyDescent="0.45">
      <c r="A2776" s="151"/>
      <c r="B2776" s="152"/>
      <c r="C2776" s="51"/>
      <c r="D2776" s="51"/>
      <c r="E2776" s="153"/>
      <c r="F2776" s="153"/>
      <c r="X2776" s="216"/>
      <c r="Y2776" s="216"/>
      <c r="Z2776" s="216"/>
      <c r="AA2776" s="216"/>
      <c r="BF2776" s="399"/>
      <c r="BG2776" s="410"/>
      <c r="BH2776" s="153"/>
      <c r="BI2776" s="153"/>
      <c r="BJ2776" s="153"/>
      <c r="BK2776" s="153"/>
      <c r="BL2776" s="153"/>
    </row>
    <row r="2777" spans="1:64" x14ac:dyDescent="0.45">
      <c r="A2777" s="151"/>
      <c r="B2777" s="152"/>
      <c r="C2777" s="51"/>
      <c r="D2777" s="51"/>
      <c r="E2777" s="153"/>
      <c r="F2777" s="153"/>
      <c r="X2777" s="216"/>
      <c r="Y2777" s="216"/>
      <c r="Z2777" s="216"/>
      <c r="AA2777" s="216"/>
      <c r="BF2777" s="399"/>
      <c r="BG2777" s="410"/>
      <c r="BH2777" s="153"/>
      <c r="BI2777" s="153"/>
      <c r="BJ2777" s="153"/>
      <c r="BK2777" s="153"/>
      <c r="BL2777" s="153"/>
    </row>
    <row r="2778" spans="1:64" x14ac:dyDescent="0.45">
      <c r="A2778" s="151"/>
      <c r="B2778" s="152"/>
      <c r="C2778" s="51"/>
      <c r="D2778" s="51"/>
      <c r="E2778" s="153"/>
      <c r="F2778" s="153"/>
      <c r="X2778" s="216"/>
      <c r="Y2778" s="216"/>
      <c r="Z2778" s="216"/>
      <c r="AA2778" s="216"/>
      <c r="BF2778" s="399"/>
      <c r="BG2778" s="410"/>
      <c r="BH2778" s="153"/>
      <c r="BI2778" s="153"/>
      <c r="BJ2778" s="153"/>
      <c r="BK2778" s="153"/>
      <c r="BL2778" s="153"/>
    </row>
    <row r="2779" spans="1:64" x14ac:dyDescent="0.45">
      <c r="A2779" s="151"/>
      <c r="B2779" s="152"/>
      <c r="C2779" s="51"/>
      <c r="D2779" s="51"/>
      <c r="E2779" s="153"/>
      <c r="F2779" s="153"/>
      <c r="X2779" s="216"/>
      <c r="Y2779" s="216"/>
      <c r="Z2779" s="216"/>
      <c r="AA2779" s="216"/>
      <c r="BF2779" s="399"/>
      <c r="BG2779" s="410"/>
      <c r="BH2779" s="153"/>
      <c r="BI2779" s="153"/>
      <c r="BJ2779" s="153"/>
      <c r="BK2779" s="153"/>
      <c r="BL2779" s="153"/>
    </row>
    <row r="2780" spans="1:64" x14ac:dyDescent="0.45">
      <c r="A2780" s="151"/>
      <c r="B2780" s="152"/>
      <c r="C2780" s="51"/>
      <c r="D2780" s="51"/>
      <c r="E2780" s="153"/>
      <c r="F2780" s="153"/>
      <c r="X2780" s="216"/>
      <c r="Y2780" s="216"/>
      <c r="Z2780" s="216"/>
      <c r="AA2780" s="216"/>
      <c r="BF2780" s="399"/>
      <c r="BG2780" s="410"/>
      <c r="BH2780" s="153"/>
      <c r="BI2780" s="153"/>
      <c r="BJ2780" s="153"/>
      <c r="BK2780" s="153"/>
      <c r="BL2780" s="153"/>
    </row>
    <row r="2781" spans="1:64" x14ac:dyDescent="0.45">
      <c r="A2781" s="151"/>
      <c r="B2781" s="152"/>
      <c r="C2781" s="51"/>
      <c r="D2781" s="51"/>
      <c r="E2781" s="153"/>
      <c r="F2781" s="153"/>
      <c r="X2781" s="216"/>
      <c r="Y2781" s="216"/>
      <c r="Z2781" s="216"/>
      <c r="AA2781" s="216"/>
      <c r="BF2781" s="399"/>
      <c r="BG2781" s="410"/>
      <c r="BH2781" s="153"/>
      <c r="BI2781" s="153"/>
      <c r="BJ2781" s="153"/>
      <c r="BK2781" s="153"/>
      <c r="BL2781" s="153"/>
    </row>
    <row r="2782" spans="1:64" x14ac:dyDescent="0.45">
      <c r="A2782" s="151"/>
      <c r="B2782" s="152"/>
      <c r="C2782" s="51"/>
      <c r="D2782" s="51"/>
      <c r="E2782" s="153"/>
      <c r="F2782" s="153"/>
      <c r="X2782" s="216"/>
      <c r="Y2782" s="216"/>
      <c r="Z2782" s="216"/>
      <c r="AA2782" s="216"/>
      <c r="BF2782" s="399"/>
      <c r="BG2782" s="410"/>
      <c r="BH2782" s="153"/>
      <c r="BI2782" s="153"/>
      <c r="BJ2782" s="153"/>
      <c r="BK2782" s="153"/>
      <c r="BL2782" s="153"/>
    </row>
    <row r="2783" spans="1:64" x14ac:dyDescent="0.45">
      <c r="A2783" s="151"/>
      <c r="B2783" s="152"/>
      <c r="C2783" s="51"/>
      <c r="D2783" s="51"/>
      <c r="E2783" s="153"/>
      <c r="F2783" s="153"/>
      <c r="X2783" s="216"/>
      <c r="Y2783" s="216"/>
      <c r="Z2783" s="216"/>
      <c r="AA2783" s="216"/>
      <c r="BF2783" s="399"/>
      <c r="BG2783" s="410"/>
      <c r="BH2783" s="153"/>
      <c r="BI2783" s="153"/>
      <c r="BJ2783" s="153"/>
      <c r="BK2783" s="153"/>
      <c r="BL2783" s="153"/>
    </row>
    <row r="2784" spans="1:64" x14ac:dyDescent="0.45">
      <c r="A2784" s="151"/>
      <c r="B2784" s="152"/>
      <c r="C2784" s="51"/>
      <c r="D2784" s="51"/>
      <c r="E2784" s="153"/>
      <c r="F2784" s="153"/>
      <c r="X2784" s="216"/>
      <c r="Y2784" s="216"/>
      <c r="Z2784" s="216"/>
      <c r="AA2784" s="216"/>
      <c r="BF2784" s="399"/>
      <c r="BG2784" s="410"/>
      <c r="BH2784" s="153"/>
      <c r="BI2784" s="153"/>
      <c r="BJ2784" s="153"/>
      <c r="BK2784" s="153"/>
      <c r="BL2784" s="153"/>
    </row>
    <row r="2785" spans="1:64" x14ac:dyDescent="0.45">
      <c r="A2785" s="151"/>
      <c r="B2785" s="152"/>
      <c r="C2785" s="51"/>
      <c r="D2785" s="51"/>
      <c r="E2785" s="153"/>
      <c r="F2785" s="153"/>
      <c r="X2785" s="216"/>
      <c r="Y2785" s="216"/>
      <c r="Z2785" s="216"/>
      <c r="AA2785" s="216"/>
      <c r="BF2785" s="399"/>
      <c r="BG2785" s="410"/>
      <c r="BH2785" s="153"/>
      <c r="BI2785" s="153"/>
      <c r="BJ2785" s="153"/>
      <c r="BK2785" s="153"/>
      <c r="BL2785" s="153"/>
    </row>
    <row r="2786" spans="1:64" x14ac:dyDescent="0.45">
      <c r="A2786" s="151"/>
      <c r="B2786" s="152"/>
      <c r="C2786" s="51"/>
      <c r="D2786" s="51"/>
      <c r="E2786" s="153"/>
      <c r="F2786" s="153"/>
      <c r="X2786" s="216"/>
      <c r="Y2786" s="216"/>
      <c r="Z2786" s="216"/>
      <c r="AA2786" s="216"/>
      <c r="BF2786" s="399"/>
      <c r="BG2786" s="410"/>
      <c r="BH2786" s="153"/>
      <c r="BI2786" s="153"/>
      <c r="BJ2786" s="153"/>
      <c r="BK2786" s="153"/>
      <c r="BL2786" s="153"/>
    </row>
    <row r="2787" spans="1:64" x14ac:dyDescent="0.45">
      <c r="A2787" s="151"/>
      <c r="B2787" s="152"/>
      <c r="C2787" s="51"/>
      <c r="D2787" s="51"/>
      <c r="E2787" s="153"/>
      <c r="F2787" s="153"/>
      <c r="X2787" s="216"/>
      <c r="Y2787" s="216"/>
      <c r="Z2787" s="216"/>
      <c r="AA2787" s="216"/>
      <c r="BF2787" s="399"/>
      <c r="BG2787" s="410"/>
      <c r="BH2787" s="153"/>
      <c r="BI2787" s="153"/>
      <c r="BJ2787" s="153"/>
      <c r="BK2787" s="153"/>
      <c r="BL2787" s="153"/>
    </row>
    <row r="2788" spans="1:64" x14ac:dyDescent="0.45">
      <c r="A2788" s="151"/>
      <c r="B2788" s="152"/>
      <c r="C2788" s="51"/>
      <c r="D2788" s="51"/>
      <c r="E2788" s="153"/>
      <c r="F2788" s="153"/>
      <c r="X2788" s="216"/>
      <c r="Y2788" s="216"/>
      <c r="Z2788" s="216"/>
      <c r="AA2788" s="216"/>
      <c r="BF2788" s="399"/>
      <c r="BG2788" s="410"/>
      <c r="BH2788" s="153"/>
      <c r="BI2788" s="153"/>
      <c r="BJ2788" s="153"/>
      <c r="BK2788" s="153"/>
      <c r="BL2788" s="153"/>
    </row>
    <row r="2789" spans="1:64" x14ac:dyDescent="0.45">
      <c r="A2789" s="151"/>
      <c r="B2789" s="152"/>
      <c r="C2789" s="51"/>
      <c r="D2789" s="51"/>
      <c r="E2789" s="153"/>
      <c r="F2789" s="153"/>
      <c r="X2789" s="216"/>
      <c r="Y2789" s="216"/>
      <c r="Z2789" s="216"/>
      <c r="AA2789" s="216"/>
      <c r="BF2789" s="399"/>
      <c r="BG2789" s="410"/>
      <c r="BH2789" s="153"/>
      <c r="BI2789" s="153"/>
      <c r="BJ2789" s="153"/>
      <c r="BK2789" s="153"/>
      <c r="BL2789" s="153"/>
    </row>
    <row r="2790" spans="1:64" x14ac:dyDescent="0.45">
      <c r="A2790" s="151"/>
      <c r="B2790" s="152"/>
      <c r="C2790" s="51"/>
      <c r="D2790" s="51"/>
      <c r="E2790" s="153"/>
      <c r="F2790" s="153"/>
      <c r="X2790" s="216"/>
      <c r="Y2790" s="216"/>
      <c r="Z2790" s="216"/>
      <c r="AA2790" s="216"/>
      <c r="BF2790" s="399"/>
      <c r="BG2790" s="410"/>
      <c r="BH2790" s="153"/>
      <c r="BI2790" s="153"/>
      <c r="BJ2790" s="153"/>
      <c r="BK2790" s="153"/>
      <c r="BL2790" s="153"/>
    </row>
    <row r="2791" spans="1:64" x14ac:dyDescent="0.45">
      <c r="A2791" s="151"/>
      <c r="B2791" s="152"/>
      <c r="C2791" s="51"/>
      <c r="D2791" s="51"/>
      <c r="E2791" s="153"/>
      <c r="F2791" s="153"/>
      <c r="X2791" s="216"/>
      <c r="Y2791" s="216"/>
      <c r="Z2791" s="216"/>
      <c r="AA2791" s="216"/>
      <c r="BF2791" s="399"/>
      <c r="BG2791" s="410"/>
      <c r="BH2791" s="153"/>
      <c r="BI2791" s="153"/>
      <c r="BJ2791" s="153"/>
      <c r="BK2791" s="153"/>
      <c r="BL2791" s="153"/>
    </row>
    <row r="2792" spans="1:64" x14ac:dyDescent="0.45">
      <c r="A2792" s="151"/>
      <c r="B2792" s="152"/>
      <c r="C2792" s="51"/>
      <c r="D2792" s="51"/>
      <c r="E2792" s="153"/>
      <c r="F2792" s="153"/>
      <c r="X2792" s="216"/>
      <c r="Y2792" s="216"/>
      <c r="Z2792" s="216"/>
      <c r="AA2792" s="216"/>
      <c r="BF2792" s="399"/>
      <c r="BG2792" s="410"/>
      <c r="BH2792" s="153"/>
      <c r="BI2792" s="153"/>
      <c r="BJ2792" s="153"/>
      <c r="BK2792" s="153"/>
      <c r="BL2792" s="153"/>
    </row>
    <row r="2793" spans="1:64" x14ac:dyDescent="0.45">
      <c r="A2793" s="151"/>
      <c r="B2793" s="152"/>
      <c r="C2793" s="51"/>
      <c r="D2793" s="51"/>
      <c r="E2793" s="153"/>
      <c r="F2793" s="153"/>
      <c r="X2793" s="216"/>
      <c r="Y2793" s="216"/>
      <c r="Z2793" s="216"/>
      <c r="AA2793" s="216"/>
      <c r="BF2793" s="399"/>
      <c r="BG2793" s="410"/>
      <c r="BH2793" s="153"/>
      <c r="BI2793" s="153"/>
      <c r="BJ2793" s="153"/>
      <c r="BK2793" s="153"/>
      <c r="BL2793" s="153"/>
    </row>
    <row r="2794" spans="1:64" x14ac:dyDescent="0.45">
      <c r="A2794" s="151"/>
      <c r="B2794" s="152"/>
      <c r="C2794" s="51"/>
      <c r="D2794" s="51"/>
      <c r="E2794" s="153"/>
      <c r="F2794" s="153"/>
      <c r="X2794" s="216"/>
      <c r="Y2794" s="216"/>
      <c r="Z2794" s="216"/>
      <c r="AA2794" s="216"/>
      <c r="BF2794" s="399"/>
      <c r="BG2794" s="410"/>
      <c r="BH2794" s="153"/>
      <c r="BI2794" s="153"/>
      <c r="BJ2794" s="153"/>
      <c r="BK2794" s="153"/>
      <c r="BL2794" s="153"/>
    </row>
    <row r="2795" spans="1:64" x14ac:dyDescent="0.45">
      <c r="A2795" s="151"/>
      <c r="B2795" s="152"/>
      <c r="C2795" s="51"/>
      <c r="D2795" s="51"/>
      <c r="E2795" s="153"/>
      <c r="F2795" s="153"/>
      <c r="X2795" s="216"/>
      <c r="Y2795" s="216"/>
      <c r="Z2795" s="216"/>
      <c r="AA2795" s="216"/>
      <c r="BF2795" s="399"/>
      <c r="BG2795" s="410"/>
      <c r="BH2795" s="153"/>
      <c r="BI2795" s="153"/>
      <c r="BJ2795" s="153"/>
      <c r="BK2795" s="153"/>
      <c r="BL2795" s="153"/>
    </row>
    <row r="2796" spans="1:64" x14ac:dyDescent="0.45">
      <c r="A2796" s="151"/>
      <c r="B2796" s="152"/>
      <c r="C2796" s="51"/>
      <c r="D2796" s="51"/>
      <c r="E2796" s="153"/>
      <c r="F2796" s="153"/>
      <c r="X2796" s="216"/>
      <c r="Y2796" s="216"/>
      <c r="Z2796" s="216"/>
      <c r="AA2796" s="216"/>
      <c r="BF2796" s="399"/>
      <c r="BG2796" s="410"/>
      <c r="BH2796" s="153"/>
      <c r="BI2796" s="153"/>
      <c r="BJ2796" s="153"/>
      <c r="BK2796" s="153"/>
      <c r="BL2796" s="153"/>
    </row>
    <row r="2797" spans="1:64" x14ac:dyDescent="0.45">
      <c r="A2797" s="151"/>
      <c r="B2797" s="152"/>
      <c r="C2797" s="51"/>
      <c r="D2797" s="51"/>
      <c r="E2797" s="153"/>
      <c r="F2797" s="153"/>
      <c r="X2797" s="216"/>
      <c r="Y2797" s="216"/>
      <c r="Z2797" s="216"/>
      <c r="AA2797" s="216"/>
      <c r="BF2797" s="399"/>
      <c r="BG2797" s="410"/>
      <c r="BH2797" s="153"/>
      <c r="BI2797" s="153"/>
      <c r="BJ2797" s="153"/>
      <c r="BK2797" s="153"/>
      <c r="BL2797" s="153"/>
    </row>
    <row r="2798" spans="1:64" x14ac:dyDescent="0.45">
      <c r="A2798" s="151"/>
      <c r="B2798" s="152"/>
      <c r="C2798" s="51"/>
      <c r="D2798" s="51"/>
      <c r="E2798" s="153"/>
      <c r="F2798" s="153"/>
      <c r="X2798" s="216"/>
      <c r="Y2798" s="216"/>
      <c r="Z2798" s="216"/>
      <c r="AA2798" s="216"/>
      <c r="BF2798" s="399"/>
      <c r="BG2798" s="410"/>
      <c r="BH2798" s="153"/>
      <c r="BI2798" s="153"/>
      <c r="BJ2798" s="153"/>
      <c r="BK2798" s="153"/>
      <c r="BL2798" s="153"/>
    </row>
    <row r="2799" spans="1:64" x14ac:dyDescent="0.45">
      <c r="A2799" s="151"/>
      <c r="B2799" s="152"/>
      <c r="C2799" s="51"/>
      <c r="D2799" s="51"/>
      <c r="E2799" s="153"/>
      <c r="F2799" s="153"/>
      <c r="X2799" s="216"/>
      <c r="Y2799" s="216"/>
      <c r="Z2799" s="216"/>
      <c r="AA2799" s="216"/>
      <c r="BF2799" s="399"/>
      <c r="BG2799" s="410"/>
      <c r="BH2799" s="153"/>
      <c r="BI2799" s="153"/>
      <c r="BJ2799" s="153"/>
      <c r="BK2799" s="153"/>
      <c r="BL2799" s="153"/>
    </row>
    <row r="2800" spans="1:64" x14ac:dyDescent="0.45">
      <c r="A2800" s="151"/>
      <c r="B2800" s="152"/>
      <c r="C2800" s="51"/>
      <c r="D2800" s="51"/>
      <c r="E2800" s="153"/>
      <c r="F2800" s="153"/>
      <c r="X2800" s="216"/>
      <c r="Y2800" s="216"/>
      <c r="Z2800" s="216"/>
      <c r="AA2800" s="216"/>
      <c r="BF2800" s="399"/>
      <c r="BG2800" s="410"/>
      <c r="BH2800" s="153"/>
      <c r="BI2800" s="153"/>
      <c r="BJ2800" s="153"/>
      <c r="BK2800" s="153"/>
      <c r="BL2800" s="153"/>
    </row>
    <row r="2801" spans="1:64" x14ac:dyDescent="0.45">
      <c r="A2801" s="151"/>
      <c r="B2801" s="152"/>
      <c r="C2801" s="51"/>
      <c r="D2801" s="51"/>
      <c r="E2801" s="153"/>
      <c r="F2801" s="153"/>
      <c r="X2801" s="216"/>
      <c r="Y2801" s="216"/>
      <c r="Z2801" s="216"/>
      <c r="AA2801" s="216"/>
      <c r="BF2801" s="399"/>
      <c r="BG2801" s="410"/>
      <c r="BH2801" s="153"/>
      <c r="BI2801" s="153"/>
      <c r="BJ2801" s="153"/>
      <c r="BK2801" s="153"/>
      <c r="BL2801" s="153"/>
    </row>
    <row r="2802" spans="1:64" x14ac:dyDescent="0.45">
      <c r="A2802" s="151"/>
      <c r="B2802" s="152"/>
      <c r="C2802" s="51"/>
      <c r="D2802" s="51"/>
      <c r="E2802" s="153"/>
      <c r="F2802" s="153"/>
      <c r="X2802" s="216"/>
      <c r="Y2802" s="216"/>
      <c r="Z2802" s="216"/>
      <c r="AA2802" s="216"/>
      <c r="BF2802" s="399"/>
      <c r="BG2802" s="410"/>
      <c r="BH2802" s="153"/>
      <c r="BI2802" s="153"/>
      <c r="BJ2802" s="153"/>
      <c r="BK2802" s="153"/>
      <c r="BL2802" s="153"/>
    </row>
    <row r="2803" spans="1:64" x14ac:dyDescent="0.45">
      <c r="A2803" s="151"/>
      <c r="B2803" s="152"/>
      <c r="C2803" s="51"/>
      <c r="D2803" s="51"/>
      <c r="E2803" s="153"/>
      <c r="F2803" s="153"/>
      <c r="X2803" s="216"/>
      <c r="Y2803" s="216"/>
      <c r="Z2803" s="216"/>
      <c r="AA2803" s="216"/>
      <c r="BF2803" s="399"/>
      <c r="BG2803" s="410"/>
      <c r="BH2803" s="153"/>
      <c r="BI2803" s="153"/>
      <c r="BJ2803" s="153"/>
      <c r="BK2803" s="153"/>
      <c r="BL2803" s="153"/>
    </row>
    <row r="2804" spans="1:64" x14ac:dyDescent="0.45">
      <c r="A2804" s="151"/>
      <c r="B2804" s="152"/>
      <c r="C2804" s="51"/>
      <c r="D2804" s="51"/>
      <c r="E2804" s="153"/>
      <c r="F2804" s="153"/>
      <c r="X2804" s="216"/>
      <c r="Y2804" s="216"/>
      <c r="Z2804" s="216"/>
      <c r="AA2804" s="216"/>
      <c r="BF2804" s="399"/>
      <c r="BG2804" s="410"/>
      <c r="BH2804" s="153"/>
      <c r="BI2804" s="153"/>
      <c r="BJ2804" s="153"/>
      <c r="BK2804" s="153"/>
      <c r="BL2804" s="153"/>
    </row>
    <row r="2805" spans="1:64" x14ac:dyDescent="0.45">
      <c r="A2805" s="151"/>
      <c r="B2805" s="152"/>
      <c r="C2805" s="51"/>
      <c r="D2805" s="51"/>
      <c r="E2805" s="153"/>
      <c r="F2805" s="153"/>
      <c r="X2805" s="216"/>
      <c r="Y2805" s="216"/>
      <c r="Z2805" s="216"/>
      <c r="AA2805" s="216"/>
      <c r="BF2805" s="399"/>
      <c r="BG2805" s="410"/>
      <c r="BH2805" s="153"/>
      <c r="BI2805" s="153"/>
      <c r="BJ2805" s="153"/>
      <c r="BK2805" s="153"/>
      <c r="BL2805" s="153"/>
    </row>
    <row r="2806" spans="1:64" x14ac:dyDescent="0.45">
      <c r="A2806" s="151"/>
      <c r="B2806" s="152"/>
      <c r="C2806" s="51"/>
      <c r="D2806" s="51"/>
      <c r="E2806" s="153"/>
      <c r="F2806" s="153"/>
      <c r="X2806" s="216"/>
      <c r="Y2806" s="216"/>
      <c r="Z2806" s="216"/>
      <c r="AA2806" s="216"/>
      <c r="BF2806" s="399"/>
      <c r="BG2806" s="410"/>
      <c r="BH2806" s="153"/>
      <c r="BI2806" s="153"/>
      <c r="BJ2806" s="153"/>
      <c r="BK2806" s="153"/>
      <c r="BL2806" s="153"/>
    </row>
    <row r="2807" spans="1:64" x14ac:dyDescent="0.45">
      <c r="A2807" s="151"/>
      <c r="B2807" s="152"/>
      <c r="C2807" s="51"/>
      <c r="D2807" s="51"/>
      <c r="E2807" s="153"/>
      <c r="F2807" s="153"/>
      <c r="X2807" s="216"/>
      <c r="Y2807" s="216"/>
      <c r="Z2807" s="216"/>
      <c r="AA2807" s="216"/>
      <c r="BF2807" s="399"/>
      <c r="BG2807" s="410"/>
      <c r="BH2807" s="153"/>
      <c r="BI2807" s="153"/>
      <c r="BJ2807" s="153"/>
      <c r="BK2807" s="153"/>
      <c r="BL2807" s="153"/>
    </row>
    <row r="2808" spans="1:64" x14ac:dyDescent="0.45">
      <c r="A2808" s="151"/>
      <c r="B2808" s="152"/>
      <c r="C2808" s="51"/>
      <c r="D2808" s="51"/>
      <c r="E2808" s="153"/>
      <c r="F2808" s="153"/>
      <c r="X2808" s="216"/>
      <c r="Y2808" s="216"/>
      <c r="Z2808" s="216"/>
      <c r="AA2808" s="216"/>
      <c r="BF2808" s="399"/>
      <c r="BG2808" s="410"/>
      <c r="BH2808" s="153"/>
      <c r="BI2808" s="153"/>
      <c r="BJ2808" s="153"/>
      <c r="BK2808" s="153"/>
      <c r="BL2808" s="153"/>
    </row>
    <row r="2809" spans="1:64" x14ac:dyDescent="0.45">
      <c r="A2809" s="151"/>
      <c r="B2809" s="152"/>
      <c r="C2809" s="51"/>
      <c r="D2809" s="51"/>
      <c r="E2809" s="153"/>
      <c r="F2809" s="153"/>
      <c r="X2809" s="216"/>
      <c r="Y2809" s="216"/>
      <c r="Z2809" s="216"/>
      <c r="AA2809" s="216"/>
      <c r="BF2809" s="399"/>
      <c r="BG2809" s="410"/>
      <c r="BH2809" s="153"/>
      <c r="BI2809" s="153"/>
      <c r="BJ2809" s="153"/>
      <c r="BK2809" s="153"/>
      <c r="BL2809" s="153"/>
    </row>
    <row r="2810" spans="1:64" x14ac:dyDescent="0.45">
      <c r="A2810" s="151"/>
      <c r="B2810" s="152"/>
      <c r="C2810" s="51"/>
      <c r="D2810" s="51"/>
      <c r="E2810" s="153"/>
      <c r="F2810" s="153"/>
      <c r="X2810" s="216"/>
      <c r="Y2810" s="216"/>
      <c r="Z2810" s="216"/>
      <c r="AA2810" s="216"/>
      <c r="BF2810" s="399"/>
      <c r="BG2810" s="410"/>
      <c r="BH2810" s="153"/>
      <c r="BI2810" s="153"/>
      <c r="BJ2810" s="153"/>
      <c r="BK2810" s="153"/>
      <c r="BL2810" s="153"/>
    </row>
    <row r="2811" spans="1:64" x14ac:dyDescent="0.45">
      <c r="A2811" s="151"/>
      <c r="B2811" s="152"/>
      <c r="C2811" s="51"/>
      <c r="D2811" s="51"/>
      <c r="E2811" s="153"/>
      <c r="F2811" s="153"/>
      <c r="X2811" s="216"/>
      <c r="Y2811" s="216"/>
      <c r="Z2811" s="216"/>
      <c r="AA2811" s="216"/>
      <c r="BF2811" s="399"/>
      <c r="BG2811" s="410"/>
      <c r="BH2811" s="153"/>
      <c r="BI2811" s="153"/>
      <c r="BJ2811" s="153"/>
      <c r="BK2811" s="153"/>
      <c r="BL2811" s="153"/>
    </row>
    <row r="2812" spans="1:64" x14ac:dyDescent="0.45">
      <c r="A2812" s="151"/>
      <c r="B2812" s="152"/>
      <c r="C2812" s="51"/>
      <c r="D2812" s="51"/>
      <c r="E2812" s="153"/>
      <c r="F2812" s="153"/>
      <c r="X2812" s="216"/>
      <c r="Y2812" s="216"/>
      <c r="Z2812" s="216"/>
      <c r="AA2812" s="216"/>
      <c r="BF2812" s="399"/>
      <c r="BG2812" s="410"/>
      <c r="BH2812" s="153"/>
      <c r="BI2812" s="153"/>
      <c r="BJ2812" s="153"/>
      <c r="BK2812" s="153"/>
      <c r="BL2812" s="153"/>
    </row>
    <row r="2813" spans="1:64" x14ac:dyDescent="0.45">
      <c r="A2813" s="151"/>
      <c r="B2813" s="152"/>
      <c r="C2813" s="51"/>
      <c r="D2813" s="51"/>
      <c r="E2813" s="153"/>
      <c r="F2813" s="153"/>
      <c r="X2813" s="216"/>
      <c r="Y2813" s="216"/>
      <c r="Z2813" s="216"/>
      <c r="AA2813" s="216"/>
      <c r="BF2813" s="399"/>
      <c r="BG2813" s="410"/>
      <c r="BH2813" s="153"/>
      <c r="BI2813" s="153"/>
      <c r="BJ2813" s="153"/>
      <c r="BK2813" s="153"/>
      <c r="BL2813" s="153"/>
    </row>
    <row r="2814" spans="1:64" x14ac:dyDescent="0.45">
      <c r="A2814" s="151"/>
      <c r="B2814" s="152"/>
      <c r="C2814" s="51"/>
      <c r="D2814" s="51"/>
      <c r="E2814" s="153"/>
      <c r="F2814" s="153"/>
      <c r="X2814" s="216"/>
      <c r="Y2814" s="216"/>
      <c r="Z2814" s="216"/>
      <c r="AA2814" s="216"/>
      <c r="BF2814" s="399"/>
      <c r="BG2814" s="410"/>
      <c r="BH2814" s="153"/>
      <c r="BI2814" s="153"/>
      <c r="BJ2814" s="153"/>
      <c r="BK2814" s="153"/>
      <c r="BL2814" s="153"/>
    </row>
    <row r="2815" spans="1:64" x14ac:dyDescent="0.45">
      <c r="A2815" s="151"/>
      <c r="B2815" s="152"/>
      <c r="C2815" s="51"/>
      <c r="D2815" s="51"/>
      <c r="E2815" s="153"/>
      <c r="F2815" s="153"/>
      <c r="X2815" s="216"/>
      <c r="Y2815" s="216"/>
      <c r="Z2815" s="216"/>
      <c r="AA2815" s="216"/>
      <c r="BF2815" s="399"/>
      <c r="BG2815" s="410"/>
      <c r="BH2815" s="153"/>
      <c r="BI2815" s="153"/>
      <c r="BJ2815" s="153"/>
      <c r="BK2815" s="153"/>
      <c r="BL2815" s="153"/>
    </row>
    <row r="2816" spans="1:64" x14ac:dyDescent="0.45">
      <c r="A2816" s="151"/>
      <c r="B2816" s="152"/>
      <c r="C2816" s="51"/>
      <c r="D2816" s="51"/>
      <c r="E2816" s="153"/>
      <c r="F2816" s="153"/>
      <c r="X2816" s="216"/>
      <c r="Y2816" s="216"/>
      <c r="Z2816" s="216"/>
      <c r="AA2816" s="216"/>
      <c r="BF2816" s="399"/>
      <c r="BG2816" s="410"/>
      <c r="BH2816" s="153"/>
      <c r="BI2816" s="153"/>
      <c r="BJ2816" s="153"/>
      <c r="BK2816" s="153"/>
      <c r="BL2816" s="153"/>
    </row>
    <row r="2817" spans="1:64" x14ac:dyDescent="0.45">
      <c r="A2817" s="151"/>
      <c r="B2817" s="152"/>
      <c r="C2817" s="51"/>
      <c r="D2817" s="51"/>
      <c r="E2817" s="153"/>
      <c r="F2817" s="153"/>
      <c r="X2817" s="216"/>
      <c r="Y2817" s="216"/>
      <c r="Z2817" s="216"/>
      <c r="AA2817" s="216"/>
      <c r="BF2817" s="399"/>
      <c r="BG2817" s="410"/>
      <c r="BH2817" s="153"/>
      <c r="BI2817" s="153"/>
      <c r="BJ2817" s="153"/>
      <c r="BK2817" s="153"/>
      <c r="BL2817" s="153"/>
    </row>
    <row r="2818" spans="1:64" x14ac:dyDescent="0.45">
      <c r="A2818" s="151"/>
      <c r="B2818" s="152"/>
      <c r="C2818" s="51"/>
      <c r="D2818" s="51"/>
      <c r="E2818" s="153"/>
      <c r="F2818" s="153"/>
      <c r="X2818" s="216"/>
      <c r="Y2818" s="216"/>
      <c r="Z2818" s="216"/>
      <c r="AA2818" s="216"/>
      <c r="BF2818" s="399"/>
      <c r="BG2818" s="410"/>
      <c r="BH2818" s="153"/>
      <c r="BI2818" s="153"/>
      <c r="BJ2818" s="153"/>
      <c r="BK2818" s="153"/>
      <c r="BL2818" s="153"/>
    </row>
    <row r="2819" spans="1:64" x14ac:dyDescent="0.45">
      <c r="A2819" s="151"/>
      <c r="B2819" s="152"/>
      <c r="C2819" s="51"/>
      <c r="D2819" s="51"/>
      <c r="E2819" s="153"/>
      <c r="F2819" s="153"/>
      <c r="X2819" s="216"/>
      <c r="Y2819" s="216"/>
      <c r="Z2819" s="216"/>
      <c r="AA2819" s="216"/>
      <c r="BF2819" s="399"/>
      <c r="BG2819" s="410"/>
      <c r="BH2819" s="153"/>
      <c r="BI2819" s="153"/>
      <c r="BJ2819" s="153"/>
      <c r="BK2819" s="153"/>
      <c r="BL2819" s="153"/>
    </row>
    <row r="2820" spans="1:64" x14ac:dyDescent="0.45">
      <c r="A2820" s="151"/>
      <c r="B2820" s="152"/>
      <c r="C2820" s="51"/>
      <c r="D2820" s="51"/>
      <c r="E2820" s="153"/>
      <c r="F2820" s="153"/>
      <c r="X2820" s="216"/>
      <c r="Y2820" s="216"/>
      <c r="Z2820" s="216"/>
      <c r="AA2820" s="216"/>
      <c r="BF2820" s="399"/>
      <c r="BG2820" s="410"/>
      <c r="BH2820" s="153"/>
      <c r="BI2820" s="153"/>
      <c r="BJ2820" s="153"/>
      <c r="BK2820" s="153"/>
      <c r="BL2820" s="153"/>
    </row>
    <row r="2821" spans="1:64" x14ac:dyDescent="0.45">
      <c r="A2821" s="151"/>
      <c r="B2821" s="152"/>
      <c r="C2821" s="51"/>
      <c r="D2821" s="51"/>
      <c r="E2821" s="153"/>
      <c r="F2821" s="153"/>
      <c r="X2821" s="216"/>
      <c r="Y2821" s="216"/>
      <c r="Z2821" s="216"/>
      <c r="AA2821" s="216"/>
      <c r="BF2821" s="399"/>
      <c r="BG2821" s="410"/>
      <c r="BH2821" s="153"/>
      <c r="BI2821" s="153"/>
      <c r="BJ2821" s="153"/>
      <c r="BK2821" s="153"/>
      <c r="BL2821" s="153"/>
    </row>
    <row r="2822" spans="1:64" x14ac:dyDescent="0.45">
      <c r="A2822" s="151"/>
      <c r="B2822" s="152"/>
      <c r="C2822" s="51"/>
      <c r="D2822" s="51"/>
      <c r="E2822" s="153"/>
      <c r="F2822" s="153"/>
      <c r="X2822" s="216"/>
      <c r="Y2822" s="216"/>
      <c r="Z2822" s="216"/>
      <c r="AA2822" s="216"/>
      <c r="BF2822" s="399"/>
      <c r="BG2822" s="410"/>
      <c r="BH2822" s="153"/>
      <c r="BI2822" s="153"/>
      <c r="BJ2822" s="153"/>
      <c r="BK2822" s="153"/>
      <c r="BL2822" s="153"/>
    </row>
    <row r="2823" spans="1:64" x14ac:dyDescent="0.45">
      <c r="A2823" s="151"/>
      <c r="B2823" s="152"/>
      <c r="C2823" s="51"/>
      <c r="D2823" s="51"/>
      <c r="E2823" s="153"/>
      <c r="F2823" s="153"/>
      <c r="X2823" s="216"/>
      <c r="Y2823" s="216"/>
      <c r="Z2823" s="216"/>
      <c r="AA2823" s="216"/>
      <c r="BF2823" s="399"/>
      <c r="BG2823" s="410"/>
      <c r="BH2823" s="153"/>
      <c r="BI2823" s="153"/>
      <c r="BJ2823" s="153"/>
      <c r="BK2823" s="153"/>
      <c r="BL2823" s="153"/>
    </row>
    <row r="2824" spans="1:64" x14ac:dyDescent="0.45">
      <c r="A2824" s="151"/>
      <c r="B2824" s="152"/>
      <c r="C2824" s="51"/>
      <c r="D2824" s="51"/>
      <c r="E2824" s="153"/>
      <c r="F2824" s="153"/>
      <c r="X2824" s="216"/>
      <c r="Y2824" s="216"/>
      <c r="Z2824" s="216"/>
      <c r="AA2824" s="216"/>
      <c r="BF2824" s="399"/>
      <c r="BG2824" s="410"/>
      <c r="BH2824" s="153"/>
      <c r="BI2824" s="153"/>
      <c r="BJ2824" s="153"/>
      <c r="BK2824" s="153"/>
      <c r="BL2824" s="153"/>
    </row>
    <row r="2825" spans="1:64" x14ac:dyDescent="0.45">
      <c r="A2825" s="151"/>
      <c r="B2825" s="152"/>
      <c r="C2825" s="51"/>
      <c r="D2825" s="51"/>
      <c r="E2825" s="153"/>
      <c r="F2825" s="153"/>
      <c r="X2825" s="216"/>
      <c r="Y2825" s="216"/>
      <c r="Z2825" s="216"/>
      <c r="AA2825" s="216"/>
      <c r="BF2825" s="399"/>
      <c r="BG2825" s="410"/>
      <c r="BH2825" s="153"/>
      <c r="BI2825" s="153"/>
      <c r="BJ2825" s="153"/>
      <c r="BK2825" s="153"/>
      <c r="BL2825" s="153"/>
    </row>
    <row r="2826" spans="1:64" x14ac:dyDescent="0.45">
      <c r="A2826" s="151"/>
      <c r="B2826" s="152"/>
      <c r="C2826" s="51"/>
      <c r="D2826" s="51"/>
      <c r="E2826" s="153"/>
      <c r="F2826" s="153"/>
      <c r="X2826" s="216"/>
      <c r="Y2826" s="216"/>
      <c r="Z2826" s="216"/>
      <c r="AA2826" s="216"/>
      <c r="BF2826" s="399"/>
      <c r="BG2826" s="410"/>
      <c r="BH2826" s="153"/>
      <c r="BI2826" s="153"/>
      <c r="BJ2826" s="153"/>
      <c r="BK2826" s="153"/>
      <c r="BL2826" s="153"/>
    </row>
    <row r="2827" spans="1:64" x14ac:dyDescent="0.45">
      <c r="A2827" s="151"/>
      <c r="B2827" s="152"/>
      <c r="C2827" s="51"/>
      <c r="D2827" s="51"/>
      <c r="E2827" s="153"/>
      <c r="F2827" s="153"/>
      <c r="X2827" s="216"/>
      <c r="Y2827" s="216"/>
      <c r="Z2827" s="216"/>
      <c r="AA2827" s="216"/>
      <c r="BF2827" s="399"/>
      <c r="BG2827" s="410"/>
      <c r="BH2827" s="153"/>
      <c r="BI2827" s="153"/>
      <c r="BJ2827" s="153"/>
      <c r="BK2827" s="153"/>
      <c r="BL2827" s="153"/>
    </row>
    <row r="2828" spans="1:64" x14ac:dyDescent="0.45">
      <c r="A2828" s="151"/>
      <c r="B2828" s="152"/>
      <c r="C2828" s="51"/>
      <c r="D2828" s="51"/>
      <c r="E2828" s="153"/>
      <c r="F2828" s="153"/>
      <c r="X2828" s="216"/>
      <c r="Y2828" s="216"/>
      <c r="Z2828" s="216"/>
      <c r="AA2828" s="216"/>
      <c r="BF2828" s="399"/>
      <c r="BG2828" s="410"/>
      <c r="BH2828" s="153"/>
      <c r="BI2828" s="153"/>
      <c r="BJ2828" s="153"/>
      <c r="BK2828" s="153"/>
      <c r="BL2828" s="153"/>
    </row>
    <row r="2829" spans="1:64" x14ac:dyDescent="0.45">
      <c r="A2829" s="151"/>
      <c r="B2829" s="152"/>
      <c r="C2829" s="51"/>
      <c r="D2829" s="51"/>
      <c r="E2829" s="153"/>
      <c r="F2829" s="153"/>
      <c r="X2829" s="216"/>
      <c r="Y2829" s="216"/>
      <c r="Z2829" s="216"/>
      <c r="AA2829" s="216"/>
      <c r="BF2829" s="399"/>
      <c r="BG2829" s="410"/>
      <c r="BH2829" s="153"/>
      <c r="BI2829" s="153"/>
      <c r="BJ2829" s="153"/>
      <c r="BK2829" s="153"/>
      <c r="BL2829" s="153"/>
    </row>
    <row r="2830" spans="1:64" x14ac:dyDescent="0.45">
      <c r="A2830" s="151"/>
      <c r="B2830" s="152"/>
      <c r="C2830" s="51"/>
      <c r="D2830" s="51"/>
      <c r="E2830" s="153"/>
      <c r="F2830" s="153"/>
      <c r="X2830" s="216"/>
      <c r="Y2830" s="216"/>
      <c r="Z2830" s="216"/>
      <c r="AA2830" s="216"/>
      <c r="BF2830" s="399"/>
      <c r="BG2830" s="410"/>
      <c r="BH2830" s="153"/>
      <c r="BI2830" s="153"/>
      <c r="BJ2830" s="153"/>
      <c r="BK2830" s="153"/>
      <c r="BL2830" s="153"/>
    </row>
    <row r="2831" spans="1:64" x14ac:dyDescent="0.45">
      <c r="A2831" s="151"/>
      <c r="B2831" s="152"/>
      <c r="C2831" s="51"/>
      <c r="D2831" s="51"/>
      <c r="E2831" s="153"/>
      <c r="F2831" s="153"/>
      <c r="X2831" s="216"/>
      <c r="Y2831" s="216"/>
      <c r="Z2831" s="216"/>
      <c r="AA2831" s="216"/>
      <c r="BF2831" s="399"/>
      <c r="BG2831" s="410"/>
      <c r="BH2831" s="153"/>
      <c r="BI2831" s="153"/>
      <c r="BJ2831" s="153"/>
      <c r="BK2831" s="153"/>
      <c r="BL2831" s="153"/>
    </row>
    <row r="2832" spans="1:64" x14ac:dyDescent="0.45">
      <c r="A2832" s="151"/>
      <c r="B2832" s="152"/>
      <c r="C2832" s="51"/>
      <c r="D2832" s="51"/>
      <c r="E2832" s="153"/>
      <c r="F2832" s="153"/>
      <c r="X2832" s="216"/>
      <c r="Y2832" s="216"/>
      <c r="Z2832" s="216"/>
      <c r="AA2832" s="216"/>
      <c r="BF2832" s="399"/>
      <c r="BG2832" s="410"/>
      <c r="BH2832" s="153"/>
      <c r="BI2832" s="153"/>
      <c r="BJ2832" s="153"/>
      <c r="BK2832" s="153"/>
      <c r="BL2832" s="153"/>
    </row>
    <row r="2833" spans="1:64" x14ac:dyDescent="0.45">
      <c r="A2833" s="151"/>
      <c r="B2833" s="152"/>
      <c r="C2833" s="51"/>
      <c r="D2833" s="51"/>
      <c r="E2833" s="153"/>
      <c r="F2833" s="153"/>
      <c r="X2833" s="216"/>
      <c r="Y2833" s="216"/>
      <c r="Z2833" s="216"/>
      <c r="AA2833" s="216"/>
      <c r="BF2833" s="399"/>
      <c r="BG2833" s="410"/>
      <c r="BH2833" s="153"/>
      <c r="BI2833" s="153"/>
      <c r="BJ2833" s="153"/>
      <c r="BK2833" s="153"/>
      <c r="BL2833" s="153"/>
    </row>
    <row r="2834" spans="1:64" x14ac:dyDescent="0.45">
      <c r="A2834" s="151"/>
      <c r="B2834" s="152"/>
      <c r="C2834" s="51"/>
      <c r="D2834" s="51"/>
      <c r="E2834" s="153"/>
      <c r="F2834" s="153"/>
      <c r="X2834" s="216"/>
      <c r="Y2834" s="216"/>
      <c r="Z2834" s="216"/>
      <c r="AA2834" s="216"/>
      <c r="BF2834" s="399"/>
      <c r="BG2834" s="410"/>
      <c r="BH2834" s="153"/>
      <c r="BI2834" s="153"/>
      <c r="BJ2834" s="153"/>
      <c r="BK2834" s="153"/>
      <c r="BL2834" s="153"/>
    </row>
    <row r="2835" spans="1:64" x14ac:dyDescent="0.45">
      <c r="A2835" s="151"/>
      <c r="B2835" s="152"/>
      <c r="C2835" s="51"/>
      <c r="D2835" s="51"/>
      <c r="E2835" s="153"/>
      <c r="F2835" s="153"/>
      <c r="X2835" s="216"/>
      <c r="Y2835" s="216"/>
      <c r="Z2835" s="216"/>
      <c r="AA2835" s="216"/>
      <c r="BF2835" s="399"/>
      <c r="BG2835" s="410"/>
      <c r="BH2835" s="153"/>
      <c r="BI2835" s="153"/>
      <c r="BJ2835" s="153"/>
      <c r="BK2835" s="153"/>
      <c r="BL2835" s="153"/>
    </row>
    <row r="2836" spans="1:64" x14ac:dyDescent="0.45">
      <c r="A2836" s="151"/>
      <c r="B2836" s="152"/>
      <c r="C2836" s="51"/>
      <c r="D2836" s="51"/>
      <c r="E2836" s="153"/>
      <c r="F2836" s="153"/>
      <c r="X2836" s="216"/>
      <c r="Y2836" s="216"/>
      <c r="Z2836" s="216"/>
      <c r="AA2836" s="216"/>
      <c r="BF2836" s="399"/>
      <c r="BG2836" s="410"/>
      <c r="BH2836" s="153"/>
      <c r="BI2836" s="153"/>
      <c r="BJ2836" s="153"/>
      <c r="BK2836" s="153"/>
      <c r="BL2836" s="153"/>
    </row>
    <row r="2837" spans="1:64" x14ac:dyDescent="0.45">
      <c r="A2837" s="151"/>
      <c r="B2837" s="152"/>
      <c r="C2837" s="51"/>
      <c r="D2837" s="51"/>
      <c r="E2837" s="153"/>
      <c r="F2837" s="153"/>
      <c r="X2837" s="216"/>
      <c r="Y2837" s="216"/>
      <c r="Z2837" s="216"/>
      <c r="AA2837" s="216"/>
      <c r="BF2837" s="399"/>
      <c r="BG2837" s="410"/>
      <c r="BH2837" s="153"/>
      <c r="BI2837" s="153"/>
      <c r="BJ2837" s="153"/>
      <c r="BK2837" s="153"/>
      <c r="BL2837" s="153"/>
    </row>
    <row r="2838" spans="1:64" x14ac:dyDescent="0.45">
      <c r="A2838" s="151"/>
      <c r="B2838" s="152"/>
      <c r="C2838" s="51"/>
      <c r="D2838" s="51"/>
      <c r="E2838" s="153"/>
      <c r="F2838" s="153"/>
      <c r="X2838" s="216"/>
      <c r="Y2838" s="216"/>
      <c r="Z2838" s="216"/>
      <c r="AA2838" s="216"/>
      <c r="BF2838" s="399"/>
      <c r="BG2838" s="410"/>
      <c r="BH2838" s="153"/>
      <c r="BI2838" s="153"/>
      <c r="BJ2838" s="153"/>
      <c r="BK2838" s="153"/>
      <c r="BL2838" s="153"/>
    </row>
    <row r="2839" spans="1:64" x14ac:dyDescent="0.45">
      <c r="A2839" s="151"/>
      <c r="B2839" s="152"/>
      <c r="C2839" s="51"/>
      <c r="D2839" s="51"/>
      <c r="E2839" s="153"/>
      <c r="F2839" s="153"/>
      <c r="X2839" s="216"/>
      <c r="Y2839" s="216"/>
      <c r="Z2839" s="216"/>
      <c r="AA2839" s="216"/>
      <c r="BF2839" s="399"/>
      <c r="BG2839" s="410"/>
      <c r="BH2839" s="153"/>
      <c r="BI2839" s="153"/>
      <c r="BJ2839" s="153"/>
      <c r="BK2839" s="153"/>
      <c r="BL2839" s="153"/>
    </row>
    <row r="2840" spans="1:64" x14ac:dyDescent="0.45">
      <c r="A2840" s="151"/>
      <c r="B2840" s="152"/>
      <c r="C2840" s="51"/>
      <c r="D2840" s="51"/>
      <c r="E2840" s="153"/>
      <c r="F2840" s="153"/>
      <c r="X2840" s="216"/>
      <c r="Y2840" s="216"/>
      <c r="Z2840" s="216"/>
      <c r="AA2840" s="216"/>
      <c r="BF2840" s="399"/>
      <c r="BG2840" s="410"/>
      <c r="BH2840" s="153"/>
      <c r="BI2840" s="153"/>
      <c r="BJ2840" s="153"/>
      <c r="BK2840" s="153"/>
      <c r="BL2840" s="153"/>
    </row>
    <row r="2841" spans="1:64" x14ac:dyDescent="0.45">
      <c r="A2841" s="151"/>
      <c r="B2841" s="152"/>
      <c r="C2841" s="51"/>
      <c r="D2841" s="51"/>
      <c r="E2841" s="153"/>
      <c r="F2841" s="153"/>
      <c r="X2841" s="216"/>
      <c r="Y2841" s="216"/>
      <c r="Z2841" s="216"/>
      <c r="AA2841" s="216"/>
      <c r="BF2841" s="399"/>
      <c r="BG2841" s="410"/>
      <c r="BH2841" s="153"/>
      <c r="BI2841" s="153"/>
      <c r="BJ2841" s="153"/>
      <c r="BK2841" s="153"/>
      <c r="BL2841" s="153"/>
    </row>
    <row r="2842" spans="1:64" x14ac:dyDescent="0.45">
      <c r="A2842" s="151"/>
      <c r="B2842" s="152"/>
      <c r="C2842" s="51"/>
      <c r="D2842" s="51"/>
      <c r="E2842" s="153"/>
      <c r="F2842" s="153"/>
      <c r="X2842" s="216"/>
      <c r="Y2842" s="216"/>
      <c r="Z2842" s="216"/>
      <c r="AA2842" s="216"/>
      <c r="BF2842" s="399"/>
      <c r="BG2842" s="410"/>
      <c r="BH2842" s="153"/>
      <c r="BI2842" s="153"/>
      <c r="BJ2842" s="153"/>
      <c r="BK2842" s="153"/>
      <c r="BL2842" s="153"/>
    </row>
    <row r="2843" spans="1:64" x14ac:dyDescent="0.45">
      <c r="A2843" s="151"/>
      <c r="B2843" s="152"/>
      <c r="C2843" s="51"/>
      <c r="D2843" s="51"/>
      <c r="E2843" s="153"/>
      <c r="F2843" s="153"/>
      <c r="X2843" s="216"/>
      <c r="Y2843" s="216"/>
      <c r="Z2843" s="216"/>
      <c r="AA2843" s="216"/>
      <c r="BF2843" s="399"/>
      <c r="BG2843" s="410"/>
      <c r="BH2843" s="153"/>
      <c r="BI2843" s="153"/>
      <c r="BJ2843" s="153"/>
      <c r="BK2843" s="153"/>
      <c r="BL2843" s="153"/>
    </row>
    <row r="2844" spans="1:64" x14ac:dyDescent="0.45">
      <c r="A2844" s="151"/>
      <c r="B2844" s="152"/>
      <c r="C2844" s="51"/>
      <c r="D2844" s="51"/>
      <c r="E2844" s="153"/>
      <c r="F2844" s="153"/>
      <c r="X2844" s="216"/>
      <c r="Y2844" s="216"/>
      <c r="Z2844" s="216"/>
      <c r="AA2844" s="216"/>
      <c r="BF2844" s="399"/>
      <c r="BG2844" s="410"/>
      <c r="BH2844" s="153"/>
      <c r="BI2844" s="153"/>
      <c r="BJ2844" s="153"/>
      <c r="BK2844" s="153"/>
      <c r="BL2844" s="153"/>
    </row>
    <row r="2845" spans="1:64" x14ac:dyDescent="0.45">
      <c r="A2845" s="151"/>
      <c r="B2845" s="152"/>
      <c r="C2845" s="51"/>
      <c r="D2845" s="51"/>
      <c r="E2845" s="153"/>
      <c r="F2845" s="153"/>
      <c r="X2845" s="216"/>
      <c r="Y2845" s="216"/>
      <c r="Z2845" s="216"/>
      <c r="AA2845" s="216"/>
      <c r="BF2845" s="399"/>
      <c r="BG2845" s="410"/>
      <c r="BH2845" s="153"/>
      <c r="BI2845" s="153"/>
      <c r="BJ2845" s="153"/>
      <c r="BK2845" s="153"/>
      <c r="BL2845" s="153"/>
    </row>
    <row r="2846" spans="1:64" x14ac:dyDescent="0.45">
      <c r="A2846" s="151"/>
      <c r="B2846" s="152"/>
      <c r="C2846" s="51"/>
      <c r="D2846" s="51"/>
      <c r="E2846" s="153"/>
      <c r="F2846" s="153"/>
      <c r="X2846" s="216"/>
      <c r="Y2846" s="216"/>
      <c r="Z2846" s="216"/>
      <c r="AA2846" s="216"/>
      <c r="BF2846" s="399"/>
      <c r="BG2846" s="410"/>
      <c r="BH2846" s="153"/>
      <c r="BI2846" s="153"/>
      <c r="BJ2846" s="153"/>
      <c r="BK2846" s="153"/>
      <c r="BL2846" s="153"/>
    </row>
    <row r="2847" spans="1:64" x14ac:dyDescent="0.45">
      <c r="A2847" s="151"/>
      <c r="B2847" s="152"/>
      <c r="C2847" s="51"/>
      <c r="D2847" s="51"/>
      <c r="E2847" s="153"/>
      <c r="F2847" s="153"/>
      <c r="X2847" s="216"/>
      <c r="Y2847" s="216"/>
      <c r="Z2847" s="216"/>
      <c r="AA2847" s="216"/>
      <c r="BF2847" s="399"/>
      <c r="BG2847" s="410"/>
      <c r="BH2847" s="153"/>
      <c r="BI2847" s="153"/>
      <c r="BJ2847" s="153"/>
      <c r="BK2847" s="153"/>
      <c r="BL2847" s="153"/>
    </row>
    <row r="2848" spans="1:64" x14ac:dyDescent="0.45">
      <c r="A2848" s="151"/>
      <c r="B2848" s="152"/>
      <c r="C2848" s="51"/>
      <c r="D2848" s="51"/>
      <c r="E2848" s="153"/>
      <c r="F2848" s="153"/>
      <c r="X2848" s="216"/>
      <c r="Y2848" s="216"/>
      <c r="Z2848" s="216"/>
      <c r="AA2848" s="216"/>
      <c r="BF2848" s="399"/>
      <c r="BG2848" s="410"/>
      <c r="BH2848" s="153"/>
      <c r="BI2848" s="153"/>
      <c r="BJ2848" s="153"/>
      <c r="BK2848" s="153"/>
      <c r="BL2848" s="153"/>
    </row>
    <row r="2849" spans="1:64" x14ac:dyDescent="0.45">
      <c r="A2849" s="151"/>
      <c r="B2849" s="152"/>
      <c r="C2849" s="51"/>
      <c r="D2849" s="51"/>
      <c r="E2849" s="153"/>
      <c r="F2849" s="153"/>
      <c r="X2849" s="216"/>
      <c r="Y2849" s="216"/>
      <c r="Z2849" s="216"/>
      <c r="AA2849" s="216"/>
      <c r="BF2849" s="399"/>
      <c r="BG2849" s="410"/>
      <c r="BH2849" s="153"/>
      <c r="BI2849" s="153"/>
      <c r="BJ2849" s="153"/>
      <c r="BK2849" s="153"/>
      <c r="BL2849" s="153"/>
    </row>
    <row r="2850" spans="1:64" x14ac:dyDescent="0.45">
      <c r="A2850" s="151"/>
      <c r="B2850" s="152"/>
      <c r="C2850" s="51"/>
      <c r="D2850" s="51"/>
      <c r="E2850" s="153"/>
      <c r="F2850" s="153"/>
      <c r="X2850" s="216"/>
      <c r="Y2850" s="216"/>
      <c r="Z2850" s="216"/>
      <c r="AA2850" s="216"/>
      <c r="BF2850" s="399"/>
      <c r="BG2850" s="410"/>
      <c r="BH2850" s="153"/>
      <c r="BI2850" s="153"/>
      <c r="BJ2850" s="153"/>
      <c r="BK2850" s="153"/>
      <c r="BL2850" s="153"/>
    </row>
    <row r="2851" spans="1:64" x14ac:dyDescent="0.45">
      <c r="A2851" s="151"/>
      <c r="B2851" s="152"/>
      <c r="C2851" s="51"/>
      <c r="D2851" s="51"/>
      <c r="E2851" s="153"/>
      <c r="F2851" s="153"/>
      <c r="X2851" s="216"/>
      <c r="Y2851" s="216"/>
      <c r="Z2851" s="216"/>
      <c r="AA2851" s="216"/>
      <c r="BF2851" s="399"/>
      <c r="BG2851" s="410"/>
      <c r="BH2851" s="153"/>
      <c r="BI2851" s="153"/>
      <c r="BJ2851" s="153"/>
      <c r="BK2851" s="153"/>
      <c r="BL2851" s="153"/>
    </row>
    <row r="2852" spans="1:64" x14ac:dyDescent="0.45">
      <c r="A2852" s="151"/>
      <c r="B2852" s="152"/>
      <c r="C2852" s="51"/>
      <c r="D2852" s="51"/>
      <c r="E2852" s="153"/>
      <c r="F2852" s="153"/>
      <c r="X2852" s="216"/>
      <c r="Y2852" s="216"/>
      <c r="Z2852" s="216"/>
      <c r="AA2852" s="216"/>
      <c r="BF2852" s="399"/>
      <c r="BG2852" s="410"/>
      <c r="BH2852" s="153"/>
      <c r="BI2852" s="153"/>
      <c r="BJ2852" s="153"/>
      <c r="BK2852" s="153"/>
      <c r="BL2852" s="153"/>
    </row>
    <row r="2853" spans="1:64" x14ac:dyDescent="0.45">
      <c r="A2853" s="151"/>
      <c r="B2853" s="152"/>
      <c r="C2853" s="51"/>
      <c r="D2853" s="51"/>
      <c r="E2853" s="153"/>
      <c r="F2853" s="153"/>
      <c r="X2853" s="216"/>
      <c r="Y2853" s="216"/>
      <c r="Z2853" s="216"/>
      <c r="AA2853" s="216"/>
      <c r="BF2853" s="399"/>
      <c r="BG2853" s="410"/>
      <c r="BH2853" s="153"/>
      <c r="BI2853" s="153"/>
      <c r="BJ2853" s="153"/>
      <c r="BK2853" s="153"/>
      <c r="BL2853" s="153"/>
    </row>
    <row r="2854" spans="1:64" x14ac:dyDescent="0.45">
      <c r="A2854" s="151"/>
      <c r="B2854" s="152"/>
      <c r="C2854" s="51"/>
      <c r="D2854" s="51"/>
      <c r="E2854" s="153"/>
      <c r="F2854" s="153"/>
      <c r="X2854" s="216"/>
      <c r="Y2854" s="216"/>
      <c r="Z2854" s="216"/>
      <c r="AA2854" s="216"/>
      <c r="BF2854" s="399"/>
      <c r="BG2854" s="410"/>
      <c r="BH2854" s="153"/>
      <c r="BI2854" s="153"/>
      <c r="BJ2854" s="153"/>
      <c r="BK2854" s="153"/>
      <c r="BL2854" s="153"/>
    </row>
    <row r="2855" spans="1:64" x14ac:dyDescent="0.45">
      <c r="A2855" s="151"/>
      <c r="B2855" s="152"/>
      <c r="C2855" s="51"/>
      <c r="D2855" s="51"/>
      <c r="E2855" s="153"/>
      <c r="F2855" s="153"/>
      <c r="X2855" s="216"/>
      <c r="Y2855" s="216"/>
      <c r="Z2855" s="216"/>
      <c r="AA2855" s="216"/>
      <c r="BF2855" s="399"/>
      <c r="BG2855" s="410"/>
      <c r="BH2855" s="153"/>
      <c r="BI2855" s="153"/>
      <c r="BJ2855" s="153"/>
      <c r="BK2855" s="153"/>
      <c r="BL2855" s="153"/>
    </row>
    <row r="2856" spans="1:64" x14ac:dyDescent="0.45">
      <c r="A2856" s="151"/>
      <c r="B2856" s="152"/>
      <c r="C2856" s="51"/>
      <c r="D2856" s="51"/>
      <c r="E2856" s="153"/>
      <c r="F2856" s="153"/>
      <c r="X2856" s="216"/>
      <c r="Y2856" s="216"/>
      <c r="Z2856" s="216"/>
      <c r="AA2856" s="216"/>
      <c r="BF2856" s="399"/>
      <c r="BG2856" s="410"/>
      <c r="BH2856" s="153"/>
      <c r="BI2856" s="153"/>
      <c r="BJ2856" s="153"/>
      <c r="BK2856" s="153"/>
      <c r="BL2856" s="153"/>
    </row>
    <row r="2857" spans="1:64" x14ac:dyDescent="0.45">
      <c r="A2857" s="151"/>
      <c r="B2857" s="152"/>
      <c r="C2857" s="51"/>
      <c r="D2857" s="51"/>
      <c r="E2857" s="153"/>
      <c r="F2857" s="153"/>
      <c r="X2857" s="216"/>
      <c r="Y2857" s="216"/>
      <c r="Z2857" s="216"/>
      <c r="AA2857" s="216"/>
      <c r="BF2857" s="399"/>
      <c r="BG2857" s="410"/>
      <c r="BH2857" s="153"/>
      <c r="BI2857" s="153"/>
      <c r="BJ2857" s="153"/>
      <c r="BK2857" s="153"/>
      <c r="BL2857" s="153"/>
    </row>
    <row r="2858" spans="1:64" x14ac:dyDescent="0.45">
      <c r="A2858" s="151"/>
      <c r="B2858" s="152"/>
      <c r="C2858" s="51"/>
      <c r="D2858" s="51"/>
      <c r="E2858" s="153"/>
      <c r="F2858" s="153"/>
      <c r="X2858" s="216"/>
      <c r="Y2858" s="216"/>
      <c r="Z2858" s="216"/>
      <c r="AA2858" s="216"/>
      <c r="BF2858" s="399"/>
      <c r="BG2858" s="410"/>
      <c r="BH2858" s="153"/>
      <c r="BI2858" s="153"/>
      <c r="BJ2858" s="153"/>
      <c r="BK2858" s="153"/>
      <c r="BL2858" s="153"/>
    </row>
    <row r="2859" spans="1:64" x14ac:dyDescent="0.45">
      <c r="A2859" s="151"/>
      <c r="B2859" s="152"/>
      <c r="C2859" s="51"/>
      <c r="D2859" s="51"/>
      <c r="E2859" s="153"/>
      <c r="F2859" s="153"/>
      <c r="X2859" s="216"/>
      <c r="Y2859" s="216"/>
      <c r="Z2859" s="216"/>
      <c r="AA2859" s="216"/>
      <c r="BF2859" s="399"/>
      <c r="BG2859" s="410"/>
      <c r="BH2859" s="153"/>
      <c r="BI2859" s="153"/>
      <c r="BJ2859" s="153"/>
      <c r="BK2859" s="153"/>
      <c r="BL2859" s="153"/>
    </row>
    <row r="2860" spans="1:64" x14ac:dyDescent="0.45">
      <c r="A2860" s="151"/>
      <c r="B2860" s="152"/>
      <c r="C2860" s="51"/>
      <c r="D2860" s="51"/>
      <c r="E2860" s="153"/>
      <c r="F2860" s="153"/>
      <c r="X2860" s="216"/>
      <c r="Y2860" s="216"/>
      <c r="Z2860" s="216"/>
      <c r="AA2860" s="216"/>
      <c r="BF2860" s="399"/>
      <c r="BG2860" s="410"/>
      <c r="BH2860" s="153"/>
      <c r="BI2860" s="153"/>
      <c r="BJ2860" s="153"/>
      <c r="BK2860" s="153"/>
      <c r="BL2860" s="153"/>
    </row>
    <row r="2861" spans="1:64" x14ac:dyDescent="0.45">
      <c r="A2861" s="151"/>
      <c r="B2861" s="152"/>
      <c r="C2861" s="51"/>
      <c r="D2861" s="51"/>
      <c r="E2861" s="153"/>
      <c r="F2861" s="153"/>
      <c r="X2861" s="216"/>
      <c r="Y2861" s="216"/>
      <c r="Z2861" s="216"/>
      <c r="AA2861" s="216"/>
      <c r="BF2861" s="399"/>
      <c r="BG2861" s="410"/>
      <c r="BH2861" s="153"/>
      <c r="BI2861" s="153"/>
      <c r="BJ2861" s="153"/>
      <c r="BK2861" s="153"/>
      <c r="BL2861" s="153"/>
    </row>
    <row r="2862" spans="1:64" x14ac:dyDescent="0.45">
      <c r="A2862" s="151"/>
      <c r="B2862" s="152"/>
      <c r="C2862" s="51"/>
      <c r="D2862" s="51"/>
      <c r="E2862" s="153"/>
      <c r="F2862" s="153"/>
      <c r="X2862" s="216"/>
      <c r="Y2862" s="216"/>
      <c r="Z2862" s="216"/>
      <c r="AA2862" s="216"/>
      <c r="BF2862" s="399"/>
      <c r="BG2862" s="410"/>
      <c r="BH2862" s="153"/>
      <c r="BI2862" s="153"/>
      <c r="BJ2862" s="153"/>
      <c r="BK2862" s="153"/>
      <c r="BL2862" s="153"/>
    </row>
    <row r="2863" spans="1:64" x14ac:dyDescent="0.45">
      <c r="A2863" s="151"/>
      <c r="B2863" s="152"/>
      <c r="C2863" s="51"/>
      <c r="D2863" s="51"/>
      <c r="E2863" s="153"/>
      <c r="F2863" s="153"/>
      <c r="X2863" s="216"/>
      <c r="Y2863" s="216"/>
      <c r="Z2863" s="216"/>
      <c r="AA2863" s="216"/>
      <c r="BF2863" s="399"/>
      <c r="BG2863" s="410"/>
      <c r="BH2863" s="153"/>
      <c r="BI2863" s="153"/>
      <c r="BJ2863" s="153"/>
      <c r="BK2863" s="153"/>
      <c r="BL2863" s="153"/>
    </row>
    <row r="2864" spans="1:64" x14ac:dyDescent="0.45">
      <c r="A2864" s="151"/>
      <c r="B2864" s="152"/>
      <c r="C2864" s="51"/>
      <c r="D2864" s="51"/>
      <c r="E2864" s="153"/>
      <c r="F2864" s="153"/>
      <c r="X2864" s="216"/>
      <c r="Y2864" s="216"/>
      <c r="Z2864" s="216"/>
      <c r="AA2864" s="216"/>
      <c r="BF2864" s="399"/>
      <c r="BG2864" s="410"/>
      <c r="BH2864" s="153"/>
      <c r="BI2864" s="153"/>
      <c r="BJ2864" s="153"/>
      <c r="BK2864" s="153"/>
      <c r="BL2864" s="153"/>
    </row>
    <row r="2865" spans="1:64" x14ac:dyDescent="0.45">
      <c r="A2865" s="151"/>
      <c r="B2865" s="152"/>
      <c r="C2865" s="51"/>
      <c r="D2865" s="51"/>
      <c r="E2865" s="153"/>
      <c r="F2865" s="153"/>
      <c r="X2865" s="216"/>
      <c r="Y2865" s="216"/>
      <c r="Z2865" s="216"/>
      <c r="AA2865" s="216"/>
      <c r="BF2865" s="399"/>
      <c r="BG2865" s="410"/>
      <c r="BH2865" s="153"/>
      <c r="BI2865" s="153"/>
      <c r="BJ2865" s="153"/>
      <c r="BK2865" s="153"/>
      <c r="BL2865" s="153"/>
    </row>
    <row r="2866" spans="1:64" x14ac:dyDescent="0.45">
      <c r="A2866" s="151"/>
      <c r="B2866" s="152"/>
      <c r="C2866" s="51"/>
      <c r="D2866" s="51"/>
      <c r="E2866" s="153"/>
      <c r="F2866" s="153"/>
      <c r="X2866" s="216"/>
      <c r="Y2866" s="216"/>
      <c r="Z2866" s="216"/>
      <c r="AA2866" s="216"/>
      <c r="BF2866" s="399"/>
      <c r="BG2866" s="410"/>
      <c r="BH2866" s="153"/>
      <c r="BI2866" s="153"/>
      <c r="BJ2866" s="153"/>
      <c r="BK2866" s="153"/>
      <c r="BL2866" s="153"/>
    </row>
    <row r="2867" spans="1:64" x14ac:dyDescent="0.45">
      <c r="A2867" s="151"/>
      <c r="B2867" s="152"/>
      <c r="C2867" s="51"/>
      <c r="D2867" s="51"/>
      <c r="E2867" s="153"/>
      <c r="F2867" s="153"/>
      <c r="X2867" s="216"/>
      <c r="Y2867" s="216"/>
      <c r="Z2867" s="216"/>
      <c r="AA2867" s="216"/>
      <c r="BF2867" s="399"/>
      <c r="BG2867" s="410"/>
      <c r="BH2867" s="153"/>
      <c r="BI2867" s="153"/>
      <c r="BJ2867" s="153"/>
      <c r="BK2867" s="153"/>
      <c r="BL2867" s="153"/>
    </row>
    <row r="2868" spans="1:64" x14ac:dyDescent="0.45">
      <c r="A2868" s="151"/>
      <c r="B2868" s="152"/>
      <c r="C2868" s="51"/>
      <c r="D2868" s="51"/>
      <c r="E2868" s="153"/>
      <c r="F2868" s="153"/>
      <c r="X2868" s="216"/>
      <c r="Y2868" s="216"/>
      <c r="Z2868" s="216"/>
      <c r="AA2868" s="216"/>
      <c r="BF2868" s="399"/>
      <c r="BG2868" s="410"/>
      <c r="BH2868" s="153"/>
      <c r="BI2868" s="153"/>
      <c r="BJ2868" s="153"/>
      <c r="BK2868" s="153"/>
      <c r="BL2868" s="153"/>
    </row>
    <row r="2869" spans="1:64" x14ac:dyDescent="0.45">
      <c r="A2869" s="151"/>
      <c r="B2869" s="152"/>
      <c r="C2869" s="51"/>
      <c r="D2869" s="51"/>
      <c r="E2869" s="153"/>
      <c r="F2869" s="153"/>
      <c r="X2869" s="216"/>
      <c r="Y2869" s="216"/>
      <c r="Z2869" s="216"/>
      <c r="AA2869" s="216"/>
      <c r="BF2869" s="399"/>
      <c r="BG2869" s="410"/>
      <c r="BH2869" s="153"/>
      <c r="BI2869" s="153"/>
      <c r="BJ2869" s="153"/>
      <c r="BK2869" s="153"/>
      <c r="BL2869" s="153"/>
    </row>
    <row r="2870" spans="1:64" x14ac:dyDescent="0.45">
      <c r="A2870" s="151"/>
      <c r="B2870" s="152"/>
      <c r="C2870" s="51"/>
      <c r="D2870" s="51"/>
      <c r="E2870" s="153"/>
      <c r="F2870" s="153"/>
      <c r="X2870" s="216"/>
      <c r="Y2870" s="216"/>
      <c r="Z2870" s="216"/>
      <c r="AA2870" s="216"/>
      <c r="BF2870" s="399"/>
      <c r="BG2870" s="410"/>
      <c r="BH2870" s="153"/>
      <c r="BI2870" s="153"/>
      <c r="BJ2870" s="153"/>
      <c r="BK2870" s="153"/>
      <c r="BL2870" s="153"/>
    </row>
    <row r="2871" spans="1:64" x14ac:dyDescent="0.45">
      <c r="A2871" s="151"/>
      <c r="B2871" s="152"/>
      <c r="C2871" s="51"/>
      <c r="D2871" s="51"/>
      <c r="E2871" s="153"/>
      <c r="F2871" s="153"/>
      <c r="X2871" s="216"/>
      <c r="Y2871" s="216"/>
      <c r="Z2871" s="216"/>
      <c r="AA2871" s="216"/>
      <c r="BF2871" s="399"/>
      <c r="BG2871" s="410"/>
      <c r="BH2871" s="153"/>
      <c r="BI2871" s="153"/>
      <c r="BJ2871" s="153"/>
      <c r="BK2871" s="153"/>
      <c r="BL2871" s="153"/>
    </row>
    <row r="2872" spans="1:64" x14ac:dyDescent="0.45">
      <c r="A2872" s="151"/>
      <c r="B2872" s="152"/>
      <c r="C2872" s="51"/>
      <c r="D2872" s="51"/>
      <c r="E2872" s="153"/>
      <c r="F2872" s="153"/>
      <c r="X2872" s="216"/>
      <c r="Y2872" s="216"/>
      <c r="Z2872" s="216"/>
      <c r="AA2872" s="216"/>
      <c r="BF2872" s="399"/>
      <c r="BG2872" s="410"/>
      <c r="BH2872" s="153"/>
      <c r="BI2872" s="153"/>
      <c r="BJ2872" s="153"/>
      <c r="BK2872" s="153"/>
      <c r="BL2872" s="153"/>
    </row>
    <row r="2873" spans="1:64" x14ac:dyDescent="0.45">
      <c r="A2873" s="151"/>
      <c r="B2873" s="152"/>
      <c r="C2873" s="51"/>
      <c r="D2873" s="51"/>
      <c r="E2873" s="153"/>
      <c r="F2873" s="153"/>
      <c r="X2873" s="216"/>
      <c r="Y2873" s="216"/>
      <c r="Z2873" s="216"/>
      <c r="AA2873" s="216"/>
      <c r="BF2873" s="399"/>
      <c r="BG2873" s="410"/>
      <c r="BH2873" s="153"/>
      <c r="BI2873" s="153"/>
      <c r="BJ2873" s="153"/>
      <c r="BK2873" s="153"/>
      <c r="BL2873" s="153"/>
    </row>
    <row r="2874" spans="1:64" x14ac:dyDescent="0.45">
      <c r="A2874" s="151"/>
      <c r="B2874" s="152"/>
      <c r="C2874" s="51"/>
      <c r="D2874" s="51"/>
      <c r="E2874" s="153"/>
      <c r="F2874" s="153"/>
      <c r="X2874" s="216"/>
      <c r="Y2874" s="216"/>
      <c r="Z2874" s="216"/>
      <c r="AA2874" s="216"/>
      <c r="BF2874" s="399"/>
      <c r="BG2874" s="410"/>
      <c r="BH2874" s="153"/>
      <c r="BI2874" s="153"/>
      <c r="BJ2874" s="153"/>
      <c r="BK2874" s="153"/>
      <c r="BL2874" s="153"/>
    </row>
    <row r="2875" spans="1:64" x14ac:dyDescent="0.45">
      <c r="A2875" s="151"/>
      <c r="B2875" s="152"/>
      <c r="C2875" s="51"/>
      <c r="D2875" s="51"/>
      <c r="E2875" s="153"/>
      <c r="F2875" s="153"/>
      <c r="X2875" s="216"/>
      <c r="Y2875" s="216"/>
      <c r="Z2875" s="216"/>
      <c r="AA2875" s="216"/>
      <c r="BF2875" s="399"/>
      <c r="BG2875" s="410"/>
      <c r="BH2875" s="153"/>
      <c r="BI2875" s="153"/>
      <c r="BJ2875" s="153"/>
      <c r="BK2875" s="153"/>
      <c r="BL2875" s="153"/>
    </row>
    <row r="2876" spans="1:64" x14ac:dyDescent="0.45">
      <c r="A2876" s="151"/>
      <c r="B2876" s="152"/>
      <c r="C2876" s="51"/>
      <c r="D2876" s="51"/>
      <c r="E2876" s="153"/>
      <c r="F2876" s="153"/>
      <c r="X2876" s="216"/>
      <c r="Y2876" s="216"/>
      <c r="Z2876" s="216"/>
      <c r="AA2876" s="216"/>
      <c r="BF2876" s="399"/>
      <c r="BG2876" s="410"/>
      <c r="BH2876" s="153"/>
      <c r="BI2876" s="153"/>
      <c r="BJ2876" s="153"/>
      <c r="BK2876" s="153"/>
      <c r="BL2876" s="153"/>
    </row>
    <row r="2877" spans="1:64" x14ac:dyDescent="0.45">
      <c r="A2877" s="151"/>
      <c r="B2877" s="152"/>
      <c r="C2877" s="51"/>
      <c r="D2877" s="51"/>
      <c r="E2877" s="153"/>
      <c r="F2877" s="153"/>
      <c r="X2877" s="216"/>
      <c r="Y2877" s="216"/>
      <c r="Z2877" s="216"/>
      <c r="AA2877" s="216"/>
      <c r="BF2877" s="399"/>
      <c r="BG2877" s="410"/>
      <c r="BH2877" s="153"/>
      <c r="BI2877" s="153"/>
      <c r="BJ2877" s="153"/>
      <c r="BK2877" s="153"/>
      <c r="BL2877" s="153"/>
    </row>
    <row r="2878" spans="1:64" x14ac:dyDescent="0.45">
      <c r="A2878" s="151"/>
      <c r="B2878" s="152"/>
      <c r="C2878" s="51"/>
      <c r="D2878" s="51"/>
      <c r="E2878" s="153"/>
      <c r="F2878" s="153"/>
      <c r="X2878" s="216"/>
      <c r="Y2878" s="216"/>
      <c r="Z2878" s="216"/>
      <c r="AA2878" s="216"/>
      <c r="BF2878" s="399"/>
      <c r="BG2878" s="410"/>
      <c r="BH2878" s="153"/>
      <c r="BI2878" s="153"/>
      <c r="BJ2878" s="153"/>
      <c r="BK2878" s="153"/>
      <c r="BL2878" s="153"/>
    </row>
    <row r="2879" spans="1:64" x14ac:dyDescent="0.45">
      <c r="A2879" s="151"/>
      <c r="B2879" s="152"/>
      <c r="C2879" s="51"/>
      <c r="D2879" s="51"/>
      <c r="E2879" s="153"/>
      <c r="F2879" s="153"/>
      <c r="X2879" s="216"/>
      <c r="Y2879" s="216"/>
      <c r="Z2879" s="216"/>
      <c r="AA2879" s="216"/>
      <c r="BF2879" s="399"/>
      <c r="BG2879" s="410"/>
      <c r="BH2879" s="153"/>
      <c r="BI2879" s="153"/>
      <c r="BJ2879" s="153"/>
      <c r="BK2879" s="153"/>
      <c r="BL2879" s="153"/>
    </row>
    <row r="2880" spans="1:64" x14ac:dyDescent="0.45">
      <c r="A2880" s="151"/>
      <c r="B2880" s="152"/>
      <c r="C2880" s="51"/>
      <c r="D2880" s="51"/>
      <c r="E2880" s="153"/>
      <c r="F2880" s="153"/>
      <c r="X2880" s="216"/>
      <c r="Y2880" s="216"/>
      <c r="Z2880" s="216"/>
      <c r="AA2880" s="216"/>
      <c r="BF2880" s="399"/>
      <c r="BG2880" s="410"/>
      <c r="BH2880" s="153"/>
      <c r="BI2880" s="153"/>
      <c r="BJ2880" s="153"/>
      <c r="BK2880" s="153"/>
      <c r="BL2880" s="153"/>
    </row>
    <row r="2881" spans="1:64" x14ac:dyDescent="0.45">
      <c r="A2881" s="151"/>
      <c r="B2881" s="152"/>
      <c r="C2881" s="51"/>
      <c r="D2881" s="51"/>
      <c r="E2881" s="153"/>
      <c r="F2881" s="153"/>
      <c r="X2881" s="216"/>
      <c r="Y2881" s="216"/>
      <c r="Z2881" s="216"/>
      <c r="AA2881" s="216"/>
      <c r="BF2881" s="399"/>
      <c r="BG2881" s="410"/>
      <c r="BH2881" s="153"/>
      <c r="BI2881" s="153"/>
      <c r="BJ2881" s="153"/>
      <c r="BK2881" s="153"/>
      <c r="BL2881" s="153"/>
    </row>
    <row r="2882" spans="1:64" x14ac:dyDescent="0.45">
      <c r="A2882" s="151"/>
      <c r="B2882" s="152"/>
      <c r="C2882" s="51"/>
      <c r="D2882" s="51"/>
      <c r="E2882" s="153"/>
      <c r="F2882" s="153"/>
      <c r="X2882" s="216"/>
      <c r="Y2882" s="216"/>
      <c r="Z2882" s="216"/>
      <c r="AA2882" s="216"/>
      <c r="BF2882" s="399"/>
      <c r="BG2882" s="410"/>
      <c r="BH2882" s="153"/>
      <c r="BI2882" s="153"/>
      <c r="BJ2882" s="153"/>
      <c r="BK2882" s="153"/>
      <c r="BL2882" s="153"/>
    </row>
    <row r="2883" spans="1:64" x14ac:dyDescent="0.45">
      <c r="A2883" s="151"/>
      <c r="B2883" s="152"/>
      <c r="C2883" s="51"/>
      <c r="D2883" s="51"/>
      <c r="E2883" s="153"/>
      <c r="F2883" s="153"/>
      <c r="X2883" s="216"/>
      <c r="Y2883" s="216"/>
      <c r="Z2883" s="216"/>
      <c r="AA2883" s="216"/>
      <c r="BF2883" s="399"/>
      <c r="BG2883" s="410"/>
      <c r="BH2883" s="153"/>
      <c r="BI2883" s="153"/>
      <c r="BJ2883" s="153"/>
      <c r="BK2883" s="153"/>
      <c r="BL2883" s="153"/>
    </row>
    <row r="2884" spans="1:64" x14ac:dyDescent="0.45">
      <c r="A2884" s="151"/>
      <c r="B2884" s="152"/>
      <c r="C2884" s="51"/>
      <c r="D2884" s="51"/>
      <c r="E2884" s="153"/>
      <c r="F2884" s="153"/>
      <c r="X2884" s="216"/>
      <c r="Y2884" s="216"/>
      <c r="Z2884" s="216"/>
      <c r="AA2884" s="216"/>
      <c r="BF2884" s="399"/>
      <c r="BG2884" s="410"/>
      <c r="BH2884" s="153"/>
      <c r="BI2884" s="153"/>
      <c r="BJ2884" s="153"/>
      <c r="BK2884" s="153"/>
      <c r="BL2884" s="153"/>
    </row>
    <row r="2885" spans="1:64" x14ac:dyDescent="0.45">
      <c r="A2885" s="151"/>
      <c r="B2885" s="152"/>
      <c r="C2885" s="51"/>
      <c r="D2885" s="51"/>
      <c r="E2885" s="153"/>
      <c r="F2885" s="153"/>
      <c r="X2885" s="216"/>
      <c r="Y2885" s="216"/>
      <c r="Z2885" s="216"/>
      <c r="AA2885" s="216"/>
      <c r="BF2885" s="399"/>
      <c r="BG2885" s="410"/>
      <c r="BH2885" s="153"/>
      <c r="BI2885" s="153"/>
      <c r="BJ2885" s="153"/>
      <c r="BK2885" s="153"/>
      <c r="BL2885" s="153"/>
    </row>
    <row r="2886" spans="1:64" x14ac:dyDescent="0.45">
      <c r="A2886" s="151"/>
      <c r="B2886" s="152"/>
      <c r="C2886" s="51"/>
      <c r="D2886" s="51"/>
      <c r="E2886" s="153"/>
      <c r="F2886" s="153"/>
      <c r="X2886" s="216"/>
      <c r="Y2886" s="216"/>
      <c r="Z2886" s="216"/>
      <c r="AA2886" s="216"/>
      <c r="BF2886" s="399"/>
      <c r="BG2886" s="410"/>
      <c r="BH2886" s="153"/>
      <c r="BI2886" s="153"/>
      <c r="BJ2886" s="153"/>
      <c r="BK2886" s="153"/>
      <c r="BL2886" s="153"/>
    </row>
    <row r="2887" spans="1:64" x14ac:dyDescent="0.45">
      <c r="A2887" s="151"/>
      <c r="B2887" s="152"/>
      <c r="C2887" s="51"/>
      <c r="D2887" s="51"/>
      <c r="E2887" s="153"/>
      <c r="F2887" s="153"/>
      <c r="X2887" s="216"/>
      <c r="Y2887" s="216"/>
      <c r="Z2887" s="216"/>
      <c r="AA2887" s="216"/>
      <c r="BF2887" s="399"/>
      <c r="BG2887" s="410"/>
      <c r="BH2887" s="153"/>
      <c r="BI2887" s="153"/>
      <c r="BJ2887" s="153"/>
      <c r="BK2887" s="153"/>
      <c r="BL2887" s="153"/>
    </row>
    <row r="2888" spans="1:64" x14ac:dyDescent="0.45">
      <c r="A2888" s="151"/>
      <c r="B2888" s="152"/>
      <c r="C2888" s="51"/>
      <c r="D2888" s="51"/>
      <c r="E2888" s="153"/>
      <c r="F2888" s="153"/>
      <c r="X2888" s="216"/>
      <c r="Y2888" s="216"/>
      <c r="Z2888" s="216"/>
      <c r="AA2888" s="216"/>
      <c r="BF2888" s="399"/>
      <c r="BG2888" s="410"/>
      <c r="BH2888" s="153"/>
      <c r="BI2888" s="153"/>
      <c r="BJ2888" s="153"/>
      <c r="BK2888" s="153"/>
      <c r="BL2888" s="153"/>
    </row>
    <row r="2889" spans="1:64" x14ac:dyDescent="0.45">
      <c r="A2889" s="151"/>
      <c r="B2889" s="152"/>
      <c r="C2889" s="51"/>
      <c r="D2889" s="51"/>
      <c r="E2889" s="153"/>
      <c r="F2889" s="153"/>
      <c r="X2889" s="216"/>
      <c r="Y2889" s="216"/>
      <c r="Z2889" s="216"/>
      <c r="AA2889" s="216"/>
      <c r="BF2889" s="399"/>
      <c r="BG2889" s="410"/>
      <c r="BH2889" s="153"/>
      <c r="BI2889" s="153"/>
      <c r="BJ2889" s="153"/>
      <c r="BK2889" s="153"/>
      <c r="BL2889" s="153"/>
    </row>
    <row r="2890" spans="1:64" x14ac:dyDescent="0.45">
      <c r="A2890" s="151"/>
      <c r="B2890" s="152"/>
      <c r="C2890" s="51"/>
      <c r="D2890" s="51"/>
      <c r="E2890" s="153"/>
      <c r="F2890" s="153"/>
      <c r="X2890" s="216"/>
      <c r="Y2890" s="216"/>
      <c r="Z2890" s="216"/>
      <c r="AA2890" s="216"/>
      <c r="BF2890" s="399"/>
      <c r="BG2890" s="410"/>
      <c r="BH2890" s="153"/>
      <c r="BI2890" s="153"/>
      <c r="BJ2890" s="153"/>
      <c r="BK2890" s="153"/>
      <c r="BL2890" s="153"/>
    </row>
    <row r="2891" spans="1:64" x14ac:dyDescent="0.45">
      <c r="A2891" s="151"/>
      <c r="B2891" s="152"/>
      <c r="C2891" s="51"/>
      <c r="D2891" s="51"/>
      <c r="E2891" s="153"/>
      <c r="F2891" s="153"/>
      <c r="X2891" s="216"/>
      <c r="Y2891" s="216"/>
      <c r="Z2891" s="216"/>
      <c r="AA2891" s="216"/>
      <c r="BF2891" s="399"/>
      <c r="BG2891" s="410"/>
      <c r="BH2891" s="153"/>
      <c r="BI2891" s="153"/>
      <c r="BJ2891" s="153"/>
      <c r="BK2891" s="153"/>
      <c r="BL2891" s="153"/>
    </row>
    <row r="2892" spans="1:64" x14ac:dyDescent="0.45">
      <c r="A2892" s="151"/>
      <c r="B2892" s="152"/>
      <c r="C2892" s="51"/>
      <c r="D2892" s="51"/>
      <c r="E2892" s="153"/>
      <c r="F2892" s="153"/>
      <c r="X2892" s="216"/>
      <c r="Y2892" s="216"/>
      <c r="Z2892" s="216"/>
      <c r="AA2892" s="216"/>
      <c r="BF2892" s="399"/>
      <c r="BG2892" s="410"/>
      <c r="BH2892" s="153"/>
      <c r="BI2892" s="153"/>
      <c r="BJ2892" s="153"/>
      <c r="BK2892" s="153"/>
      <c r="BL2892" s="153"/>
    </row>
    <row r="2893" spans="1:64" x14ac:dyDescent="0.45">
      <c r="A2893" s="151"/>
      <c r="B2893" s="152"/>
      <c r="C2893" s="51"/>
      <c r="D2893" s="51"/>
      <c r="E2893" s="153"/>
      <c r="F2893" s="153"/>
      <c r="X2893" s="216"/>
      <c r="Y2893" s="216"/>
      <c r="Z2893" s="216"/>
      <c r="AA2893" s="216"/>
      <c r="BF2893" s="399"/>
      <c r="BG2893" s="410"/>
      <c r="BH2893" s="153"/>
      <c r="BI2893" s="153"/>
      <c r="BJ2893" s="153"/>
      <c r="BK2893" s="153"/>
      <c r="BL2893" s="153"/>
    </row>
    <row r="2894" spans="1:64" x14ac:dyDescent="0.45">
      <c r="A2894" s="151"/>
      <c r="B2894" s="152"/>
      <c r="C2894" s="51"/>
      <c r="D2894" s="51"/>
      <c r="E2894" s="153"/>
      <c r="F2894" s="153"/>
      <c r="X2894" s="216"/>
      <c r="Y2894" s="216"/>
      <c r="Z2894" s="216"/>
      <c r="AA2894" s="216"/>
      <c r="BF2894" s="399"/>
      <c r="BG2894" s="410"/>
      <c r="BH2894" s="153"/>
      <c r="BI2894" s="153"/>
      <c r="BJ2894" s="153"/>
      <c r="BK2894" s="153"/>
      <c r="BL2894" s="153"/>
    </row>
    <row r="2895" spans="1:64" x14ac:dyDescent="0.45">
      <c r="A2895" s="151"/>
      <c r="B2895" s="152"/>
      <c r="C2895" s="51"/>
      <c r="D2895" s="51"/>
      <c r="E2895" s="153"/>
      <c r="F2895" s="153"/>
      <c r="X2895" s="216"/>
      <c r="Y2895" s="216"/>
      <c r="Z2895" s="216"/>
      <c r="AA2895" s="216"/>
      <c r="BF2895" s="399"/>
      <c r="BG2895" s="410"/>
      <c r="BH2895" s="153"/>
      <c r="BI2895" s="153"/>
      <c r="BJ2895" s="153"/>
      <c r="BK2895" s="153"/>
      <c r="BL2895" s="153"/>
    </row>
    <row r="2896" spans="1:64" x14ac:dyDescent="0.45">
      <c r="A2896" s="151"/>
      <c r="B2896" s="152"/>
      <c r="C2896" s="51"/>
      <c r="D2896" s="51"/>
      <c r="E2896" s="153"/>
      <c r="F2896" s="153"/>
      <c r="X2896" s="216"/>
      <c r="Y2896" s="216"/>
      <c r="Z2896" s="216"/>
      <c r="AA2896" s="216"/>
      <c r="BF2896" s="399"/>
      <c r="BG2896" s="410"/>
      <c r="BH2896" s="153"/>
      <c r="BI2896" s="153"/>
      <c r="BJ2896" s="153"/>
      <c r="BK2896" s="153"/>
      <c r="BL2896" s="153"/>
    </row>
    <row r="2897" spans="1:64" x14ac:dyDescent="0.45">
      <c r="A2897" s="151"/>
      <c r="B2897" s="152"/>
      <c r="C2897" s="51"/>
      <c r="D2897" s="51"/>
      <c r="E2897" s="153"/>
      <c r="F2897" s="153"/>
      <c r="X2897" s="216"/>
      <c r="Y2897" s="216"/>
      <c r="Z2897" s="216"/>
      <c r="AA2897" s="216"/>
      <c r="BF2897" s="399"/>
      <c r="BG2897" s="410"/>
      <c r="BH2897" s="153"/>
      <c r="BI2897" s="153"/>
      <c r="BJ2897" s="153"/>
      <c r="BK2897" s="153"/>
      <c r="BL2897" s="153"/>
    </row>
    <row r="2898" spans="1:64" x14ac:dyDescent="0.45">
      <c r="A2898" s="151"/>
      <c r="B2898" s="152"/>
      <c r="C2898" s="51"/>
      <c r="D2898" s="51"/>
      <c r="E2898" s="153"/>
      <c r="F2898" s="153"/>
      <c r="X2898" s="216"/>
      <c r="Y2898" s="216"/>
      <c r="Z2898" s="216"/>
      <c r="AA2898" s="216"/>
      <c r="BF2898" s="399"/>
      <c r="BG2898" s="410"/>
      <c r="BH2898" s="153"/>
      <c r="BI2898" s="153"/>
      <c r="BJ2898" s="153"/>
      <c r="BK2898" s="153"/>
      <c r="BL2898" s="153"/>
    </row>
    <row r="2899" spans="1:64" x14ac:dyDescent="0.45">
      <c r="A2899" s="151"/>
      <c r="B2899" s="152"/>
      <c r="C2899" s="51"/>
      <c r="D2899" s="51"/>
      <c r="E2899" s="153"/>
      <c r="F2899" s="153"/>
      <c r="X2899" s="216"/>
      <c r="Y2899" s="216"/>
      <c r="Z2899" s="216"/>
      <c r="AA2899" s="216"/>
      <c r="BF2899" s="399"/>
      <c r="BG2899" s="410"/>
      <c r="BH2899" s="153"/>
      <c r="BI2899" s="153"/>
      <c r="BJ2899" s="153"/>
      <c r="BK2899" s="153"/>
      <c r="BL2899" s="153"/>
    </row>
    <row r="2900" spans="1:64" x14ac:dyDescent="0.45">
      <c r="A2900" s="151"/>
      <c r="B2900" s="152"/>
      <c r="C2900" s="51"/>
      <c r="D2900" s="51"/>
      <c r="E2900" s="153"/>
      <c r="F2900" s="153"/>
      <c r="X2900" s="216"/>
      <c r="Y2900" s="216"/>
      <c r="Z2900" s="216"/>
      <c r="AA2900" s="216"/>
      <c r="BF2900" s="399"/>
      <c r="BG2900" s="410"/>
      <c r="BH2900" s="153"/>
      <c r="BI2900" s="153"/>
      <c r="BJ2900" s="153"/>
      <c r="BK2900" s="153"/>
      <c r="BL2900" s="153"/>
    </row>
    <row r="2901" spans="1:64" x14ac:dyDescent="0.45">
      <c r="A2901" s="151"/>
      <c r="B2901" s="152"/>
      <c r="C2901" s="51"/>
      <c r="D2901" s="51"/>
      <c r="E2901" s="153"/>
      <c r="F2901" s="153"/>
      <c r="X2901" s="216"/>
      <c r="Y2901" s="216"/>
      <c r="Z2901" s="216"/>
      <c r="AA2901" s="216"/>
      <c r="BF2901" s="399"/>
      <c r="BG2901" s="410"/>
      <c r="BH2901" s="153"/>
      <c r="BI2901" s="153"/>
      <c r="BJ2901" s="153"/>
      <c r="BK2901" s="153"/>
      <c r="BL2901" s="153"/>
    </row>
    <row r="2902" spans="1:64" x14ac:dyDescent="0.45">
      <c r="A2902" s="151"/>
      <c r="B2902" s="152"/>
      <c r="C2902" s="51"/>
      <c r="D2902" s="51"/>
      <c r="E2902" s="153"/>
      <c r="F2902" s="153"/>
      <c r="X2902" s="216"/>
      <c r="Y2902" s="216"/>
      <c r="Z2902" s="216"/>
      <c r="AA2902" s="216"/>
      <c r="BF2902" s="399"/>
      <c r="BG2902" s="410"/>
      <c r="BH2902" s="153"/>
      <c r="BI2902" s="153"/>
      <c r="BJ2902" s="153"/>
      <c r="BK2902" s="153"/>
      <c r="BL2902" s="153"/>
    </row>
    <row r="2903" spans="1:64" x14ac:dyDescent="0.45">
      <c r="A2903" s="151"/>
      <c r="B2903" s="152"/>
      <c r="C2903" s="51"/>
      <c r="D2903" s="51"/>
      <c r="E2903" s="153"/>
      <c r="F2903" s="153"/>
      <c r="X2903" s="216"/>
      <c r="Y2903" s="216"/>
      <c r="Z2903" s="216"/>
      <c r="AA2903" s="216"/>
      <c r="BF2903" s="399"/>
      <c r="BG2903" s="410"/>
      <c r="BH2903" s="153"/>
      <c r="BI2903" s="153"/>
      <c r="BJ2903" s="153"/>
      <c r="BK2903" s="153"/>
      <c r="BL2903" s="153"/>
    </row>
    <row r="2904" spans="1:64" x14ac:dyDescent="0.45">
      <c r="A2904" s="151"/>
      <c r="B2904" s="152"/>
      <c r="C2904" s="51"/>
      <c r="D2904" s="51"/>
      <c r="E2904" s="153"/>
      <c r="F2904" s="153"/>
      <c r="X2904" s="216"/>
      <c r="Y2904" s="216"/>
      <c r="Z2904" s="216"/>
      <c r="AA2904" s="216"/>
      <c r="BF2904" s="399"/>
      <c r="BG2904" s="410"/>
      <c r="BH2904" s="153"/>
      <c r="BI2904" s="153"/>
      <c r="BJ2904" s="153"/>
      <c r="BK2904" s="153"/>
      <c r="BL2904" s="153"/>
    </row>
    <row r="2905" spans="1:64" x14ac:dyDescent="0.45">
      <c r="A2905" s="151"/>
      <c r="B2905" s="152"/>
      <c r="C2905" s="51"/>
      <c r="D2905" s="51"/>
      <c r="E2905" s="153"/>
      <c r="F2905" s="153"/>
      <c r="X2905" s="216"/>
      <c r="Y2905" s="216"/>
      <c r="Z2905" s="216"/>
      <c r="AA2905" s="216"/>
      <c r="BF2905" s="399"/>
      <c r="BG2905" s="410"/>
      <c r="BH2905" s="153"/>
      <c r="BI2905" s="153"/>
      <c r="BJ2905" s="153"/>
      <c r="BK2905" s="153"/>
      <c r="BL2905" s="153"/>
    </row>
    <row r="2906" spans="1:64" x14ac:dyDescent="0.45">
      <c r="A2906" s="151"/>
      <c r="B2906" s="152"/>
      <c r="C2906" s="51"/>
      <c r="D2906" s="51"/>
      <c r="E2906" s="153"/>
      <c r="F2906" s="153"/>
      <c r="X2906" s="216"/>
      <c r="Y2906" s="216"/>
      <c r="Z2906" s="216"/>
      <c r="AA2906" s="216"/>
      <c r="BF2906" s="399"/>
      <c r="BG2906" s="410"/>
      <c r="BH2906" s="153"/>
      <c r="BI2906" s="153"/>
      <c r="BJ2906" s="153"/>
      <c r="BK2906" s="153"/>
      <c r="BL2906" s="153"/>
    </row>
    <row r="2907" spans="1:64" x14ac:dyDescent="0.45">
      <c r="A2907" s="151"/>
      <c r="B2907" s="152"/>
      <c r="C2907" s="51"/>
      <c r="D2907" s="51"/>
      <c r="E2907" s="153"/>
      <c r="F2907" s="153"/>
      <c r="X2907" s="216"/>
      <c r="Y2907" s="216"/>
      <c r="Z2907" s="216"/>
      <c r="AA2907" s="216"/>
      <c r="BF2907" s="399"/>
      <c r="BG2907" s="410"/>
      <c r="BH2907" s="153"/>
      <c r="BI2907" s="153"/>
      <c r="BJ2907" s="153"/>
      <c r="BK2907" s="153"/>
      <c r="BL2907" s="153"/>
    </row>
    <row r="2908" spans="1:64" x14ac:dyDescent="0.45">
      <c r="A2908" s="151"/>
      <c r="B2908" s="152"/>
      <c r="C2908" s="51"/>
      <c r="D2908" s="51"/>
      <c r="E2908" s="153"/>
      <c r="F2908" s="153"/>
      <c r="X2908" s="216"/>
      <c r="Y2908" s="216"/>
      <c r="Z2908" s="216"/>
      <c r="AA2908" s="216"/>
      <c r="BF2908" s="399"/>
      <c r="BG2908" s="410"/>
      <c r="BH2908" s="153"/>
      <c r="BI2908" s="153"/>
      <c r="BJ2908" s="153"/>
      <c r="BK2908" s="153"/>
      <c r="BL2908" s="153"/>
    </row>
    <row r="2909" spans="1:64" x14ac:dyDescent="0.45">
      <c r="A2909" s="151"/>
      <c r="B2909" s="152"/>
      <c r="C2909" s="51"/>
      <c r="D2909" s="51"/>
      <c r="E2909" s="153"/>
      <c r="F2909" s="153"/>
      <c r="X2909" s="216"/>
      <c r="Y2909" s="216"/>
      <c r="Z2909" s="216"/>
      <c r="AA2909" s="216"/>
      <c r="BF2909" s="399"/>
      <c r="BG2909" s="410"/>
      <c r="BH2909" s="153"/>
      <c r="BI2909" s="153"/>
      <c r="BJ2909" s="153"/>
      <c r="BK2909" s="153"/>
      <c r="BL2909" s="153"/>
    </row>
    <row r="2910" spans="1:64" x14ac:dyDescent="0.45">
      <c r="A2910" s="151"/>
      <c r="B2910" s="152"/>
      <c r="C2910" s="51"/>
      <c r="D2910" s="51"/>
      <c r="E2910" s="153"/>
      <c r="F2910" s="153"/>
      <c r="X2910" s="216"/>
      <c r="Y2910" s="216"/>
      <c r="Z2910" s="216"/>
      <c r="AA2910" s="216"/>
      <c r="BF2910" s="399"/>
      <c r="BG2910" s="410"/>
      <c r="BH2910" s="153"/>
      <c r="BI2910" s="153"/>
      <c r="BJ2910" s="153"/>
      <c r="BK2910" s="153"/>
      <c r="BL2910" s="153"/>
    </row>
    <row r="2911" spans="1:64" x14ac:dyDescent="0.45">
      <c r="A2911" s="151"/>
      <c r="B2911" s="152"/>
      <c r="C2911" s="51"/>
      <c r="D2911" s="51"/>
      <c r="E2911" s="153"/>
      <c r="F2911" s="153"/>
      <c r="X2911" s="216"/>
      <c r="Y2911" s="216"/>
      <c r="Z2911" s="216"/>
      <c r="AA2911" s="216"/>
      <c r="BF2911" s="399"/>
      <c r="BG2911" s="410"/>
      <c r="BH2911" s="153"/>
      <c r="BI2911" s="153"/>
      <c r="BJ2911" s="153"/>
      <c r="BK2911" s="153"/>
      <c r="BL2911" s="153"/>
    </row>
    <row r="2912" spans="1:64" x14ac:dyDescent="0.45">
      <c r="A2912" s="151"/>
      <c r="B2912" s="152"/>
      <c r="C2912" s="51"/>
      <c r="D2912" s="51"/>
      <c r="E2912" s="153"/>
      <c r="F2912" s="153"/>
      <c r="X2912" s="216"/>
      <c r="Y2912" s="216"/>
      <c r="Z2912" s="216"/>
      <c r="AA2912" s="216"/>
      <c r="BF2912" s="399"/>
      <c r="BG2912" s="410"/>
      <c r="BH2912" s="153"/>
      <c r="BI2912" s="153"/>
      <c r="BJ2912" s="153"/>
      <c r="BK2912" s="153"/>
      <c r="BL2912" s="153"/>
    </row>
    <row r="2913" spans="1:64" x14ac:dyDescent="0.45">
      <c r="A2913" s="151"/>
      <c r="B2913" s="152"/>
      <c r="C2913" s="51"/>
      <c r="D2913" s="51"/>
      <c r="E2913" s="153"/>
      <c r="F2913" s="153"/>
      <c r="X2913" s="216"/>
      <c r="Y2913" s="216"/>
      <c r="Z2913" s="216"/>
      <c r="AA2913" s="216"/>
      <c r="BF2913" s="399"/>
      <c r="BG2913" s="410"/>
      <c r="BH2913" s="153"/>
      <c r="BI2913" s="153"/>
      <c r="BJ2913" s="153"/>
      <c r="BK2913" s="153"/>
      <c r="BL2913" s="153"/>
    </row>
    <row r="2914" spans="1:64" x14ac:dyDescent="0.45">
      <c r="A2914" s="151"/>
      <c r="B2914" s="152"/>
      <c r="C2914" s="51"/>
      <c r="D2914" s="51"/>
      <c r="E2914" s="153"/>
      <c r="F2914" s="153"/>
      <c r="X2914" s="216"/>
      <c r="Y2914" s="216"/>
      <c r="Z2914" s="216"/>
      <c r="AA2914" s="216"/>
      <c r="BF2914" s="399"/>
      <c r="BG2914" s="410"/>
      <c r="BH2914" s="153"/>
      <c r="BI2914" s="153"/>
      <c r="BJ2914" s="153"/>
      <c r="BK2914" s="153"/>
      <c r="BL2914" s="153"/>
    </row>
    <row r="2915" spans="1:64" x14ac:dyDescent="0.45">
      <c r="A2915" s="151"/>
      <c r="B2915" s="152"/>
      <c r="C2915" s="51"/>
      <c r="D2915" s="51"/>
      <c r="E2915" s="153"/>
      <c r="F2915" s="153"/>
      <c r="X2915" s="216"/>
      <c r="Y2915" s="216"/>
      <c r="Z2915" s="216"/>
      <c r="AA2915" s="216"/>
      <c r="BF2915" s="399"/>
      <c r="BG2915" s="410"/>
      <c r="BH2915" s="153"/>
      <c r="BI2915" s="153"/>
      <c r="BJ2915" s="153"/>
      <c r="BK2915" s="153"/>
      <c r="BL2915" s="153"/>
    </row>
    <row r="2916" spans="1:64" x14ac:dyDescent="0.45">
      <c r="A2916" s="151"/>
      <c r="B2916" s="152"/>
      <c r="C2916" s="51"/>
      <c r="D2916" s="51"/>
      <c r="E2916" s="153"/>
      <c r="F2916" s="153"/>
      <c r="X2916" s="216"/>
      <c r="Y2916" s="216"/>
      <c r="Z2916" s="216"/>
      <c r="AA2916" s="216"/>
      <c r="BF2916" s="399"/>
      <c r="BG2916" s="410"/>
      <c r="BH2916" s="153"/>
      <c r="BI2916" s="153"/>
      <c r="BJ2916" s="153"/>
      <c r="BK2916" s="153"/>
      <c r="BL2916" s="153"/>
    </row>
    <row r="2917" spans="1:64" x14ac:dyDescent="0.45">
      <c r="A2917" s="151"/>
      <c r="B2917" s="152"/>
      <c r="C2917" s="51"/>
      <c r="D2917" s="51"/>
      <c r="E2917" s="153"/>
      <c r="F2917" s="153"/>
      <c r="X2917" s="216"/>
      <c r="Y2917" s="216"/>
      <c r="Z2917" s="216"/>
      <c r="AA2917" s="216"/>
      <c r="BF2917" s="399"/>
      <c r="BG2917" s="410"/>
      <c r="BH2917" s="153"/>
      <c r="BI2917" s="153"/>
      <c r="BJ2917" s="153"/>
      <c r="BK2917" s="153"/>
      <c r="BL2917" s="153"/>
    </row>
    <row r="2918" spans="1:64" x14ac:dyDescent="0.45">
      <c r="A2918" s="151"/>
      <c r="B2918" s="152"/>
      <c r="C2918" s="51"/>
      <c r="D2918" s="51"/>
      <c r="E2918" s="153"/>
      <c r="F2918" s="153"/>
      <c r="X2918" s="216"/>
      <c r="Y2918" s="216"/>
      <c r="Z2918" s="216"/>
      <c r="AA2918" s="216"/>
      <c r="BF2918" s="399"/>
      <c r="BG2918" s="410"/>
      <c r="BH2918" s="153"/>
      <c r="BI2918" s="153"/>
      <c r="BJ2918" s="153"/>
      <c r="BK2918" s="153"/>
      <c r="BL2918" s="153"/>
    </row>
    <row r="2919" spans="1:64" x14ac:dyDescent="0.45">
      <c r="A2919" s="151"/>
      <c r="B2919" s="152"/>
      <c r="C2919" s="51"/>
      <c r="D2919" s="51"/>
      <c r="E2919" s="153"/>
      <c r="F2919" s="153"/>
      <c r="X2919" s="216"/>
      <c r="Y2919" s="216"/>
      <c r="Z2919" s="216"/>
      <c r="AA2919" s="216"/>
      <c r="BF2919" s="399"/>
      <c r="BG2919" s="410"/>
      <c r="BH2919" s="153"/>
      <c r="BI2919" s="153"/>
      <c r="BJ2919" s="153"/>
      <c r="BK2919" s="153"/>
      <c r="BL2919" s="153"/>
    </row>
    <row r="2920" spans="1:64" x14ac:dyDescent="0.45">
      <c r="A2920" s="151"/>
      <c r="B2920" s="152"/>
      <c r="C2920" s="51"/>
      <c r="D2920" s="51"/>
      <c r="E2920" s="153"/>
      <c r="F2920" s="153"/>
      <c r="X2920" s="216"/>
      <c r="Y2920" s="216"/>
      <c r="Z2920" s="216"/>
      <c r="AA2920" s="216"/>
      <c r="BF2920" s="399"/>
      <c r="BG2920" s="410"/>
      <c r="BH2920" s="153"/>
      <c r="BI2920" s="153"/>
      <c r="BJ2920" s="153"/>
      <c r="BK2920" s="153"/>
      <c r="BL2920" s="153"/>
    </row>
    <row r="2921" spans="1:64" x14ac:dyDescent="0.45">
      <c r="A2921" s="151"/>
      <c r="B2921" s="152"/>
      <c r="C2921" s="51"/>
      <c r="D2921" s="51"/>
      <c r="E2921" s="153"/>
      <c r="F2921" s="153"/>
      <c r="X2921" s="216"/>
      <c r="Y2921" s="216"/>
      <c r="Z2921" s="216"/>
      <c r="AA2921" s="216"/>
      <c r="BF2921" s="399"/>
      <c r="BG2921" s="410"/>
      <c r="BH2921" s="153"/>
      <c r="BI2921" s="153"/>
      <c r="BJ2921" s="153"/>
      <c r="BK2921" s="153"/>
      <c r="BL2921" s="153"/>
    </row>
    <row r="2922" spans="1:64" x14ac:dyDescent="0.45">
      <c r="A2922" s="151"/>
      <c r="B2922" s="152"/>
      <c r="C2922" s="51"/>
      <c r="D2922" s="51"/>
      <c r="E2922" s="153"/>
      <c r="F2922" s="153"/>
      <c r="X2922" s="216"/>
      <c r="Y2922" s="216"/>
      <c r="Z2922" s="216"/>
      <c r="AA2922" s="216"/>
      <c r="BF2922" s="399"/>
      <c r="BG2922" s="410"/>
      <c r="BH2922" s="153"/>
      <c r="BI2922" s="153"/>
      <c r="BJ2922" s="153"/>
      <c r="BK2922" s="153"/>
      <c r="BL2922" s="153"/>
    </row>
    <row r="2923" spans="1:64" x14ac:dyDescent="0.45">
      <c r="A2923" s="151"/>
      <c r="B2923" s="152"/>
      <c r="C2923" s="51"/>
      <c r="D2923" s="51"/>
      <c r="E2923" s="153"/>
      <c r="F2923" s="153"/>
      <c r="X2923" s="216"/>
      <c r="Y2923" s="216"/>
      <c r="Z2923" s="216"/>
      <c r="AA2923" s="216"/>
      <c r="BF2923" s="399"/>
      <c r="BG2923" s="410"/>
      <c r="BH2923" s="153"/>
      <c r="BI2923" s="153"/>
      <c r="BJ2923" s="153"/>
      <c r="BK2923" s="153"/>
      <c r="BL2923" s="153"/>
    </row>
    <row r="2924" spans="1:64" x14ac:dyDescent="0.45">
      <c r="A2924" s="151"/>
      <c r="B2924" s="152"/>
      <c r="C2924" s="51"/>
      <c r="D2924" s="51"/>
      <c r="E2924" s="153"/>
      <c r="F2924" s="153"/>
      <c r="X2924" s="216"/>
      <c r="Y2924" s="216"/>
      <c r="Z2924" s="216"/>
      <c r="AA2924" s="216"/>
      <c r="BF2924" s="399"/>
      <c r="BG2924" s="410"/>
      <c r="BH2924" s="153"/>
      <c r="BI2924" s="153"/>
      <c r="BJ2924" s="153"/>
      <c r="BK2924" s="153"/>
      <c r="BL2924" s="153"/>
    </row>
    <row r="2925" spans="1:64" x14ac:dyDescent="0.45">
      <c r="A2925" s="151"/>
      <c r="B2925" s="152"/>
      <c r="C2925" s="51"/>
      <c r="D2925" s="51"/>
      <c r="E2925" s="153"/>
      <c r="F2925" s="153"/>
      <c r="X2925" s="216"/>
      <c r="Y2925" s="216"/>
      <c r="Z2925" s="216"/>
      <c r="AA2925" s="216"/>
      <c r="BF2925" s="399"/>
      <c r="BG2925" s="410"/>
      <c r="BH2925" s="153"/>
      <c r="BI2925" s="153"/>
      <c r="BJ2925" s="153"/>
      <c r="BK2925" s="153"/>
      <c r="BL2925" s="153"/>
    </row>
    <row r="2926" spans="1:64" x14ac:dyDescent="0.45">
      <c r="A2926" s="151"/>
      <c r="B2926" s="152"/>
      <c r="C2926" s="51"/>
      <c r="D2926" s="51"/>
      <c r="E2926" s="153"/>
      <c r="F2926" s="153"/>
      <c r="X2926" s="216"/>
      <c r="Y2926" s="216"/>
      <c r="Z2926" s="216"/>
      <c r="AA2926" s="216"/>
      <c r="BF2926" s="399"/>
      <c r="BG2926" s="410"/>
      <c r="BH2926" s="153"/>
      <c r="BI2926" s="153"/>
      <c r="BJ2926" s="153"/>
      <c r="BK2926" s="153"/>
      <c r="BL2926" s="153"/>
    </row>
    <row r="2927" spans="1:64" x14ac:dyDescent="0.45">
      <c r="A2927" s="151"/>
      <c r="B2927" s="152"/>
      <c r="C2927" s="51"/>
      <c r="D2927" s="51"/>
      <c r="E2927" s="153"/>
      <c r="F2927" s="153"/>
      <c r="X2927" s="216"/>
      <c r="Y2927" s="216"/>
      <c r="Z2927" s="216"/>
      <c r="AA2927" s="216"/>
      <c r="BF2927" s="399"/>
      <c r="BG2927" s="410"/>
      <c r="BH2927" s="153"/>
      <c r="BI2927" s="153"/>
      <c r="BJ2927" s="153"/>
      <c r="BK2927" s="153"/>
      <c r="BL2927" s="153"/>
    </row>
    <row r="2928" spans="1:64" x14ac:dyDescent="0.45">
      <c r="A2928" s="151"/>
      <c r="B2928" s="152"/>
      <c r="C2928" s="51"/>
      <c r="D2928" s="51"/>
      <c r="E2928" s="153"/>
      <c r="F2928" s="153"/>
      <c r="X2928" s="216"/>
      <c r="Y2928" s="216"/>
      <c r="Z2928" s="216"/>
      <c r="AA2928" s="216"/>
      <c r="BF2928" s="399"/>
      <c r="BG2928" s="410"/>
      <c r="BH2928" s="153"/>
      <c r="BI2928" s="153"/>
      <c r="BJ2928" s="153"/>
      <c r="BK2928" s="153"/>
      <c r="BL2928" s="153"/>
    </row>
    <row r="2929" spans="1:64" x14ac:dyDescent="0.45">
      <c r="A2929" s="151"/>
      <c r="B2929" s="152"/>
      <c r="C2929" s="51"/>
      <c r="D2929" s="51"/>
      <c r="E2929" s="153"/>
      <c r="F2929" s="153"/>
      <c r="X2929" s="216"/>
      <c r="Y2929" s="216"/>
      <c r="Z2929" s="216"/>
      <c r="AA2929" s="216"/>
      <c r="BF2929" s="399"/>
      <c r="BG2929" s="410"/>
      <c r="BH2929" s="153"/>
      <c r="BI2929" s="153"/>
      <c r="BJ2929" s="153"/>
      <c r="BK2929" s="153"/>
      <c r="BL2929" s="153"/>
    </row>
    <row r="2930" spans="1:64" x14ac:dyDescent="0.45">
      <c r="A2930" s="151"/>
      <c r="B2930" s="152"/>
      <c r="C2930" s="51"/>
      <c r="D2930" s="51"/>
      <c r="E2930" s="153"/>
      <c r="F2930" s="153"/>
      <c r="X2930" s="216"/>
      <c r="Y2930" s="216"/>
      <c r="Z2930" s="216"/>
      <c r="AA2930" s="216"/>
      <c r="BF2930" s="399"/>
      <c r="BG2930" s="410"/>
      <c r="BH2930" s="153"/>
      <c r="BI2930" s="153"/>
      <c r="BJ2930" s="153"/>
      <c r="BK2930" s="153"/>
      <c r="BL2930" s="153"/>
    </row>
    <row r="2931" spans="1:64" x14ac:dyDescent="0.45">
      <c r="A2931" s="151"/>
      <c r="B2931" s="152"/>
      <c r="C2931" s="51"/>
      <c r="D2931" s="51"/>
      <c r="E2931" s="153"/>
      <c r="F2931" s="153"/>
      <c r="X2931" s="216"/>
      <c r="Y2931" s="216"/>
      <c r="Z2931" s="216"/>
      <c r="AA2931" s="216"/>
      <c r="BF2931" s="399"/>
      <c r="BG2931" s="410"/>
      <c r="BH2931" s="153"/>
      <c r="BI2931" s="153"/>
      <c r="BJ2931" s="153"/>
      <c r="BK2931" s="153"/>
      <c r="BL2931" s="153"/>
    </row>
    <row r="2932" spans="1:64" x14ac:dyDescent="0.45">
      <c r="A2932" s="151"/>
      <c r="B2932" s="152"/>
      <c r="C2932" s="51"/>
      <c r="D2932" s="51"/>
      <c r="E2932" s="153"/>
      <c r="F2932" s="153"/>
      <c r="X2932" s="216"/>
      <c r="Y2932" s="216"/>
      <c r="Z2932" s="216"/>
      <c r="AA2932" s="216"/>
      <c r="BF2932" s="399"/>
      <c r="BG2932" s="410"/>
      <c r="BH2932" s="153"/>
      <c r="BI2932" s="153"/>
      <c r="BJ2932" s="153"/>
      <c r="BK2932" s="153"/>
      <c r="BL2932" s="153"/>
    </row>
    <row r="2933" spans="1:64" x14ac:dyDescent="0.45">
      <c r="A2933" s="151"/>
      <c r="B2933" s="152"/>
      <c r="C2933" s="51"/>
      <c r="D2933" s="51"/>
      <c r="E2933" s="153"/>
      <c r="F2933" s="153"/>
      <c r="X2933" s="216"/>
      <c r="Y2933" s="216"/>
      <c r="Z2933" s="216"/>
      <c r="AA2933" s="216"/>
      <c r="BF2933" s="399"/>
      <c r="BG2933" s="410"/>
      <c r="BH2933" s="153"/>
      <c r="BI2933" s="153"/>
      <c r="BJ2933" s="153"/>
      <c r="BK2933" s="153"/>
      <c r="BL2933" s="153"/>
    </row>
    <row r="2934" spans="1:64" x14ac:dyDescent="0.45">
      <c r="A2934" s="151"/>
      <c r="B2934" s="152"/>
      <c r="C2934" s="51"/>
      <c r="D2934" s="51"/>
      <c r="E2934" s="153"/>
      <c r="F2934" s="153"/>
      <c r="X2934" s="216"/>
      <c r="Y2934" s="216"/>
      <c r="Z2934" s="216"/>
      <c r="AA2934" s="216"/>
      <c r="BF2934" s="399"/>
      <c r="BG2934" s="410"/>
      <c r="BH2934" s="153"/>
      <c r="BI2934" s="153"/>
      <c r="BJ2934" s="153"/>
      <c r="BK2934" s="153"/>
      <c r="BL2934" s="153"/>
    </row>
    <row r="2935" spans="1:64" x14ac:dyDescent="0.45">
      <c r="A2935" s="151"/>
      <c r="B2935" s="152"/>
      <c r="C2935" s="51"/>
      <c r="D2935" s="51"/>
      <c r="E2935" s="153"/>
      <c r="F2935" s="153"/>
      <c r="X2935" s="216"/>
      <c r="Y2935" s="216"/>
      <c r="Z2935" s="216"/>
      <c r="AA2935" s="216"/>
      <c r="BF2935" s="399"/>
      <c r="BG2935" s="410"/>
      <c r="BH2935" s="153"/>
      <c r="BI2935" s="153"/>
      <c r="BJ2935" s="153"/>
      <c r="BK2935" s="153"/>
      <c r="BL2935" s="153"/>
    </row>
    <row r="2936" spans="1:64" x14ac:dyDescent="0.45">
      <c r="A2936" s="151"/>
      <c r="B2936" s="152"/>
      <c r="C2936" s="51"/>
      <c r="D2936" s="51"/>
      <c r="E2936" s="153"/>
      <c r="F2936" s="153"/>
      <c r="X2936" s="216"/>
      <c r="Y2936" s="216"/>
      <c r="Z2936" s="216"/>
      <c r="AA2936" s="216"/>
      <c r="BF2936" s="399"/>
      <c r="BG2936" s="410"/>
      <c r="BH2936" s="153"/>
      <c r="BI2936" s="153"/>
      <c r="BJ2936" s="153"/>
      <c r="BK2936" s="153"/>
      <c r="BL2936" s="153"/>
    </row>
    <row r="2937" spans="1:64" x14ac:dyDescent="0.45">
      <c r="A2937" s="151"/>
      <c r="B2937" s="152"/>
      <c r="C2937" s="51"/>
      <c r="D2937" s="51"/>
      <c r="E2937" s="153"/>
      <c r="F2937" s="153"/>
      <c r="X2937" s="216"/>
      <c r="Y2937" s="216"/>
      <c r="Z2937" s="216"/>
      <c r="AA2937" s="216"/>
      <c r="BF2937" s="399"/>
      <c r="BG2937" s="410"/>
      <c r="BH2937" s="153"/>
      <c r="BI2937" s="153"/>
      <c r="BJ2937" s="153"/>
      <c r="BK2937" s="153"/>
      <c r="BL2937" s="153"/>
    </row>
    <row r="2938" spans="1:64" x14ac:dyDescent="0.45">
      <c r="A2938" s="151"/>
      <c r="B2938" s="152"/>
      <c r="C2938" s="51"/>
      <c r="D2938" s="51"/>
      <c r="E2938" s="153"/>
      <c r="F2938" s="153"/>
      <c r="X2938" s="216"/>
      <c r="Y2938" s="216"/>
      <c r="Z2938" s="216"/>
      <c r="AA2938" s="216"/>
      <c r="BF2938" s="399"/>
      <c r="BG2938" s="410"/>
      <c r="BH2938" s="153"/>
      <c r="BI2938" s="153"/>
      <c r="BJ2938" s="153"/>
      <c r="BK2938" s="153"/>
      <c r="BL2938" s="153"/>
    </row>
    <row r="2939" spans="1:64" x14ac:dyDescent="0.45">
      <c r="A2939" s="151"/>
      <c r="B2939" s="152"/>
      <c r="C2939" s="51"/>
      <c r="D2939" s="51"/>
      <c r="E2939" s="153"/>
      <c r="F2939" s="153"/>
      <c r="X2939" s="216"/>
      <c r="Y2939" s="216"/>
      <c r="Z2939" s="216"/>
      <c r="AA2939" s="216"/>
      <c r="BF2939" s="399"/>
      <c r="BG2939" s="410"/>
      <c r="BH2939" s="153"/>
      <c r="BI2939" s="153"/>
      <c r="BJ2939" s="153"/>
      <c r="BK2939" s="153"/>
      <c r="BL2939" s="153"/>
    </row>
    <row r="2940" spans="1:64" x14ac:dyDescent="0.45">
      <c r="A2940" s="151"/>
      <c r="B2940" s="152"/>
      <c r="C2940" s="51"/>
      <c r="D2940" s="51"/>
      <c r="E2940" s="153"/>
      <c r="F2940" s="153"/>
      <c r="X2940" s="216"/>
      <c r="Y2940" s="216"/>
      <c r="Z2940" s="216"/>
      <c r="AA2940" s="216"/>
      <c r="BF2940" s="399"/>
      <c r="BG2940" s="410"/>
      <c r="BH2940" s="153"/>
      <c r="BI2940" s="153"/>
      <c r="BJ2940" s="153"/>
      <c r="BK2940" s="153"/>
      <c r="BL2940" s="153"/>
    </row>
    <row r="2941" spans="1:64" x14ac:dyDescent="0.45">
      <c r="A2941" s="151"/>
      <c r="B2941" s="152"/>
      <c r="C2941" s="51"/>
      <c r="D2941" s="51"/>
      <c r="E2941" s="153"/>
      <c r="F2941" s="153"/>
      <c r="X2941" s="216"/>
      <c r="Y2941" s="216"/>
      <c r="Z2941" s="216"/>
      <c r="AA2941" s="216"/>
      <c r="BF2941" s="399"/>
      <c r="BG2941" s="410"/>
      <c r="BH2941" s="153"/>
      <c r="BI2941" s="153"/>
      <c r="BJ2941" s="153"/>
      <c r="BK2941" s="153"/>
      <c r="BL2941" s="153"/>
    </row>
    <row r="2942" spans="1:64" x14ac:dyDescent="0.45">
      <c r="A2942" s="151"/>
      <c r="B2942" s="152"/>
      <c r="C2942" s="51"/>
      <c r="D2942" s="51"/>
      <c r="E2942" s="153"/>
      <c r="F2942" s="153"/>
      <c r="X2942" s="216"/>
      <c r="Y2942" s="216"/>
      <c r="Z2942" s="216"/>
      <c r="AA2942" s="216"/>
      <c r="BF2942" s="399"/>
      <c r="BG2942" s="410"/>
      <c r="BH2942" s="153"/>
      <c r="BI2942" s="153"/>
      <c r="BJ2942" s="153"/>
      <c r="BK2942" s="153"/>
      <c r="BL2942" s="153"/>
    </row>
    <row r="2943" spans="1:64" x14ac:dyDescent="0.45">
      <c r="A2943" s="151"/>
      <c r="B2943" s="152"/>
      <c r="C2943" s="51"/>
      <c r="D2943" s="51"/>
      <c r="E2943" s="153"/>
      <c r="F2943" s="153"/>
      <c r="X2943" s="216"/>
      <c r="Y2943" s="216"/>
      <c r="Z2943" s="216"/>
      <c r="AA2943" s="216"/>
      <c r="BF2943" s="399"/>
      <c r="BG2943" s="410"/>
      <c r="BH2943" s="153"/>
      <c r="BI2943" s="153"/>
      <c r="BJ2943" s="153"/>
      <c r="BK2943" s="153"/>
      <c r="BL2943" s="153"/>
    </row>
    <row r="2944" spans="1:64" x14ac:dyDescent="0.45">
      <c r="A2944" s="151"/>
      <c r="B2944" s="152"/>
      <c r="C2944" s="51"/>
      <c r="D2944" s="51"/>
      <c r="E2944" s="153"/>
      <c r="F2944" s="153"/>
      <c r="X2944" s="216"/>
      <c r="Y2944" s="216"/>
      <c r="Z2944" s="216"/>
      <c r="AA2944" s="216"/>
      <c r="BF2944" s="399"/>
      <c r="BG2944" s="410"/>
      <c r="BH2944" s="153"/>
      <c r="BI2944" s="153"/>
      <c r="BJ2944" s="153"/>
      <c r="BK2944" s="153"/>
      <c r="BL2944" s="153"/>
    </row>
    <row r="2945" spans="1:64" x14ac:dyDescent="0.45">
      <c r="A2945" s="151"/>
      <c r="B2945" s="152"/>
      <c r="C2945" s="51"/>
      <c r="D2945" s="51"/>
      <c r="E2945" s="153"/>
      <c r="F2945" s="153"/>
      <c r="X2945" s="216"/>
      <c r="Y2945" s="216"/>
      <c r="Z2945" s="216"/>
      <c r="AA2945" s="216"/>
      <c r="BF2945" s="399"/>
      <c r="BG2945" s="410"/>
      <c r="BH2945" s="153"/>
      <c r="BI2945" s="153"/>
      <c r="BJ2945" s="153"/>
      <c r="BK2945" s="153"/>
      <c r="BL2945" s="153"/>
    </row>
    <row r="2946" spans="1:64" x14ac:dyDescent="0.45">
      <c r="A2946" s="151"/>
      <c r="B2946" s="152"/>
      <c r="C2946" s="51"/>
      <c r="D2946" s="51"/>
      <c r="E2946" s="153"/>
      <c r="F2946" s="153"/>
      <c r="X2946" s="216"/>
      <c r="Y2946" s="216"/>
      <c r="Z2946" s="216"/>
      <c r="AA2946" s="216"/>
      <c r="BF2946" s="399"/>
      <c r="BG2946" s="410"/>
      <c r="BH2946" s="153"/>
      <c r="BI2946" s="153"/>
      <c r="BJ2946" s="153"/>
      <c r="BK2946" s="153"/>
      <c r="BL2946" s="153"/>
    </row>
    <row r="2947" spans="1:64" x14ac:dyDescent="0.45">
      <c r="A2947" s="151"/>
      <c r="B2947" s="152"/>
      <c r="C2947" s="51"/>
      <c r="D2947" s="51"/>
      <c r="E2947" s="153"/>
      <c r="F2947" s="153"/>
      <c r="X2947" s="216"/>
      <c r="Y2947" s="216"/>
      <c r="Z2947" s="216"/>
      <c r="AA2947" s="216"/>
      <c r="BF2947" s="399"/>
      <c r="BG2947" s="410"/>
      <c r="BH2947" s="153"/>
      <c r="BI2947" s="153"/>
      <c r="BJ2947" s="153"/>
      <c r="BK2947" s="153"/>
      <c r="BL2947" s="153"/>
    </row>
    <row r="2948" spans="1:64" x14ac:dyDescent="0.45">
      <c r="A2948" s="151"/>
      <c r="B2948" s="152"/>
      <c r="C2948" s="51"/>
      <c r="D2948" s="51"/>
      <c r="E2948" s="153"/>
      <c r="F2948" s="153"/>
      <c r="X2948" s="216"/>
      <c r="Y2948" s="216"/>
      <c r="Z2948" s="216"/>
      <c r="AA2948" s="216"/>
      <c r="BF2948" s="399"/>
      <c r="BG2948" s="410"/>
      <c r="BH2948" s="153"/>
      <c r="BI2948" s="153"/>
      <c r="BJ2948" s="153"/>
      <c r="BK2948" s="153"/>
      <c r="BL2948" s="153"/>
    </row>
    <row r="2949" spans="1:64" x14ac:dyDescent="0.45">
      <c r="A2949" s="151"/>
      <c r="B2949" s="152"/>
      <c r="C2949" s="51"/>
      <c r="D2949" s="51"/>
      <c r="E2949" s="153"/>
      <c r="F2949" s="153"/>
      <c r="X2949" s="216"/>
      <c r="Y2949" s="216"/>
      <c r="Z2949" s="216"/>
      <c r="AA2949" s="216"/>
      <c r="BF2949" s="399"/>
      <c r="BG2949" s="410"/>
      <c r="BH2949" s="153"/>
      <c r="BI2949" s="153"/>
      <c r="BJ2949" s="153"/>
      <c r="BK2949" s="153"/>
      <c r="BL2949" s="153"/>
    </row>
    <row r="2950" spans="1:64" x14ac:dyDescent="0.45">
      <c r="A2950" s="151"/>
      <c r="B2950" s="152"/>
      <c r="C2950" s="51"/>
      <c r="D2950" s="51"/>
      <c r="E2950" s="153"/>
      <c r="F2950" s="153"/>
      <c r="X2950" s="216"/>
      <c r="Y2950" s="216"/>
      <c r="Z2950" s="216"/>
      <c r="AA2950" s="216"/>
      <c r="BF2950" s="399"/>
      <c r="BG2950" s="410"/>
      <c r="BH2950" s="153"/>
      <c r="BI2950" s="153"/>
      <c r="BJ2950" s="153"/>
      <c r="BK2950" s="153"/>
      <c r="BL2950" s="153"/>
    </row>
    <row r="2951" spans="1:64" x14ac:dyDescent="0.45">
      <c r="A2951" s="151"/>
      <c r="B2951" s="152"/>
      <c r="C2951" s="51"/>
      <c r="D2951" s="51"/>
      <c r="E2951" s="153"/>
      <c r="F2951" s="153"/>
      <c r="X2951" s="216"/>
      <c r="Y2951" s="216"/>
      <c r="Z2951" s="216"/>
      <c r="AA2951" s="216"/>
      <c r="BF2951" s="399"/>
      <c r="BG2951" s="410"/>
      <c r="BH2951" s="153"/>
      <c r="BI2951" s="153"/>
      <c r="BJ2951" s="153"/>
      <c r="BK2951" s="153"/>
      <c r="BL2951" s="153"/>
    </row>
    <row r="2952" spans="1:64" x14ac:dyDescent="0.45">
      <c r="A2952" s="151"/>
      <c r="B2952" s="152"/>
      <c r="C2952" s="51"/>
      <c r="D2952" s="51"/>
      <c r="E2952" s="153"/>
      <c r="F2952" s="153"/>
      <c r="X2952" s="216"/>
      <c r="Y2952" s="216"/>
      <c r="Z2952" s="216"/>
      <c r="AA2952" s="216"/>
      <c r="BF2952" s="399"/>
      <c r="BG2952" s="410"/>
      <c r="BH2952" s="153"/>
      <c r="BI2952" s="153"/>
      <c r="BJ2952" s="153"/>
      <c r="BK2952" s="153"/>
      <c r="BL2952" s="153"/>
    </row>
    <row r="2953" spans="1:64" x14ac:dyDescent="0.45">
      <c r="A2953" s="151"/>
      <c r="B2953" s="152"/>
      <c r="C2953" s="51"/>
      <c r="D2953" s="51"/>
      <c r="E2953" s="153"/>
      <c r="F2953" s="153"/>
      <c r="X2953" s="216"/>
      <c r="Y2953" s="216"/>
      <c r="Z2953" s="216"/>
      <c r="AA2953" s="216"/>
      <c r="BF2953" s="399"/>
      <c r="BG2953" s="410"/>
      <c r="BH2953" s="153"/>
      <c r="BI2953" s="153"/>
      <c r="BJ2953" s="153"/>
      <c r="BK2953" s="153"/>
      <c r="BL2953" s="153"/>
    </row>
    <row r="2954" spans="1:64" x14ac:dyDescent="0.45">
      <c r="A2954" s="151"/>
      <c r="B2954" s="152"/>
      <c r="C2954" s="51"/>
      <c r="D2954" s="51"/>
      <c r="E2954" s="153"/>
      <c r="F2954" s="153"/>
      <c r="X2954" s="216"/>
      <c r="Y2954" s="216"/>
      <c r="Z2954" s="216"/>
      <c r="AA2954" s="216"/>
      <c r="BF2954" s="399"/>
      <c r="BG2954" s="410"/>
      <c r="BH2954" s="153"/>
      <c r="BI2954" s="153"/>
      <c r="BJ2954" s="153"/>
      <c r="BK2954" s="153"/>
      <c r="BL2954" s="153"/>
    </row>
    <row r="2955" spans="1:64" x14ac:dyDescent="0.45">
      <c r="A2955" s="151"/>
      <c r="B2955" s="152"/>
      <c r="C2955" s="51"/>
      <c r="D2955" s="51"/>
      <c r="E2955" s="153"/>
      <c r="F2955" s="153"/>
      <c r="X2955" s="216"/>
      <c r="Y2955" s="216"/>
      <c r="Z2955" s="216"/>
      <c r="AA2955" s="216"/>
      <c r="BF2955" s="399"/>
      <c r="BG2955" s="410"/>
      <c r="BH2955" s="153"/>
      <c r="BI2955" s="153"/>
      <c r="BJ2955" s="153"/>
      <c r="BK2955" s="153"/>
      <c r="BL2955" s="153"/>
    </row>
    <row r="2956" spans="1:64" x14ac:dyDescent="0.45">
      <c r="A2956" s="151"/>
      <c r="B2956" s="152"/>
      <c r="C2956" s="51"/>
      <c r="D2956" s="51"/>
      <c r="E2956" s="153"/>
      <c r="F2956" s="153"/>
      <c r="X2956" s="216"/>
      <c r="Y2956" s="216"/>
      <c r="Z2956" s="216"/>
      <c r="AA2956" s="216"/>
      <c r="BF2956" s="399"/>
      <c r="BG2956" s="410"/>
      <c r="BH2956" s="153"/>
      <c r="BI2956" s="153"/>
      <c r="BJ2956" s="153"/>
      <c r="BK2956" s="153"/>
      <c r="BL2956" s="153"/>
    </row>
    <row r="2957" spans="1:64" x14ac:dyDescent="0.45">
      <c r="A2957" s="151"/>
      <c r="B2957" s="152"/>
      <c r="C2957" s="51"/>
      <c r="D2957" s="51"/>
      <c r="E2957" s="153"/>
      <c r="F2957" s="153"/>
      <c r="X2957" s="216"/>
      <c r="Y2957" s="216"/>
      <c r="Z2957" s="216"/>
      <c r="AA2957" s="216"/>
      <c r="BF2957" s="399"/>
      <c r="BG2957" s="410"/>
      <c r="BH2957" s="153"/>
      <c r="BI2957" s="153"/>
      <c r="BJ2957" s="153"/>
      <c r="BK2957" s="153"/>
      <c r="BL2957" s="153"/>
    </row>
    <row r="2958" spans="1:64" x14ac:dyDescent="0.45">
      <c r="A2958" s="151"/>
      <c r="B2958" s="152"/>
      <c r="C2958" s="51"/>
      <c r="D2958" s="51"/>
      <c r="E2958" s="153"/>
      <c r="F2958" s="153"/>
      <c r="X2958" s="216"/>
      <c r="Y2958" s="216"/>
      <c r="Z2958" s="216"/>
      <c r="AA2958" s="216"/>
      <c r="BF2958" s="399"/>
      <c r="BG2958" s="410"/>
      <c r="BH2958" s="153"/>
      <c r="BI2958" s="153"/>
      <c r="BJ2958" s="153"/>
      <c r="BK2958" s="153"/>
      <c r="BL2958" s="153"/>
    </row>
    <row r="2959" spans="1:64" x14ac:dyDescent="0.45">
      <c r="A2959" s="151"/>
      <c r="B2959" s="152"/>
      <c r="C2959" s="51"/>
      <c r="D2959" s="51"/>
      <c r="E2959" s="153"/>
      <c r="F2959" s="153"/>
      <c r="X2959" s="216"/>
      <c r="Y2959" s="216"/>
      <c r="Z2959" s="216"/>
      <c r="AA2959" s="216"/>
      <c r="BF2959" s="399"/>
      <c r="BG2959" s="410"/>
      <c r="BH2959" s="153"/>
      <c r="BI2959" s="153"/>
      <c r="BJ2959" s="153"/>
      <c r="BK2959" s="153"/>
      <c r="BL2959" s="153"/>
    </row>
    <row r="2960" spans="1:64" x14ac:dyDescent="0.45">
      <c r="A2960" s="151"/>
      <c r="B2960" s="152"/>
      <c r="C2960" s="51"/>
      <c r="D2960" s="51"/>
      <c r="E2960" s="153"/>
      <c r="F2960" s="153"/>
      <c r="X2960" s="216"/>
      <c r="Y2960" s="216"/>
      <c r="Z2960" s="216"/>
      <c r="AA2960" s="216"/>
      <c r="BF2960" s="399"/>
      <c r="BG2960" s="410"/>
      <c r="BH2960" s="153"/>
      <c r="BI2960" s="153"/>
      <c r="BJ2960" s="153"/>
      <c r="BK2960" s="153"/>
      <c r="BL2960" s="153"/>
    </row>
    <row r="2961" spans="1:64" x14ac:dyDescent="0.45">
      <c r="A2961" s="151"/>
      <c r="B2961" s="152"/>
      <c r="C2961" s="51"/>
      <c r="D2961" s="51"/>
      <c r="E2961" s="153"/>
      <c r="F2961" s="153"/>
      <c r="X2961" s="216"/>
      <c r="Y2961" s="216"/>
      <c r="Z2961" s="216"/>
      <c r="AA2961" s="216"/>
      <c r="BF2961" s="399"/>
      <c r="BG2961" s="410"/>
      <c r="BH2961" s="153"/>
      <c r="BI2961" s="153"/>
      <c r="BJ2961" s="153"/>
      <c r="BK2961" s="153"/>
      <c r="BL2961" s="153"/>
    </row>
    <row r="2962" spans="1:64" x14ac:dyDescent="0.45">
      <c r="A2962" s="151"/>
      <c r="B2962" s="152"/>
      <c r="C2962" s="51"/>
      <c r="D2962" s="51"/>
      <c r="E2962" s="153"/>
      <c r="F2962" s="153"/>
      <c r="X2962" s="216"/>
      <c r="Y2962" s="216"/>
      <c r="Z2962" s="216"/>
      <c r="AA2962" s="216"/>
      <c r="BF2962" s="399"/>
      <c r="BG2962" s="410"/>
      <c r="BH2962" s="153"/>
      <c r="BI2962" s="153"/>
      <c r="BJ2962" s="153"/>
      <c r="BK2962" s="153"/>
      <c r="BL2962" s="153"/>
    </row>
    <row r="2963" spans="1:64" x14ac:dyDescent="0.45">
      <c r="A2963" s="151"/>
      <c r="B2963" s="152"/>
      <c r="C2963" s="51"/>
      <c r="D2963" s="51"/>
      <c r="E2963" s="153"/>
      <c r="F2963" s="153"/>
      <c r="X2963" s="216"/>
      <c r="Y2963" s="216"/>
      <c r="Z2963" s="216"/>
      <c r="AA2963" s="216"/>
      <c r="BF2963" s="399"/>
      <c r="BG2963" s="410"/>
      <c r="BH2963" s="153"/>
      <c r="BI2963" s="153"/>
      <c r="BJ2963" s="153"/>
      <c r="BK2963" s="153"/>
      <c r="BL2963" s="153"/>
    </row>
    <row r="2964" spans="1:64" x14ac:dyDescent="0.45">
      <c r="A2964" s="151"/>
      <c r="B2964" s="152"/>
      <c r="C2964" s="51"/>
      <c r="D2964" s="51"/>
      <c r="E2964" s="153"/>
      <c r="F2964" s="153"/>
      <c r="X2964" s="216"/>
      <c r="Y2964" s="216"/>
      <c r="Z2964" s="216"/>
      <c r="AA2964" s="216"/>
      <c r="BF2964" s="399"/>
      <c r="BG2964" s="410"/>
      <c r="BH2964" s="153"/>
      <c r="BI2964" s="153"/>
      <c r="BJ2964" s="153"/>
      <c r="BK2964" s="153"/>
      <c r="BL2964" s="153"/>
    </row>
    <row r="2965" spans="1:64" x14ac:dyDescent="0.45">
      <c r="A2965" s="151"/>
      <c r="B2965" s="152"/>
      <c r="C2965" s="51"/>
      <c r="D2965" s="51"/>
      <c r="E2965" s="153"/>
      <c r="F2965" s="153"/>
      <c r="X2965" s="216"/>
      <c r="Y2965" s="216"/>
      <c r="Z2965" s="216"/>
      <c r="AA2965" s="216"/>
      <c r="BF2965" s="399"/>
      <c r="BG2965" s="410"/>
      <c r="BH2965" s="153"/>
      <c r="BI2965" s="153"/>
      <c r="BJ2965" s="153"/>
      <c r="BK2965" s="153"/>
      <c r="BL2965" s="153"/>
    </row>
    <row r="2966" spans="1:64" x14ac:dyDescent="0.45">
      <c r="A2966" s="151"/>
      <c r="B2966" s="152"/>
      <c r="C2966" s="51"/>
      <c r="D2966" s="51"/>
      <c r="E2966" s="153"/>
      <c r="F2966" s="153"/>
      <c r="X2966" s="216"/>
      <c r="Y2966" s="216"/>
      <c r="Z2966" s="216"/>
      <c r="AA2966" s="216"/>
      <c r="BF2966" s="399"/>
      <c r="BG2966" s="410"/>
      <c r="BH2966" s="153"/>
      <c r="BI2966" s="153"/>
      <c r="BJ2966" s="153"/>
      <c r="BK2966" s="153"/>
      <c r="BL2966" s="153"/>
    </row>
    <row r="2967" spans="1:64" x14ac:dyDescent="0.45">
      <c r="A2967" s="151"/>
      <c r="B2967" s="152"/>
      <c r="C2967" s="51"/>
      <c r="D2967" s="51"/>
      <c r="E2967" s="153"/>
      <c r="F2967" s="153"/>
      <c r="X2967" s="216"/>
      <c r="Y2967" s="216"/>
      <c r="Z2967" s="216"/>
      <c r="AA2967" s="216"/>
      <c r="BF2967" s="399"/>
      <c r="BG2967" s="410"/>
      <c r="BH2967" s="153"/>
      <c r="BI2967" s="153"/>
      <c r="BJ2967" s="153"/>
      <c r="BK2967" s="153"/>
      <c r="BL2967" s="153"/>
    </row>
    <row r="2968" spans="1:64" x14ac:dyDescent="0.45">
      <c r="A2968" s="151"/>
      <c r="B2968" s="152"/>
      <c r="C2968" s="51"/>
      <c r="D2968" s="51"/>
      <c r="E2968" s="153"/>
      <c r="F2968" s="153"/>
      <c r="X2968" s="216"/>
      <c r="Y2968" s="216"/>
      <c r="Z2968" s="216"/>
      <c r="AA2968" s="216"/>
      <c r="BF2968" s="399"/>
      <c r="BG2968" s="410"/>
      <c r="BH2968" s="153"/>
      <c r="BI2968" s="153"/>
      <c r="BJ2968" s="153"/>
      <c r="BK2968" s="153"/>
      <c r="BL2968" s="153"/>
    </row>
    <row r="2969" spans="1:64" x14ac:dyDescent="0.45">
      <c r="A2969" s="151"/>
      <c r="B2969" s="152"/>
      <c r="C2969" s="51"/>
      <c r="D2969" s="51"/>
      <c r="E2969" s="153"/>
      <c r="F2969" s="153"/>
      <c r="X2969" s="216"/>
      <c r="Y2969" s="216"/>
      <c r="Z2969" s="216"/>
      <c r="AA2969" s="216"/>
      <c r="BF2969" s="399"/>
      <c r="BG2969" s="410"/>
      <c r="BH2969" s="153"/>
      <c r="BI2969" s="153"/>
      <c r="BJ2969" s="153"/>
      <c r="BK2969" s="153"/>
      <c r="BL2969" s="153"/>
    </row>
    <row r="2970" spans="1:64" x14ac:dyDescent="0.45">
      <c r="A2970" s="151"/>
      <c r="B2970" s="152"/>
      <c r="C2970" s="51"/>
      <c r="D2970" s="51"/>
      <c r="E2970" s="153"/>
      <c r="F2970" s="153"/>
      <c r="X2970" s="216"/>
      <c r="Y2970" s="216"/>
      <c r="Z2970" s="216"/>
      <c r="AA2970" s="216"/>
      <c r="BF2970" s="399"/>
      <c r="BG2970" s="410"/>
      <c r="BH2970" s="153"/>
      <c r="BI2970" s="153"/>
      <c r="BJ2970" s="153"/>
      <c r="BK2970" s="153"/>
      <c r="BL2970" s="153"/>
    </row>
    <row r="2971" spans="1:64" x14ac:dyDescent="0.45">
      <c r="A2971" s="151"/>
      <c r="B2971" s="152"/>
      <c r="C2971" s="51"/>
      <c r="D2971" s="51"/>
      <c r="E2971" s="153"/>
      <c r="F2971" s="153"/>
      <c r="X2971" s="216"/>
      <c r="Y2971" s="216"/>
      <c r="Z2971" s="216"/>
      <c r="AA2971" s="216"/>
      <c r="BF2971" s="399"/>
      <c r="BG2971" s="410"/>
      <c r="BH2971" s="153"/>
      <c r="BI2971" s="153"/>
      <c r="BJ2971" s="153"/>
      <c r="BK2971" s="153"/>
      <c r="BL2971" s="153"/>
    </row>
    <row r="2972" spans="1:64" x14ac:dyDescent="0.45">
      <c r="A2972" s="151"/>
      <c r="B2972" s="152"/>
      <c r="C2972" s="51"/>
      <c r="D2972" s="51"/>
      <c r="E2972" s="153"/>
      <c r="F2972" s="153"/>
      <c r="X2972" s="216"/>
      <c r="Y2972" s="216"/>
      <c r="Z2972" s="216"/>
      <c r="AA2972" s="216"/>
      <c r="BF2972" s="399"/>
      <c r="BG2972" s="410"/>
      <c r="BH2972" s="153"/>
      <c r="BI2972" s="153"/>
      <c r="BJ2972" s="153"/>
      <c r="BK2972" s="153"/>
      <c r="BL2972" s="153"/>
    </row>
    <row r="2973" spans="1:64" x14ac:dyDescent="0.45">
      <c r="A2973" s="151"/>
      <c r="B2973" s="152"/>
      <c r="C2973" s="51"/>
      <c r="D2973" s="51"/>
      <c r="E2973" s="153"/>
      <c r="F2973" s="153"/>
      <c r="X2973" s="216"/>
      <c r="Y2973" s="216"/>
      <c r="Z2973" s="216"/>
      <c r="AA2973" s="216"/>
      <c r="BF2973" s="399"/>
      <c r="BG2973" s="410"/>
      <c r="BH2973" s="153"/>
      <c r="BI2973" s="153"/>
      <c r="BJ2973" s="153"/>
      <c r="BK2973" s="153"/>
      <c r="BL2973" s="153"/>
    </row>
    <row r="2974" spans="1:64" x14ac:dyDescent="0.45">
      <c r="A2974" s="151"/>
      <c r="B2974" s="152"/>
      <c r="C2974" s="51"/>
      <c r="D2974" s="51"/>
      <c r="E2974" s="153"/>
      <c r="F2974" s="153"/>
      <c r="X2974" s="216"/>
      <c r="Y2974" s="216"/>
      <c r="Z2974" s="216"/>
      <c r="AA2974" s="216"/>
      <c r="BF2974" s="399"/>
      <c r="BG2974" s="410"/>
      <c r="BH2974" s="153"/>
      <c r="BI2974" s="153"/>
      <c r="BJ2974" s="153"/>
      <c r="BK2974" s="153"/>
      <c r="BL2974" s="153"/>
    </row>
    <row r="2975" spans="1:64" x14ac:dyDescent="0.45">
      <c r="A2975" s="151"/>
      <c r="B2975" s="152"/>
      <c r="C2975" s="51"/>
      <c r="D2975" s="51"/>
      <c r="E2975" s="153"/>
      <c r="F2975" s="153"/>
      <c r="X2975" s="216"/>
      <c r="Y2975" s="216"/>
      <c r="Z2975" s="216"/>
      <c r="AA2975" s="216"/>
      <c r="BF2975" s="399"/>
      <c r="BG2975" s="410"/>
      <c r="BH2975" s="153"/>
      <c r="BI2975" s="153"/>
      <c r="BJ2975" s="153"/>
      <c r="BK2975" s="153"/>
      <c r="BL2975" s="153"/>
    </row>
    <row r="2976" spans="1:64" x14ac:dyDescent="0.45">
      <c r="A2976" s="151"/>
      <c r="B2976" s="152"/>
      <c r="C2976" s="51"/>
      <c r="D2976" s="51"/>
      <c r="E2976" s="153"/>
      <c r="F2976" s="153"/>
      <c r="X2976" s="216"/>
      <c r="Y2976" s="216"/>
      <c r="Z2976" s="216"/>
      <c r="AA2976" s="216"/>
      <c r="BF2976" s="399"/>
      <c r="BG2976" s="410"/>
      <c r="BH2976" s="153"/>
      <c r="BI2976" s="153"/>
      <c r="BJ2976" s="153"/>
      <c r="BK2976" s="153"/>
      <c r="BL2976" s="153"/>
    </row>
    <row r="2977" spans="1:64" x14ac:dyDescent="0.45">
      <c r="A2977" s="151"/>
      <c r="B2977" s="152"/>
      <c r="C2977" s="51"/>
      <c r="D2977" s="51"/>
      <c r="E2977" s="153"/>
      <c r="F2977" s="153"/>
      <c r="X2977" s="216"/>
      <c r="Y2977" s="216"/>
      <c r="Z2977" s="216"/>
      <c r="AA2977" s="216"/>
      <c r="BF2977" s="399"/>
      <c r="BG2977" s="410"/>
      <c r="BH2977" s="153"/>
      <c r="BI2977" s="153"/>
      <c r="BJ2977" s="153"/>
      <c r="BK2977" s="153"/>
      <c r="BL2977" s="153"/>
    </row>
    <row r="2978" spans="1:64" x14ac:dyDescent="0.45">
      <c r="A2978" s="151"/>
      <c r="B2978" s="152"/>
      <c r="C2978" s="51"/>
      <c r="D2978" s="51"/>
      <c r="E2978" s="153"/>
      <c r="F2978" s="153"/>
      <c r="X2978" s="216"/>
      <c r="Y2978" s="216"/>
      <c r="Z2978" s="216"/>
      <c r="AA2978" s="216"/>
      <c r="BF2978" s="399"/>
      <c r="BG2978" s="410"/>
      <c r="BH2978" s="153"/>
      <c r="BI2978" s="153"/>
      <c r="BJ2978" s="153"/>
      <c r="BK2978" s="153"/>
      <c r="BL2978" s="153"/>
    </row>
    <row r="2979" spans="1:64" x14ac:dyDescent="0.45">
      <c r="A2979" s="151"/>
      <c r="B2979" s="152"/>
      <c r="C2979" s="51"/>
      <c r="D2979" s="51"/>
      <c r="E2979" s="153"/>
      <c r="F2979" s="153"/>
      <c r="X2979" s="216"/>
      <c r="Y2979" s="216"/>
      <c r="Z2979" s="216"/>
      <c r="AA2979" s="216"/>
      <c r="BF2979" s="399"/>
      <c r="BG2979" s="410"/>
      <c r="BH2979" s="153"/>
      <c r="BI2979" s="153"/>
      <c r="BJ2979" s="153"/>
      <c r="BK2979" s="153"/>
      <c r="BL2979" s="153"/>
    </row>
    <row r="2980" spans="1:64" x14ac:dyDescent="0.45">
      <c r="A2980" s="151"/>
      <c r="B2980" s="152"/>
      <c r="C2980" s="51"/>
      <c r="D2980" s="51"/>
      <c r="E2980" s="153"/>
      <c r="F2980" s="153"/>
      <c r="X2980" s="216"/>
      <c r="Y2980" s="216"/>
      <c r="Z2980" s="216"/>
      <c r="AA2980" s="216"/>
      <c r="BF2980" s="399"/>
      <c r="BG2980" s="410"/>
      <c r="BH2980" s="153"/>
      <c r="BI2980" s="153"/>
      <c r="BJ2980" s="153"/>
      <c r="BK2980" s="153"/>
      <c r="BL2980" s="153"/>
    </row>
    <row r="2981" spans="1:64" x14ac:dyDescent="0.45">
      <c r="A2981" s="151"/>
      <c r="B2981" s="152"/>
      <c r="C2981" s="51"/>
      <c r="D2981" s="51"/>
      <c r="E2981" s="153"/>
      <c r="F2981" s="153"/>
      <c r="X2981" s="216"/>
      <c r="Y2981" s="216"/>
      <c r="Z2981" s="216"/>
      <c r="AA2981" s="216"/>
      <c r="BF2981" s="399"/>
      <c r="BG2981" s="410"/>
      <c r="BH2981" s="153"/>
      <c r="BI2981" s="153"/>
      <c r="BJ2981" s="153"/>
      <c r="BK2981" s="153"/>
      <c r="BL2981" s="153"/>
    </row>
    <row r="2982" spans="1:64" x14ac:dyDescent="0.45">
      <c r="A2982" s="151"/>
      <c r="B2982" s="152"/>
      <c r="C2982" s="51"/>
      <c r="D2982" s="51"/>
      <c r="E2982" s="153"/>
      <c r="F2982" s="153"/>
      <c r="X2982" s="216"/>
      <c r="Y2982" s="216"/>
      <c r="Z2982" s="216"/>
      <c r="AA2982" s="216"/>
      <c r="BF2982" s="399"/>
      <c r="BG2982" s="410"/>
      <c r="BH2982" s="153"/>
      <c r="BI2982" s="153"/>
      <c r="BJ2982" s="153"/>
      <c r="BK2982" s="153"/>
      <c r="BL2982" s="153"/>
    </row>
    <row r="2983" spans="1:64" x14ac:dyDescent="0.45">
      <c r="A2983" s="151"/>
      <c r="B2983" s="152"/>
      <c r="C2983" s="51"/>
      <c r="D2983" s="51"/>
      <c r="E2983" s="153"/>
      <c r="F2983" s="153"/>
      <c r="X2983" s="216"/>
      <c r="Y2983" s="216"/>
      <c r="Z2983" s="216"/>
      <c r="AA2983" s="216"/>
      <c r="BF2983" s="399"/>
      <c r="BG2983" s="410"/>
      <c r="BH2983" s="153"/>
      <c r="BI2983" s="153"/>
      <c r="BJ2983" s="153"/>
      <c r="BK2983" s="153"/>
      <c r="BL2983" s="153"/>
    </row>
    <row r="2984" spans="1:64" x14ac:dyDescent="0.45">
      <c r="A2984" s="151"/>
      <c r="B2984" s="152"/>
      <c r="C2984" s="51"/>
      <c r="D2984" s="51"/>
      <c r="E2984" s="153"/>
      <c r="F2984" s="153"/>
      <c r="X2984" s="216"/>
      <c r="Y2984" s="216"/>
      <c r="Z2984" s="216"/>
      <c r="AA2984" s="216"/>
      <c r="BF2984" s="399"/>
      <c r="BG2984" s="410"/>
      <c r="BH2984" s="153"/>
      <c r="BI2984" s="153"/>
      <c r="BJ2984" s="153"/>
      <c r="BK2984" s="153"/>
      <c r="BL2984" s="153"/>
    </row>
    <row r="2985" spans="1:64" x14ac:dyDescent="0.45">
      <c r="A2985" s="151"/>
      <c r="B2985" s="152"/>
      <c r="C2985" s="51"/>
      <c r="D2985" s="51"/>
      <c r="E2985" s="153"/>
      <c r="F2985" s="153"/>
      <c r="X2985" s="216"/>
      <c r="Y2985" s="216"/>
      <c r="Z2985" s="216"/>
      <c r="AA2985" s="216"/>
      <c r="BF2985" s="399"/>
      <c r="BG2985" s="410"/>
      <c r="BH2985" s="153"/>
      <c r="BI2985" s="153"/>
      <c r="BJ2985" s="153"/>
      <c r="BK2985" s="153"/>
      <c r="BL2985" s="153"/>
    </row>
    <row r="2986" spans="1:64" x14ac:dyDescent="0.45">
      <c r="A2986" s="151"/>
      <c r="B2986" s="152"/>
      <c r="C2986" s="51"/>
      <c r="D2986" s="51"/>
      <c r="E2986" s="153"/>
      <c r="F2986" s="153"/>
      <c r="X2986" s="216"/>
      <c r="Y2986" s="216"/>
      <c r="Z2986" s="216"/>
      <c r="AA2986" s="216"/>
      <c r="BF2986" s="399"/>
      <c r="BG2986" s="410"/>
      <c r="BH2986" s="153"/>
      <c r="BI2986" s="153"/>
      <c r="BJ2986" s="153"/>
      <c r="BK2986" s="153"/>
      <c r="BL2986" s="153"/>
    </row>
    <row r="2987" spans="1:64" x14ac:dyDescent="0.45">
      <c r="A2987" s="151"/>
      <c r="B2987" s="152"/>
      <c r="C2987" s="51"/>
      <c r="D2987" s="51"/>
      <c r="E2987" s="153"/>
      <c r="F2987" s="153"/>
      <c r="X2987" s="216"/>
      <c r="Y2987" s="216"/>
      <c r="Z2987" s="216"/>
      <c r="AA2987" s="216"/>
      <c r="BF2987" s="399"/>
      <c r="BG2987" s="410"/>
      <c r="BH2987" s="153"/>
      <c r="BI2987" s="153"/>
      <c r="BJ2987" s="153"/>
      <c r="BK2987" s="153"/>
      <c r="BL2987" s="153"/>
    </row>
    <row r="2988" spans="1:64" x14ac:dyDescent="0.45">
      <c r="A2988" s="151"/>
      <c r="B2988" s="152"/>
      <c r="C2988" s="51"/>
      <c r="D2988" s="51"/>
      <c r="E2988" s="153"/>
      <c r="F2988" s="153"/>
      <c r="X2988" s="216"/>
      <c r="Y2988" s="216"/>
      <c r="Z2988" s="216"/>
      <c r="AA2988" s="216"/>
      <c r="BF2988" s="399"/>
      <c r="BG2988" s="410"/>
      <c r="BH2988" s="153"/>
      <c r="BI2988" s="153"/>
      <c r="BJ2988" s="153"/>
      <c r="BK2988" s="153"/>
      <c r="BL2988" s="153"/>
    </row>
    <row r="2989" spans="1:64" x14ac:dyDescent="0.45">
      <c r="A2989" s="151"/>
      <c r="B2989" s="152"/>
      <c r="C2989" s="51"/>
      <c r="D2989" s="51"/>
      <c r="E2989" s="153"/>
      <c r="F2989" s="153"/>
      <c r="X2989" s="216"/>
      <c r="Y2989" s="216"/>
      <c r="Z2989" s="216"/>
      <c r="AA2989" s="216"/>
      <c r="BF2989" s="399"/>
      <c r="BG2989" s="410"/>
      <c r="BH2989" s="153"/>
      <c r="BI2989" s="153"/>
      <c r="BJ2989" s="153"/>
      <c r="BK2989" s="153"/>
      <c r="BL2989" s="153"/>
    </row>
    <row r="2990" spans="1:64" x14ac:dyDescent="0.45">
      <c r="A2990" s="151"/>
      <c r="B2990" s="152"/>
      <c r="C2990" s="51"/>
      <c r="D2990" s="51"/>
      <c r="E2990" s="153"/>
      <c r="F2990" s="153"/>
      <c r="BF2990" s="399"/>
      <c r="BG2990" s="410"/>
      <c r="BH2990" s="153"/>
      <c r="BI2990" s="153"/>
      <c r="BJ2990" s="153"/>
      <c r="BK2990" s="153"/>
      <c r="BL2990" s="153"/>
    </row>
    <row r="2991" spans="1:64" x14ac:dyDescent="0.45">
      <c r="A2991" s="151"/>
      <c r="B2991" s="152"/>
      <c r="C2991" s="51"/>
      <c r="D2991" s="51"/>
      <c r="E2991" s="153"/>
      <c r="F2991" s="153"/>
      <c r="BF2991" s="399"/>
      <c r="BG2991" s="410"/>
      <c r="BH2991" s="153"/>
      <c r="BI2991" s="153"/>
      <c r="BJ2991" s="153"/>
      <c r="BK2991" s="153"/>
      <c r="BL2991" s="153"/>
    </row>
    <row r="2992" spans="1:64" x14ac:dyDescent="0.45">
      <c r="A2992" s="151"/>
      <c r="B2992" s="152"/>
      <c r="C2992" s="51"/>
      <c r="D2992" s="51"/>
      <c r="E2992" s="153"/>
      <c r="F2992" s="153"/>
      <c r="BF2992" s="399"/>
      <c r="BG2992" s="410"/>
      <c r="BH2992" s="153"/>
      <c r="BI2992" s="153"/>
      <c r="BJ2992" s="153"/>
      <c r="BK2992" s="153"/>
      <c r="BL2992" s="153"/>
    </row>
    <row r="2993" spans="1:64" x14ac:dyDescent="0.45">
      <c r="A2993" s="151"/>
      <c r="B2993" s="152"/>
      <c r="C2993" s="51"/>
      <c r="D2993" s="51"/>
      <c r="E2993" s="153"/>
      <c r="F2993" s="153"/>
      <c r="BF2993" s="399"/>
      <c r="BG2993" s="410"/>
      <c r="BH2993" s="153"/>
      <c r="BI2993" s="153"/>
      <c r="BJ2993" s="153"/>
      <c r="BK2993" s="153"/>
      <c r="BL2993" s="153"/>
    </row>
    <row r="2994" spans="1:64" x14ac:dyDescent="0.45">
      <c r="A2994" s="151"/>
      <c r="B2994" s="152"/>
      <c r="C2994" s="51"/>
      <c r="D2994" s="51"/>
      <c r="E2994" s="153"/>
      <c r="F2994" s="153"/>
      <c r="BF2994" s="399"/>
      <c r="BG2994" s="410"/>
      <c r="BH2994" s="153"/>
      <c r="BI2994" s="153"/>
      <c r="BJ2994" s="153"/>
      <c r="BK2994" s="153"/>
      <c r="BL2994" s="153"/>
    </row>
    <row r="2995" spans="1:64" x14ac:dyDescent="0.45">
      <c r="A2995" s="151"/>
      <c r="B2995" s="152"/>
      <c r="C2995" s="51"/>
      <c r="D2995" s="51"/>
      <c r="E2995" s="153"/>
      <c r="F2995" s="153"/>
      <c r="BF2995" s="399"/>
      <c r="BG2995" s="410"/>
      <c r="BH2995" s="153"/>
      <c r="BI2995" s="153"/>
      <c r="BJ2995" s="153"/>
      <c r="BK2995" s="153"/>
      <c r="BL2995" s="153"/>
    </row>
    <row r="2996" spans="1:64" x14ac:dyDescent="0.45">
      <c r="A2996" s="151"/>
      <c r="B2996" s="152"/>
      <c r="C2996" s="51"/>
      <c r="D2996" s="51"/>
      <c r="E2996" s="153"/>
      <c r="F2996" s="153"/>
      <c r="BF2996" s="399"/>
      <c r="BG2996" s="410"/>
      <c r="BH2996" s="153"/>
      <c r="BI2996" s="153"/>
      <c r="BJ2996" s="153"/>
      <c r="BK2996" s="153"/>
      <c r="BL2996" s="153"/>
    </row>
    <row r="2997" spans="1:64" x14ac:dyDescent="0.45">
      <c r="A2997" s="151"/>
      <c r="B2997" s="152"/>
      <c r="C2997" s="51"/>
      <c r="D2997" s="51"/>
      <c r="E2997" s="153"/>
      <c r="F2997" s="153"/>
      <c r="BF2997" s="399"/>
      <c r="BG2997" s="410"/>
      <c r="BH2997" s="153"/>
      <c r="BI2997" s="153"/>
      <c r="BJ2997" s="153"/>
      <c r="BK2997" s="153"/>
      <c r="BL2997" s="153"/>
    </row>
    <row r="2998" spans="1:64" x14ac:dyDescent="0.45">
      <c r="A2998" s="151"/>
      <c r="B2998" s="152"/>
      <c r="C2998" s="51"/>
      <c r="D2998" s="51"/>
      <c r="E2998" s="153"/>
      <c r="F2998" s="153"/>
      <c r="BF2998" s="399"/>
      <c r="BG2998" s="410"/>
      <c r="BH2998" s="153"/>
      <c r="BI2998" s="153"/>
      <c r="BJ2998" s="153"/>
      <c r="BK2998" s="153"/>
      <c r="BL2998" s="153"/>
    </row>
    <row r="2999" spans="1:64" x14ac:dyDescent="0.45">
      <c r="A2999" s="151"/>
      <c r="B2999" s="152"/>
      <c r="C2999" s="51"/>
      <c r="D2999" s="51"/>
      <c r="E2999" s="153"/>
      <c r="F2999" s="153"/>
      <c r="BF2999" s="399"/>
      <c r="BG2999" s="410"/>
      <c r="BH2999" s="153"/>
      <c r="BI2999" s="153"/>
      <c r="BJ2999" s="153"/>
      <c r="BK2999" s="153"/>
      <c r="BL2999" s="153"/>
    </row>
    <row r="3000" spans="1:64" x14ac:dyDescent="0.45">
      <c r="A3000" s="151"/>
      <c r="B3000" s="152"/>
      <c r="C3000" s="51"/>
      <c r="D3000" s="51"/>
      <c r="E3000" s="153"/>
      <c r="F3000" s="153"/>
      <c r="BF3000" s="399"/>
      <c r="BG3000" s="410"/>
      <c r="BH3000" s="153"/>
      <c r="BI3000" s="153"/>
      <c r="BJ3000" s="153"/>
      <c r="BK3000" s="153"/>
      <c r="BL3000" s="153"/>
    </row>
    <row r="3001" spans="1:64" x14ac:dyDescent="0.45">
      <c r="A3001" s="151"/>
      <c r="B3001" s="152"/>
      <c r="C3001" s="51"/>
      <c r="D3001" s="51"/>
      <c r="E3001" s="153"/>
      <c r="F3001" s="153"/>
      <c r="BF3001" s="399"/>
      <c r="BG3001" s="410"/>
      <c r="BH3001" s="153"/>
      <c r="BI3001" s="153"/>
      <c r="BJ3001" s="153"/>
      <c r="BK3001" s="153"/>
      <c r="BL3001" s="153"/>
    </row>
    <row r="3002" spans="1:64" x14ac:dyDescent="0.45">
      <c r="A3002" s="151"/>
      <c r="B3002" s="152"/>
      <c r="C3002" s="51"/>
      <c r="D3002" s="51"/>
      <c r="E3002" s="153"/>
      <c r="F3002" s="153"/>
      <c r="BF3002" s="399"/>
      <c r="BG3002" s="410"/>
      <c r="BH3002" s="153"/>
      <c r="BI3002" s="153"/>
      <c r="BJ3002" s="153"/>
      <c r="BK3002" s="153"/>
      <c r="BL3002" s="153"/>
    </row>
    <row r="3003" spans="1:64" x14ac:dyDescent="0.45">
      <c r="A3003" s="151"/>
      <c r="B3003" s="152"/>
      <c r="C3003" s="51"/>
      <c r="D3003" s="51"/>
      <c r="E3003" s="153"/>
      <c r="F3003" s="153"/>
      <c r="BF3003" s="399"/>
      <c r="BG3003" s="410"/>
      <c r="BH3003" s="153"/>
      <c r="BI3003" s="153"/>
      <c r="BJ3003" s="153"/>
      <c r="BK3003" s="153"/>
      <c r="BL3003" s="153"/>
    </row>
    <row r="3004" spans="1:64" x14ac:dyDescent="0.45">
      <c r="A3004" s="151"/>
      <c r="B3004" s="152"/>
      <c r="C3004" s="51"/>
      <c r="D3004" s="51"/>
      <c r="E3004" s="153"/>
      <c r="F3004" s="153"/>
      <c r="BF3004" s="399"/>
      <c r="BG3004" s="410"/>
      <c r="BH3004" s="153"/>
      <c r="BI3004" s="153"/>
      <c r="BJ3004" s="153"/>
      <c r="BK3004" s="153"/>
      <c r="BL3004" s="153"/>
    </row>
    <row r="3005" spans="1:64" x14ac:dyDescent="0.45">
      <c r="A3005" s="151"/>
      <c r="B3005" s="152"/>
      <c r="C3005" s="51"/>
      <c r="D3005" s="51"/>
      <c r="E3005" s="153"/>
      <c r="F3005" s="153"/>
      <c r="BF3005" s="399"/>
      <c r="BG3005" s="410"/>
      <c r="BH3005" s="153"/>
      <c r="BI3005" s="153"/>
      <c r="BJ3005" s="153"/>
      <c r="BK3005" s="153"/>
      <c r="BL3005" s="153"/>
    </row>
    <row r="3006" spans="1:64" x14ac:dyDescent="0.45">
      <c r="A3006" s="151"/>
      <c r="B3006" s="152"/>
      <c r="C3006" s="51"/>
      <c r="D3006" s="51"/>
      <c r="E3006" s="153"/>
      <c r="F3006" s="153"/>
      <c r="BF3006" s="399"/>
      <c r="BG3006" s="410"/>
      <c r="BH3006" s="153"/>
      <c r="BI3006" s="153"/>
      <c r="BJ3006" s="153"/>
      <c r="BK3006" s="153"/>
      <c r="BL3006" s="153"/>
    </row>
    <row r="3007" spans="1:64" x14ac:dyDescent="0.45">
      <c r="A3007" s="151"/>
      <c r="B3007" s="152"/>
      <c r="C3007" s="51"/>
      <c r="D3007" s="51"/>
      <c r="E3007" s="153"/>
      <c r="F3007" s="153"/>
      <c r="BF3007" s="399"/>
      <c r="BG3007" s="410"/>
      <c r="BH3007" s="153"/>
      <c r="BI3007" s="153"/>
      <c r="BJ3007" s="153"/>
      <c r="BK3007" s="153"/>
      <c r="BL3007" s="153"/>
    </row>
    <row r="3008" spans="1:64" x14ac:dyDescent="0.45">
      <c r="A3008" s="151"/>
      <c r="B3008" s="152"/>
      <c r="C3008" s="51"/>
      <c r="D3008" s="51"/>
      <c r="E3008" s="153"/>
      <c r="F3008" s="153"/>
      <c r="BF3008" s="399"/>
      <c r="BG3008" s="410"/>
      <c r="BH3008" s="153"/>
      <c r="BI3008" s="153"/>
      <c r="BJ3008" s="153"/>
      <c r="BK3008" s="153"/>
      <c r="BL3008" s="153"/>
    </row>
    <row r="3009" spans="1:64" x14ac:dyDescent="0.45">
      <c r="A3009" s="151"/>
      <c r="B3009" s="152"/>
      <c r="C3009" s="51"/>
      <c r="D3009" s="51"/>
      <c r="E3009" s="153"/>
      <c r="F3009" s="153"/>
      <c r="BF3009" s="399"/>
      <c r="BG3009" s="410"/>
      <c r="BH3009" s="153"/>
      <c r="BI3009" s="153"/>
      <c r="BJ3009" s="153"/>
      <c r="BK3009" s="153"/>
      <c r="BL3009" s="153"/>
    </row>
    <row r="3010" spans="1:64" x14ac:dyDescent="0.45">
      <c r="A3010" s="151"/>
      <c r="B3010" s="152"/>
      <c r="C3010" s="51"/>
      <c r="D3010" s="51"/>
      <c r="E3010" s="153"/>
      <c r="F3010" s="153"/>
      <c r="BF3010" s="399"/>
      <c r="BG3010" s="410"/>
      <c r="BH3010" s="153"/>
      <c r="BI3010" s="153"/>
      <c r="BJ3010" s="153"/>
      <c r="BK3010" s="153"/>
      <c r="BL3010" s="153"/>
    </row>
    <row r="3011" spans="1:64" x14ac:dyDescent="0.45">
      <c r="A3011" s="151"/>
      <c r="B3011" s="152"/>
      <c r="C3011" s="51"/>
      <c r="D3011" s="51"/>
      <c r="E3011" s="153"/>
      <c r="F3011" s="153"/>
      <c r="BF3011" s="399"/>
      <c r="BG3011" s="410"/>
      <c r="BH3011" s="153"/>
      <c r="BI3011" s="153"/>
      <c r="BJ3011" s="153"/>
      <c r="BK3011" s="153"/>
      <c r="BL3011" s="153"/>
    </row>
    <row r="3012" spans="1:64" x14ac:dyDescent="0.45">
      <c r="A3012" s="151"/>
      <c r="B3012" s="152"/>
      <c r="C3012" s="51"/>
      <c r="D3012" s="51"/>
      <c r="E3012" s="153"/>
      <c r="F3012" s="153"/>
      <c r="BF3012" s="399"/>
      <c r="BG3012" s="410"/>
      <c r="BH3012" s="153"/>
      <c r="BI3012" s="153"/>
      <c r="BJ3012" s="153"/>
      <c r="BK3012" s="153"/>
      <c r="BL3012" s="153"/>
    </row>
    <row r="3013" spans="1:64" x14ac:dyDescent="0.45">
      <c r="A3013" s="151"/>
      <c r="B3013" s="152"/>
      <c r="C3013" s="51"/>
      <c r="D3013" s="51"/>
      <c r="E3013" s="153"/>
      <c r="F3013" s="153"/>
      <c r="BF3013" s="399"/>
      <c r="BG3013" s="410"/>
      <c r="BH3013" s="153"/>
      <c r="BI3013" s="153"/>
      <c r="BJ3013" s="153"/>
      <c r="BK3013" s="153"/>
      <c r="BL3013" s="153"/>
    </row>
    <row r="3014" spans="1:64" x14ac:dyDescent="0.45">
      <c r="A3014" s="151"/>
      <c r="B3014" s="152"/>
      <c r="C3014" s="51"/>
      <c r="D3014" s="51"/>
      <c r="E3014" s="153"/>
      <c r="F3014" s="153"/>
      <c r="BF3014" s="399"/>
      <c r="BG3014" s="410"/>
      <c r="BH3014" s="153"/>
      <c r="BI3014" s="153"/>
      <c r="BJ3014" s="153"/>
      <c r="BK3014" s="153"/>
      <c r="BL3014" s="153"/>
    </row>
    <row r="3015" spans="1:64" x14ac:dyDescent="0.45">
      <c r="A3015" s="151"/>
      <c r="B3015" s="152"/>
      <c r="C3015" s="51"/>
      <c r="D3015" s="51"/>
      <c r="E3015" s="153"/>
      <c r="F3015" s="153"/>
      <c r="BF3015" s="399"/>
      <c r="BG3015" s="410"/>
      <c r="BH3015" s="153"/>
      <c r="BI3015" s="153"/>
      <c r="BJ3015" s="153"/>
      <c r="BK3015" s="153"/>
      <c r="BL3015" s="153"/>
    </row>
    <row r="3016" spans="1:64" x14ac:dyDescent="0.45">
      <c r="A3016" s="151"/>
      <c r="B3016" s="152"/>
      <c r="C3016" s="51"/>
      <c r="D3016" s="51"/>
      <c r="E3016" s="153"/>
      <c r="F3016" s="153"/>
      <c r="BF3016" s="399"/>
      <c r="BG3016" s="410"/>
      <c r="BH3016" s="153"/>
      <c r="BI3016" s="153"/>
      <c r="BJ3016" s="153"/>
      <c r="BK3016" s="153"/>
      <c r="BL3016" s="153"/>
    </row>
    <row r="3017" spans="1:64" x14ac:dyDescent="0.45">
      <c r="A3017" s="151"/>
      <c r="B3017" s="152"/>
      <c r="C3017" s="51"/>
      <c r="D3017" s="51"/>
      <c r="E3017" s="153"/>
      <c r="F3017" s="153"/>
      <c r="BF3017" s="399"/>
      <c r="BG3017" s="410"/>
      <c r="BH3017" s="153"/>
      <c r="BI3017" s="153"/>
      <c r="BJ3017" s="153"/>
      <c r="BK3017" s="153"/>
      <c r="BL3017" s="153"/>
    </row>
    <row r="3018" spans="1:64" x14ac:dyDescent="0.45">
      <c r="A3018" s="151"/>
      <c r="B3018" s="152"/>
      <c r="C3018" s="51"/>
      <c r="D3018" s="51"/>
      <c r="E3018" s="153"/>
      <c r="F3018" s="153"/>
      <c r="BF3018" s="399"/>
      <c r="BG3018" s="410"/>
      <c r="BH3018" s="153"/>
      <c r="BI3018" s="153"/>
      <c r="BJ3018" s="153"/>
      <c r="BK3018" s="153"/>
      <c r="BL3018" s="153"/>
    </row>
    <row r="3019" spans="1:64" x14ac:dyDescent="0.45">
      <c r="A3019" s="151"/>
      <c r="B3019" s="152"/>
      <c r="C3019" s="51"/>
      <c r="D3019" s="51"/>
      <c r="E3019" s="153"/>
      <c r="F3019" s="153"/>
      <c r="BF3019" s="399"/>
      <c r="BG3019" s="410"/>
      <c r="BH3019" s="153"/>
      <c r="BI3019" s="153"/>
      <c r="BJ3019" s="153"/>
      <c r="BK3019" s="153"/>
      <c r="BL3019" s="153"/>
    </row>
    <row r="3020" spans="1:64" x14ac:dyDescent="0.45">
      <c r="A3020" s="151"/>
      <c r="B3020" s="152"/>
      <c r="C3020" s="51"/>
      <c r="D3020" s="51"/>
      <c r="E3020" s="153"/>
      <c r="F3020" s="153"/>
      <c r="BF3020" s="399"/>
      <c r="BG3020" s="410"/>
      <c r="BH3020" s="153"/>
      <c r="BI3020" s="153"/>
      <c r="BJ3020" s="153"/>
      <c r="BK3020" s="153"/>
      <c r="BL3020" s="153"/>
    </row>
    <row r="3021" spans="1:64" x14ac:dyDescent="0.45">
      <c r="A3021" s="151"/>
      <c r="B3021" s="152"/>
      <c r="C3021" s="51"/>
      <c r="D3021" s="51"/>
      <c r="E3021" s="153"/>
      <c r="F3021" s="153"/>
      <c r="BF3021" s="399"/>
      <c r="BG3021" s="410"/>
      <c r="BH3021" s="153"/>
      <c r="BI3021" s="153"/>
      <c r="BJ3021" s="153"/>
      <c r="BK3021" s="153"/>
      <c r="BL3021" s="153"/>
    </row>
    <row r="3022" spans="1:64" x14ac:dyDescent="0.45">
      <c r="A3022" s="151"/>
      <c r="B3022" s="152"/>
      <c r="C3022" s="51"/>
      <c r="D3022" s="51"/>
      <c r="E3022" s="153"/>
      <c r="F3022" s="153"/>
      <c r="BF3022" s="399"/>
      <c r="BG3022" s="410"/>
      <c r="BH3022" s="153"/>
      <c r="BI3022" s="153"/>
      <c r="BJ3022" s="153"/>
      <c r="BK3022" s="153"/>
      <c r="BL3022" s="153"/>
    </row>
    <row r="3023" spans="1:64" x14ac:dyDescent="0.45">
      <c r="A3023" s="151"/>
      <c r="B3023" s="152"/>
      <c r="C3023" s="51"/>
      <c r="D3023" s="51"/>
      <c r="E3023" s="153"/>
      <c r="F3023" s="153"/>
      <c r="BF3023" s="399"/>
      <c r="BG3023" s="410"/>
      <c r="BH3023" s="153"/>
      <c r="BI3023" s="153"/>
      <c r="BJ3023" s="153"/>
      <c r="BK3023" s="153"/>
      <c r="BL3023" s="153"/>
    </row>
    <row r="3024" spans="1:64" x14ac:dyDescent="0.45">
      <c r="A3024" s="151"/>
      <c r="B3024" s="152"/>
      <c r="C3024" s="51"/>
      <c r="D3024" s="51"/>
      <c r="E3024" s="153"/>
      <c r="F3024" s="153"/>
      <c r="BF3024" s="399"/>
      <c r="BG3024" s="410"/>
      <c r="BH3024" s="153"/>
      <c r="BI3024" s="153"/>
      <c r="BJ3024" s="153"/>
      <c r="BK3024" s="153"/>
      <c r="BL3024" s="153"/>
    </row>
    <row r="3025" spans="1:64" x14ac:dyDescent="0.45">
      <c r="A3025" s="151"/>
      <c r="B3025" s="152"/>
      <c r="C3025" s="51"/>
      <c r="D3025" s="51"/>
      <c r="E3025" s="153"/>
      <c r="F3025" s="153"/>
      <c r="BF3025" s="399"/>
      <c r="BG3025" s="410"/>
      <c r="BH3025" s="153"/>
      <c r="BI3025" s="153"/>
      <c r="BJ3025" s="153"/>
      <c r="BK3025" s="153"/>
      <c r="BL3025" s="153"/>
    </row>
    <row r="3026" spans="1:64" x14ac:dyDescent="0.45">
      <c r="A3026" s="151"/>
      <c r="B3026" s="152"/>
      <c r="C3026" s="51"/>
      <c r="D3026" s="51"/>
      <c r="E3026" s="153"/>
      <c r="F3026" s="153"/>
      <c r="BF3026" s="399"/>
      <c r="BG3026" s="410"/>
      <c r="BH3026" s="153"/>
      <c r="BI3026" s="153"/>
      <c r="BJ3026" s="153"/>
      <c r="BK3026" s="153"/>
      <c r="BL3026" s="153"/>
    </row>
    <row r="3027" spans="1:64" x14ac:dyDescent="0.45">
      <c r="A3027" s="151"/>
      <c r="B3027" s="152"/>
      <c r="C3027" s="51"/>
      <c r="D3027" s="51"/>
      <c r="E3027" s="153"/>
      <c r="F3027" s="153"/>
      <c r="BF3027" s="399"/>
      <c r="BG3027" s="410"/>
      <c r="BH3027" s="153"/>
      <c r="BI3027" s="153"/>
      <c r="BJ3027" s="153"/>
      <c r="BK3027" s="153"/>
      <c r="BL3027" s="153"/>
    </row>
    <row r="3028" spans="1:64" x14ac:dyDescent="0.45">
      <c r="A3028" s="151"/>
      <c r="B3028" s="152"/>
      <c r="C3028" s="51"/>
      <c r="D3028" s="51"/>
      <c r="E3028" s="153"/>
      <c r="F3028" s="153"/>
      <c r="BF3028" s="399"/>
      <c r="BG3028" s="410"/>
      <c r="BH3028" s="153"/>
      <c r="BI3028" s="153"/>
      <c r="BJ3028" s="153"/>
      <c r="BK3028" s="153"/>
      <c r="BL3028" s="153"/>
    </row>
    <row r="3029" spans="1:64" x14ac:dyDescent="0.45">
      <c r="A3029" s="151"/>
      <c r="B3029" s="152"/>
      <c r="C3029" s="51"/>
      <c r="D3029" s="51"/>
      <c r="E3029" s="153"/>
      <c r="F3029" s="153"/>
      <c r="BF3029" s="399"/>
      <c r="BG3029" s="410"/>
      <c r="BH3029" s="153"/>
      <c r="BI3029" s="153"/>
      <c r="BJ3029" s="153"/>
      <c r="BK3029" s="153"/>
      <c r="BL3029" s="153"/>
    </row>
    <row r="3030" spans="1:64" x14ac:dyDescent="0.45">
      <c r="A3030" s="151"/>
      <c r="B3030" s="152"/>
      <c r="C3030" s="51"/>
      <c r="D3030" s="51"/>
      <c r="E3030" s="153"/>
      <c r="F3030" s="153"/>
      <c r="BF3030" s="399"/>
      <c r="BG3030" s="410"/>
      <c r="BH3030" s="153"/>
      <c r="BI3030" s="153"/>
      <c r="BJ3030" s="153"/>
      <c r="BK3030" s="153"/>
      <c r="BL3030" s="153"/>
    </row>
    <row r="3031" spans="1:64" x14ac:dyDescent="0.45">
      <c r="A3031" s="151"/>
      <c r="B3031" s="152"/>
      <c r="C3031" s="51"/>
      <c r="D3031" s="51"/>
      <c r="E3031" s="153"/>
      <c r="F3031" s="153"/>
      <c r="BF3031" s="399"/>
      <c r="BG3031" s="410"/>
      <c r="BH3031" s="153"/>
      <c r="BI3031" s="153"/>
      <c r="BJ3031" s="153"/>
      <c r="BK3031" s="153"/>
      <c r="BL3031" s="153"/>
    </row>
    <row r="3032" spans="1:64" x14ac:dyDescent="0.45">
      <c r="A3032" s="151"/>
      <c r="B3032" s="152"/>
      <c r="C3032" s="51"/>
      <c r="D3032" s="51"/>
      <c r="E3032" s="153"/>
      <c r="F3032" s="153"/>
      <c r="BF3032" s="399"/>
      <c r="BG3032" s="410"/>
      <c r="BH3032" s="153"/>
      <c r="BI3032" s="153"/>
      <c r="BJ3032" s="153"/>
      <c r="BK3032" s="153"/>
      <c r="BL3032" s="153"/>
    </row>
    <row r="3033" spans="1:64" x14ac:dyDescent="0.45">
      <c r="A3033" s="151"/>
      <c r="B3033" s="152"/>
      <c r="C3033" s="51"/>
      <c r="D3033" s="51"/>
      <c r="E3033" s="153"/>
      <c r="F3033" s="153"/>
      <c r="BF3033" s="399"/>
      <c r="BG3033" s="410"/>
      <c r="BH3033" s="153"/>
      <c r="BI3033" s="153"/>
      <c r="BJ3033" s="153"/>
      <c r="BK3033" s="153"/>
      <c r="BL3033" s="153"/>
    </row>
    <row r="3034" spans="1:64" x14ac:dyDescent="0.45">
      <c r="A3034" s="151"/>
      <c r="B3034" s="152"/>
      <c r="C3034" s="51"/>
      <c r="D3034" s="51"/>
      <c r="E3034" s="153"/>
      <c r="F3034" s="153"/>
      <c r="BF3034" s="399"/>
      <c r="BG3034" s="410"/>
      <c r="BH3034" s="153"/>
      <c r="BI3034" s="153"/>
      <c r="BJ3034" s="153"/>
      <c r="BK3034" s="153"/>
      <c r="BL3034" s="153"/>
    </row>
    <row r="3035" spans="1:64" x14ac:dyDescent="0.45">
      <c r="A3035" s="151"/>
      <c r="B3035" s="152"/>
      <c r="C3035" s="51"/>
      <c r="D3035" s="51"/>
      <c r="E3035" s="153"/>
      <c r="F3035" s="153"/>
      <c r="BF3035" s="399"/>
      <c r="BG3035" s="410"/>
      <c r="BH3035" s="153"/>
      <c r="BI3035" s="153"/>
      <c r="BJ3035" s="153"/>
      <c r="BK3035" s="153"/>
      <c r="BL3035" s="153"/>
    </row>
    <row r="3036" spans="1:64" x14ac:dyDescent="0.45">
      <c r="A3036" s="151"/>
      <c r="B3036" s="152"/>
      <c r="C3036" s="51"/>
      <c r="D3036" s="51"/>
      <c r="E3036" s="153"/>
      <c r="F3036" s="153"/>
      <c r="BF3036" s="399"/>
      <c r="BG3036" s="410"/>
      <c r="BH3036" s="153"/>
      <c r="BI3036" s="153"/>
      <c r="BJ3036" s="153"/>
      <c r="BK3036" s="153"/>
      <c r="BL3036" s="153"/>
    </row>
    <row r="3037" spans="1:64" x14ac:dyDescent="0.45">
      <c r="A3037" s="151"/>
      <c r="B3037" s="152"/>
      <c r="C3037" s="51"/>
      <c r="D3037" s="51"/>
      <c r="E3037" s="153"/>
      <c r="F3037" s="153"/>
      <c r="BF3037" s="399"/>
      <c r="BG3037" s="410"/>
      <c r="BH3037" s="153"/>
      <c r="BI3037" s="153"/>
      <c r="BJ3037" s="153"/>
      <c r="BK3037" s="153"/>
      <c r="BL3037" s="153"/>
    </row>
    <row r="3038" spans="1:64" x14ac:dyDescent="0.45">
      <c r="A3038" s="151"/>
      <c r="B3038" s="152"/>
      <c r="C3038" s="51"/>
      <c r="D3038" s="51"/>
      <c r="E3038" s="153"/>
      <c r="F3038" s="153"/>
      <c r="BF3038" s="399"/>
      <c r="BG3038" s="410"/>
      <c r="BH3038" s="153"/>
      <c r="BI3038" s="153"/>
      <c r="BJ3038" s="153"/>
      <c r="BK3038" s="153"/>
      <c r="BL3038" s="153"/>
    </row>
    <row r="3039" spans="1:64" x14ac:dyDescent="0.45">
      <c r="A3039" s="151"/>
      <c r="B3039" s="152"/>
      <c r="C3039" s="51"/>
      <c r="D3039" s="51"/>
      <c r="E3039" s="153"/>
      <c r="F3039" s="153"/>
      <c r="BF3039" s="399"/>
      <c r="BG3039" s="410"/>
      <c r="BH3039" s="153"/>
      <c r="BI3039" s="153"/>
      <c r="BJ3039" s="153"/>
      <c r="BK3039" s="153"/>
      <c r="BL3039" s="153"/>
    </row>
    <row r="3040" spans="1:64" x14ac:dyDescent="0.45">
      <c r="A3040" s="151"/>
      <c r="B3040" s="152"/>
      <c r="C3040" s="51"/>
      <c r="D3040" s="51"/>
      <c r="E3040" s="153"/>
      <c r="F3040" s="153"/>
      <c r="BF3040" s="399"/>
      <c r="BG3040" s="410"/>
      <c r="BH3040" s="153"/>
      <c r="BI3040" s="153"/>
      <c r="BJ3040" s="153"/>
      <c r="BK3040" s="153"/>
      <c r="BL3040" s="153"/>
    </row>
    <row r="3041" spans="1:64" x14ac:dyDescent="0.45">
      <c r="A3041" s="151"/>
      <c r="B3041" s="152"/>
      <c r="C3041" s="51"/>
      <c r="D3041" s="51"/>
      <c r="E3041" s="153"/>
      <c r="F3041" s="153"/>
      <c r="BF3041" s="399"/>
      <c r="BG3041" s="410"/>
      <c r="BH3041" s="153"/>
      <c r="BI3041" s="153"/>
      <c r="BJ3041" s="153"/>
      <c r="BK3041" s="153"/>
      <c r="BL3041" s="153"/>
    </row>
    <row r="3042" spans="1:64" x14ac:dyDescent="0.45">
      <c r="A3042" s="151"/>
      <c r="B3042" s="152"/>
      <c r="C3042" s="51"/>
      <c r="D3042" s="51"/>
      <c r="E3042" s="153"/>
      <c r="F3042" s="153"/>
      <c r="BF3042" s="399"/>
      <c r="BG3042" s="410"/>
      <c r="BH3042" s="153"/>
      <c r="BI3042" s="153"/>
      <c r="BJ3042" s="153"/>
      <c r="BK3042" s="153"/>
      <c r="BL3042" s="153"/>
    </row>
    <row r="3043" spans="1:64" x14ac:dyDescent="0.45">
      <c r="A3043" s="151"/>
      <c r="B3043" s="152"/>
      <c r="C3043" s="51"/>
      <c r="D3043" s="51"/>
      <c r="E3043" s="153"/>
      <c r="F3043" s="153"/>
      <c r="BF3043" s="399"/>
      <c r="BG3043" s="410"/>
      <c r="BH3043" s="153"/>
      <c r="BI3043" s="153"/>
      <c r="BJ3043" s="153"/>
      <c r="BK3043" s="153"/>
      <c r="BL3043" s="153"/>
    </row>
    <row r="3044" spans="1:64" x14ac:dyDescent="0.45">
      <c r="A3044" s="151"/>
      <c r="B3044" s="152"/>
      <c r="C3044" s="51"/>
      <c r="D3044" s="51"/>
      <c r="E3044" s="153"/>
      <c r="F3044" s="153"/>
      <c r="BF3044" s="399"/>
      <c r="BG3044" s="410"/>
      <c r="BH3044" s="153"/>
      <c r="BI3044" s="153"/>
      <c r="BJ3044" s="153"/>
      <c r="BK3044" s="153"/>
      <c r="BL3044" s="153"/>
    </row>
    <row r="3045" spans="1:64" x14ac:dyDescent="0.45">
      <c r="A3045" s="151"/>
      <c r="B3045" s="152"/>
      <c r="C3045" s="51"/>
      <c r="D3045" s="51"/>
      <c r="E3045" s="153"/>
      <c r="F3045" s="153"/>
      <c r="BF3045" s="399"/>
      <c r="BG3045" s="410"/>
      <c r="BH3045" s="153"/>
      <c r="BI3045" s="153"/>
      <c r="BJ3045" s="153"/>
      <c r="BK3045" s="153"/>
      <c r="BL3045" s="153"/>
    </row>
    <row r="3046" spans="1:64" x14ac:dyDescent="0.45">
      <c r="A3046" s="151"/>
      <c r="B3046" s="152"/>
      <c r="C3046" s="51"/>
      <c r="D3046" s="51"/>
      <c r="E3046" s="153"/>
      <c r="F3046" s="153"/>
      <c r="BF3046" s="399"/>
      <c r="BG3046" s="410"/>
      <c r="BH3046" s="153"/>
      <c r="BI3046" s="153"/>
      <c r="BJ3046" s="153"/>
      <c r="BK3046" s="153"/>
      <c r="BL3046" s="153"/>
    </row>
    <row r="3047" spans="1:64" x14ac:dyDescent="0.45">
      <c r="A3047" s="151"/>
      <c r="B3047" s="152"/>
      <c r="C3047" s="51"/>
      <c r="D3047" s="51"/>
      <c r="E3047" s="153"/>
      <c r="F3047" s="153"/>
      <c r="BF3047" s="399"/>
      <c r="BG3047" s="410"/>
      <c r="BH3047" s="153"/>
      <c r="BI3047" s="153"/>
      <c r="BJ3047" s="153"/>
      <c r="BK3047" s="153"/>
      <c r="BL3047" s="153"/>
    </row>
    <row r="3048" spans="1:64" x14ac:dyDescent="0.45">
      <c r="A3048" s="151"/>
      <c r="B3048" s="152"/>
      <c r="C3048" s="51"/>
      <c r="D3048" s="51"/>
      <c r="E3048" s="153"/>
      <c r="F3048" s="153"/>
      <c r="BF3048" s="399"/>
      <c r="BG3048" s="410"/>
      <c r="BH3048" s="153"/>
      <c r="BI3048" s="153"/>
      <c r="BJ3048" s="153"/>
      <c r="BK3048" s="153"/>
      <c r="BL3048" s="153"/>
    </row>
    <row r="3049" spans="1:64" x14ac:dyDescent="0.45">
      <c r="A3049" s="151"/>
      <c r="B3049" s="152"/>
      <c r="C3049" s="51"/>
      <c r="D3049" s="51"/>
      <c r="E3049" s="153"/>
      <c r="F3049" s="153"/>
      <c r="BF3049" s="399"/>
      <c r="BG3049" s="410"/>
      <c r="BH3049" s="153"/>
      <c r="BI3049" s="153"/>
      <c r="BJ3049" s="153"/>
      <c r="BK3049" s="153"/>
      <c r="BL3049" s="153"/>
    </row>
    <row r="3050" spans="1:64" x14ac:dyDescent="0.45">
      <c r="A3050" s="151"/>
      <c r="B3050" s="152"/>
      <c r="C3050" s="51"/>
      <c r="D3050" s="51"/>
      <c r="E3050" s="153"/>
      <c r="F3050" s="153"/>
      <c r="BF3050" s="399"/>
      <c r="BG3050" s="410"/>
      <c r="BH3050" s="153"/>
      <c r="BI3050" s="153"/>
      <c r="BJ3050" s="153"/>
      <c r="BK3050" s="153"/>
      <c r="BL3050" s="153"/>
    </row>
    <row r="3051" spans="1:64" x14ac:dyDescent="0.45">
      <c r="A3051" s="151"/>
      <c r="B3051" s="152"/>
      <c r="C3051" s="51"/>
      <c r="D3051" s="51"/>
      <c r="E3051" s="153"/>
      <c r="F3051" s="153"/>
      <c r="BF3051" s="399"/>
      <c r="BG3051" s="410"/>
      <c r="BH3051" s="153"/>
      <c r="BI3051" s="153"/>
      <c r="BJ3051" s="153"/>
      <c r="BK3051" s="153"/>
      <c r="BL3051" s="153"/>
    </row>
    <row r="3052" spans="1:64" x14ac:dyDescent="0.45">
      <c r="A3052" s="151"/>
      <c r="B3052" s="152"/>
      <c r="C3052" s="51"/>
      <c r="D3052" s="51"/>
      <c r="E3052" s="153"/>
      <c r="F3052" s="153"/>
      <c r="BF3052" s="399"/>
      <c r="BG3052" s="410"/>
      <c r="BH3052" s="153"/>
      <c r="BI3052" s="153"/>
      <c r="BJ3052" s="153"/>
      <c r="BK3052" s="153"/>
      <c r="BL3052" s="153"/>
    </row>
    <row r="3053" spans="1:64" x14ac:dyDescent="0.45">
      <c r="A3053" s="151"/>
      <c r="B3053" s="152"/>
      <c r="C3053" s="51"/>
      <c r="D3053" s="51"/>
      <c r="E3053" s="153"/>
      <c r="F3053" s="153"/>
      <c r="BF3053" s="399"/>
      <c r="BG3053" s="410"/>
      <c r="BH3053" s="153"/>
      <c r="BI3053" s="153"/>
      <c r="BJ3053" s="153"/>
      <c r="BK3053" s="153"/>
      <c r="BL3053" s="153"/>
    </row>
    <row r="3054" spans="1:64" x14ac:dyDescent="0.45">
      <c r="A3054" s="151"/>
      <c r="B3054" s="152"/>
      <c r="C3054" s="51"/>
      <c r="D3054" s="51"/>
      <c r="E3054" s="153"/>
      <c r="F3054" s="153"/>
      <c r="BF3054" s="399"/>
      <c r="BG3054" s="410"/>
      <c r="BH3054" s="153"/>
      <c r="BI3054" s="153"/>
      <c r="BJ3054" s="153"/>
      <c r="BK3054" s="153"/>
      <c r="BL3054" s="153"/>
    </row>
    <row r="3055" spans="1:64" x14ac:dyDescent="0.45">
      <c r="A3055" s="151"/>
      <c r="B3055" s="152"/>
      <c r="C3055" s="51"/>
      <c r="D3055" s="51"/>
      <c r="E3055" s="153"/>
      <c r="F3055" s="153"/>
      <c r="BF3055" s="399"/>
      <c r="BG3055" s="410"/>
      <c r="BH3055" s="153"/>
      <c r="BI3055" s="153"/>
      <c r="BJ3055" s="153"/>
      <c r="BK3055" s="153"/>
      <c r="BL3055" s="153"/>
    </row>
    <row r="3056" spans="1:64" x14ac:dyDescent="0.45">
      <c r="A3056" s="151"/>
      <c r="B3056" s="152"/>
      <c r="C3056" s="51"/>
      <c r="D3056" s="51"/>
      <c r="E3056" s="153"/>
      <c r="F3056" s="153"/>
      <c r="BF3056" s="399"/>
      <c r="BG3056" s="410"/>
      <c r="BH3056" s="153"/>
      <c r="BI3056" s="153"/>
      <c r="BJ3056" s="153"/>
      <c r="BK3056" s="153"/>
      <c r="BL3056" s="153"/>
    </row>
    <row r="3057" spans="1:64" x14ac:dyDescent="0.45">
      <c r="A3057" s="151"/>
      <c r="B3057" s="152"/>
      <c r="C3057" s="51"/>
      <c r="D3057" s="51"/>
      <c r="E3057" s="153"/>
      <c r="F3057" s="153"/>
      <c r="BF3057" s="399"/>
      <c r="BG3057" s="410"/>
      <c r="BH3057" s="153"/>
      <c r="BI3057" s="153"/>
      <c r="BJ3057" s="153"/>
      <c r="BK3057" s="153"/>
      <c r="BL3057" s="153"/>
    </row>
    <row r="3058" spans="1:64" x14ac:dyDescent="0.45">
      <c r="A3058" s="151"/>
      <c r="B3058" s="152"/>
      <c r="C3058" s="51"/>
      <c r="D3058" s="51"/>
      <c r="E3058" s="153"/>
      <c r="F3058" s="153"/>
      <c r="BF3058" s="399"/>
      <c r="BG3058" s="410"/>
      <c r="BH3058" s="153"/>
      <c r="BI3058" s="153"/>
      <c r="BJ3058" s="153"/>
      <c r="BK3058" s="153"/>
      <c r="BL3058" s="153"/>
    </row>
    <row r="3059" spans="1:64" x14ac:dyDescent="0.45">
      <c r="A3059" s="151"/>
      <c r="B3059" s="152"/>
      <c r="C3059" s="51"/>
      <c r="D3059" s="51"/>
      <c r="E3059" s="153"/>
      <c r="F3059" s="153"/>
      <c r="BF3059" s="399"/>
      <c r="BG3059" s="410"/>
      <c r="BH3059" s="153"/>
      <c r="BI3059" s="153"/>
      <c r="BJ3059" s="153"/>
      <c r="BK3059" s="153"/>
      <c r="BL3059" s="153"/>
    </row>
    <row r="3060" spans="1:64" x14ac:dyDescent="0.45">
      <c r="A3060" s="151"/>
      <c r="B3060" s="152"/>
      <c r="C3060" s="51"/>
      <c r="D3060" s="51"/>
      <c r="E3060" s="153"/>
      <c r="F3060" s="153"/>
      <c r="BF3060" s="399"/>
      <c r="BG3060" s="410"/>
      <c r="BH3060" s="153"/>
      <c r="BI3060" s="153"/>
      <c r="BJ3060" s="153"/>
      <c r="BK3060" s="153"/>
      <c r="BL3060" s="153"/>
    </row>
    <row r="3061" spans="1:64" x14ac:dyDescent="0.45">
      <c r="A3061" s="151"/>
      <c r="B3061" s="152"/>
      <c r="C3061" s="51"/>
      <c r="D3061" s="51"/>
      <c r="E3061" s="153"/>
      <c r="F3061" s="153"/>
      <c r="BF3061" s="399"/>
      <c r="BG3061" s="410"/>
      <c r="BH3061" s="153"/>
      <c r="BI3061" s="153"/>
      <c r="BJ3061" s="153"/>
      <c r="BK3061" s="153"/>
      <c r="BL3061" s="153"/>
    </row>
    <row r="3062" spans="1:64" x14ac:dyDescent="0.45">
      <c r="A3062" s="151"/>
      <c r="B3062" s="152"/>
      <c r="C3062" s="51"/>
      <c r="D3062" s="51"/>
      <c r="E3062" s="153"/>
      <c r="F3062" s="153"/>
      <c r="BF3062" s="399"/>
      <c r="BG3062" s="410"/>
      <c r="BH3062" s="153"/>
      <c r="BI3062" s="153"/>
      <c r="BJ3062" s="153"/>
      <c r="BK3062" s="153"/>
      <c r="BL3062" s="153"/>
    </row>
    <row r="3063" spans="1:64" x14ac:dyDescent="0.45">
      <c r="A3063" s="151"/>
      <c r="B3063" s="152"/>
      <c r="C3063" s="51"/>
      <c r="D3063" s="51"/>
      <c r="E3063" s="153"/>
      <c r="F3063" s="153"/>
      <c r="BF3063" s="399"/>
      <c r="BG3063" s="410"/>
      <c r="BH3063" s="153"/>
      <c r="BI3063" s="153"/>
      <c r="BJ3063" s="153"/>
      <c r="BK3063" s="153"/>
      <c r="BL3063" s="153"/>
    </row>
    <row r="3064" spans="1:64" x14ac:dyDescent="0.45">
      <c r="A3064" s="151"/>
      <c r="B3064" s="152"/>
      <c r="C3064" s="51"/>
      <c r="D3064" s="51"/>
      <c r="E3064" s="153"/>
      <c r="F3064" s="153"/>
      <c r="BF3064" s="399"/>
      <c r="BG3064" s="410"/>
      <c r="BH3064" s="153"/>
      <c r="BI3064" s="153"/>
      <c r="BJ3064" s="153"/>
      <c r="BK3064" s="153"/>
      <c r="BL3064" s="153"/>
    </row>
    <row r="3065" spans="1:64" x14ac:dyDescent="0.45">
      <c r="A3065" s="151"/>
      <c r="B3065" s="152"/>
      <c r="C3065" s="51"/>
      <c r="D3065" s="51"/>
      <c r="E3065" s="153"/>
      <c r="F3065" s="153"/>
      <c r="BF3065" s="399"/>
      <c r="BG3065" s="410"/>
      <c r="BH3065" s="153"/>
      <c r="BI3065" s="153"/>
      <c r="BJ3065" s="153"/>
      <c r="BK3065" s="153"/>
      <c r="BL3065" s="153"/>
    </row>
    <row r="3066" spans="1:64" x14ac:dyDescent="0.45">
      <c r="A3066" s="151"/>
      <c r="B3066" s="152"/>
      <c r="C3066" s="51"/>
      <c r="D3066" s="51"/>
      <c r="E3066" s="153"/>
      <c r="F3066" s="153"/>
      <c r="BF3066" s="399"/>
      <c r="BG3066" s="410"/>
      <c r="BH3066" s="153"/>
      <c r="BI3066" s="153"/>
      <c r="BJ3066" s="153"/>
      <c r="BK3066" s="153"/>
      <c r="BL3066" s="153"/>
    </row>
    <row r="3067" spans="1:64" x14ac:dyDescent="0.45">
      <c r="A3067" s="151"/>
      <c r="B3067" s="152"/>
      <c r="C3067" s="51"/>
      <c r="D3067" s="51"/>
      <c r="E3067" s="153"/>
      <c r="F3067" s="153"/>
      <c r="BF3067" s="399"/>
      <c r="BG3067" s="410"/>
      <c r="BH3067" s="153"/>
      <c r="BI3067" s="153"/>
      <c r="BJ3067" s="153"/>
      <c r="BK3067" s="153"/>
      <c r="BL3067" s="153"/>
    </row>
    <row r="3068" spans="1:64" x14ac:dyDescent="0.45">
      <c r="A3068" s="151"/>
      <c r="B3068" s="152"/>
      <c r="C3068" s="51"/>
      <c r="D3068" s="51"/>
      <c r="E3068" s="153"/>
      <c r="F3068" s="153"/>
      <c r="BF3068" s="399"/>
      <c r="BG3068" s="410"/>
      <c r="BH3068" s="153"/>
      <c r="BI3068" s="153"/>
      <c r="BJ3068" s="153"/>
      <c r="BK3068" s="153"/>
      <c r="BL3068" s="153"/>
    </row>
    <row r="3069" spans="1:64" x14ac:dyDescent="0.45">
      <c r="A3069" s="151"/>
      <c r="B3069" s="152"/>
      <c r="C3069" s="51"/>
      <c r="D3069" s="51"/>
      <c r="E3069" s="153"/>
      <c r="F3069" s="153"/>
      <c r="BF3069" s="399"/>
      <c r="BG3069" s="410"/>
      <c r="BH3069" s="153"/>
      <c r="BI3069" s="153"/>
      <c r="BJ3069" s="153"/>
      <c r="BK3069" s="153"/>
      <c r="BL3069" s="153"/>
    </row>
    <row r="3070" spans="1:64" x14ac:dyDescent="0.45">
      <c r="A3070" s="151"/>
      <c r="B3070" s="152"/>
      <c r="C3070" s="51"/>
      <c r="D3070" s="51"/>
      <c r="E3070" s="153"/>
      <c r="F3070" s="153"/>
      <c r="BF3070" s="399"/>
      <c r="BG3070" s="410"/>
      <c r="BH3070" s="153"/>
      <c r="BI3070" s="153"/>
      <c r="BJ3070" s="153"/>
      <c r="BK3070" s="153"/>
      <c r="BL3070" s="153"/>
    </row>
    <row r="3071" spans="1:64" x14ac:dyDescent="0.45">
      <c r="A3071" s="151"/>
      <c r="B3071" s="152"/>
      <c r="C3071" s="51"/>
      <c r="D3071" s="51"/>
      <c r="E3071" s="153"/>
      <c r="F3071" s="153"/>
      <c r="BF3071" s="399"/>
      <c r="BG3071" s="410"/>
      <c r="BH3071" s="153"/>
      <c r="BI3071" s="153"/>
      <c r="BJ3071" s="153"/>
      <c r="BK3071" s="153"/>
      <c r="BL3071" s="153"/>
    </row>
    <row r="3072" spans="1:64" x14ac:dyDescent="0.45">
      <c r="A3072" s="151"/>
      <c r="B3072" s="152"/>
      <c r="C3072" s="51"/>
      <c r="D3072" s="51"/>
      <c r="E3072" s="153"/>
      <c r="F3072" s="153"/>
      <c r="BF3072" s="399"/>
      <c r="BG3072" s="410"/>
      <c r="BH3072" s="153"/>
      <c r="BI3072" s="153"/>
      <c r="BJ3072" s="153"/>
      <c r="BK3072" s="153"/>
      <c r="BL3072" s="153"/>
    </row>
    <row r="3073" spans="1:64" x14ac:dyDescent="0.45">
      <c r="A3073" s="151"/>
      <c r="B3073" s="152"/>
      <c r="C3073" s="51"/>
      <c r="D3073" s="51"/>
      <c r="E3073" s="153"/>
      <c r="F3073" s="153"/>
      <c r="BF3073" s="399"/>
      <c r="BG3073" s="410"/>
      <c r="BH3073" s="153"/>
      <c r="BI3073" s="153"/>
      <c r="BJ3073" s="153"/>
      <c r="BK3073" s="153"/>
      <c r="BL3073" s="153"/>
    </row>
    <row r="3074" spans="1:64" x14ac:dyDescent="0.45">
      <c r="A3074" s="151"/>
      <c r="B3074" s="152"/>
      <c r="C3074" s="51"/>
      <c r="D3074" s="51"/>
      <c r="E3074" s="153"/>
      <c r="F3074" s="153"/>
      <c r="BF3074" s="399"/>
      <c r="BG3074" s="410"/>
      <c r="BH3074" s="153"/>
      <c r="BI3074" s="153"/>
      <c r="BJ3074" s="153"/>
      <c r="BK3074" s="153"/>
      <c r="BL3074" s="153"/>
    </row>
    <row r="3075" spans="1:64" x14ac:dyDescent="0.45">
      <c r="A3075" s="151"/>
      <c r="B3075" s="152"/>
      <c r="C3075" s="51"/>
      <c r="D3075" s="51"/>
      <c r="E3075" s="153"/>
      <c r="F3075" s="153"/>
      <c r="BF3075" s="399"/>
      <c r="BG3075" s="410"/>
      <c r="BH3075" s="153"/>
      <c r="BI3075" s="153"/>
      <c r="BJ3075" s="153"/>
      <c r="BK3075" s="153"/>
      <c r="BL3075" s="153"/>
    </row>
    <row r="3076" spans="1:64" x14ac:dyDescent="0.45">
      <c r="A3076" s="151"/>
      <c r="B3076" s="152"/>
      <c r="C3076" s="51"/>
      <c r="D3076" s="51"/>
      <c r="E3076" s="153"/>
      <c r="F3076" s="153"/>
      <c r="BF3076" s="399"/>
      <c r="BG3076" s="410"/>
      <c r="BH3076" s="153"/>
      <c r="BI3076" s="153"/>
      <c r="BJ3076" s="153"/>
      <c r="BK3076" s="153"/>
      <c r="BL3076" s="153"/>
    </row>
    <row r="3077" spans="1:64" x14ac:dyDescent="0.45">
      <c r="A3077" s="151"/>
      <c r="B3077" s="152"/>
      <c r="C3077" s="51"/>
      <c r="D3077" s="51"/>
      <c r="E3077" s="153"/>
      <c r="F3077" s="153"/>
      <c r="BF3077" s="399"/>
      <c r="BG3077" s="410"/>
      <c r="BH3077" s="153"/>
      <c r="BI3077" s="153"/>
      <c r="BJ3077" s="153"/>
      <c r="BK3077" s="153"/>
      <c r="BL3077" s="153"/>
    </row>
    <row r="3078" spans="1:64" x14ac:dyDescent="0.45">
      <c r="A3078" s="151"/>
      <c r="B3078" s="152"/>
      <c r="C3078" s="51"/>
      <c r="D3078" s="51"/>
      <c r="E3078" s="153"/>
      <c r="F3078" s="153"/>
      <c r="BF3078" s="399"/>
      <c r="BG3078" s="410"/>
      <c r="BH3078" s="153"/>
      <c r="BI3078" s="153"/>
      <c r="BJ3078" s="153"/>
      <c r="BK3078" s="153"/>
      <c r="BL3078" s="153"/>
    </row>
    <row r="3079" spans="1:64" x14ac:dyDescent="0.45">
      <c r="A3079" s="151"/>
      <c r="B3079" s="152"/>
      <c r="C3079" s="51"/>
      <c r="D3079" s="51"/>
      <c r="E3079" s="153"/>
      <c r="F3079" s="153"/>
      <c r="BF3079" s="399"/>
      <c r="BG3079" s="410"/>
      <c r="BH3079" s="153"/>
      <c r="BI3079" s="153"/>
      <c r="BJ3079" s="153"/>
      <c r="BK3079" s="153"/>
      <c r="BL3079" s="153"/>
    </row>
    <row r="3080" spans="1:64" x14ac:dyDescent="0.45">
      <c r="A3080" s="151"/>
      <c r="B3080" s="152"/>
      <c r="C3080" s="51"/>
      <c r="D3080" s="51"/>
      <c r="E3080" s="153"/>
      <c r="F3080" s="153"/>
      <c r="BF3080" s="399"/>
      <c r="BG3080" s="410"/>
      <c r="BH3080" s="153"/>
      <c r="BI3080" s="153"/>
      <c r="BJ3080" s="153"/>
      <c r="BK3080" s="153"/>
      <c r="BL3080" s="153"/>
    </row>
    <row r="3081" spans="1:64" x14ac:dyDescent="0.45">
      <c r="A3081" s="151"/>
      <c r="B3081" s="152"/>
      <c r="C3081" s="51"/>
      <c r="D3081" s="51"/>
      <c r="E3081" s="153"/>
      <c r="F3081" s="153"/>
      <c r="BF3081" s="399"/>
      <c r="BG3081" s="410"/>
      <c r="BH3081" s="153"/>
      <c r="BI3081" s="153"/>
      <c r="BJ3081" s="153"/>
      <c r="BK3081" s="153"/>
      <c r="BL3081" s="153"/>
    </row>
    <row r="3082" spans="1:64" x14ac:dyDescent="0.45">
      <c r="A3082" s="151"/>
      <c r="B3082" s="152"/>
      <c r="C3082" s="51"/>
      <c r="D3082" s="51"/>
      <c r="E3082" s="153"/>
      <c r="F3082" s="153"/>
      <c r="BF3082" s="399"/>
      <c r="BG3082" s="410"/>
      <c r="BH3082" s="153"/>
      <c r="BI3082" s="153"/>
      <c r="BJ3082" s="153"/>
      <c r="BK3082" s="153"/>
      <c r="BL3082" s="153"/>
    </row>
    <row r="3083" spans="1:64" x14ac:dyDescent="0.45">
      <c r="A3083" s="151"/>
      <c r="B3083" s="152"/>
      <c r="C3083" s="51"/>
      <c r="D3083" s="51"/>
      <c r="E3083" s="153"/>
      <c r="F3083" s="153"/>
      <c r="BF3083" s="399"/>
      <c r="BG3083" s="410"/>
      <c r="BH3083" s="153"/>
      <c r="BI3083" s="153"/>
      <c r="BJ3083" s="153"/>
      <c r="BK3083" s="153"/>
      <c r="BL3083" s="153"/>
    </row>
    <row r="3084" spans="1:64" x14ac:dyDescent="0.45">
      <c r="A3084" s="151"/>
      <c r="B3084" s="152"/>
      <c r="C3084" s="51"/>
      <c r="D3084" s="51"/>
      <c r="E3084" s="153"/>
      <c r="F3084" s="153"/>
      <c r="BF3084" s="399"/>
      <c r="BG3084" s="410"/>
      <c r="BH3084" s="153"/>
      <c r="BI3084" s="153"/>
      <c r="BJ3084" s="153"/>
      <c r="BK3084" s="153"/>
      <c r="BL3084" s="153"/>
    </row>
    <row r="3085" spans="1:64" x14ac:dyDescent="0.45">
      <c r="A3085" s="151"/>
      <c r="B3085" s="152"/>
      <c r="C3085" s="51"/>
      <c r="D3085" s="51"/>
      <c r="E3085" s="153"/>
      <c r="F3085" s="153"/>
      <c r="BF3085" s="399"/>
      <c r="BG3085" s="410"/>
      <c r="BH3085" s="153"/>
      <c r="BI3085" s="153"/>
      <c r="BJ3085" s="153"/>
      <c r="BK3085" s="153"/>
      <c r="BL3085" s="153"/>
    </row>
    <row r="3086" spans="1:64" x14ac:dyDescent="0.45">
      <c r="A3086" s="151"/>
      <c r="B3086" s="152"/>
      <c r="C3086" s="51"/>
      <c r="D3086" s="51"/>
      <c r="E3086" s="153"/>
      <c r="F3086" s="153"/>
      <c r="BF3086" s="399"/>
      <c r="BG3086" s="410"/>
      <c r="BH3086" s="153"/>
      <c r="BI3086" s="153"/>
      <c r="BJ3086" s="153"/>
      <c r="BK3086" s="153"/>
      <c r="BL3086" s="153"/>
    </row>
    <row r="3087" spans="1:64" x14ac:dyDescent="0.45">
      <c r="A3087" s="151"/>
      <c r="B3087" s="152"/>
      <c r="C3087" s="51"/>
      <c r="D3087" s="51"/>
      <c r="E3087" s="153"/>
      <c r="F3087" s="153"/>
      <c r="BF3087" s="399"/>
      <c r="BG3087" s="410"/>
      <c r="BH3087" s="153"/>
      <c r="BI3087" s="153"/>
      <c r="BJ3087" s="153"/>
      <c r="BK3087" s="153"/>
      <c r="BL3087" s="153"/>
    </row>
    <row r="3088" spans="1:64" x14ac:dyDescent="0.45">
      <c r="A3088" s="151"/>
      <c r="B3088" s="152"/>
      <c r="C3088" s="51"/>
      <c r="D3088" s="51"/>
      <c r="E3088" s="153"/>
      <c r="F3088" s="153"/>
      <c r="BF3088" s="399"/>
      <c r="BG3088" s="410"/>
      <c r="BH3088" s="153"/>
      <c r="BI3088" s="153"/>
      <c r="BJ3088" s="153"/>
      <c r="BK3088" s="153"/>
      <c r="BL3088" s="153"/>
    </row>
    <row r="3089" spans="1:64" x14ac:dyDescent="0.45">
      <c r="A3089" s="151"/>
      <c r="B3089" s="152"/>
      <c r="C3089" s="51"/>
      <c r="D3089" s="51"/>
      <c r="E3089" s="153"/>
      <c r="F3089" s="153"/>
      <c r="BF3089" s="399"/>
      <c r="BG3089" s="410"/>
      <c r="BH3089" s="153"/>
      <c r="BI3089" s="153"/>
      <c r="BJ3089" s="153"/>
      <c r="BK3089" s="153"/>
      <c r="BL3089" s="153"/>
    </row>
    <row r="3090" spans="1:64" x14ac:dyDescent="0.45">
      <c r="A3090" s="151"/>
      <c r="B3090" s="152"/>
      <c r="C3090" s="51"/>
      <c r="D3090" s="51"/>
      <c r="E3090" s="153"/>
      <c r="F3090" s="153"/>
      <c r="BF3090" s="399"/>
      <c r="BG3090" s="410"/>
      <c r="BH3090" s="153"/>
      <c r="BI3090" s="153"/>
      <c r="BJ3090" s="153"/>
      <c r="BK3090" s="153"/>
      <c r="BL3090" s="153"/>
    </row>
    <row r="3091" spans="1:64" x14ac:dyDescent="0.45">
      <c r="A3091" s="151"/>
      <c r="B3091" s="152"/>
      <c r="C3091" s="51"/>
      <c r="D3091" s="51"/>
      <c r="E3091" s="153"/>
      <c r="F3091" s="153"/>
      <c r="BF3091" s="399"/>
      <c r="BG3091" s="410"/>
      <c r="BH3091" s="153"/>
      <c r="BI3091" s="153"/>
      <c r="BJ3091" s="153"/>
      <c r="BK3091" s="153"/>
      <c r="BL3091" s="153"/>
    </row>
    <row r="3092" spans="1:64" x14ac:dyDescent="0.45">
      <c r="A3092" s="151"/>
      <c r="B3092" s="152"/>
      <c r="C3092" s="51"/>
      <c r="D3092" s="51"/>
      <c r="E3092" s="153"/>
      <c r="F3092" s="153"/>
      <c r="BF3092" s="399"/>
      <c r="BG3092" s="410"/>
      <c r="BH3092" s="153"/>
      <c r="BI3092" s="153"/>
      <c r="BJ3092" s="153"/>
      <c r="BK3092" s="153"/>
      <c r="BL3092" s="153"/>
    </row>
    <row r="3093" spans="1:64" x14ac:dyDescent="0.45">
      <c r="A3093" s="151"/>
      <c r="B3093" s="152"/>
      <c r="C3093" s="51"/>
      <c r="D3093" s="51"/>
      <c r="E3093" s="153"/>
      <c r="F3093" s="153"/>
      <c r="BF3093" s="399"/>
      <c r="BG3093" s="410"/>
      <c r="BH3093" s="153"/>
      <c r="BI3093" s="153"/>
      <c r="BJ3093" s="153"/>
      <c r="BK3093" s="153"/>
      <c r="BL3093" s="153"/>
    </row>
    <row r="3094" spans="1:64" x14ac:dyDescent="0.45">
      <c r="A3094" s="151"/>
      <c r="B3094" s="152"/>
      <c r="C3094" s="51"/>
      <c r="D3094" s="51"/>
      <c r="E3094" s="153"/>
      <c r="F3094" s="153"/>
      <c r="BF3094" s="399"/>
      <c r="BG3094" s="410"/>
      <c r="BH3094" s="153"/>
      <c r="BI3094" s="153"/>
      <c r="BJ3094" s="153"/>
      <c r="BK3094" s="153"/>
      <c r="BL3094" s="153"/>
    </row>
    <row r="3095" spans="1:64" x14ac:dyDescent="0.45">
      <c r="A3095" s="151"/>
      <c r="B3095" s="152"/>
      <c r="C3095" s="51"/>
      <c r="D3095" s="51"/>
      <c r="E3095" s="153"/>
      <c r="F3095" s="153"/>
      <c r="BF3095" s="399"/>
      <c r="BG3095" s="410"/>
      <c r="BH3095" s="153"/>
      <c r="BI3095" s="153"/>
      <c r="BJ3095" s="153"/>
      <c r="BK3095" s="153"/>
      <c r="BL3095" s="153"/>
    </row>
    <row r="3096" spans="1:64" x14ac:dyDescent="0.45">
      <c r="A3096" s="151"/>
      <c r="B3096" s="152"/>
      <c r="C3096" s="51"/>
      <c r="D3096" s="51"/>
      <c r="E3096" s="153"/>
      <c r="F3096" s="153"/>
      <c r="BF3096" s="399"/>
      <c r="BG3096" s="410"/>
      <c r="BH3096" s="153"/>
      <c r="BI3096" s="153"/>
      <c r="BJ3096" s="153"/>
      <c r="BK3096" s="153"/>
      <c r="BL3096" s="153"/>
    </row>
    <row r="3097" spans="1:64" x14ac:dyDescent="0.45">
      <c r="A3097" s="151"/>
      <c r="B3097" s="152"/>
      <c r="C3097" s="51"/>
      <c r="D3097" s="51"/>
      <c r="E3097" s="153"/>
      <c r="F3097" s="153"/>
      <c r="BF3097" s="399"/>
      <c r="BG3097" s="410"/>
      <c r="BH3097" s="153"/>
      <c r="BI3097" s="153"/>
      <c r="BJ3097" s="153"/>
      <c r="BK3097" s="153"/>
      <c r="BL3097" s="153"/>
    </row>
    <row r="3098" spans="1:64" x14ac:dyDescent="0.45">
      <c r="A3098" s="151"/>
      <c r="B3098" s="152"/>
      <c r="C3098" s="51"/>
      <c r="D3098" s="51"/>
      <c r="E3098" s="153"/>
      <c r="F3098" s="153"/>
      <c r="BF3098" s="399"/>
      <c r="BG3098" s="410"/>
      <c r="BH3098" s="153"/>
      <c r="BI3098" s="153"/>
      <c r="BJ3098" s="153"/>
      <c r="BK3098" s="153"/>
      <c r="BL3098" s="153"/>
    </row>
    <row r="3099" spans="1:64" x14ac:dyDescent="0.45">
      <c r="A3099" s="151"/>
      <c r="B3099" s="152"/>
      <c r="C3099" s="51"/>
      <c r="D3099" s="51"/>
      <c r="E3099" s="153"/>
      <c r="F3099" s="153"/>
      <c r="BF3099" s="399"/>
      <c r="BG3099" s="410"/>
      <c r="BH3099" s="153"/>
      <c r="BI3099" s="153"/>
      <c r="BJ3099" s="153"/>
      <c r="BK3099" s="153"/>
      <c r="BL3099" s="153"/>
    </row>
    <row r="3100" spans="1:64" x14ac:dyDescent="0.45">
      <c r="A3100" s="151"/>
      <c r="B3100" s="152"/>
      <c r="C3100" s="51"/>
      <c r="D3100" s="51"/>
      <c r="E3100" s="153"/>
      <c r="F3100" s="153"/>
      <c r="BF3100" s="399"/>
      <c r="BG3100" s="410"/>
      <c r="BH3100" s="153"/>
      <c r="BI3100" s="153"/>
      <c r="BJ3100" s="153"/>
      <c r="BK3100" s="153"/>
      <c r="BL3100" s="153"/>
    </row>
    <row r="3101" spans="1:64" x14ac:dyDescent="0.45">
      <c r="A3101" s="151"/>
      <c r="B3101" s="152"/>
      <c r="C3101" s="51"/>
      <c r="D3101" s="51"/>
      <c r="E3101" s="153"/>
      <c r="F3101" s="153"/>
      <c r="BF3101" s="399"/>
      <c r="BG3101" s="410"/>
      <c r="BH3101" s="153"/>
      <c r="BI3101" s="153"/>
      <c r="BJ3101" s="153"/>
      <c r="BK3101" s="153"/>
      <c r="BL3101" s="153"/>
    </row>
    <row r="3102" spans="1:64" x14ac:dyDescent="0.45">
      <c r="A3102" s="151"/>
      <c r="B3102" s="152"/>
      <c r="C3102" s="51"/>
      <c r="D3102" s="51"/>
      <c r="E3102" s="153"/>
      <c r="F3102" s="153"/>
      <c r="BF3102" s="399"/>
      <c r="BG3102" s="410"/>
      <c r="BH3102" s="153"/>
      <c r="BI3102" s="153"/>
      <c r="BJ3102" s="153"/>
      <c r="BK3102" s="153"/>
      <c r="BL3102" s="153"/>
    </row>
    <row r="3103" spans="1:64" x14ac:dyDescent="0.45">
      <c r="A3103" s="151"/>
      <c r="B3103" s="152"/>
      <c r="C3103" s="51"/>
      <c r="D3103" s="51"/>
      <c r="E3103" s="153"/>
      <c r="F3103" s="153"/>
      <c r="BF3103" s="399"/>
      <c r="BG3103" s="410"/>
      <c r="BH3103" s="153"/>
      <c r="BI3103" s="153"/>
      <c r="BJ3103" s="153"/>
      <c r="BK3103" s="153"/>
      <c r="BL3103" s="153"/>
    </row>
    <row r="3104" spans="1:64" x14ac:dyDescent="0.45">
      <c r="A3104" s="151"/>
      <c r="B3104" s="152"/>
      <c r="C3104" s="51"/>
      <c r="D3104" s="51"/>
      <c r="E3104" s="153"/>
      <c r="F3104" s="153"/>
      <c r="BF3104" s="399"/>
      <c r="BG3104" s="410"/>
      <c r="BH3104" s="153"/>
      <c r="BI3104" s="153"/>
      <c r="BJ3104" s="153"/>
      <c r="BK3104" s="153"/>
      <c r="BL3104" s="153"/>
    </row>
    <row r="3105" spans="1:64" x14ac:dyDescent="0.45">
      <c r="A3105" s="151"/>
      <c r="B3105" s="152"/>
      <c r="C3105" s="51"/>
      <c r="D3105" s="51"/>
      <c r="E3105" s="153"/>
      <c r="F3105" s="153"/>
      <c r="BF3105" s="399"/>
      <c r="BG3105" s="410"/>
      <c r="BH3105" s="153"/>
      <c r="BI3105" s="153"/>
      <c r="BJ3105" s="153"/>
      <c r="BK3105" s="153"/>
      <c r="BL3105" s="153"/>
    </row>
    <row r="3106" spans="1:64" x14ac:dyDescent="0.45">
      <c r="A3106" s="151"/>
      <c r="B3106" s="152"/>
      <c r="C3106" s="51"/>
      <c r="D3106" s="51"/>
      <c r="E3106" s="153"/>
      <c r="F3106" s="153"/>
      <c r="BF3106" s="399"/>
      <c r="BG3106" s="410"/>
      <c r="BH3106" s="153"/>
      <c r="BI3106" s="153"/>
      <c r="BJ3106" s="153"/>
      <c r="BK3106" s="153"/>
      <c r="BL3106" s="153"/>
    </row>
    <row r="3107" spans="1:64" x14ac:dyDescent="0.45">
      <c r="A3107" s="151"/>
      <c r="B3107" s="152"/>
      <c r="C3107" s="51"/>
      <c r="D3107" s="51"/>
      <c r="E3107" s="153"/>
      <c r="F3107" s="153"/>
      <c r="BF3107" s="399"/>
      <c r="BG3107" s="410"/>
      <c r="BH3107" s="153"/>
      <c r="BI3107" s="153"/>
      <c r="BJ3107" s="153"/>
      <c r="BK3107" s="153"/>
      <c r="BL3107" s="153"/>
    </row>
    <row r="3108" spans="1:64" x14ac:dyDescent="0.45">
      <c r="A3108" s="151"/>
      <c r="B3108" s="152"/>
      <c r="C3108" s="51"/>
      <c r="D3108" s="51"/>
      <c r="E3108" s="153"/>
      <c r="F3108" s="153"/>
      <c r="BF3108" s="399"/>
      <c r="BG3108" s="410"/>
      <c r="BH3108" s="153"/>
      <c r="BI3108" s="153"/>
      <c r="BJ3108" s="153"/>
      <c r="BK3108" s="153"/>
      <c r="BL3108" s="153"/>
    </row>
    <row r="3109" spans="1:64" x14ac:dyDescent="0.45">
      <c r="A3109" s="151"/>
      <c r="B3109" s="152"/>
      <c r="C3109" s="51"/>
      <c r="D3109" s="51"/>
      <c r="E3109" s="153"/>
      <c r="F3109" s="153"/>
      <c r="BF3109" s="399"/>
      <c r="BG3109" s="410"/>
      <c r="BH3109" s="153"/>
      <c r="BI3109" s="153"/>
      <c r="BJ3109" s="153"/>
      <c r="BK3109" s="153"/>
      <c r="BL3109" s="153"/>
    </row>
    <row r="3110" spans="1:64" x14ac:dyDescent="0.45">
      <c r="A3110" s="151"/>
      <c r="B3110" s="152"/>
      <c r="C3110" s="51"/>
      <c r="D3110" s="51"/>
      <c r="E3110" s="153"/>
      <c r="F3110" s="153"/>
      <c r="BF3110" s="399"/>
      <c r="BG3110" s="410"/>
      <c r="BH3110" s="153"/>
      <c r="BI3110" s="153"/>
      <c r="BJ3110" s="153"/>
      <c r="BK3110" s="153"/>
      <c r="BL3110" s="153"/>
    </row>
    <row r="3111" spans="1:64" x14ac:dyDescent="0.45">
      <c r="A3111" s="151"/>
      <c r="B3111" s="152"/>
      <c r="C3111" s="51"/>
      <c r="D3111" s="51"/>
      <c r="E3111" s="153"/>
      <c r="F3111" s="153"/>
      <c r="BF3111" s="399"/>
      <c r="BG3111" s="410"/>
      <c r="BH3111" s="153"/>
      <c r="BI3111" s="153"/>
      <c r="BJ3111" s="153"/>
      <c r="BK3111" s="153"/>
      <c r="BL3111" s="153"/>
    </row>
    <row r="3112" spans="1:64" x14ac:dyDescent="0.45">
      <c r="A3112" s="151"/>
      <c r="B3112" s="152"/>
      <c r="C3112" s="51"/>
      <c r="D3112" s="51"/>
      <c r="E3112" s="153"/>
      <c r="F3112" s="153"/>
      <c r="BF3112" s="399"/>
      <c r="BG3112" s="410"/>
      <c r="BH3112" s="153"/>
      <c r="BI3112" s="153"/>
      <c r="BJ3112" s="153"/>
      <c r="BK3112" s="153"/>
      <c r="BL3112" s="153"/>
    </row>
    <row r="3113" spans="1:64" x14ac:dyDescent="0.45">
      <c r="A3113" s="151"/>
      <c r="B3113" s="152"/>
      <c r="C3113" s="51"/>
      <c r="D3113" s="51"/>
      <c r="E3113" s="153"/>
      <c r="F3113" s="153"/>
      <c r="BF3113" s="399"/>
      <c r="BG3113" s="410"/>
      <c r="BH3113" s="153"/>
      <c r="BI3113" s="153"/>
      <c r="BJ3113" s="153"/>
      <c r="BK3113" s="153"/>
      <c r="BL3113" s="153"/>
    </row>
    <row r="3114" spans="1:64" x14ac:dyDescent="0.45">
      <c r="A3114" s="151"/>
      <c r="B3114" s="152"/>
      <c r="C3114" s="51"/>
      <c r="D3114" s="51"/>
      <c r="E3114" s="153"/>
      <c r="F3114" s="153"/>
      <c r="BF3114" s="399"/>
      <c r="BG3114" s="410"/>
      <c r="BH3114" s="153"/>
      <c r="BI3114" s="153"/>
      <c r="BJ3114" s="153"/>
      <c r="BK3114" s="153"/>
      <c r="BL3114" s="153"/>
    </row>
    <row r="3115" spans="1:64" x14ac:dyDescent="0.45">
      <c r="A3115" s="151"/>
      <c r="B3115" s="152"/>
      <c r="C3115" s="51"/>
      <c r="D3115" s="51"/>
      <c r="E3115" s="153"/>
      <c r="F3115" s="153"/>
      <c r="BF3115" s="399"/>
      <c r="BG3115" s="410"/>
      <c r="BH3115" s="153"/>
      <c r="BI3115" s="153"/>
      <c r="BJ3115" s="153"/>
      <c r="BK3115" s="153"/>
      <c r="BL3115" s="153"/>
    </row>
    <row r="3116" spans="1:64" x14ac:dyDescent="0.45">
      <c r="A3116" s="151"/>
      <c r="B3116" s="152"/>
      <c r="C3116" s="51"/>
      <c r="D3116" s="51"/>
      <c r="E3116" s="153"/>
      <c r="F3116" s="153"/>
      <c r="BF3116" s="399"/>
      <c r="BG3116" s="410"/>
      <c r="BH3116" s="153"/>
      <c r="BI3116" s="153"/>
      <c r="BJ3116" s="153"/>
      <c r="BK3116" s="153"/>
      <c r="BL3116" s="153"/>
    </row>
    <row r="3117" spans="1:64" x14ac:dyDescent="0.45">
      <c r="A3117" s="151"/>
      <c r="B3117" s="152"/>
      <c r="C3117" s="51"/>
      <c r="D3117" s="51"/>
      <c r="E3117" s="153"/>
      <c r="F3117" s="153"/>
      <c r="BF3117" s="399"/>
      <c r="BG3117" s="410"/>
      <c r="BH3117" s="153"/>
      <c r="BI3117" s="153"/>
      <c r="BJ3117" s="153"/>
      <c r="BK3117" s="153"/>
      <c r="BL3117" s="153"/>
    </row>
    <row r="3118" spans="1:64" x14ac:dyDescent="0.45">
      <c r="A3118" s="151"/>
      <c r="B3118" s="152"/>
      <c r="C3118" s="51"/>
      <c r="D3118" s="51"/>
      <c r="E3118" s="153"/>
      <c r="F3118" s="153"/>
      <c r="BF3118" s="399"/>
      <c r="BG3118" s="410"/>
      <c r="BH3118" s="153"/>
      <c r="BI3118" s="153"/>
      <c r="BJ3118" s="153"/>
      <c r="BK3118" s="153"/>
      <c r="BL3118" s="153"/>
    </row>
    <row r="3119" spans="1:64" x14ac:dyDescent="0.45">
      <c r="A3119" s="151"/>
      <c r="B3119" s="152"/>
      <c r="C3119" s="51"/>
      <c r="D3119" s="51"/>
      <c r="E3119" s="153"/>
      <c r="F3119" s="153"/>
      <c r="BF3119" s="399"/>
      <c r="BG3119" s="410"/>
      <c r="BH3119" s="153"/>
      <c r="BI3119" s="153"/>
      <c r="BJ3119" s="153"/>
      <c r="BK3119" s="153"/>
      <c r="BL3119" s="153"/>
    </row>
    <row r="3120" spans="1:64" x14ac:dyDescent="0.45">
      <c r="A3120" s="151"/>
      <c r="B3120" s="152"/>
      <c r="C3120" s="51"/>
      <c r="D3120" s="51"/>
      <c r="E3120" s="153"/>
      <c r="F3120" s="153"/>
      <c r="BF3120" s="399"/>
      <c r="BG3120" s="410"/>
      <c r="BH3120" s="153"/>
      <c r="BI3120" s="153"/>
      <c r="BJ3120" s="153"/>
      <c r="BK3120" s="153"/>
      <c r="BL3120" s="153"/>
    </row>
    <row r="3121" spans="1:64" x14ac:dyDescent="0.45">
      <c r="A3121" s="151"/>
      <c r="B3121" s="152"/>
      <c r="C3121" s="51"/>
      <c r="D3121" s="51"/>
      <c r="E3121" s="153"/>
      <c r="F3121" s="153"/>
      <c r="BF3121" s="399"/>
      <c r="BG3121" s="410"/>
      <c r="BH3121" s="153"/>
      <c r="BI3121" s="153"/>
      <c r="BJ3121" s="153"/>
      <c r="BK3121" s="153"/>
      <c r="BL3121" s="153"/>
    </row>
    <row r="3122" spans="1:64" x14ac:dyDescent="0.45">
      <c r="A3122" s="151"/>
      <c r="B3122" s="152"/>
      <c r="C3122" s="51"/>
      <c r="D3122" s="51"/>
      <c r="E3122" s="153"/>
      <c r="F3122" s="153"/>
      <c r="BF3122" s="399"/>
      <c r="BG3122" s="410"/>
      <c r="BH3122" s="153"/>
      <c r="BI3122" s="153"/>
      <c r="BJ3122" s="153"/>
      <c r="BK3122" s="153"/>
      <c r="BL3122" s="153"/>
    </row>
    <row r="3123" spans="1:64" x14ac:dyDescent="0.45">
      <c r="A3123" s="151"/>
      <c r="B3123" s="152"/>
      <c r="C3123" s="51"/>
      <c r="D3123" s="51"/>
      <c r="E3123" s="153"/>
      <c r="F3123" s="153"/>
      <c r="BF3123" s="399"/>
      <c r="BG3123" s="410"/>
      <c r="BH3123" s="153"/>
      <c r="BI3123" s="153"/>
      <c r="BJ3123" s="153"/>
      <c r="BK3123" s="153"/>
      <c r="BL3123" s="153"/>
    </row>
    <row r="3124" spans="1:64" x14ac:dyDescent="0.45">
      <c r="A3124" s="151"/>
      <c r="B3124" s="152"/>
      <c r="C3124" s="51"/>
      <c r="D3124" s="51"/>
      <c r="E3124" s="153"/>
      <c r="F3124" s="153"/>
      <c r="BF3124" s="399"/>
      <c r="BG3124" s="410"/>
      <c r="BH3124" s="153"/>
      <c r="BI3124" s="153"/>
      <c r="BJ3124" s="153"/>
      <c r="BK3124" s="153"/>
      <c r="BL3124" s="153"/>
    </row>
    <row r="3125" spans="1:64" x14ac:dyDescent="0.45">
      <c r="A3125" s="151"/>
      <c r="B3125" s="152"/>
      <c r="C3125" s="51"/>
      <c r="D3125" s="51"/>
      <c r="E3125" s="153"/>
      <c r="F3125" s="153"/>
      <c r="BF3125" s="399"/>
      <c r="BG3125" s="410"/>
      <c r="BH3125" s="153"/>
      <c r="BI3125" s="153"/>
      <c r="BJ3125" s="153"/>
      <c r="BK3125" s="153"/>
      <c r="BL3125" s="153"/>
    </row>
    <row r="3126" spans="1:64" x14ac:dyDescent="0.45">
      <c r="A3126" s="151"/>
      <c r="B3126" s="152"/>
      <c r="C3126" s="51"/>
      <c r="D3126" s="51"/>
      <c r="E3126" s="153"/>
      <c r="F3126" s="153"/>
      <c r="BF3126" s="399"/>
      <c r="BG3126" s="410"/>
      <c r="BH3126" s="153"/>
      <c r="BI3126" s="153"/>
      <c r="BJ3126" s="153"/>
      <c r="BK3126" s="153"/>
      <c r="BL3126" s="153"/>
    </row>
    <row r="3127" spans="1:64" x14ac:dyDescent="0.45">
      <c r="A3127" s="151"/>
      <c r="B3127" s="152"/>
      <c r="C3127" s="51"/>
      <c r="D3127" s="51"/>
      <c r="E3127" s="153"/>
      <c r="F3127" s="153"/>
      <c r="BF3127" s="399"/>
      <c r="BG3127" s="410"/>
      <c r="BH3127" s="153"/>
      <c r="BI3127" s="153"/>
      <c r="BJ3127" s="153"/>
      <c r="BK3127" s="153"/>
      <c r="BL3127" s="153"/>
    </row>
    <row r="3128" spans="1:64" x14ac:dyDescent="0.45">
      <c r="A3128" s="151"/>
      <c r="B3128" s="152"/>
      <c r="C3128" s="51"/>
      <c r="D3128" s="51"/>
      <c r="E3128" s="153"/>
      <c r="F3128" s="153"/>
      <c r="BF3128" s="399"/>
      <c r="BG3128" s="410"/>
      <c r="BH3128" s="153"/>
      <c r="BI3128" s="153"/>
      <c r="BJ3128" s="153"/>
      <c r="BK3128" s="153"/>
      <c r="BL3128" s="153"/>
    </row>
    <row r="3129" spans="1:64" x14ac:dyDescent="0.45">
      <c r="A3129" s="151"/>
      <c r="B3129" s="152"/>
      <c r="C3129" s="51"/>
      <c r="D3129" s="51"/>
      <c r="E3129" s="153"/>
      <c r="F3129" s="153"/>
      <c r="BF3129" s="399"/>
      <c r="BG3129" s="410"/>
      <c r="BH3129" s="153"/>
      <c r="BI3129" s="153"/>
      <c r="BJ3129" s="153"/>
      <c r="BK3129" s="153"/>
      <c r="BL3129" s="153"/>
    </row>
    <row r="3130" spans="1:64" x14ac:dyDescent="0.45">
      <c r="A3130" s="151"/>
      <c r="B3130" s="152"/>
      <c r="C3130" s="51"/>
      <c r="D3130" s="51"/>
      <c r="E3130" s="153"/>
      <c r="F3130" s="153"/>
      <c r="BF3130" s="399"/>
      <c r="BG3130" s="410"/>
      <c r="BH3130" s="153"/>
      <c r="BI3130" s="153"/>
      <c r="BJ3130" s="153"/>
      <c r="BK3130" s="153"/>
      <c r="BL3130" s="153"/>
    </row>
    <row r="3131" spans="1:64" x14ac:dyDescent="0.45">
      <c r="A3131" s="151"/>
      <c r="B3131" s="152"/>
      <c r="C3131" s="51"/>
      <c r="D3131" s="51"/>
      <c r="E3131" s="153"/>
      <c r="F3131" s="153"/>
      <c r="BF3131" s="399"/>
      <c r="BG3131" s="410"/>
      <c r="BH3131" s="153"/>
      <c r="BI3131" s="153"/>
      <c r="BJ3131" s="153"/>
      <c r="BK3131" s="153"/>
      <c r="BL3131" s="153"/>
    </row>
    <row r="3132" spans="1:64" x14ac:dyDescent="0.45">
      <c r="A3132" s="151"/>
      <c r="B3132" s="152"/>
      <c r="C3132" s="51"/>
      <c r="D3132" s="51"/>
      <c r="E3132" s="153"/>
      <c r="F3132" s="153"/>
      <c r="BF3132" s="399"/>
      <c r="BG3132" s="410"/>
      <c r="BH3132" s="153"/>
      <c r="BI3132" s="153"/>
      <c r="BJ3132" s="153"/>
      <c r="BK3132" s="153"/>
      <c r="BL3132" s="153"/>
    </row>
    <row r="3133" spans="1:64" x14ac:dyDescent="0.45">
      <c r="A3133" s="151"/>
      <c r="B3133" s="152"/>
      <c r="C3133" s="51"/>
      <c r="D3133" s="51"/>
      <c r="E3133" s="153"/>
      <c r="F3133" s="153"/>
      <c r="BF3133" s="399"/>
      <c r="BG3133" s="410"/>
      <c r="BH3133" s="153"/>
      <c r="BI3133" s="153"/>
      <c r="BJ3133" s="153"/>
      <c r="BK3133" s="153"/>
      <c r="BL3133" s="153"/>
    </row>
    <row r="3134" spans="1:64" x14ac:dyDescent="0.45">
      <c r="A3134" s="151"/>
      <c r="B3134" s="152"/>
      <c r="C3134" s="51"/>
      <c r="D3134" s="51"/>
      <c r="E3134" s="153"/>
      <c r="F3134" s="153"/>
      <c r="BF3134" s="399"/>
      <c r="BG3134" s="410"/>
      <c r="BH3134" s="153"/>
      <c r="BI3134" s="153"/>
      <c r="BJ3134" s="153"/>
      <c r="BK3134" s="153"/>
      <c r="BL3134" s="153"/>
    </row>
    <row r="3135" spans="1:64" x14ac:dyDescent="0.45">
      <c r="A3135" s="151"/>
      <c r="B3135" s="152"/>
      <c r="C3135" s="51"/>
      <c r="D3135" s="51"/>
      <c r="E3135" s="153"/>
      <c r="F3135" s="153"/>
      <c r="BF3135" s="399"/>
      <c r="BG3135" s="410"/>
      <c r="BH3135" s="153"/>
      <c r="BI3135" s="153"/>
      <c r="BJ3135" s="153"/>
      <c r="BK3135" s="153"/>
      <c r="BL3135" s="153"/>
    </row>
    <row r="3136" spans="1:64" x14ac:dyDescent="0.45">
      <c r="A3136" s="151"/>
      <c r="B3136" s="152"/>
      <c r="C3136" s="51"/>
      <c r="D3136" s="51"/>
      <c r="E3136" s="153"/>
      <c r="F3136" s="153"/>
      <c r="BF3136" s="399"/>
      <c r="BG3136" s="410"/>
      <c r="BH3136" s="153"/>
      <c r="BI3136" s="153"/>
      <c r="BJ3136" s="153"/>
      <c r="BK3136" s="153"/>
      <c r="BL3136" s="153"/>
    </row>
    <row r="3137" spans="1:64" x14ac:dyDescent="0.45">
      <c r="A3137" s="151"/>
      <c r="B3137" s="152"/>
      <c r="C3137" s="51"/>
      <c r="D3137" s="51"/>
      <c r="E3137" s="153"/>
      <c r="F3137" s="153"/>
      <c r="BF3137" s="399"/>
      <c r="BG3137" s="410"/>
      <c r="BH3137" s="153"/>
      <c r="BI3137" s="153"/>
      <c r="BJ3137" s="153"/>
      <c r="BK3137" s="153"/>
      <c r="BL3137" s="153"/>
    </row>
    <row r="3138" spans="1:64" x14ac:dyDescent="0.45">
      <c r="A3138" s="151"/>
      <c r="B3138" s="152"/>
      <c r="C3138" s="51"/>
      <c r="D3138" s="51"/>
      <c r="E3138" s="153"/>
      <c r="F3138" s="153"/>
      <c r="BF3138" s="399"/>
      <c r="BG3138" s="410"/>
      <c r="BH3138" s="153"/>
      <c r="BI3138" s="153"/>
      <c r="BJ3138" s="153"/>
      <c r="BK3138" s="153"/>
      <c r="BL3138" s="153"/>
    </row>
    <row r="3139" spans="1:64" x14ac:dyDescent="0.45">
      <c r="A3139" s="151"/>
      <c r="B3139" s="152"/>
      <c r="C3139" s="51"/>
      <c r="D3139" s="51"/>
      <c r="E3139" s="153"/>
      <c r="F3139" s="153"/>
      <c r="BF3139" s="399"/>
      <c r="BG3139" s="410"/>
      <c r="BH3139" s="153"/>
      <c r="BI3139" s="153"/>
      <c r="BJ3139" s="153"/>
      <c r="BK3139" s="153"/>
      <c r="BL3139" s="153"/>
    </row>
    <row r="3140" spans="1:64" x14ac:dyDescent="0.45">
      <c r="A3140" s="151"/>
      <c r="B3140" s="152"/>
      <c r="C3140" s="51"/>
      <c r="D3140" s="51"/>
      <c r="E3140" s="153"/>
      <c r="F3140" s="153"/>
      <c r="BF3140" s="399"/>
      <c r="BG3140" s="410"/>
      <c r="BH3140" s="153"/>
      <c r="BI3140" s="153"/>
      <c r="BJ3140" s="153"/>
      <c r="BK3140" s="153"/>
      <c r="BL3140" s="153"/>
    </row>
    <row r="3141" spans="1:64" x14ac:dyDescent="0.45">
      <c r="A3141" s="151"/>
      <c r="B3141" s="152"/>
      <c r="C3141" s="51"/>
      <c r="D3141" s="51"/>
      <c r="E3141" s="153"/>
      <c r="F3141" s="153"/>
      <c r="BF3141" s="399"/>
      <c r="BG3141" s="410"/>
      <c r="BH3141" s="153"/>
      <c r="BI3141" s="153"/>
      <c r="BJ3141" s="153"/>
      <c r="BK3141" s="153"/>
      <c r="BL3141" s="153"/>
    </row>
    <row r="3142" spans="1:64" x14ac:dyDescent="0.45">
      <c r="A3142" s="151"/>
      <c r="B3142" s="152"/>
      <c r="C3142" s="51"/>
      <c r="D3142" s="51"/>
      <c r="E3142" s="153"/>
      <c r="F3142" s="153"/>
      <c r="BF3142" s="399"/>
      <c r="BG3142" s="410"/>
      <c r="BH3142" s="153"/>
      <c r="BI3142" s="153"/>
      <c r="BJ3142" s="153"/>
      <c r="BK3142" s="153"/>
      <c r="BL3142" s="153"/>
    </row>
    <row r="3143" spans="1:64" x14ac:dyDescent="0.45">
      <c r="A3143" s="151"/>
      <c r="B3143" s="152"/>
      <c r="C3143" s="51"/>
      <c r="D3143" s="51"/>
      <c r="E3143" s="153"/>
      <c r="F3143" s="153"/>
      <c r="BF3143" s="399"/>
      <c r="BG3143" s="410"/>
      <c r="BH3143" s="153"/>
      <c r="BI3143" s="153"/>
      <c r="BJ3143" s="153"/>
      <c r="BK3143" s="153"/>
      <c r="BL3143" s="153"/>
    </row>
    <row r="3144" spans="1:64" x14ac:dyDescent="0.45">
      <c r="A3144" s="151"/>
      <c r="B3144" s="152"/>
      <c r="C3144" s="51"/>
      <c r="D3144" s="51"/>
      <c r="E3144" s="153"/>
      <c r="F3144" s="153"/>
      <c r="BF3144" s="399"/>
      <c r="BG3144" s="410"/>
      <c r="BH3144" s="153"/>
      <c r="BI3144" s="153"/>
      <c r="BJ3144" s="153"/>
      <c r="BK3144" s="153"/>
      <c r="BL3144" s="153"/>
    </row>
    <row r="3145" spans="1:64" x14ac:dyDescent="0.45">
      <c r="A3145" s="151"/>
      <c r="B3145" s="152"/>
      <c r="C3145" s="51"/>
      <c r="D3145" s="51"/>
      <c r="E3145" s="153"/>
      <c r="F3145" s="153"/>
      <c r="BF3145" s="399"/>
      <c r="BG3145" s="410"/>
      <c r="BH3145" s="153"/>
      <c r="BI3145" s="153"/>
      <c r="BJ3145" s="153"/>
      <c r="BK3145" s="153"/>
      <c r="BL3145" s="153"/>
    </row>
    <row r="3146" spans="1:64" x14ac:dyDescent="0.45">
      <c r="A3146" s="151"/>
      <c r="B3146" s="152"/>
      <c r="C3146" s="51"/>
      <c r="D3146" s="51"/>
      <c r="E3146" s="153"/>
      <c r="F3146" s="153"/>
      <c r="BF3146" s="399"/>
      <c r="BG3146" s="410"/>
      <c r="BH3146" s="153"/>
      <c r="BI3146" s="153"/>
      <c r="BJ3146" s="153"/>
      <c r="BK3146" s="153"/>
      <c r="BL3146" s="153"/>
    </row>
    <row r="3147" spans="1:64" x14ac:dyDescent="0.45">
      <c r="A3147" s="151"/>
      <c r="B3147" s="152"/>
      <c r="C3147" s="51"/>
      <c r="D3147" s="51"/>
      <c r="E3147" s="153"/>
      <c r="F3147" s="153"/>
      <c r="BF3147" s="399"/>
      <c r="BG3147" s="410"/>
      <c r="BH3147" s="153"/>
      <c r="BI3147" s="153"/>
      <c r="BJ3147" s="153"/>
      <c r="BK3147" s="153"/>
      <c r="BL3147" s="153"/>
    </row>
    <row r="3148" spans="1:64" x14ac:dyDescent="0.45">
      <c r="A3148" s="151"/>
      <c r="B3148" s="152"/>
      <c r="C3148" s="51"/>
      <c r="D3148" s="51"/>
      <c r="E3148" s="153"/>
      <c r="F3148" s="153"/>
      <c r="BF3148" s="399"/>
      <c r="BG3148" s="410"/>
      <c r="BH3148" s="153"/>
      <c r="BI3148" s="153"/>
      <c r="BJ3148" s="153"/>
      <c r="BK3148" s="153"/>
      <c r="BL3148" s="153"/>
    </row>
    <row r="3149" spans="1:64" x14ac:dyDescent="0.45">
      <c r="A3149" s="151"/>
      <c r="B3149" s="152"/>
      <c r="C3149" s="51"/>
      <c r="D3149" s="51"/>
      <c r="E3149" s="153"/>
      <c r="F3149" s="153"/>
      <c r="BF3149" s="399"/>
      <c r="BG3149" s="410"/>
      <c r="BH3149" s="153"/>
      <c r="BI3149" s="153"/>
      <c r="BJ3149" s="153"/>
      <c r="BK3149" s="153"/>
      <c r="BL3149" s="153"/>
    </row>
    <row r="3150" spans="1:64" x14ac:dyDescent="0.45">
      <c r="A3150" s="151"/>
      <c r="B3150" s="152"/>
      <c r="C3150" s="51"/>
      <c r="D3150" s="51"/>
      <c r="E3150" s="153"/>
      <c r="F3150" s="153"/>
      <c r="BF3150" s="399"/>
      <c r="BG3150" s="410"/>
      <c r="BH3150" s="153"/>
      <c r="BI3150" s="153"/>
      <c r="BJ3150" s="153"/>
      <c r="BK3150" s="153"/>
      <c r="BL3150" s="153"/>
    </row>
    <row r="3151" spans="1:64" x14ac:dyDescent="0.45">
      <c r="A3151" s="151"/>
      <c r="B3151" s="152"/>
      <c r="C3151" s="51"/>
      <c r="D3151" s="51"/>
      <c r="E3151" s="153"/>
      <c r="F3151" s="153"/>
      <c r="BF3151" s="399"/>
      <c r="BG3151" s="410"/>
      <c r="BH3151" s="153"/>
      <c r="BI3151" s="153"/>
      <c r="BJ3151" s="153"/>
      <c r="BK3151" s="153"/>
      <c r="BL3151" s="153"/>
    </row>
    <row r="3152" spans="1:64" x14ac:dyDescent="0.45">
      <c r="A3152" s="151"/>
      <c r="B3152" s="152"/>
      <c r="C3152" s="51"/>
      <c r="D3152" s="51"/>
      <c r="E3152" s="153"/>
      <c r="F3152" s="153"/>
      <c r="BF3152" s="399"/>
      <c r="BG3152" s="410"/>
      <c r="BH3152" s="153"/>
      <c r="BI3152" s="153"/>
      <c r="BJ3152" s="153"/>
      <c r="BK3152" s="153"/>
      <c r="BL3152" s="153"/>
    </row>
    <row r="3153" spans="1:64" x14ac:dyDescent="0.45">
      <c r="A3153" s="151"/>
      <c r="B3153" s="152"/>
      <c r="C3153" s="51"/>
      <c r="D3153" s="51"/>
      <c r="E3153" s="153"/>
      <c r="F3153" s="153"/>
      <c r="BF3153" s="399"/>
      <c r="BG3153" s="410"/>
      <c r="BH3153" s="153"/>
      <c r="BI3153" s="153"/>
      <c r="BJ3153" s="153"/>
      <c r="BK3153" s="153"/>
      <c r="BL3153" s="153"/>
    </row>
    <row r="3154" spans="1:64" x14ac:dyDescent="0.45">
      <c r="A3154" s="151"/>
      <c r="B3154" s="152"/>
      <c r="C3154" s="51"/>
      <c r="D3154" s="51"/>
      <c r="E3154" s="153"/>
      <c r="F3154" s="153"/>
      <c r="BF3154" s="399"/>
      <c r="BG3154" s="410"/>
      <c r="BH3154" s="153"/>
      <c r="BI3154" s="153"/>
      <c r="BJ3154" s="153"/>
      <c r="BK3154" s="153"/>
      <c r="BL3154" s="153"/>
    </row>
    <row r="3155" spans="1:64" x14ac:dyDescent="0.45">
      <c r="A3155" s="151"/>
      <c r="B3155" s="152"/>
      <c r="C3155" s="51"/>
      <c r="D3155" s="51"/>
      <c r="E3155" s="153"/>
      <c r="F3155" s="153"/>
      <c r="BF3155" s="399"/>
      <c r="BG3155" s="410"/>
      <c r="BH3155" s="153"/>
      <c r="BI3155" s="153"/>
      <c r="BJ3155" s="153"/>
      <c r="BK3155" s="153"/>
      <c r="BL3155" s="153"/>
    </row>
    <row r="3156" spans="1:64" x14ac:dyDescent="0.45">
      <c r="A3156" s="151"/>
      <c r="B3156" s="152"/>
      <c r="C3156" s="51"/>
      <c r="D3156" s="51"/>
      <c r="E3156" s="153"/>
      <c r="F3156" s="153"/>
      <c r="BF3156" s="399"/>
      <c r="BG3156" s="410"/>
      <c r="BH3156" s="153"/>
      <c r="BI3156" s="153"/>
      <c r="BJ3156" s="153"/>
      <c r="BK3156" s="153"/>
      <c r="BL3156" s="153"/>
    </row>
    <row r="3157" spans="1:64" x14ac:dyDescent="0.45">
      <c r="A3157" s="151"/>
      <c r="B3157" s="152"/>
      <c r="C3157" s="51"/>
      <c r="D3157" s="51"/>
      <c r="E3157" s="153"/>
      <c r="F3157" s="153"/>
      <c r="BF3157" s="399"/>
      <c r="BG3157" s="410"/>
      <c r="BH3157" s="153"/>
      <c r="BI3157" s="153"/>
      <c r="BJ3157" s="153"/>
      <c r="BK3157" s="153"/>
      <c r="BL3157" s="153"/>
    </row>
    <row r="3158" spans="1:64" x14ac:dyDescent="0.45">
      <c r="A3158" s="151"/>
      <c r="B3158" s="152"/>
      <c r="C3158" s="51"/>
      <c r="D3158" s="51"/>
      <c r="E3158" s="153"/>
      <c r="F3158" s="153"/>
      <c r="BF3158" s="399"/>
      <c r="BG3158" s="410"/>
      <c r="BH3158" s="153"/>
      <c r="BI3158" s="153"/>
      <c r="BJ3158" s="153"/>
      <c r="BK3158" s="153"/>
      <c r="BL3158" s="153"/>
    </row>
    <row r="3159" spans="1:64" x14ac:dyDescent="0.45">
      <c r="A3159" s="151"/>
      <c r="B3159" s="152"/>
      <c r="C3159" s="51"/>
      <c r="D3159" s="51"/>
      <c r="E3159" s="153"/>
      <c r="F3159" s="153"/>
      <c r="BF3159" s="399"/>
      <c r="BG3159" s="410"/>
      <c r="BH3159" s="153"/>
      <c r="BI3159" s="153"/>
      <c r="BJ3159" s="153"/>
      <c r="BK3159" s="153"/>
      <c r="BL3159" s="153"/>
    </row>
    <row r="3160" spans="1:64" x14ac:dyDescent="0.45">
      <c r="A3160" s="151"/>
      <c r="B3160" s="152"/>
      <c r="C3160" s="51"/>
      <c r="D3160" s="51"/>
      <c r="E3160" s="153"/>
      <c r="F3160" s="153"/>
      <c r="BF3160" s="399"/>
      <c r="BG3160" s="410"/>
      <c r="BH3160" s="153"/>
      <c r="BI3160" s="153"/>
      <c r="BJ3160" s="153"/>
      <c r="BK3160" s="153"/>
      <c r="BL3160" s="153"/>
    </row>
    <row r="3161" spans="1:64" x14ac:dyDescent="0.45">
      <c r="A3161" s="151"/>
      <c r="B3161" s="152"/>
      <c r="C3161" s="51"/>
      <c r="D3161" s="51"/>
      <c r="E3161" s="153"/>
      <c r="F3161" s="153"/>
      <c r="BF3161" s="399"/>
      <c r="BG3161" s="410"/>
      <c r="BH3161" s="153"/>
      <c r="BI3161" s="153"/>
      <c r="BJ3161" s="153"/>
      <c r="BK3161" s="153"/>
      <c r="BL3161" s="153"/>
    </row>
    <row r="3162" spans="1:64" x14ac:dyDescent="0.45">
      <c r="A3162" s="151"/>
      <c r="B3162" s="152"/>
      <c r="C3162" s="51"/>
      <c r="D3162" s="51"/>
      <c r="E3162" s="153"/>
      <c r="F3162" s="153"/>
      <c r="BF3162" s="399"/>
      <c r="BG3162" s="410"/>
      <c r="BH3162" s="153"/>
      <c r="BI3162" s="153"/>
      <c r="BJ3162" s="153"/>
      <c r="BK3162" s="153"/>
      <c r="BL3162" s="153"/>
    </row>
    <row r="3163" spans="1:64" x14ac:dyDescent="0.45">
      <c r="A3163" s="151"/>
      <c r="B3163" s="152"/>
      <c r="C3163" s="51"/>
      <c r="D3163" s="51"/>
      <c r="E3163" s="153"/>
      <c r="F3163" s="153"/>
      <c r="BF3163" s="399"/>
      <c r="BG3163" s="410"/>
      <c r="BH3163" s="153"/>
      <c r="BI3163" s="153"/>
      <c r="BJ3163" s="153"/>
      <c r="BK3163" s="153"/>
      <c r="BL3163" s="153"/>
    </row>
    <row r="3164" spans="1:64" x14ac:dyDescent="0.45">
      <c r="A3164" s="151"/>
      <c r="B3164" s="152"/>
      <c r="C3164" s="51"/>
      <c r="D3164" s="51"/>
      <c r="E3164" s="153"/>
      <c r="F3164" s="153"/>
      <c r="BF3164" s="399"/>
      <c r="BG3164" s="410"/>
      <c r="BH3164" s="153"/>
      <c r="BI3164" s="153"/>
      <c r="BJ3164" s="153"/>
      <c r="BK3164" s="153"/>
      <c r="BL3164" s="153"/>
    </row>
    <row r="3165" spans="1:64" x14ac:dyDescent="0.45">
      <c r="A3165" s="151"/>
      <c r="B3165" s="152"/>
      <c r="C3165" s="51"/>
      <c r="D3165" s="51"/>
      <c r="E3165" s="153"/>
      <c r="F3165" s="153"/>
      <c r="BF3165" s="399"/>
      <c r="BG3165" s="410"/>
      <c r="BH3165" s="153"/>
      <c r="BI3165" s="153"/>
      <c r="BJ3165" s="153"/>
      <c r="BK3165" s="153"/>
      <c r="BL3165" s="153"/>
    </row>
    <row r="3166" spans="1:64" x14ac:dyDescent="0.45">
      <c r="A3166" s="151"/>
      <c r="B3166" s="152"/>
      <c r="C3166" s="51"/>
      <c r="D3166" s="51"/>
      <c r="E3166" s="153"/>
      <c r="F3166" s="153"/>
      <c r="BF3166" s="399"/>
      <c r="BG3166" s="410"/>
      <c r="BH3166" s="153"/>
      <c r="BI3166" s="153"/>
      <c r="BJ3166" s="153"/>
      <c r="BK3166" s="153"/>
      <c r="BL3166" s="153"/>
    </row>
    <row r="3167" spans="1:64" x14ac:dyDescent="0.45">
      <c r="A3167" s="151"/>
      <c r="B3167" s="152"/>
      <c r="C3167" s="51"/>
      <c r="D3167" s="51"/>
      <c r="E3167" s="153"/>
      <c r="F3167" s="153"/>
      <c r="BF3167" s="399"/>
      <c r="BG3167" s="410"/>
      <c r="BH3167" s="153"/>
      <c r="BI3167" s="153"/>
      <c r="BJ3167" s="153"/>
      <c r="BK3167" s="153"/>
      <c r="BL3167" s="153"/>
    </row>
    <row r="3168" spans="1:64" x14ac:dyDescent="0.45">
      <c r="A3168" s="151"/>
      <c r="B3168" s="152"/>
      <c r="C3168" s="51"/>
      <c r="D3168" s="51"/>
      <c r="E3168" s="153"/>
      <c r="F3168" s="153"/>
      <c r="BF3168" s="399"/>
      <c r="BG3168" s="410"/>
      <c r="BH3168" s="153"/>
      <c r="BI3168" s="153"/>
      <c r="BJ3168" s="153"/>
      <c r="BK3168" s="153"/>
      <c r="BL3168" s="153"/>
    </row>
    <row r="3169" spans="1:64" x14ac:dyDescent="0.45">
      <c r="A3169" s="151"/>
      <c r="B3169" s="152"/>
      <c r="C3169" s="51"/>
      <c r="D3169" s="51"/>
      <c r="E3169" s="153"/>
      <c r="F3169" s="153"/>
      <c r="BF3169" s="399"/>
      <c r="BG3169" s="410"/>
      <c r="BH3169" s="153"/>
      <c r="BI3169" s="153"/>
      <c r="BJ3169" s="153"/>
      <c r="BK3169" s="153"/>
      <c r="BL3169" s="153"/>
    </row>
    <row r="3170" spans="1:64" x14ac:dyDescent="0.45">
      <c r="A3170" s="151"/>
      <c r="B3170" s="152"/>
      <c r="C3170" s="51"/>
      <c r="D3170" s="51"/>
      <c r="E3170" s="153"/>
      <c r="F3170" s="153"/>
      <c r="BF3170" s="399"/>
      <c r="BG3170" s="410"/>
      <c r="BH3170" s="153"/>
      <c r="BI3170" s="153"/>
      <c r="BJ3170" s="153"/>
      <c r="BK3170" s="153"/>
      <c r="BL3170" s="153"/>
    </row>
    <row r="3171" spans="1:64" x14ac:dyDescent="0.45">
      <c r="A3171" s="151"/>
      <c r="B3171" s="152"/>
      <c r="C3171" s="51"/>
      <c r="D3171" s="51"/>
      <c r="E3171" s="153"/>
      <c r="F3171" s="153"/>
      <c r="BF3171" s="399"/>
      <c r="BG3171" s="410"/>
      <c r="BH3171" s="153"/>
      <c r="BI3171" s="153"/>
      <c r="BJ3171" s="153"/>
      <c r="BK3171" s="153"/>
      <c r="BL3171" s="153"/>
    </row>
    <row r="3172" spans="1:64" x14ac:dyDescent="0.45">
      <c r="A3172" s="151"/>
      <c r="B3172" s="152"/>
      <c r="C3172" s="51"/>
      <c r="D3172" s="51"/>
      <c r="E3172" s="153"/>
      <c r="F3172" s="153"/>
      <c r="BF3172" s="399"/>
      <c r="BG3172" s="410"/>
      <c r="BH3172" s="153"/>
      <c r="BI3172" s="153"/>
      <c r="BJ3172" s="153"/>
      <c r="BK3172" s="153"/>
      <c r="BL3172" s="153"/>
    </row>
    <row r="3173" spans="1:64" x14ac:dyDescent="0.45">
      <c r="A3173" s="151"/>
      <c r="B3173" s="152"/>
      <c r="C3173" s="51"/>
      <c r="D3173" s="51"/>
      <c r="E3173" s="153"/>
      <c r="F3173" s="153"/>
      <c r="BF3173" s="399"/>
      <c r="BG3173" s="410"/>
      <c r="BH3173" s="153"/>
      <c r="BI3173" s="153"/>
      <c r="BJ3173" s="153"/>
      <c r="BK3173" s="153"/>
      <c r="BL3173" s="153"/>
    </row>
    <row r="3174" spans="1:64" x14ac:dyDescent="0.45">
      <c r="A3174" s="151"/>
      <c r="B3174" s="152"/>
      <c r="C3174" s="51"/>
      <c r="D3174" s="51"/>
      <c r="E3174" s="153"/>
      <c r="F3174" s="153"/>
      <c r="BF3174" s="399"/>
      <c r="BG3174" s="410"/>
      <c r="BH3174" s="153"/>
      <c r="BI3174" s="153"/>
      <c r="BJ3174" s="153"/>
      <c r="BK3174" s="153"/>
      <c r="BL3174" s="153"/>
    </row>
    <row r="3175" spans="1:64" x14ac:dyDescent="0.45">
      <c r="A3175" s="151"/>
      <c r="B3175" s="152"/>
      <c r="C3175" s="51"/>
      <c r="D3175" s="51"/>
      <c r="E3175" s="153"/>
      <c r="F3175" s="153"/>
      <c r="BF3175" s="399"/>
      <c r="BG3175" s="410"/>
      <c r="BH3175" s="153"/>
      <c r="BI3175" s="153"/>
      <c r="BJ3175" s="153"/>
      <c r="BK3175" s="153"/>
      <c r="BL3175" s="153"/>
    </row>
    <row r="3176" spans="1:64" x14ac:dyDescent="0.45">
      <c r="A3176" s="151"/>
      <c r="B3176" s="152"/>
      <c r="C3176" s="51"/>
      <c r="D3176" s="51"/>
      <c r="E3176" s="153"/>
      <c r="F3176" s="153"/>
      <c r="BF3176" s="399"/>
      <c r="BG3176" s="410"/>
      <c r="BH3176" s="153"/>
      <c r="BI3176" s="153"/>
      <c r="BJ3176" s="153"/>
      <c r="BK3176" s="153"/>
      <c r="BL3176" s="153"/>
    </row>
    <row r="3177" spans="1:64" x14ac:dyDescent="0.45">
      <c r="A3177" s="151"/>
      <c r="B3177" s="152"/>
      <c r="C3177" s="51"/>
      <c r="D3177" s="51"/>
      <c r="E3177" s="153"/>
      <c r="F3177" s="153"/>
      <c r="BF3177" s="399"/>
      <c r="BG3177" s="410"/>
      <c r="BH3177" s="153"/>
      <c r="BI3177" s="153"/>
      <c r="BJ3177" s="153"/>
      <c r="BK3177" s="153"/>
      <c r="BL3177" s="153"/>
    </row>
    <row r="3178" spans="1:64" x14ac:dyDescent="0.45">
      <c r="A3178" s="151"/>
      <c r="B3178" s="152"/>
      <c r="C3178" s="51"/>
      <c r="D3178" s="51"/>
      <c r="E3178" s="153"/>
      <c r="F3178" s="153"/>
      <c r="BF3178" s="399"/>
      <c r="BG3178" s="410"/>
      <c r="BH3178" s="153"/>
      <c r="BI3178" s="153"/>
      <c r="BJ3178" s="153"/>
      <c r="BK3178" s="153"/>
      <c r="BL3178" s="153"/>
    </row>
    <row r="3179" spans="1:64" x14ac:dyDescent="0.45">
      <c r="A3179" s="151"/>
      <c r="B3179" s="152"/>
      <c r="C3179" s="51"/>
      <c r="D3179" s="51"/>
      <c r="E3179" s="153"/>
      <c r="F3179" s="153"/>
      <c r="BF3179" s="399"/>
      <c r="BG3179" s="410"/>
      <c r="BH3179" s="153"/>
      <c r="BI3179" s="153"/>
      <c r="BJ3179" s="153"/>
      <c r="BK3179" s="153"/>
      <c r="BL3179" s="153"/>
    </row>
    <row r="3180" spans="1:64" x14ac:dyDescent="0.45">
      <c r="A3180" s="151"/>
      <c r="B3180" s="152"/>
      <c r="C3180" s="51"/>
      <c r="D3180" s="51"/>
      <c r="E3180" s="153"/>
      <c r="F3180" s="153"/>
      <c r="BF3180" s="399"/>
      <c r="BG3180" s="410"/>
      <c r="BH3180" s="153"/>
      <c r="BI3180" s="153"/>
      <c r="BJ3180" s="153"/>
      <c r="BK3180" s="153"/>
      <c r="BL3180" s="153"/>
    </row>
    <row r="3181" spans="1:64" x14ac:dyDescent="0.45">
      <c r="A3181" s="151"/>
      <c r="B3181" s="152"/>
      <c r="C3181" s="51"/>
      <c r="D3181" s="51"/>
      <c r="E3181" s="153"/>
      <c r="F3181" s="153"/>
      <c r="BF3181" s="399"/>
      <c r="BG3181" s="410"/>
      <c r="BH3181" s="153"/>
      <c r="BI3181" s="153"/>
      <c r="BJ3181" s="153"/>
      <c r="BK3181" s="153"/>
      <c r="BL3181" s="153"/>
    </row>
    <row r="3182" spans="1:64" x14ac:dyDescent="0.45">
      <c r="A3182" s="151"/>
      <c r="B3182" s="152"/>
      <c r="C3182" s="51"/>
      <c r="D3182" s="51"/>
      <c r="E3182" s="153"/>
      <c r="F3182" s="153"/>
      <c r="BF3182" s="399"/>
      <c r="BG3182" s="410"/>
      <c r="BH3182" s="153"/>
      <c r="BI3182" s="153"/>
      <c r="BJ3182" s="153"/>
      <c r="BK3182" s="153"/>
      <c r="BL3182" s="153"/>
    </row>
    <row r="3183" spans="1:64" x14ac:dyDescent="0.45">
      <c r="A3183" s="151"/>
      <c r="B3183" s="152"/>
      <c r="C3183" s="51"/>
      <c r="D3183" s="51"/>
      <c r="E3183" s="153"/>
      <c r="F3183" s="153"/>
      <c r="BF3183" s="399"/>
      <c r="BG3183" s="410"/>
      <c r="BH3183" s="153"/>
      <c r="BI3183" s="153"/>
      <c r="BJ3183" s="153"/>
      <c r="BK3183" s="153"/>
      <c r="BL3183" s="153"/>
    </row>
    <row r="3184" spans="1:64" x14ac:dyDescent="0.45">
      <c r="A3184" s="151"/>
      <c r="B3184" s="152"/>
      <c r="C3184" s="51"/>
      <c r="D3184" s="51"/>
      <c r="E3184" s="153"/>
      <c r="F3184" s="153"/>
      <c r="BF3184" s="399"/>
      <c r="BG3184" s="410"/>
      <c r="BH3184" s="153"/>
      <c r="BI3184" s="153"/>
      <c r="BJ3184" s="153"/>
      <c r="BK3184" s="153"/>
      <c r="BL3184" s="153"/>
    </row>
    <row r="3185" spans="1:64" x14ac:dyDescent="0.45">
      <c r="A3185" s="151"/>
      <c r="B3185" s="152"/>
      <c r="C3185" s="51"/>
      <c r="D3185" s="51"/>
      <c r="E3185" s="153"/>
      <c r="F3185" s="153"/>
      <c r="BF3185" s="399"/>
      <c r="BG3185" s="410"/>
      <c r="BH3185" s="153"/>
      <c r="BI3185" s="153"/>
      <c r="BJ3185" s="153"/>
      <c r="BK3185" s="153"/>
      <c r="BL3185" s="153"/>
    </row>
    <row r="3186" spans="1:64" x14ac:dyDescent="0.45">
      <c r="A3186" s="151"/>
      <c r="B3186" s="152"/>
      <c r="C3186" s="51"/>
      <c r="D3186" s="51"/>
      <c r="E3186" s="153"/>
      <c r="F3186" s="153"/>
      <c r="BF3186" s="399"/>
      <c r="BG3186" s="410"/>
      <c r="BH3186" s="153"/>
      <c r="BI3186" s="153"/>
      <c r="BJ3186" s="153"/>
      <c r="BK3186" s="153"/>
      <c r="BL3186" s="153"/>
    </row>
    <row r="3187" spans="1:64" x14ac:dyDescent="0.45">
      <c r="A3187" s="151"/>
      <c r="B3187" s="152"/>
      <c r="C3187" s="51"/>
      <c r="D3187" s="51"/>
      <c r="E3187" s="153"/>
      <c r="F3187" s="153"/>
      <c r="BF3187" s="399"/>
      <c r="BG3187" s="410"/>
      <c r="BH3187" s="153"/>
      <c r="BI3187" s="153"/>
      <c r="BJ3187" s="153"/>
      <c r="BK3187" s="153"/>
      <c r="BL3187" s="153"/>
    </row>
    <row r="3188" spans="1:64" x14ac:dyDescent="0.45">
      <c r="A3188" s="151"/>
      <c r="B3188" s="152"/>
      <c r="C3188" s="51"/>
      <c r="D3188" s="51"/>
      <c r="E3188" s="153"/>
      <c r="F3188" s="153"/>
      <c r="BF3188" s="399"/>
      <c r="BG3188" s="410"/>
      <c r="BH3188" s="153"/>
      <c r="BI3188" s="153"/>
      <c r="BJ3188" s="153"/>
      <c r="BK3188" s="153"/>
      <c r="BL3188" s="153"/>
    </row>
    <row r="3189" spans="1:64" x14ac:dyDescent="0.45">
      <c r="A3189" s="151"/>
      <c r="B3189" s="152"/>
      <c r="C3189" s="51"/>
      <c r="D3189" s="51"/>
      <c r="E3189" s="153"/>
      <c r="F3189" s="153"/>
      <c r="BF3189" s="399"/>
      <c r="BG3189" s="410"/>
      <c r="BH3189" s="153"/>
      <c r="BI3189" s="153"/>
      <c r="BJ3189" s="153"/>
      <c r="BK3189" s="153"/>
      <c r="BL3189" s="153"/>
    </row>
    <row r="3190" spans="1:64" x14ac:dyDescent="0.45">
      <c r="A3190" s="151"/>
      <c r="B3190" s="152"/>
      <c r="C3190" s="51"/>
      <c r="D3190" s="51"/>
      <c r="E3190" s="153"/>
      <c r="F3190" s="153"/>
      <c r="BF3190" s="399"/>
      <c r="BG3190" s="410"/>
      <c r="BH3190" s="153"/>
      <c r="BI3190" s="153"/>
      <c r="BJ3190" s="153"/>
      <c r="BK3190" s="153"/>
      <c r="BL3190" s="153"/>
    </row>
    <row r="3191" spans="1:64" x14ac:dyDescent="0.45">
      <c r="A3191" s="151"/>
      <c r="B3191" s="152"/>
      <c r="C3191" s="51"/>
      <c r="D3191" s="51"/>
      <c r="E3191" s="153"/>
      <c r="F3191" s="153"/>
      <c r="BF3191" s="399"/>
      <c r="BG3191" s="410"/>
      <c r="BH3191" s="153"/>
      <c r="BI3191" s="153"/>
      <c r="BJ3191" s="153"/>
      <c r="BK3191" s="153"/>
      <c r="BL3191" s="153"/>
    </row>
    <row r="3192" spans="1:64" x14ac:dyDescent="0.45">
      <c r="A3192" s="151"/>
      <c r="B3192" s="152"/>
      <c r="C3192" s="51"/>
      <c r="D3192" s="51"/>
      <c r="E3192" s="153"/>
      <c r="F3192" s="153"/>
      <c r="BF3192" s="399"/>
      <c r="BG3192" s="410"/>
      <c r="BH3192" s="153"/>
      <c r="BI3192" s="153"/>
      <c r="BJ3192" s="153"/>
      <c r="BK3192" s="153"/>
      <c r="BL3192" s="153"/>
    </row>
    <row r="3193" spans="1:64" x14ac:dyDescent="0.45">
      <c r="A3193" s="151"/>
      <c r="B3193" s="152"/>
      <c r="C3193" s="51"/>
      <c r="D3193" s="51"/>
      <c r="E3193" s="153"/>
      <c r="F3193" s="153"/>
      <c r="BF3193" s="399"/>
      <c r="BG3193" s="410"/>
      <c r="BH3193" s="153"/>
      <c r="BI3193" s="153"/>
      <c r="BJ3193" s="153"/>
      <c r="BK3193" s="153"/>
      <c r="BL3193" s="153"/>
    </row>
    <row r="3194" spans="1:64" x14ac:dyDescent="0.45">
      <c r="A3194" s="151"/>
      <c r="B3194" s="152"/>
      <c r="C3194" s="51"/>
      <c r="D3194" s="51"/>
      <c r="E3194" s="153"/>
      <c r="F3194" s="153"/>
      <c r="BF3194" s="399"/>
      <c r="BG3194" s="410"/>
      <c r="BH3194" s="153"/>
      <c r="BI3194" s="153"/>
      <c r="BJ3194" s="153"/>
      <c r="BK3194" s="153"/>
      <c r="BL3194" s="153"/>
    </row>
    <row r="3195" spans="1:64" x14ac:dyDescent="0.45">
      <c r="A3195" s="151"/>
      <c r="B3195" s="152"/>
      <c r="C3195" s="51"/>
      <c r="D3195" s="51"/>
      <c r="E3195" s="153"/>
      <c r="F3195" s="153"/>
      <c r="BF3195" s="399"/>
      <c r="BG3195" s="410"/>
      <c r="BH3195" s="153"/>
      <c r="BI3195" s="153"/>
      <c r="BJ3195" s="153"/>
      <c r="BK3195" s="153"/>
      <c r="BL3195" s="153"/>
    </row>
    <row r="3196" spans="1:64" x14ac:dyDescent="0.45">
      <c r="A3196" s="151"/>
      <c r="B3196" s="152"/>
      <c r="C3196" s="51"/>
      <c r="D3196" s="51"/>
      <c r="E3196" s="153"/>
      <c r="F3196" s="153"/>
      <c r="BF3196" s="399"/>
      <c r="BG3196" s="410"/>
      <c r="BH3196" s="153"/>
      <c r="BI3196" s="153"/>
      <c r="BJ3196" s="153"/>
      <c r="BK3196" s="153"/>
      <c r="BL3196" s="153"/>
    </row>
    <row r="3197" spans="1:64" x14ac:dyDescent="0.45">
      <c r="A3197" s="151"/>
      <c r="B3197" s="152"/>
      <c r="C3197" s="51"/>
      <c r="D3197" s="51"/>
      <c r="E3197" s="153"/>
      <c r="F3197" s="153"/>
      <c r="BF3197" s="399"/>
      <c r="BG3197" s="410"/>
      <c r="BH3197" s="153"/>
      <c r="BI3197" s="153"/>
      <c r="BJ3197" s="153"/>
      <c r="BK3197" s="153"/>
      <c r="BL3197" s="153"/>
    </row>
    <row r="3198" spans="1:64" x14ac:dyDescent="0.45">
      <c r="A3198" s="151"/>
      <c r="B3198" s="152"/>
      <c r="C3198" s="51"/>
      <c r="D3198" s="51"/>
      <c r="E3198" s="153"/>
      <c r="F3198" s="153"/>
      <c r="BF3198" s="399"/>
      <c r="BG3198" s="410"/>
      <c r="BH3198" s="153"/>
      <c r="BI3198" s="153"/>
      <c r="BJ3198" s="153"/>
      <c r="BK3198" s="153"/>
      <c r="BL3198" s="153"/>
    </row>
    <row r="3199" spans="1:64" x14ac:dyDescent="0.45">
      <c r="A3199" s="151"/>
      <c r="B3199" s="152"/>
      <c r="C3199" s="51"/>
      <c r="D3199" s="51"/>
      <c r="E3199" s="153"/>
      <c r="F3199" s="153"/>
      <c r="BF3199" s="399"/>
      <c r="BG3199" s="410"/>
      <c r="BH3199" s="153"/>
      <c r="BI3199" s="153"/>
      <c r="BJ3199" s="153"/>
      <c r="BK3199" s="153"/>
      <c r="BL3199" s="153"/>
    </row>
    <row r="3200" spans="1:64" x14ac:dyDescent="0.45">
      <c r="A3200" s="151"/>
      <c r="B3200" s="152"/>
      <c r="C3200" s="51"/>
      <c r="D3200" s="51"/>
      <c r="E3200" s="153"/>
      <c r="F3200" s="153"/>
      <c r="BF3200" s="399"/>
      <c r="BG3200" s="410"/>
      <c r="BH3200" s="153"/>
      <c r="BI3200" s="153"/>
      <c r="BJ3200" s="153"/>
      <c r="BK3200" s="153"/>
      <c r="BL3200" s="153"/>
    </row>
    <row r="3201" spans="1:64" x14ac:dyDescent="0.45">
      <c r="A3201" s="151"/>
      <c r="B3201" s="152"/>
      <c r="C3201" s="51"/>
      <c r="D3201" s="51"/>
      <c r="E3201" s="153"/>
      <c r="F3201" s="153"/>
      <c r="BF3201" s="399"/>
      <c r="BG3201" s="410"/>
      <c r="BH3201" s="153"/>
      <c r="BI3201" s="153"/>
      <c r="BJ3201" s="153"/>
      <c r="BK3201" s="153"/>
      <c r="BL3201" s="153"/>
    </row>
    <row r="3202" spans="1:64" x14ac:dyDescent="0.45">
      <c r="A3202" s="151"/>
      <c r="B3202" s="152"/>
      <c r="C3202" s="51"/>
      <c r="D3202" s="51"/>
      <c r="E3202" s="153"/>
      <c r="F3202" s="153"/>
      <c r="BF3202" s="399"/>
      <c r="BG3202" s="410"/>
      <c r="BH3202" s="153"/>
      <c r="BI3202" s="153"/>
      <c r="BJ3202" s="153"/>
      <c r="BK3202" s="153"/>
      <c r="BL3202" s="153"/>
    </row>
    <row r="3203" spans="1:64" x14ac:dyDescent="0.45">
      <c r="A3203" s="151"/>
      <c r="B3203" s="152"/>
      <c r="C3203" s="51"/>
      <c r="D3203" s="51"/>
      <c r="E3203" s="153"/>
      <c r="F3203" s="153"/>
      <c r="BF3203" s="399"/>
      <c r="BG3203" s="410"/>
      <c r="BH3203" s="153"/>
      <c r="BI3203" s="153"/>
      <c r="BJ3203" s="153"/>
      <c r="BK3203" s="153"/>
      <c r="BL3203" s="153"/>
    </row>
    <row r="3204" spans="1:64" x14ac:dyDescent="0.45">
      <c r="A3204" s="151"/>
      <c r="B3204" s="152"/>
      <c r="C3204" s="51"/>
      <c r="D3204" s="51"/>
      <c r="E3204" s="153"/>
      <c r="F3204" s="153"/>
      <c r="BF3204" s="399"/>
      <c r="BG3204" s="410"/>
      <c r="BH3204" s="153"/>
      <c r="BI3204" s="153"/>
      <c r="BJ3204" s="153"/>
      <c r="BK3204" s="153"/>
      <c r="BL3204" s="153"/>
    </row>
    <row r="3205" spans="1:64" x14ac:dyDescent="0.45">
      <c r="A3205" s="151"/>
      <c r="B3205" s="152"/>
      <c r="C3205" s="51"/>
      <c r="D3205" s="51"/>
      <c r="E3205" s="153"/>
      <c r="F3205" s="153"/>
      <c r="BF3205" s="399"/>
      <c r="BG3205" s="410"/>
      <c r="BH3205" s="153"/>
      <c r="BI3205" s="153"/>
      <c r="BJ3205" s="153"/>
      <c r="BK3205" s="153"/>
      <c r="BL3205" s="153"/>
    </row>
    <row r="3206" spans="1:64" x14ac:dyDescent="0.45">
      <c r="A3206" s="151"/>
      <c r="B3206" s="152"/>
      <c r="C3206" s="51"/>
      <c r="D3206" s="51"/>
      <c r="E3206" s="153"/>
      <c r="F3206" s="153"/>
      <c r="BF3206" s="399"/>
      <c r="BG3206" s="410"/>
      <c r="BH3206" s="153"/>
      <c r="BI3206" s="153"/>
      <c r="BJ3206" s="153"/>
      <c r="BK3206" s="153"/>
      <c r="BL3206" s="153"/>
    </row>
    <row r="3207" spans="1:64" x14ac:dyDescent="0.45">
      <c r="A3207" s="151"/>
      <c r="B3207" s="152"/>
      <c r="C3207" s="51"/>
      <c r="D3207" s="51"/>
      <c r="E3207" s="153"/>
      <c r="F3207" s="153"/>
      <c r="BF3207" s="399"/>
      <c r="BG3207" s="410"/>
      <c r="BH3207" s="153"/>
      <c r="BI3207" s="153"/>
      <c r="BJ3207" s="153"/>
      <c r="BK3207" s="153"/>
      <c r="BL3207" s="153"/>
    </row>
    <row r="3208" spans="1:64" x14ac:dyDescent="0.45">
      <c r="A3208" s="151"/>
      <c r="B3208" s="152"/>
      <c r="C3208" s="51"/>
      <c r="D3208" s="51"/>
      <c r="E3208" s="153"/>
      <c r="F3208" s="153"/>
      <c r="BF3208" s="399"/>
      <c r="BG3208" s="410"/>
      <c r="BH3208" s="153"/>
      <c r="BI3208" s="153"/>
      <c r="BJ3208" s="153"/>
      <c r="BK3208" s="153"/>
      <c r="BL3208" s="153"/>
    </row>
    <row r="3209" spans="1:64" x14ac:dyDescent="0.45">
      <c r="A3209" s="151"/>
      <c r="B3209" s="152"/>
      <c r="C3209" s="51"/>
      <c r="D3209" s="51"/>
      <c r="E3209" s="153"/>
      <c r="F3209" s="153"/>
      <c r="BF3209" s="399"/>
      <c r="BG3209" s="410"/>
      <c r="BH3209" s="153"/>
      <c r="BI3209" s="153"/>
      <c r="BJ3209" s="153"/>
      <c r="BK3209" s="153"/>
      <c r="BL3209" s="153"/>
    </row>
    <row r="3210" spans="1:64" x14ac:dyDescent="0.45">
      <c r="A3210" s="151"/>
      <c r="B3210" s="152"/>
      <c r="C3210" s="51"/>
      <c r="D3210" s="51"/>
      <c r="E3210" s="153"/>
      <c r="F3210" s="153"/>
      <c r="BF3210" s="399"/>
      <c r="BG3210" s="410"/>
      <c r="BH3210" s="153"/>
      <c r="BI3210" s="153"/>
      <c r="BJ3210" s="153"/>
      <c r="BK3210" s="153"/>
      <c r="BL3210" s="153"/>
    </row>
    <row r="3211" spans="1:64" x14ac:dyDescent="0.45">
      <c r="A3211" s="151"/>
      <c r="B3211" s="152"/>
      <c r="C3211" s="51"/>
      <c r="D3211" s="51"/>
      <c r="E3211" s="153"/>
      <c r="F3211" s="153"/>
      <c r="BF3211" s="399"/>
      <c r="BG3211" s="410"/>
      <c r="BH3211" s="153"/>
      <c r="BI3211" s="153"/>
      <c r="BJ3211" s="153"/>
      <c r="BK3211" s="153"/>
      <c r="BL3211" s="153"/>
    </row>
    <row r="3212" spans="1:64" x14ac:dyDescent="0.45">
      <c r="A3212" s="151"/>
      <c r="B3212" s="152"/>
      <c r="C3212" s="51"/>
      <c r="D3212" s="51"/>
      <c r="E3212" s="153"/>
      <c r="F3212" s="153"/>
      <c r="BF3212" s="399"/>
      <c r="BG3212" s="410"/>
      <c r="BH3212" s="153"/>
      <c r="BI3212" s="153"/>
      <c r="BJ3212" s="153"/>
      <c r="BK3212" s="153"/>
      <c r="BL3212" s="153"/>
    </row>
    <row r="3213" spans="1:64" x14ac:dyDescent="0.45">
      <c r="A3213" s="151"/>
      <c r="B3213" s="152"/>
      <c r="C3213" s="51"/>
      <c r="D3213" s="51"/>
      <c r="E3213" s="153"/>
      <c r="F3213" s="153"/>
      <c r="BF3213" s="399"/>
      <c r="BG3213" s="410"/>
      <c r="BH3213" s="153"/>
      <c r="BI3213" s="153"/>
      <c r="BJ3213" s="153"/>
      <c r="BK3213" s="153"/>
      <c r="BL3213" s="153"/>
    </row>
    <row r="3214" spans="1:64" x14ac:dyDescent="0.45">
      <c r="A3214" s="151"/>
      <c r="B3214" s="152"/>
      <c r="C3214" s="51"/>
      <c r="D3214" s="51"/>
      <c r="E3214" s="153"/>
      <c r="F3214" s="153"/>
      <c r="BF3214" s="399"/>
      <c r="BG3214" s="410"/>
      <c r="BH3214" s="153"/>
      <c r="BI3214" s="153"/>
      <c r="BJ3214" s="153"/>
      <c r="BK3214" s="153"/>
      <c r="BL3214" s="153"/>
    </row>
    <row r="3215" spans="1:64" x14ac:dyDescent="0.45">
      <c r="A3215" s="151"/>
      <c r="B3215" s="152"/>
      <c r="C3215" s="51"/>
      <c r="D3215" s="51"/>
      <c r="E3215" s="153"/>
      <c r="F3215" s="153"/>
      <c r="BF3215" s="399"/>
      <c r="BG3215" s="410"/>
      <c r="BH3215" s="153"/>
      <c r="BI3215" s="153"/>
      <c r="BJ3215" s="153"/>
      <c r="BK3215" s="153"/>
      <c r="BL3215" s="153"/>
    </row>
    <row r="3216" spans="1:64" x14ac:dyDescent="0.45">
      <c r="A3216" s="151"/>
      <c r="B3216" s="152"/>
      <c r="C3216" s="51"/>
      <c r="D3216" s="51"/>
      <c r="E3216" s="153"/>
      <c r="F3216" s="153"/>
      <c r="BF3216" s="399"/>
      <c r="BG3216" s="410"/>
      <c r="BH3216" s="153"/>
      <c r="BI3216" s="153"/>
      <c r="BJ3216" s="153"/>
      <c r="BK3216" s="153"/>
      <c r="BL3216" s="153"/>
    </row>
    <row r="3217" spans="1:64" x14ac:dyDescent="0.45">
      <c r="A3217" s="151"/>
      <c r="B3217" s="152"/>
      <c r="C3217" s="51"/>
      <c r="D3217" s="51"/>
      <c r="E3217" s="153"/>
      <c r="F3217" s="153"/>
      <c r="BF3217" s="399"/>
      <c r="BG3217" s="410"/>
      <c r="BH3217" s="153"/>
      <c r="BI3217" s="153"/>
      <c r="BJ3217" s="153"/>
      <c r="BK3217" s="153"/>
      <c r="BL3217" s="153"/>
    </row>
    <row r="3218" spans="1:64" x14ac:dyDescent="0.45">
      <c r="A3218" s="151"/>
      <c r="B3218" s="152"/>
      <c r="C3218" s="51"/>
      <c r="D3218" s="51"/>
      <c r="E3218" s="153"/>
      <c r="F3218" s="153"/>
      <c r="BF3218" s="399"/>
      <c r="BG3218" s="410"/>
      <c r="BH3218" s="153"/>
      <c r="BI3218" s="153"/>
      <c r="BJ3218" s="153"/>
      <c r="BK3218" s="153"/>
      <c r="BL3218" s="153"/>
    </row>
    <row r="3219" spans="1:64" x14ac:dyDescent="0.45">
      <c r="A3219" s="151"/>
      <c r="B3219" s="152"/>
      <c r="C3219" s="51"/>
      <c r="D3219" s="51"/>
      <c r="E3219" s="153"/>
      <c r="F3219" s="153"/>
      <c r="BF3219" s="399"/>
      <c r="BG3219" s="410"/>
      <c r="BH3219" s="153"/>
      <c r="BI3219" s="153"/>
      <c r="BJ3219" s="153"/>
      <c r="BK3219" s="153"/>
      <c r="BL3219" s="153"/>
    </row>
    <row r="3220" spans="1:64" x14ac:dyDescent="0.45">
      <c r="A3220" s="151"/>
      <c r="B3220" s="152"/>
      <c r="C3220" s="51"/>
      <c r="D3220" s="51"/>
      <c r="E3220" s="153"/>
      <c r="F3220" s="153"/>
      <c r="BF3220" s="399"/>
      <c r="BG3220" s="410"/>
      <c r="BH3220" s="153"/>
      <c r="BI3220" s="153"/>
      <c r="BJ3220" s="153"/>
      <c r="BK3220" s="153"/>
      <c r="BL3220" s="153"/>
    </row>
    <row r="3221" spans="1:64" x14ac:dyDescent="0.45">
      <c r="A3221" s="151"/>
      <c r="B3221" s="152"/>
      <c r="C3221" s="51"/>
      <c r="D3221" s="51"/>
      <c r="E3221" s="153"/>
      <c r="F3221" s="153"/>
      <c r="BF3221" s="399"/>
      <c r="BG3221" s="410"/>
      <c r="BH3221" s="153"/>
      <c r="BI3221" s="153"/>
      <c r="BJ3221" s="153"/>
      <c r="BK3221" s="153"/>
      <c r="BL3221" s="153"/>
    </row>
    <row r="3222" spans="1:64" x14ac:dyDescent="0.45">
      <c r="A3222" s="151"/>
      <c r="B3222" s="152"/>
      <c r="C3222" s="51"/>
      <c r="D3222" s="51"/>
      <c r="E3222" s="153"/>
      <c r="F3222" s="153"/>
      <c r="BF3222" s="399"/>
      <c r="BG3222" s="410"/>
      <c r="BH3222" s="153"/>
      <c r="BI3222" s="153"/>
      <c r="BJ3222" s="153"/>
      <c r="BK3222" s="153"/>
      <c r="BL3222" s="153"/>
    </row>
    <row r="3223" spans="1:64" x14ac:dyDescent="0.45">
      <c r="A3223" s="151"/>
      <c r="B3223" s="152"/>
      <c r="C3223" s="51"/>
      <c r="D3223" s="51"/>
      <c r="E3223" s="153"/>
      <c r="F3223" s="153"/>
      <c r="BF3223" s="399"/>
      <c r="BG3223" s="410"/>
      <c r="BH3223" s="153"/>
      <c r="BI3223" s="153"/>
      <c r="BJ3223" s="153"/>
      <c r="BK3223" s="153"/>
      <c r="BL3223" s="153"/>
    </row>
    <row r="3224" spans="1:64" x14ac:dyDescent="0.45">
      <c r="A3224" s="151"/>
      <c r="B3224" s="152"/>
      <c r="C3224" s="51"/>
      <c r="D3224" s="51"/>
      <c r="E3224" s="153"/>
      <c r="F3224" s="153"/>
      <c r="BF3224" s="399"/>
      <c r="BG3224" s="410"/>
      <c r="BH3224" s="153"/>
      <c r="BI3224" s="153"/>
      <c r="BJ3224" s="153"/>
      <c r="BK3224" s="153"/>
      <c r="BL3224" s="153"/>
    </row>
    <row r="3225" spans="1:64" x14ac:dyDescent="0.45">
      <c r="A3225" s="151"/>
      <c r="B3225" s="152"/>
      <c r="C3225" s="51"/>
      <c r="D3225" s="51"/>
      <c r="E3225" s="153"/>
      <c r="F3225" s="153"/>
      <c r="BF3225" s="399"/>
      <c r="BG3225" s="410"/>
      <c r="BH3225" s="153"/>
      <c r="BI3225" s="153"/>
      <c r="BJ3225" s="153"/>
      <c r="BK3225" s="153"/>
      <c r="BL3225" s="153"/>
    </row>
    <row r="3226" spans="1:64" x14ac:dyDescent="0.45">
      <c r="A3226" s="151"/>
      <c r="B3226" s="152"/>
      <c r="C3226" s="51"/>
      <c r="D3226" s="51"/>
      <c r="E3226" s="153"/>
      <c r="F3226" s="153"/>
      <c r="BF3226" s="399"/>
      <c r="BG3226" s="410"/>
      <c r="BH3226" s="153"/>
      <c r="BI3226" s="153"/>
      <c r="BJ3226" s="153"/>
      <c r="BK3226" s="153"/>
      <c r="BL3226" s="153"/>
    </row>
    <row r="3227" spans="1:64" x14ac:dyDescent="0.45">
      <c r="A3227" s="151"/>
      <c r="B3227" s="152"/>
      <c r="C3227" s="51"/>
      <c r="D3227" s="51"/>
      <c r="E3227" s="153"/>
      <c r="F3227" s="153"/>
      <c r="BF3227" s="399"/>
      <c r="BG3227" s="410"/>
      <c r="BH3227" s="153"/>
      <c r="BI3227" s="153"/>
      <c r="BJ3227" s="153"/>
      <c r="BK3227" s="153"/>
      <c r="BL3227" s="153"/>
    </row>
    <row r="3228" spans="1:64" x14ac:dyDescent="0.45">
      <c r="A3228" s="151"/>
      <c r="B3228" s="152"/>
      <c r="C3228" s="51"/>
      <c r="D3228" s="51"/>
      <c r="E3228" s="153"/>
      <c r="F3228" s="153"/>
      <c r="BF3228" s="399"/>
      <c r="BG3228" s="410"/>
      <c r="BH3228" s="153"/>
      <c r="BI3228" s="153"/>
      <c r="BJ3228" s="153"/>
      <c r="BK3228" s="153"/>
      <c r="BL3228" s="153"/>
    </row>
    <row r="3229" spans="1:64" x14ac:dyDescent="0.45">
      <c r="A3229" s="151"/>
      <c r="B3229" s="152"/>
      <c r="C3229" s="51"/>
      <c r="D3229" s="51"/>
      <c r="E3229" s="153"/>
      <c r="F3229" s="153"/>
      <c r="BF3229" s="399"/>
      <c r="BG3229" s="410"/>
      <c r="BH3229" s="153"/>
      <c r="BI3229" s="153"/>
      <c r="BJ3229" s="153"/>
      <c r="BK3229" s="153"/>
      <c r="BL3229" s="153"/>
    </row>
    <row r="3230" spans="1:64" x14ac:dyDescent="0.45">
      <c r="A3230" s="151"/>
      <c r="B3230" s="152"/>
      <c r="C3230" s="51"/>
      <c r="D3230" s="51"/>
      <c r="E3230" s="153"/>
      <c r="F3230" s="153"/>
      <c r="BF3230" s="399"/>
      <c r="BG3230" s="410"/>
      <c r="BH3230" s="153"/>
      <c r="BI3230" s="153"/>
      <c r="BJ3230" s="153"/>
      <c r="BK3230" s="153"/>
      <c r="BL3230" s="153"/>
    </row>
    <row r="3231" spans="1:64" x14ac:dyDescent="0.45">
      <c r="A3231" s="151"/>
      <c r="B3231" s="152"/>
      <c r="C3231" s="51"/>
      <c r="D3231" s="51"/>
      <c r="E3231" s="153"/>
      <c r="F3231" s="153"/>
      <c r="BF3231" s="399"/>
      <c r="BG3231" s="410"/>
      <c r="BH3231" s="153"/>
      <c r="BI3231" s="153"/>
      <c r="BJ3231" s="153"/>
      <c r="BK3231" s="153"/>
      <c r="BL3231" s="153"/>
    </row>
    <row r="3232" spans="1:64" x14ac:dyDescent="0.45">
      <c r="A3232" s="151"/>
      <c r="B3232" s="152"/>
      <c r="C3232" s="51"/>
      <c r="D3232" s="51"/>
      <c r="E3232" s="153"/>
      <c r="F3232" s="153"/>
      <c r="BF3232" s="399"/>
      <c r="BG3232" s="410"/>
      <c r="BH3232" s="153"/>
      <c r="BI3232" s="153"/>
      <c r="BJ3232" s="153"/>
      <c r="BK3232" s="153"/>
      <c r="BL3232" s="153"/>
    </row>
    <row r="3233" spans="1:64" x14ac:dyDescent="0.45">
      <c r="A3233" s="151"/>
      <c r="B3233" s="152"/>
      <c r="C3233" s="51"/>
      <c r="D3233" s="51"/>
      <c r="E3233" s="153"/>
      <c r="F3233" s="153"/>
      <c r="BF3233" s="399"/>
      <c r="BG3233" s="410"/>
      <c r="BH3233" s="153"/>
      <c r="BI3233" s="153"/>
      <c r="BJ3233" s="153"/>
      <c r="BK3233" s="153"/>
      <c r="BL3233" s="153"/>
    </row>
    <row r="3234" spans="1:64" x14ac:dyDescent="0.45">
      <c r="A3234" s="151"/>
      <c r="B3234" s="152"/>
      <c r="C3234" s="51"/>
      <c r="D3234" s="51"/>
      <c r="E3234" s="153"/>
      <c r="F3234" s="153"/>
      <c r="BF3234" s="399"/>
      <c r="BG3234" s="410"/>
      <c r="BH3234" s="153"/>
      <c r="BI3234" s="153"/>
      <c r="BJ3234" s="153"/>
      <c r="BK3234" s="153"/>
      <c r="BL3234" s="153"/>
    </row>
    <row r="3235" spans="1:64" x14ac:dyDescent="0.45">
      <c r="A3235" s="151"/>
      <c r="B3235" s="152"/>
      <c r="C3235" s="51"/>
      <c r="D3235" s="51"/>
      <c r="E3235" s="153"/>
      <c r="F3235" s="153"/>
      <c r="BF3235" s="399"/>
      <c r="BG3235" s="410"/>
      <c r="BH3235" s="153"/>
      <c r="BI3235" s="153"/>
      <c r="BJ3235" s="153"/>
      <c r="BK3235" s="153"/>
      <c r="BL3235" s="153"/>
    </row>
    <row r="3236" spans="1:64" x14ac:dyDescent="0.45">
      <c r="A3236" s="151"/>
      <c r="B3236" s="152"/>
      <c r="C3236" s="51"/>
      <c r="D3236" s="51"/>
      <c r="E3236" s="153"/>
      <c r="F3236" s="153"/>
      <c r="BF3236" s="399"/>
      <c r="BG3236" s="410"/>
      <c r="BH3236" s="153"/>
      <c r="BI3236" s="153"/>
      <c r="BJ3236" s="153"/>
      <c r="BK3236" s="153"/>
      <c r="BL3236" s="153"/>
    </row>
    <row r="3237" spans="1:64" x14ac:dyDescent="0.45">
      <c r="A3237" s="151"/>
      <c r="B3237" s="152"/>
      <c r="C3237" s="51"/>
      <c r="D3237" s="51"/>
      <c r="E3237" s="153"/>
      <c r="F3237" s="153"/>
      <c r="BF3237" s="399"/>
      <c r="BG3237" s="410"/>
      <c r="BH3237" s="153"/>
      <c r="BI3237" s="153"/>
      <c r="BJ3237" s="153"/>
      <c r="BK3237" s="153"/>
      <c r="BL3237" s="153"/>
    </row>
    <row r="3238" spans="1:64" x14ac:dyDescent="0.45">
      <c r="A3238" s="151"/>
      <c r="B3238" s="152"/>
      <c r="C3238" s="51"/>
      <c r="D3238" s="51"/>
      <c r="E3238" s="153"/>
      <c r="F3238" s="153"/>
      <c r="BF3238" s="399"/>
      <c r="BG3238" s="410"/>
      <c r="BH3238" s="153"/>
      <c r="BI3238" s="153"/>
      <c r="BJ3238" s="153"/>
      <c r="BK3238" s="153"/>
      <c r="BL3238" s="153"/>
    </row>
    <row r="3239" spans="1:64" x14ac:dyDescent="0.45">
      <c r="A3239" s="151"/>
      <c r="B3239" s="152"/>
      <c r="C3239" s="51"/>
      <c r="D3239" s="51"/>
      <c r="E3239" s="153"/>
      <c r="F3239" s="153"/>
      <c r="BF3239" s="399"/>
      <c r="BG3239" s="410"/>
      <c r="BH3239" s="153"/>
      <c r="BI3239" s="153"/>
      <c r="BJ3239" s="153"/>
      <c r="BK3239" s="153"/>
      <c r="BL3239" s="153"/>
    </row>
    <row r="3240" spans="1:64" x14ac:dyDescent="0.45">
      <c r="A3240" s="151"/>
      <c r="B3240" s="152"/>
      <c r="C3240" s="51"/>
      <c r="D3240" s="51"/>
      <c r="E3240" s="153"/>
      <c r="F3240" s="153"/>
      <c r="BF3240" s="399"/>
      <c r="BG3240" s="410"/>
      <c r="BH3240" s="153"/>
      <c r="BI3240" s="153"/>
      <c r="BJ3240" s="153"/>
      <c r="BK3240" s="153"/>
      <c r="BL3240" s="153"/>
    </row>
    <row r="3241" spans="1:64" x14ac:dyDescent="0.45">
      <c r="A3241" s="151"/>
      <c r="B3241" s="152"/>
      <c r="C3241" s="51"/>
      <c r="D3241" s="51"/>
      <c r="E3241" s="153"/>
      <c r="F3241" s="153"/>
      <c r="BF3241" s="399"/>
      <c r="BG3241" s="410"/>
      <c r="BH3241" s="153"/>
      <c r="BI3241" s="153"/>
      <c r="BJ3241" s="153"/>
      <c r="BK3241" s="153"/>
      <c r="BL3241" s="153"/>
    </row>
    <row r="3242" spans="1:64" x14ac:dyDescent="0.45">
      <c r="A3242" s="151"/>
      <c r="B3242" s="152"/>
      <c r="C3242" s="51"/>
      <c r="D3242" s="51"/>
      <c r="E3242" s="153"/>
      <c r="F3242" s="153"/>
      <c r="BF3242" s="399"/>
      <c r="BG3242" s="410"/>
      <c r="BH3242" s="153"/>
      <c r="BI3242" s="153"/>
      <c r="BJ3242" s="153"/>
      <c r="BK3242" s="153"/>
      <c r="BL3242" s="153"/>
    </row>
    <row r="3243" spans="1:64" x14ac:dyDescent="0.45">
      <c r="A3243" s="151"/>
      <c r="B3243" s="152"/>
      <c r="C3243" s="51"/>
      <c r="D3243" s="51"/>
      <c r="E3243" s="153"/>
      <c r="F3243" s="153"/>
      <c r="BF3243" s="399"/>
      <c r="BG3243" s="410"/>
      <c r="BH3243" s="153"/>
      <c r="BI3243" s="153"/>
      <c r="BJ3243" s="153"/>
      <c r="BK3243" s="153"/>
      <c r="BL3243" s="153"/>
    </row>
    <row r="3244" spans="1:64" x14ac:dyDescent="0.45">
      <c r="A3244" s="151"/>
      <c r="B3244" s="152"/>
      <c r="C3244" s="51"/>
      <c r="D3244" s="51"/>
      <c r="E3244" s="153"/>
      <c r="F3244" s="153"/>
      <c r="BF3244" s="399"/>
      <c r="BG3244" s="410"/>
      <c r="BH3244" s="153"/>
      <c r="BI3244" s="153"/>
      <c r="BJ3244" s="153"/>
      <c r="BK3244" s="153"/>
      <c r="BL3244" s="153"/>
    </row>
    <row r="3245" spans="1:64" x14ac:dyDescent="0.45">
      <c r="A3245" s="151"/>
      <c r="B3245" s="152"/>
      <c r="C3245" s="51"/>
      <c r="D3245" s="51"/>
      <c r="E3245" s="153"/>
      <c r="F3245" s="153"/>
      <c r="BF3245" s="399"/>
      <c r="BG3245" s="410"/>
      <c r="BH3245" s="153"/>
      <c r="BI3245" s="153"/>
      <c r="BJ3245" s="153"/>
      <c r="BK3245" s="153"/>
      <c r="BL3245" s="153"/>
    </row>
    <row r="3246" spans="1:64" x14ac:dyDescent="0.45">
      <c r="A3246" s="151"/>
      <c r="B3246" s="152"/>
      <c r="C3246" s="51"/>
      <c r="D3246" s="51"/>
      <c r="E3246" s="153"/>
      <c r="F3246" s="153"/>
      <c r="BF3246" s="399"/>
      <c r="BG3246" s="410"/>
      <c r="BH3246" s="153"/>
      <c r="BI3246" s="153"/>
      <c r="BJ3246" s="153"/>
      <c r="BK3246" s="153"/>
      <c r="BL3246" s="153"/>
    </row>
    <row r="3247" spans="1:64" x14ac:dyDescent="0.45">
      <c r="A3247" s="151"/>
      <c r="B3247" s="152"/>
      <c r="C3247" s="51"/>
      <c r="D3247" s="51"/>
      <c r="E3247" s="153"/>
      <c r="F3247" s="153"/>
      <c r="BF3247" s="399"/>
      <c r="BG3247" s="410"/>
      <c r="BH3247" s="153"/>
      <c r="BI3247" s="153"/>
      <c r="BJ3247" s="153"/>
      <c r="BK3247" s="153"/>
      <c r="BL3247" s="153"/>
    </row>
    <row r="3248" spans="1:64" x14ac:dyDescent="0.45">
      <c r="A3248" s="151"/>
      <c r="B3248" s="152"/>
      <c r="C3248" s="51"/>
      <c r="D3248" s="51"/>
      <c r="E3248" s="153"/>
      <c r="F3248" s="153"/>
      <c r="BF3248" s="399"/>
      <c r="BG3248" s="410"/>
      <c r="BH3248" s="153"/>
      <c r="BI3248" s="153"/>
      <c r="BJ3248" s="153"/>
      <c r="BK3248" s="153"/>
      <c r="BL3248" s="153"/>
    </row>
    <row r="3249" spans="1:64" x14ac:dyDescent="0.45">
      <c r="A3249" s="151"/>
      <c r="B3249" s="152"/>
      <c r="C3249" s="51"/>
      <c r="D3249" s="51"/>
      <c r="E3249" s="153"/>
      <c r="F3249" s="153"/>
      <c r="BF3249" s="399"/>
      <c r="BG3249" s="410"/>
      <c r="BH3249" s="153"/>
      <c r="BI3249" s="153"/>
      <c r="BJ3249" s="153"/>
      <c r="BK3249" s="153"/>
      <c r="BL3249" s="153"/>
    </row>
    <row r="3250" spans="1:64" x14ac:dyDescent="0.45">
      <c r="A3250" s="151"/>
      <c r="B3250" s="152"/>
      <c r="C3250" s="51"/>
      <c r="D3250" s="51"/>
      <c r="E3250" s="153"/>
      <c r="F3250" s="153"/>
      <c r="BF3250" s="399"/>
      <c r="BG3250" s="410"/>
      <c r="BH3250" s="153"/>
      <c r="BI3250" s="153"/>
      <c r="BJ3250" s="153"/>
      <c r="BK3250" s="153"/>
      <c r="BL3250" s="153"/>
    </row>
    <row r="3251" spans="1:64" x14ac:dyDescent="0.45">
      <c r="A3251" s="151"/>
      <c r="B3251" s="152"/>
      <c r="C3251" s="51"/>
      <c r="D3251" s="51"/>
      <c r="E3251" s="153"/>
      <c r="F3251" s="153"/>
      <c r="BF3251" s="399"/>
      <c r="BG3251" s="410"/>
      <c r="BH3251" s="153"/>
      <c r="BI3251" s="153"/>
      <c r="BJ3251" s="153"/>
      <c r="BK3251" s="153"/>
      <c r="BL3251" s="153"/>
    </row>
    <row r="3252" spans="1:64" x14ac:dyDescent="0.45">
      <c r="A3252" s="151"/>
      <c r="B3252" s="152"/>
      <c r="C3252" s="51"/>
      <c r="D3252" s="51"/>
      <c r="E3252" s="153"/>
      <c r="F3252" s="153"/>
      <c r="BF3252" s="399"/>
      <c r="BG3252" s="410"/>
      <c r="BH3252" s="153"/>
      <c r="BI3252" s="153"/>
      <c r="BJ3252" s="153"/>
      <c r="BK3252" s="153"/>
      <c r="BL3252" s="153"/>
    </row>
    <row r="3253" spans="1:64" x14ac:dyDescent="0.45">
      <c r="A3253" s="151"/>
      <c r="B3253" s="152"/>
      <c r="C3253" s="51"/>
      <c r="D3253" s="51"/>
      <c r="E3253" s="153"/>
      <c r="F3253" s="153"/>
      <c r="BF3253" s="399"/>
      <c r="BG3253" s="410"/>
      <c r="BH3253" s="153"/>
      <c r="BI3253" s="153"/>
      <c r="BJ3253" s="153"/>
      <c r="BK3253" s="153"/>
      <c r="BL3253" s="153"/>
    </row>
    <row r="3254" spans="1:64" x14ac:dyDescent="0.45">
      <c r="A3254" s="151"/>
      <c r="B3254" s="152"/>
      <c r="C3254" s="51"/>
      <c r="D3254" s="51"/>
      <c r="E3254" s="153"/>
      <c r="F3254" s="153"/>
      <c r="BF3254" s="399"/>
      <c r="BG3254" s="410"/>
      <c r="BH3254" s="153"/>
      <c r="BI3254" s="153"/>
      <c r="BJ3254" s="153"/>
      <c r="BK3254" s="153"/>
      <c r="BL3254" s="153"/>
    </row>
    <row r="3255" spans="1:64" x14ac:dyDescent="0.45">
      <c r="A3255" s="151"/>
      <c r="B3255" s="152"/>
      <c r="C3255" s="51"/>
      <c r="D3255" s="51"/>
      <c r="E3255" s="153"/>
      <c r="F3255" s="153"/>
      <c r="BF3255" s="399"/>
      <c r="BG3255" s="410"/>
      <c r="BH3255" s="153"/>
      <c r="BI3255" s="153"/>
      <c r="BJ3255" s="153"/>
      <c r="BK3255" s="153"/>
      <c r="BL3255" s="153"/>
    </row>
    <row r="3256" spans="1:64" x14ac:dyDescent="0.45">
      <c r="A3256" s="151"/>
      <c r="B3256" s="152"/>
      <c r="C3256" s="51"/>
      <c r="D3256" s="51"/>
      <c r="E3256" s="153"/>
      <c r="F3256" s="153"/>
      <c r="BF3256" s="399"/>
      <c r="BG3256" s="410"/>
      <c r="BH3256" s="153"/>
      <c r="BI3256" s="153"/>
      <c r="BJ3256" s="153"/>
      <c r="BK3256" s="153"/>
      <c r="BL3256" s="153"/>
    </row>
    <row r="3257" spans="1:64" x14ac:dyDescent="0.45">
      <c r="A3257" s="151"/>
      <c r="B3257" s="152"/>
      <c r="C3257" s="51"/>
      <c r="D3257" s="51"/>
      <c r="E3257" s="153"/>
      <c r="F3257" s="153"/>
      <c r="BF3257" s="399"/>
      <c r="BG3257" s="410"/>
      <c r="BH3257" s="153"/>
      <c r="BI3257" s="153"/>
      <c r="BJ3257" s="153"/>
      <c r="BK3257" s="153"/>
      <c r="BL3257" s="153"/>
    </row>
    <row r="3258" spans="1:64" x14ac:dyDescent="0.45">
      <c r="A3258" s="151"/>
      <c r="B3258" s="152"/>
      <c r="C3258" s="51"/>
      <c r="D3258" s="51"/>
      <c r="E3258" s="153"/>
      <c r="F3258" s="153"/>
      <c r="BF3258" s="399"/>
      <c r="BG3258" s="410"/>
      <c r="BH3258" s="153"/>
      <c r="BI3258" s="153"/>
      <c r="BJ3258" s="153"/>
      <c r="BK3258" s="153"/>
      <c r="BL3258" s="153"/>
    </row>
    <row r="3259" spans="1:64" x14ac:dyDescent="0.45">
      <c r="A3259" s="151"/>
      <c r="B3259" s="152"/>
      <c r="C3259" s="51"/>
      <c r="D3259" s="51"/>
      <c r="E3259" s="153"/>
      <c r="F3259" s="153"/>
      <c r="BF3259" s="399"/>
      <c r="BG3259" s="410"/>
      <c r="BH3259" s="153"/>
      <c r="BI3259" s="153"/>
      <c r="BJ3259" s="153"/>
      <c r="BK3259" s="153"/>
      <c r="BL3259" s="153"/>
    </row>
    <row r="3260" spans="1:64" x14ac:dyDescent="0.45">
      <c r="A3260" s="151"/>
      <c r="B3260" s="152"/>
      <c r="C3260" s="51"/>
      <c r="D3260" s="51"/>
      <c r="E3260" s="153"/>
      <c r="F3260" s="153"/>
      <c r="BF3260" s="399"/>
      <c r="BG3260" s="410"/>
      <c r="BH3260" s="153"/>
      <c r="BI3260" s="153"/>
      <c r="BJ3260" s="153"/>
      <c r="BK3260" s="153"/>
      <c r="BL3260" s="153"/>
    </row>
    <row r="3261" spans="1:64" x14ac:dyDescent="0.45">
      <c r="A3261" s="151"/>
      <c r="B3261" s="152"/>
      <c r="C3261" s="51"/>
      <c r="D3261" s="51"/>
      <c r="E3261" s="153"/>
      <c r="F3261" s="153"/>
      <c r="BF3261" s="399"/>
      <c r="BG3261" s="410"/>
      <c r="BH3261" s="153"/>
      <c r="BI3261" s="153"/>
      <c r="BJ3261" s="153"/>
      <c r="BK3261" s="153"/>
      <c r="BL3261" s="153"/>
    </row>
    <row r="3262" spans="1:64" x14ac:dyDescent="0.45">
      <c r="A3262" s="151"/>
      <c r="B3262" s="152"/>
      <c r="C3262" s="51"/>
      <c r="D3262" s="51"/>
      <c r="E3262" s="153"/>
      <c r="F3262" s="153"/>
      <c r="BF3262" s="399"/>
      <c r="BG3262" s="410"/>
      <c r="BH3262" s="153"/>
      <c r="BI3262" s="153"/>
      <c r="BJ3262" s="153"/>
      <c r="BK3262" s="153"/>
      <c r="BL3262" s="153"/>
    </row>
    <row r="3263" spans="1:64" x14ac:dyDescent="0.45">
      <c r="A3263" s="151"/>
      <c r="B3263" s="152"/>
      <c r="C3263" s="51"/>
      <c r="D3263" s="51"/>
      <c r="E3263" s="153"/>
      <c r="F3263" s="153"/>
      <c r="BF3263" s="399"/>
      <c r="BG3263" s="410"/>
      <c r="BH3263" s="153"/>
      <c r="BI3263" s="153"/>
      <c r="BJ3263" s="153"/>
      <c r="BK3263" s="153"/>
      <c r="BL3263" s="153"/>
    </row>
    <row r="3264" spans="1:64" x14ac:dyDescent="0.45">
      <c r="A3264" s="151"/>
      <c r="B3264" s="152"/>
      <c r="C3264" s="51"/>
      <c r="D3264" s="51"/>
      <c r="E3264" s="153"/>
      <c r="F3264" s="153"/>
      <c r="BF3264" s="399"/>
      <c r="BG3264" s="410"/>
      <c r="BH3264" s="153"/>
      <c r="BI3264" s="153"/>
      <c r="BJ3264" s="153"/>
      <c r="BK3264" s="153"/>
      <c r="BL3264" s="153"/>
    </row>
    <row r="3265" spans="1:64" x14ac:dyDescent="0.45">
      <c r="A3265" s="151"/>
      <c r="B3265" s="152"/>
      <c r="C3265" s="51"/>
      <c r="D3265" s="51"/>
      <c r="E3265" s="153"/>
      <c r="F3265" s="153"/>
      <c r="BF3265" s="399"/>
      <c r="BG3265" s="410"/>
      <c r="BH3265" s="153"/>
      <c r="BI3265" s="153"/>
      <c r="BJ3265" s="153"/>
      <c r="BK3265" s="153"/>
      <c r="BL3265" s="153"/>
    </row>
    <row r="3266" spans="1:64" x14ac:dyDescent="0.45">
      <c r="A3266" s="151"/>
      <c r="B3266" s="152"/>
      <c r="C3266" s="51"/>
      <c r="D3266" s="51"/>
      <c r="E3266" s="153"/>
      <c r="F3266" s="153"/>
      <c r="BF3266" s="399"/>
      <c r="BG3266" s="410"/>
      <c r="BH3266" s="153"/>
      <c r="BI3266" s="153"/>
      <c r="BJ3266" s="153"/>
      <c r="BK3266" s="153"/>
      <c r="BL3266" s="153"/>
    </row>
    <row r="3267" spans="1:64" x14ac:dyDescent="0.45">
      <c r="A3267" s="151"/>
      <c r="B3267" s="152"/>
      <c r="C3267" s="51"/>
      <c r="D3267" s="51"/>
      <c r="E3267" s="153"/>
      <c r="F3267" s="153"/>
      <c r="BF3267" s="399"/>
      <c r="BG3267" s="410"/>
      <c r="BH3267" s="153"/>
      <c r="BI3267" s="153"/>
      <c r="BJ3267" s="153"/>
      <c r="BK3267" s="153"/>
      <c r="BL3267" s="153"/>
    </row>
    <row r="3268" spans="1:64" x14ac:dyDescent="0.45">
      <c r="A3268" s="151"/>
      <c r="B3268" s="152"/>
      <c r="C3268" s="51"/>
      <c r="D3268" s="51"/>
      <c r="E3268" s="153"/>
      <c r="F3268" s="153"/>
      <c r="BF3268" s="399"/>
      <c r="BG3268" s="410"/>
      <c r="BH3268" s="153"/>
      <c r="BI3268" s="153"/>
      <c r="BJ3268" s="153"/>
      <c r="BK3268" s="153"/>
      <c r="BL3268" s="153"/>
    </row>
    <row r="3269" spans="1:64" x14ac:dyDescent="0.45">
      <c r="A3269" s="151"/>
      <c r="B3269" s="152"/>
      <c r="C3269" s="51"/>
      <c r="D3269" s="51"/>
      <c r="E3269" s="153"/>
      <c r="F3269" s="153"/>
      <c r="BF3269" s="399"/>
      <c r="BG3269" s="410"/>
      <c r="BH3269" s="153"/>
      <c r="BI3269" s="153"/>
      <c r="BJ3269" s="153"/>
      <c r="BK3269" s="153"/>
      <c r="BL3269" s="153"/>
    </row>
    <row r="3270" spans="1:64" x14ac:dyDescent="0.45">
      <c r="A3270" s="151"/>
      <c r="B3270" s="152"/>
      <c r="C3270" s="51"/>
      <c r="D3270" s="51"/>
      <c r="E3270" s="153"/>
      <c r="F3270" s="153"/>
      <c r="BF3270" s="399"/>
      <c r="BG3270" s="410"/>
      <c r="BH3270" s="153"/>
      <c r="BI3270" s="153"/>
      <c r="BJ3270" s="153"/>
      <c r="BK3270" s="153"/>
      <c r="BL3270" s="153"/>
    </row>
    <row r="3271" spans="1:64" x14ac:dyDescent="0.45">
      <c r="A3271" s="151"/>
      <c r="B3271" s="152"/>
      <c r="C3271" s="51"/>
      <c r="D3271" s="51"/>
      <c r="E3271" s="153"/>
      <c r="F3271" s="153"/>
      <c r="BF3271" s="399"/>
      <c r="BG3271" s="410"/>
      <c r="BH3271" s="153"/>
      <c r="BI3271" s="153"/>
      <c r="BJ3271" s="153"/>
      <c r="BK3271" s="153"/>
      <c r="BL3271" s="153"/>
    </row>
    <row r="3272" spans="1:64" x14ac:dyDescent="0.45">
      <c r="A3272" s="151"/>
      <c r="B3272" s="152"/>
      <c r="C3272" s="51"/>
      <c r="D3272" s="51"/>
      <c r="E3272" s="153"/>
      <c r="F3272" s="153"/>
      <c r="BF3272" s="399"/>
      <c r="BG3272" s="410"/>
      <c r="BH3272" s="153"/>
      <c r="BI3272" s="153"/>
      <c r="BJ3272" s="153"/>
      <c r="BK3272" s="153"/>
      <c r="BL3272" s="153"/>
    </row>
    <row r="3273" spans="1:64" x14ac:dyDescent="0.45">
      <c r="A3273" s="151"/>
      <c r="B3273" s="152"/>
      <c r="C3273" s="51"/>
      <c r="D3273" s="51"/>
      <c r="E3273" s="153"/>
      <c r="F3273" s="153"/>
      <c r="BF3273" s="399"/>
      <c r="BG3273" s="410"/>
      <c r="BH3273" s="153"/>
      <c r="BI3273" s="153"/>
      <c r="BJ3273" s="153"/>
      <c r="BK3273" s="153"/>
      <c r="BL3273" s="153"/>
    </row>
    <row r="3274" spans="1:64" x14ac:dyDescent="0.45">
      <c r="A3274" s="151"/>
      <c r="B3274" s="152"/>
      <c r="C3274" s="51"/>
      <c r="D3274" s="51"/>
      <c r="E3274" s="153"/>
      <c r="F3274" s="153"/>
      <c r="BF3274" s="399"/>
      <c r="BG3274" s="410"/>
      <c r="BH3274" s="153"/>
      <c r="BI3274" s="153"/>
      <c r="BJ3274" s="153"/>
      <c r="BK3274" s="153"/>
      <c r="BL3274" s="153"/>
    </row>
    <row r="3275" spans="1:64" x14ac:dyDescent="0.45">
      <c r="A3275" s="151"/>
      <c r="B3275" s="152"/>
      <c r="C3275" s="51"/>
      <c r="D3275" s="51"/>
      <c r="E3275" s="153"/>
      <c r="F3275" s="153"/>
      <c r="BF3275" s="399"/>
      <c r="BG3275" s="410"/>
      <c r="BH3275" s="153"/>
      <c r="BI3275" s="153"/>
      <c r="BJ3275" s="153"/>
      <c r="BK3275" s="153"/>
      <c r="BL3275" s="153"/>
    </row>
    <row r="3276" spans="1:64" x14ac:dyDescent="0.45">
      <c r="A3276" s="151"/>
      <c r="B3276" s="152"/>
      <c r="C3276" s="51"/>
      <c r="D3276" s="51"/>
      <c r="E3276" s="153"/>
      <c r="F3276" s="153"/>
      <c r="BF3276" s="399"/>
      <c r="BG3276" s="410"/>
      <c r="BH3276" s="153"/>
      <c r="BI3276" s="153"/>
      <c r="BJ3276" s="153"/>
      <c r="BK3276" s="153"/>
      <c r="BL3276" s="153"/>
    </row>
    <row r="3277" spans="1:64" x14ac:dyDescent="0.45">
      <c r="A3277" s="151"/>
      <c r="B3277" s="152"/>
      <c r="C3277" s="51"/>
      <c r="D3277" s="51"/>
      <c r="E3277" s="153"/>
      <c r="F3277" s="153"/>
      <c r="BF3277" s="399"/>
      <c r="BG3277" s="410"/>
      <c r="BH3277" s="153"/>
      <c r="BI3277" s="153"/>
      <c r="BJ3277" s="153"/>
      <c r="BK3277" s="153"/>
      <c r="BL3277" s="153"/>
    </row>
    <row r="3278" spans="1:64" x14ac:dyDescent="0.45">
      <c r="A3278" s="151"/>
      <c r="B3278" s="152"/>
      <c r="C3278" s="51"/>
      <c r="D3278" s="51"/>
      <c r="E3278" s="153"/>
      <c r="F3278" s="153"/>
      <c r="BF3278" s="399"/>
      <c r="BG3278" s="410"/>
      <c r="BH3278" s="153"/>
      <c r="BI3278" s="153"/>
      <c r="BJ3278" s="153"/>
      <c r="BK3278" s="153"/>
      <c r="BL3278" s="153"/>
    </row>
    <row r="3279" spans="1:64" x14ac:dyDescent="0.45">
      <c r="A3279" s="151"/>
      <c r="B3279" s="152"/>
      <c r="C3279" s="51"/>
      <c r="D3279" s="51"/>
      <c r="E3279" s="153"/>
      <c r="F3279" s="153"/>
      <c r="BF3279" s="399"/>
      <c r="BG3279" s="410"/>
      <c r="BH3279" s="153"/>
      <c r="BI3279" s="153"/>
      <c r="BJ3279" s="153"/>
      <c r="BK3279" s="153"/>
      <c r="BL3279" s="153"/>
    </row>
    <row r="3280" spans="1:64" x14ac:dyDescent="0.45">
      <c r="A3280" s="151"/>
      <c r="B3280" s="152"/>
      <c r="C3280" s="51"/>
      <c r="D3280" s="51"/>
      <c r="E3280" s="153"/>
      <c r="F3280" s="153"/>
      <c r="BF3280" s="399"/>
      <c r="BG3280" s="410"/>
      <c r="BH3280" s="153"/>
      <c r="BI3280" s="153"/>
      <c r="BJ3280" s="153"/>
      <c r="BK3280" s="153"/>
      <c r="BL3280" s="153"/>
    </row>
    <row r="3281" spans="1:64" x14ac:dyDescent="0.45">
      <c r="A3281" s="151"/>
      <c r="B3281" s="152"/>
      <c r="C3281" s="51"/>
      <c r="D3281" s="51"/>
      <c r="E3281" s="153"/>
      <c r="F3281" s="153"/>
      <c r="BF3281" s="399"/>
      <c r="BG3281" s="410"/>
      <c r="BH3281" s="153"/>
      <c r="BI3281" s="153"/>
      <c r="BJ3281" s="153"/>
      <c r="BK3281" s="153"/>
      <c r="BL3281" s="153"/>
    </row>
    <row r="3282" spans="1:64" x14ac:dyDescent="0.45">
      <c r="A3282" s="151"/>
      <c r="B3282" s="152"/>
      <c r="C3282" s="51"/>
      <c r="D3282" s="51"/>
      <c r="E3282" s="153"/>
      <c r="F3282" s="153"/>
      <c r="BF3282" s="399"/>
      <c r="BG3282" s="410"/>
      <c r="BH3282" s="153"/>
      <c r="BI3282" s="153"/>
      <c r="BJ3282" s="153"/>
      <c r="BK3282" s="153"/>
      <c r="BL3282" s="153"/>
    </row>
    <row r="3283" spans="1:64" x14ac:dyDescent="0.45">
      <c r="A3283" s="151"/>
      <c r="B3283" s="152"/>
      <c r="C3283" s="51"/>
      <c r="D3283" s="51"/>
      <c r="E3283" s="153"/>
      <c r="F3283" s="153"/>
      <c r="BF3283" s="399"/>
      <c r="BG3283" s="410"/>
      <c r="BH3283" s="153"/>
      <c r="BI3283" s="153"/>
      <c r="BJ3283" s="153"/>
      <c r="BK3283" s="153"/>
      <c r="BL3283" s="153"/>
    </row>
    <row r="3284" spans="1:64" x14ac:dyDescent="0.45">
      <c r="A3284" s="151"/>
      <c r="B3284" s="152"/>
      <c r="C3284" s="51"/>
      <c r="D3284" s="51"/>
      <c r="E3284" s="153"/>
      <c r="F3284" s="153"/>
      <c r="BF3284" s="399"/>
      <c r="BG3284" s="410"/>
      <c r="BH3284" s="153"/>
      <c r="BI3284" s="153"/>
      <c r="BJ3284" s="153"/>
      <c r="BK3284" s="153"/>
      <c r="BL3284" s="153"/>
    </row>
    <row r="3285" spans="1:64" x14ac:dyDescent="0.45">
      <c r="A3285" s="151"/>
      <c r="B3285" s="152"/>
      <c r="C3285" s="51"/>
      <c r="D3285" s="51"/>
      <c r="E3285" s="153"/>
      <c r="F3285" s="153"/>
      <c r="BF3285" s="399"/>
      <c r="BG3285" s="410"/>
      <c r="BH3285" s="153"/>
      <c r="BI3285" s="153"/>
      <c r="BJ3285" s="153"/>
      <c r="BK3285" s="153"/>
      <c r="BL3285" s="153"/>
    </row>
    <row r="3286" spans="1:64" x14ac:dyDescent="0.45">
      <c r="A3286" s="151"/>
      <c r="B3286" s="152"/>
      <c r="C3286" s="51"/>
      <c r="D3286" s="51"/>
      <c r="E3286" s="153"/>
      <c r="F3286" s="153"/>
      <c r="BF3286" s="399"/>
      <c r="BG3286" s="410"/>
      <c r="BH3286" s="153"/>
      <c r="BI3286" s="153"/>
      <c r="BJ3286" s="153"/>
      <c r="BK3286" s="153"/>
      <c r="BL3286" s="153"/>
    </row>
    <row r="3287" spans="1:64" x14ac:dyDescent="0.45">
      <c r="A3287" s="151"/>
      <c r="B3287" s="152"/>
      <c r="C3287" s="51"/>
      <c r="D3287" s="51"/>
      <c r="E3287" s="153"/>
      <c r="F3287" s="153"/>
      <c r="BF3287" s="399"/>
      <c r="BG3287" s="410"/>
      <c r="BH3287" s="153"/>
      <c r="BI3287" s="153"/>
      <c r="BJ3287" s="153"/>
      <c r="BK3287" s="153"/>
      <c r="BL3287" s="153"/>
    </row>
    <row r="3288" spans="1:64" x14ac:dyDescent="0.45">
      <c r="A3288" s="151"/>
      <c r="B3288" s="152"/>
      <c r="C3288" s="51"/>
      <c r="D3288" s="51"/>
      <c r="E3288" s="153"/>
      <c r="F3288" s="153"/>
      <c r="BF3288" s="399"/>
      <c r="BG3288" s="410"/>
      <c r="BH3288" s="153"/>
      <c r="BI3288" s="153"/>
      <c r="BJ3288" s="153"/>
      <c r="BK3288" s="153"/>
      <c r="BL3288" s="153"/>
    </row>
    <row r="3289" spans="1:64" x14ac:dyDescent="0.45">
      <c r="A3289" s="151"/>
      <c r="B3289" s="152"/>
      <c r="C3289" s="51"/>
      <c r="D3289" s="51"/>
      <c r="E3289" s="153"/>
      <c r="F3289" s="153"/>
      <c r="BF3289" s="399"/>
      <c r="BG3289" s="410"/>
      <c r="BH3289" s="153"/>
      <c r="BI3289" s="153"/>
      <c r="BJ3289" s="153"/>
      <c r="BK3289" s="153"/>
      <c r="BL3289" s="153"/>
    </row>
    <row r="3290" spans="1:64" x14ac:dyDescent="0.45">
      <c r="A3290" s="151"/>
      <c r="B3290" s="152"/>
      <c r="C3290" s="51"/>
      <c r="D3290" s="51"/>
      <c r="E3290" s="153"/>
      <c r="F3290" s="153"/>
      <c r="BF3290" s="399"/>
      <c r="BG3290" s="410"/>
      <c r="BH3290" s="153"/>
      <c r="BI3290" s="153"/>
      <c r="BJ3290" s="153"/>
      <c r="BK3290" s="153"/>
      <c r="BL3290" s="153"/>
    </row>
    <row r="3291" spans="1:64" x14ac:dyDescent="0.45">
      <c r="A3291" s="151"/>
      <c r="B3291" s="152"/>
      <c r="C3291" s="51"/>
      <c r="D3291" s="51"/>
      <c r="E3291" s="153"/>
      <c r="F3291" s="153"/>
      <c r="BF3291" s="399"/>
      <c r="BG3291" s="410"/>
      <c r="BH3291" s="153"/>
      <c r="BI3291" s="153"/>
      <c r="BJ3291" s="153"/>
      <c r="BK3291" s="153"/>
      <c r="BL3291" s="153"/>
    </row>
    <row r="3292" spans="1:64" x14ac:dyDescent="0.45">
      <c r="A3292" s="151"/>
      <c r="B3292" s="152"/>
      <c r="C3292" s="51"/>
      <c r="D3292" s="51"/>
      <c r="E3292" s="153"/>
      <c r="F3292" s="153"/>
      <c r="BF3292" s="399"/>
      <c r="BG3292" s="410"/>
      <c r="BH3292" s="153"/>
      <c r="BI3292" s="153"/>
      <c r="BJ3292" s="153"/>
      <c r="BK3292" s="153"/>
      <c r="BL3292" s="153"/>
    </row>
    <row r="3293" spans="1:64" x14ac:dyDescent="0.45">
      <c r="A3293" s="151"/>
      <c r="B3293" s="152"/>
      <c r="C3293" s="51"/>
      <c r="D3293" s="51"/>
      <c r="E3293" s="153"/>
      <c r="F3293" s="153"/>
      <c r="BF3293" s="399"/>
      <c r="BG3293" s="410"/>
      <c r="BH3293" s="153"/>
      <c r="BI3293" s="153"/>
      <c r="BJ3293" s="153"/>
      <c r="BK3293" s="153"/>
      <c r="BL3293" s="153"/>
    </row>
    <row r="3294" spans="1:64" x14ac:dyDescent="0.45">
      <c r="A3294" s="151"/>
      <c r="B3294" s="152"/>
      <c r="C3294" s="51"/>
      <c r="D3294" s="51"/>
      <c r="E3294" s="153"/>
      <c r="F3294" s="153"/>
      <c r="BF3294" s="399"/>
      <c r="BG3294" s="410"/>
      <c r="BH3294" s="153"/>
      <c r="BI3294" s="153"/>
      <c r="BJ3294" s="153"/>
      <c r="BK3294" s="153"/>
      <c r="BL3294" s="153"/>
    </row>
    <row r="3295" spans="1:64" x14ac:dyDescent="0.45">
      <c r="A3295" s="151"/>
      <c r="B3295" s="152"/>
      <c r="C3295" s="51"/>
      <c r="D3295" s="51"/>
      <c r="E3295" s="153"/>
      <c r="F3295" s="153"/>
      <c r="BF3295" s="399"/>
      <c r="BG3295" s="410"/>
      <c r="BH3295" s="153"/>
      <c r="BI3295" s="153"/>
      <c r="BJ3295" s="153"/>
      <c r="BK3295" s="153"/>
      <c r="BL3295" s="153"/>
    </row>
    <row r="3296" spans="1:64" x14ac:dyDescent="0.45">
      <c r="A3296" s="151"/>
      <c r="B3296" s="152"/>
      <c r="C3296" s="51"/>
      <c r="D3296" s="51"/>
      <c r="E3296" s="153"/>
      <c r="F3296" s="153"/>
      <c r="BF3296" s="399"/>
      <c r="BG3296" s="410"/>
      <c r="BH3296" s="153"/>
      <c r="BI3296" s="153"/>
      <c r="BJ3296" s="153"/>
      <c r="BK3296" s="153"/>
      <c r="BL3296" s="153"/>
    </row>
    <row r="3297" spans="1:64" x14ac:dyDescent="0.45">
      <c r="A3297" s="151"/>
      <c r="B3297" s="152"/>
      <c r="C3297" s="51"/>
      <c r="D3297" s="51"/>
      <c r="E3297" s="153"/>
      <c r="F3297" s="153"/>
      <c r="BF3297" s="399"/>
      <c r="BG3297" s="410"/>
      <c r="BH3297" s="153"/>
      <c r="BI3297" s="153"/>
      <c r="BJ3297" s="153"/>
      <c r="BK3297" s="153"/>
      <c r="BL3297" s="153"/>
    </row>
    <row r="3298" spans="1:64" x14ac:dyDescent="0.45">
      <c r="A3298" s="151"/>
      <c r="B3298" s="152"/>
      <c r="C3298" s="51"/>
      <c r="D3298" s="51"/>
      <c r="E3298" s="153"/>
      <c r="F3298" s="153"/>
      <c r="BF3298" s="399"/>
      <c r="BG3298" s="410"/>
      <c r="BH3298" s="153"/>
      <c r="BI3298" s="153"/>
      <c r="BJ3298" s="153"/>
      <c r="BK3298" s="153"/>
      <c r="BL3298" s="153"/>
    </row>
    <row r="3299" spans="1:64" x14ac:dyDescent="0.45">
      <c r="A3299" s="151"/>
      <c r="B3299" s="152"/>
      <c r="C3299" s="51"/>
      <c r="D3299" s="51"/>
      <c r="E3299" s="153"/>
      <c r="F3299" s="153"/>
      <c r="BF3299" s="399"/>
      <c r="BG3299" s="410"/>
      <c r="BH3299" s="153"/>
      <c r="BI3299" s="153"/>
      <c r="BJ3299" s="153"/>
      <c r="BK3299" s="153"/>
      <c r="BL3299" s="153"/>
    </row>
    <row r="3300" spans="1:64" x14ac:dyDescent="0.45">
      <c r="A3300" s="151"/>
      <c r="B3300" s="152"/>
      <c r="C3300" s="51"/>
      <c r="D3300" s="51"/>
      <c r="E3300" s="153"/>
      <c r="F3300" s="153"/>
      <c r="BF3300" s="399"/>
      <c r="BG3300" s="410"/>
      <c r="BH3300" s="153"/>
      <c r="BI3300" s="153"/>
      <c r="BJ3300" s="153"/>
      <c r="BK3300" s="153"/>
      <c r="BL3300" s="153"/>
    </row>
    <row r="3301" spans="1:64" x14ac:dyDescent="0.45">
      <c r="A3301" s="151"/>
      <c r="B3301" s="152"/>
      <c r="C3301" s="51"/>
      <c r="D3301" s="51"/>
      <c r="E3301" s="153"/>
      <c r="F3301" s="153"/>
      <c r="BF3301" s="399"/>
      <c r="BG3301" s="410"/>
      <c r="BH3301" s="153"/>
      <c r="BI3301" s="153"/>
      <c r="BJ3301" s="153"/>
      <c r="BK3301" s="153"/>
      <c r="BL3301" s="153"/>
    </row>
    <row r="3302" spans="1:64" x14ac:dyDescent="0.45">
      <c r="A3302" s="151"/>
      <c r="B3302" s="152"/>
      <c r="C3302" s="51"/>
      <c r="D3302" s="51"/>
      <c r="E3302" s="153"/>
      <c r="F3302" s="153"/>
      <c r="BF3302" s="399"/>
      <c r="BG3302" s="410"/>
      <c r="BH3302" s="153"/>
      <c r="BI3302" s="153"/>
      <c r="BJ3302" s="153"/>
      <c r="BK3302" s="153"/>
      <c r="BL3302" s="153"/>
    </row>
    <row r="3303" spans="1:64" x14ac:dyDescent="0.45">
      <c r="A3303" s="151"/>
      <c r="B3303" s="152"/>
      <c r="C3303" s="51"/>
      <c r="D3303" s="51"/>
      <c r="E3303" s="153"/>
      <c r="F3303" s="153"/>
      <c r="BF3303" s="399"/>
      <c r="BG3303" s="410"/>
      <c r="BH3303" s="153"/>
      <c r="BI3303" s="153"/>
      <c r="BJ3303" s="153"/>
      <c r="BK3303" s="153"/>
      <c r="BL3303" s="153"/>
    </row>
    <row r="3304" spans="1:64" x14ac:dyDescent="0.45">
      <c r="A3304" s="151"/>
      <c r="B3304" s="152"/>
      <c r="C3304" s="51"/>
      <c r="D3304" s="51"/>
      <c r="E3304" s="153"/>
      <c r="F3304" s="153"/>
      <c r="BF3304" s="399"/>
      <c r="BG3304" s="410"/>
      <c r="BH3304" s="153"/>
      <c r="BI3304" s="153"/>
      <c r="BJ3304" s="153"/>
      <c r="BK3304" s="153"/>
      <c r="BL3304" s="153"/>
    </row>
    <row r="3305" spans="1:64" x14ac:dyDescent="0.45">
      <c r="A3305" s="151"/>
      <c r="B3305" s="152"/>
      <c r="C3305" s="51"/>
      <c r="D3305" s="51"/>
      <c r="E3305" s="153"/>
      <c r="F3305" s="153"/>
      <c r="BF3305" s="399"/>
      <c r="BG3305" s="410"/>
      <c r="BH3305" s="153"/>
      <c r="BI3305" s="153"/>
      <c r="BJ3305" s="153"/>
      <c r="BK3305" s="153"/>
      <c r="BL3305" s="153"/>
    </row>
    <row r="3306" spans="1:64" x14ac:dyDescent="0.45">
      <c r="A3306" s="151"/>
      <c r="B3306" s="152"/>
      <c r="C3306" s="51"/>
      <c r="D3306" s="51"/>
      <c r="E3306" s="153"/>
      <c r="F3306" s="153"/>
      <c r="BF3306" s="399"/>
      <c r="BG3306" s="410"/>
      <c r="BH3306" s="153"/>
      <c r="BI3306" s="153"/>
      <c r="BJ3306" s="153"/>
      <c r="BK3306" s="153"/>
      <c r="BL3306" s="153"/>
    </row>
    <row r="3307" spans="1:64" x14ac:dyDescent="0.45">
      <c r="A3307" s="151"/>
      <c r="B3307" s="152"/>
      <c r="C3307" s="51"/>
      <c r="D3307" s="51"/>
      <c r="E3307" s="153"/>
      <c r="F3307" s="153"/>
      <c r="BF3307" s="399"/>
      <c r="BG3307" s="410"/>
      <c r="BH3307" s="153"/>
      <c r="BI3307" s="153"/>
      <c r="BJ3307" s="153"/>
      <c r="BK3307" s="153"/>
      <c r="BL3307" s="153"/>
    </row>
    <row r="3308" spans="1:64" x14ac:dyDescent="0.45">
      <c r="A3308" s="151"/>
      <c r="B3308" s="152"/>
      <c r="C3308" s="51"/>
      <c r="D3308" s="51"/>
      <c r="E3308" s="153"/>
      <c r="F3308" s="153"/>
      <c r="BF3308" s="399"/>
      <c r="BG3308" s="410"/>
      <c r="BH3308" s="153"/>
      <c r="BI3308" s="153"/>
      <c r="BJ3308" s="153"/>
      <c r="BK3308" s="153"/>
      <c r="BL3308" s="153"/>
    </row>
    <row r="3309" spans="1:64" x14ac:dyDescent="0.45">
      <c r="A3309" s="151"/>
      <c r="B3309" s="152"/>
      <c r="C3309" s="51"/>
      <c r="D3309" s="51"/>
      <c r="E3309" s="153"/>
      <c r="F3309" s="153"/>
      <c r="BF3309" s="399"/>
      <c r="BG3309" s="410"/>
      <c r="BH3309" s="153"/>
      <c r="BI3309" s="153"/>
      <c r="BJ3309" s="153"/>
      <c r="BK3309" s="153"/>
      <c r="BL3309" s="153"/>
    </row>
    <row r="3310" spans="1:64" x14ac:dyDescent="0.45">
      <c r="A3310" s="151"/>
      <c r="B3310" s="152"/>
      <c r="C3310" s="51"/>
      <c r="D3310" s="51"/>
      <c r="E3310" s="153"/>
      <c r="F3310" s="153"/>
      <c r="BF3310" s="399"/>
      <c r="BG3310" s="410"/>
      <c r="BH3310" s="153"/>
      <c r="BI3310" s="153"/>
      <c r="BJ3310" s="153"/>
      <c r="BK3310" s="153"/>
      <c r="BL3310" s="153"/>
    </row>
    <row r="3311" spans="1:64" x14ac:dyDescent="0.45">
      <c r="A3311" s="151"/>
      <c r="B3311" s="152"/>
      <c r="C3311" s="51"/>
      <c r="D3311" s="51"/>
      <c r="E3311" s="153"/>
      <c r="F3311" s="153"/>
      <c r="BF3311" s="399"/>
      <c r="BG3311" s="410"/>
      <c r="BH3311" s="153"/>
      <c r="BI3311" s="153"/>
      <c r="BJ3311" s="153"/>
      <c r="BK3311" s="153"/>
      <c r="BL3311" s="153"/>
    </row>
    <row r="3312" spans="1:64" x14ac:dyDescent="0.45">
      <c r="A3312" s="151"/>
      <c r="B3312" s="152"/>
      <c r="C3312" s="51"/>
      <c r="D3312" s="51"/>
      <c r="E3312" s="153"/>
      <c r="F3312" s="153"/>
      <c r="BF3312" s="399"/>
      <c r="BG3312" s="410"/>
      <c r="BH3312" s="153"/>
      <c r="BI3312" s="153"/>
      <c r="BJ3312" s="153"/>
      <c r="BK3312" s="153"/>
      <c r="BL3312" s="153"/>
    </row>
    <row r="3313" spans="1:64" x14ac:dyDescent="0.45">
      <c r="A3313" s="151"/>
      <c r="B3313" s="152"/>
      <c r="C3313" s="51"/>
      <c r="D3313" s="51"/>
      <c r="E3313" s="153"/>
      <c r="F3313" s="153"/>
      <c r="BF3313" s="399"/>
      <c r="BG3313" s="410"/>
      <c r="BH3313" s="153"/>
      <c r="BI3313" s="153"/>
      <c r="BJ3313" s="153"/>
      <c r="BK3313" s="153"/>
      <c r="BL3313" s="153"/>
    </row>
    <row r="3314" spans="1:64" x14ac:dyDescent="0.45">
      <c r="A3314" s="151"/>
      <c r="B3314" s="152"/>
      <c r="C3314" s="51"/>
      <c r="D3314" s="51"/>
      <c r="E3314" s="153"/>
      <c r="F3314" s="153"/>
      <c r="BF3314" s="399"/>
      <c r="BG3314" s="410"/>
      <c r="BH3314" s="153"/>
      <c r="BI3314" s="153"/>
      <c r="BJ3314" s="153"/>
      <c r="BK3314" s="153"/>
      <c r="BL3314" s="153"/>
    </row>
    <row r="3315" spans="1:64" x14ac:dyDescent="0.45">
      <c r="A3315" s="151"/>
      <c r="B3315" s="152"/>
      <c r="C3315" s="51"/>
      <c r="D3315" s="51"/>
      <c r="E3315" s="153"/>
      <c r="F3315" s="153"/>
      <c r="BF3315" s="399"/>
      <c r="BG3315" s="410"/>
      <c r="BH3315" s="153"/>
      <c r="BI3315" s="153"/>
      <c r="BJ3315" s="153"/>
      <c r="BK3315" s="153"/>
      <c r="BL3315" s="153"/>
    </row>
    <row r="3316" spans="1:64" x14ac:dyDescent="0.45">
      <c r="A3316" s="151"/>
      <c r="B3316" s="152"/>
      <c r="C3316" s="51"/>
      <c r="D3316" s="51"/>
      <c r="E3316" s="153"/>
      <c r="F3316" s="153"/>
      <c r="BF3316" s="399"/>
      <c r="BG3316" s="410"/>
      <c r="BH3316" s="153"/>
      <c r="BI3316" s="153"/>
      <c r="BJ3316" s="153"/>
      <c r="BK3316" s="153"/>
      <c r="BL3316" s="153"/>
    </row>
    <row r="3317" spans="1:64" x14ac:dyDescent="0.45">
      <c r="A3317" s="151"/>
      <c r="B3317" s="152"/>
      <c r="C3317" s="51"/>
      <c r="D3317" s="51"/>
      <c r="E3317" s="153"/>
      <c r="F3317" s="153"/>
      <c r="BF3317" s="399"/>
      <c r="BG3317" s="410"/>
      <c r="BH3317" s="153"/>
      <c r="BI3317" s="153"/>
      <c r="BJ3317" s="153"/>
      <c r="BK3317" s="153"/>
      <c r="BL3317" s="153"/>
    </row>
    <row r="3318" spans="1:64" x14ac:dyDescent="0.45">
      <c r="A3318" s="151"/>
      <c r="B3318" s="152"/>
      <c r="C3318" s="51"/>
      <c r="D3318" s="51"/>
      <c r="E3318" s="153"/>
      <c r="F3318" s="153"/>
      <c r="BF3318" s="399"/>
      <c r="BG3318" s="410"/>
      <c r="BH3318" s="153"/>
      <c r="BI3318" s="153"/>
      <c r="BJ3318" s="153"/>
      <c r="BK3318" s="153"/>
      <c r="BL3318" s="153"/>
    </row>
    <row r="3319" spans="1:64" x14ac:dyDescent="0.45">
      <c r="A3319" s="151"/>
      <c r="B3319" s="152"/>
      <c r="C3319" s="51"/>
      <c r="D3319" s="51"/>
      <c r="E3319" s="153"/>
      <c r="F3319" s="153"/>
      <c r="BF3319" s="399"/>
      <c r="BG3319" s="410"/>
      <c r="BH3319" s="153"/>
      <c r="BI3319" s="153"/>
      <c r="BJ3319" s="153"/>
      <c r="BK3319" s="153"/>
      <c r="BL3319" s="153"/>
    </row>
    <row r="3320" spans="1:64" x14ac:dyDescent="0.45">
      <c r="A3320" s="151"/>
      <c r="B3320" s="152"/>
      <c r="C3320" s="51"/>
      <c r="D3320" s="51"/>
      <c r="E3320" s="153"/>
      <c r="F3320" s="153"/>
      <c r="BF3320" s="399"/>
      <c r="BG3320" s="410"/>
      <c r="BH3320" s="153"/>
      <c r="BI3320" s="153"/>
      <c r="BJ3320" s="153"/>
      <c r="BK3320" s="153"/>
      <c r="BL3320" s="153"/>
    </row>
    <row r="3321" spans="1:64" x14ac:dyDescent="0.45">
      <c r="A3321" s="151"/>
      <c r="B3321" s="152"/>
      <c r="C3321" s="51"/>
      <c r="D3321" s="51"/>
      <c r="E3321" s="153"/>
      <c r="F3321" s="153"/>
      <c r="BF3321" s="399"/>
      <c r="BG3321" s="410"/>
      <c r="BH3321" s="153"/>
      <c r="BI3321" s="153"/>
      <c r="BJ3321" s="153"/>
      <c r="BK3321" s="153"/>
      <c r="BL3321" s="153"/>
    </row>
    <row r="3322" spans="1:64" x14ac:dyDescent="0.45">
      <c r="A3322" s="151"/>
      <c r="B3322" s="152"/>
      <c r="C3322" s="51"/>
      <c r="D3322" s="51"/>
      <c r="E3322" s="153"/>
      <c r="F3322" s="153"/>
      <c r="BF3322" s="399"/>
      <c r="BG3322" s="410"/>
      <c r="BH3322" s="153"/>
      <c r="BI3322" s="153"/>
      <c r="BJ3322" s="153"/>
      <c r="BK3322" s="153"/>
      <c r="BL3322" s="153"/>
    </row>
    <row r="3323" spans="1:64" x14ac:dyDescent="0.45">
      <c r="A3323" s="151"/>
      <c r="B3323" s="152"/>
      <c r="C3323" s="51"/>
      <c r="D3323" s="51"/>
      <c r="E3323" s="153"/>
      <c r="F3323" s="153"/>
      <c r="BF3323" s="399"/>
      <c r="BG3323" s="410"/>
      <c r="BH3323" s="153"/>
      <c r="BI3323" s="153"/>
      <c r="BJ3323" s="153"/>
      <c r="BK3323" s="153"/>
      <c r="BL3323" s="153"/>
    </row>
    <row r="3324" spans="1:64" x14ac:dyDescent="0.45">
      <c r="A3324" s="151"/>
      <c r="B3324" s="152"/>
      <c r="C3324" s="51"/>
      <c r="D3324" s="51"/>
      <c r="E3324" s="153"/>
      <c r="F3324" s="153"/>
      <c r="BF3324" s="399"/>
      <c r="BG3324" s="410"/>
      <c r="BH3324" s="153"/>
      <c r="BI3324" s="153"/>
      <c r="BJ3324" s="153"/>
      <c r="BK3324" s="153"/>
      <c r="BL3324" s="153"/>
    </row>
    <row r="3325" spans="1:64" x14ac:dyDescent="0.45">
      <c r="A3325" s="151"/>
      <c r="B3325" s="152"/>
      <c r="C3325" s="51"/>
      <c r="D3325" s="51"/>
      <c r="E3325" s="153"/>
      <c r="F3325" s="153"/>
      <c r="BF3325" s="399"/>
      <c r="BG3325" s="410"/>
      <c r="BH3325" s="153"/>
      <c r="BI3325" s="153"/>
      <c r="BJ3325" s="153"/>
      <c r="BK3325" s="153"/>
      <c r="BL3325" s="153"/>
    </row>
    <row r="3326" spans="1:64" x14ac:dyDescent="0.45">
      <c r="A3326" s="151"/>
      <c r="B3326" s="152"/>
      <c r="C3326" s="51"/>
      <c r="D3326" s="51"/>
      <c r="E3326" s="153"/>
      <c r="F3326" s="153"/>
      <c r="BF3326" s="399"/>
      <c r="BG3326" s="410"/>
      <c r="BH3326" s="153"/>
      <c r="BI3326" s="153"/>
      <c r="BJ3326" s="153"/>
      <c r="BK3326" s="153"/>
      <c r="BL3326" s="153"/>
    </row>
    <row r="3327" spans="1:64" x14ac:dyDescent="0.45">
      <c r="A3327" s="151"/>
      <c r="B3327" s="152"/>
      <c r="C3327" s="51"/>
      <c r="D3327" s="51"/>
      <c r="E3327" s="153"/>
      <c r="F3327" s="153"/>
      <c r="BF3327" s="399"/>
      <c r="BG3327" s="410"/>
      <c r="BH3327" s="153"/>
      <c r="BI3327" s="153"/>
      <c r="BJ3327" s="153"/>
      <c r="BK3327" s="153"/>
      <c r="BL3327" s="153"/>
    </row>
    <row r="3328" spans="1:64" x14ac:dyDescent="0.45">
      <c r="A3328" s="151"/>
      <c r="B3328" s="152"/>
      <c r="C3328" s="51"/>
      <c r="D3328" s="51"/>
      <c r="E3328" s="153"/>
      <c r="F3328" s="153"/>
      <c r="BF3328" s="399"/>
      <c r="BG3328" s="410"/>
      <c r="BH3328" s="153"/>
      <c r="BI3328" s="153"/>
      <c r="BJ3328" s="153"/>
      <c r="BK3328" s="153"/>
      <c r="BL3328" s="153"/>
    </row>
    <row r="3329" spans="1:64" x14ac:dyDescent="0.45">
      <c r="A3329" s="151"/>
      <c r="B3329" s="152"/>
      <c r="C3329" s="51"/>
      <c r="D3329" s="51"/>
      <c r="E3329" s="153"/>
      <c r="F3329" s="153"/>
      <c r="BF3329" s="399"/>
      <c r="BG3329" s="410"/>
      <c r="BH3329" s="153"/>
      <c r="BI3329" s="153"/>
      <c r="BJ3329" s="153"/>
      <c r="BK3329" s="153"/>
      <c r="BL3329" s="153"/>
    </row>
    <row r="3330" spans="1:64" x14ac:dyDescent="0.45">
      <c r="A3330" s="151"/>
      <c r="B3330" s="152"/>
      <c r="C3330" s="51"/>
      <c r="D3330" s="51"/>
      <c r="E3330" s="153"/>
      <c r="F3330" s="153"/>
      <c r="BF3330" s="399"/>
      <c r="BG3330" s="410"/>
      <c r="BH3330" s="153"/>
      <c r="BI3330" s="153"/>
      <c r="BJ3330" s="153"/>
      <c r="BK3330" s="153"/>
      <c r="BL3330" s="153"/>
    </row>
    <row r="3331" spans="1:64" x14ac:dyDescent="0.45">
      <c r="A3331" s="151"/>
      <c r="B3331" s="152"/>
      <c r="C3331" s="51"/>
      <c r="D3331" s="51"/>
      <c r="E3331" s="153"/>
      <c r="F3331" s="153"/>
      <c r="BF3331" s="399"/>
      <c r="BG3331" s="410"/>
      <c r="BH3331" s="153"/>
      <c r="BI3331" s="153"/>
      <c r="BJ3331" s="153"/>
      <c r="BK3331" s="153"/>
      <c r="BL3331" s="153"/>
    </row>
    <row r="3332" spans="1:64" x14ac:dyDescent="0.45">
      <c r="A3332" s="151"/>
      <c r="B3332" s="152"/>
      <c r="C3332" s="51"/>
      <c r="D3332" s="51"/>
      <c r="E3332" s="153"/>
      <c r="F3332" s="153"/>
      <c r="BF3332" s="399"/>
      <c r="BG3332" s="410"/>
      <c r="BH3332" s="153"/>
      <c r="BI3332" s="153"/>
      <c r="BJ3332" s="153"/>
      <c r="BK3332" s="153"/>
      <c r="BL3332" s="153"/>
    </row>
    <row r="3333" spans="1:64" x14ac:dyDescent="0.45">
      <c r="A3333" s="151"/>
      <c r="B3333" s="152"/>
      <c r="C3333" s="51"/>
      <c r="D3333" s="51"/>
      <c r="E3333" s="153"/>
      <c r="F3333" s="153"/>
      <c r="BF3333" s="399"/>
      <c r="BG3333" s="410"/>
      <c r="BH3333" s="153"/>
      <c r="BI3333" s="153"/>
      <c r="BJ3333" s="153"/>
      <c r="BK3333" s="153"/>
      <c r="BL3333" s="153"/>
    </row>
    <row r="3334" spans="1:64" x14ac:dyDescent="0.45">
      <c r="A3334" s="151"/>
      <c r="B3334" s="152"/>
      <c r="C3334" s="51"/>
      <c r="D3334" s="51"/>
      <c r="E3334" s="153"/>
      <c r="F3334" s="153"/>
      <c r="BF3334" s="399"/>
      <c r="BG3334" s="410"/>
      <c r="BH3334" s="153"/>
      <c r="BI3334" s="153"/>
      <c r="BJ3334" s="153"/>
      <c r="BK3334" s="153"/>
      <c r="BL3334" s="153"/>
    </row>
    <row r="3335" spans="1:64" x14ac:dyDescent="0.45">
      <c r="A3335" s="151"/>
      <c r="B3335" s="152"/>
      <c r="C3335" s="51"/>
      <c r="D3335" s="51"/>
      <c r="E3335" s="153"/>
      <c r="F3335" s="153"/>
      <c r="BF3335" s="399"/>
      <c r="BG3335" s="410"/>
      <c r="BH3335" s="153"/>
      <c r="BI3335" s="153"/>
      <c r="BJ3335" s="153"/>
      <c r="BK3335" s="153"/>
      <c r="BL3335" s="153"/>
    </row>
    <row r="3336" spans="1:64" x14ac:dyDescent="0.45">
      <c r="A3336" s="151"/>
      <c r="B3336" s="152"/>
      <c r="C3336" s="51"/>
      <c r="D3336" s="51"/>
      <c r="E3336" s="153"/>
      <c r="F3336" s="153"/>
      <c r="BF3336" s="399"/>
      <c r="BG3336" s="410"/>
      <c r="BH3336" s="153"/>
      <c r="BI3336" s="153"/>
      <c r="BJ3336" s="153"/>
      <c r="BK3336" s="153"/>
      <c r="BL3336" s="153"/>
    </row>
    <row r="3337" spans="1:64" x14ac:dyDescent="0.45">
      <c r="A3337" s="151"/>
      <c r="B3337" s="152"/>
      <c r="C3337" s="51"/>
      <c r="D3337" s="51"/>
      <c r="E3337" s="153"/>
      <c r="F3337" s="153"/>
      <c r="BF3337" s="399"/>
      <c r="BG3337" s="410"/>
      <c r="BH3337" s="153"/>
      <c r="BI3337" s="153"/>
      <c r="BJ3337" s="153"/>
      <c r="BK3337" s="153"/>
      <c r="BL3337" s="153"/>
    </row>
    <row r="3338" spans="1:64" x14ac:dyDescent="0.45">
      <c r="A3338" s="151"/>
      <c r="B3338" s="152"/>
      <c r="C3338" s="51"/>
      <c r="D3338" s="51"/>
      <c r="E3338" s="153"/>
      <c r="F3338" s="153"/>
      <c r="BF3338" s="399"/>
      <c r="BG3338" s="410"/>
      <c r="BH3338" s="153"/>
      <c r="BI3338" s="153"/>
      <c r="BJ3338" s="153"/>
      <c r="BK3338" s="153"/>
      <c r="BL3338" s="153"/>
    </row>
    <row r="3339" spans="1:64" x14ac:dyDescent="0.45">
      <c r="A3339" s="151"/>
      <c r="B3339" s="152"/>
      <c r="C3339" s="51"/>
      <c r="D3339" s="51"/>
      <c r="E3339" s="153"/>
      <c r="F3339" s="153"/>
      <c r="BF3339" s="399"/>
      <c r="BG3339" s="410"/>
      <c r="BH3339" s="153"/>
      <c r="BI3339" s="153"/>
      <c r="BJ3339" s="153"/>
      <c r="BK3339" s="153"/>
      <c r="BL3339" s="153"/>
    </row>
    <row r="3340" spans="1:64" x14ac:dyDescent="0.45">
      <c r="A3340" s="151"/>
      <c r="B3340" s="152"/>
      <c r="C3340" s="51"/>
      <c r="D3340" s="51"/>
      <c r="E3340" s="153"/>
      <c r="F3340" s="153"/>
      <c r="BF3340" s="399"/>
      <c r="BG3340" s="410"/>
      <c r="BH3340" s="153"/>
      <c r="BI3340" s="153"/>
      <c r="BJ3340" s="153"/>
      <c r="BK3340" s="153"/>
      <c r="BL3340" s="153"/>
    </row>
    <row r="3341" spans="1:64" x14ac:dyDescent="0.45">
      <c r="A3341" s="151"/>
      <c r="B3341" s="152"/>
      <c r="C3341" s="51"/>
      <c r="D3341" s="51"/>
      <c r="E3341" s="153"/>
      <c r="F3341" s="153"/>
      <c r="BF3341" s="399"/>
      <c r="BG3341" s="410"/>
      <c r="BH3341" s="153"/>
      <c r="BI3341" s="153"/>
      <c r="BJ3341" s="153"/>
      <c r="BK3341" s="153"/>
      <c r="BL3341" s="153"/>
    </row>
    <row r="3342" spans="1:64" x14ac:dyDescent="0.45">
      <c r="A3342" s="151"/>
      <c r="B3342" s="152"/>
      <c r="C3342" s="51"/>
      <c r="D3342" s="51"/>
      <c r="E3342" s="153"/>
      <c r="F3342" s="153"/>
      <c r="BF3342" s="399"/>
      <c r="BG3342" s="410"/>
      <c r="BH3342" s="153"/>
      <c r="BI3342" s="153"/>
      <c r="BJ3342" s="153"/>
      <c r="BK3342" s="153"/>
      <c r="BL3342" s="153"/>
    </row>
    <row r="3343" spans="1:64" x14ac:dyDescent="0.45">
      <c r="A3343" s="151"/>
      <c r="B3343" s="152"/>
      <c r="C3343" s="51"/>
      <c r="D3343" s="51"/>
      <c r="E3343" s="153"/>
      <c r="F3343" s="153"/>
      <c r="BF3343" s="399"/>
      <c r="BG3343" s="410"/>
      <c r="BH3343" s="153"/>
      <c r="BI3343" s="153"/>
      <c r="BJ3343" s="153"/>
      <c r="BK3343" s="153"/>
      <c r="BL3343" s="153"/>
    </row>
    <row r="3344" spans="1:64" x14ac:dyDescent="0.45">
      <c r="A3344" s="151"/>
      <c r="B3344" s="152"/>
      <c r="C3344" s="51"/>
      <c r="D3344" s="51"/>
      <c r="E3344" s="153"/>
      <c r="F3344" s="153"/>
      <c r="BF3344" s="399"/>
      <c r="BG3344" s="410"/>
      <c r="BH3344" s="153"/>
      <c r="BI3344" s="153"/>
      <c r="BJ3344" s="153"/>
      <c r="BK3344" s="153"/>
      <c r="BL3344" s="153"/>
    </row>
    <row r="3345" spans="1:64" x14ac:dyDescent="0.45">
      <c r="A3345" s="151"/>
      <c r="B3345" s="152"/>
      <c r="C3345" s="51"/>
      <c r="D3345" s="51"/>
      <c r="E3345" s="153"/>
      <c r="F3345" s="153"/>
      <c r="BF3345" s="399"/>
      <c r="BG3345" s="410"/>
      <c r="BH3345" s="153"/>
      <c r="BI3345" s="153"/>
      <c r="BJ3345" s="153"/>
      <c r="BK3345" s="153"/>
      <c r="BL3345" s="153"/>
    </row>
    <row r="3346" spans="1:64" x14ac:dyDescent="0.45">
      <c r="A3346" s="151"/>
      <c r="B3346" s="152"/>
      <c r="C3346" s="51"/>
      <c r="D3346" s="51"/>
      <c r="E3346" s="153"/>
      <c r="F3346" s="153"/>
      <c r="BF3346" s="399"/>
      <c r="BG3346" s="410"/>
      <c r="BH3346" s="153"/>
      <c r="BI3346" s="153"/>
      <c r="BJ3346" s="153"/>
      <c r="BK3346" s="153"/>
      <c r="BL3346" s="153"/>
    </row>
    <row r="3347" spans="1:64" x14ac:dyDescent="0.45">
      <c r="A3347" s="151"/>
      <c r="B3347" s="152"/>
      <c r="C3347" s="51"/>
      <c r="D3347" s="51"/>
      <c r="E3347" s="153"/>
      <c r="F3347" s="153"/>
      <c r="BF3347" s="399"/>
      <c r="BG3347" s="410"/>
      <c r="BH3347" s="153"/>
      <c r="BI3347" s="153"/>
      <c r="BJ3347" s="153"/>
      <c r="BK3347" s="153"/>
      <c r="BL3347" s="153"/>
    </row>
    <row r="3348" spans="1:64" x14ac:dyDescent="0.45">
      <c r="A3348" s="151"/>
      <c r="B3348" s="152"/>
      <c r="C3348" s="51"/>
      <c r="D3348" s="51"/>
      <c r="E3348" s="153"/>
      <c r="F3348" s="153"/>
      <c r="BF3348" s="399"/>
      <c r="BG3348" s="410"/>
      <c r="BH3348" s="153"/>
      <c r="BI3348" s="153"/>
      <c r="BJ3348" s="153"/>
      <c r="BK3348" s="153"/>
      <c r="BL3348" s="153"/>
    </row>
    <row r="3349" spans="1:64" x14ac:dyDescent="0.45">
      <c r="A3349" s="151"/>
      <c r="B3349" s="152"/>
      <c r="C3349" s="51"/>
      <c r="D3349" s="51"/>
      <c r="E3349" s="153"/>
      <c r="F3349" s="153"/>
      <c r="BF3349" s="399"/>
      <c r="BG3349" s="410"/>
      <c r="BH3349" s="153"/>
      <c r="BI3349" s="153"/>
      <c r="BJ3349" s="153"/>
      <c r="BK3349" s="153"/>
      <c r="BL3349" s="153"/>
    </row>
    <row r="3350" spans="1:64" x14ac:dyDescent="0.45">
      <c r="A3350" s="151"/>
      <c r="B3350" s="152"/>
      <c r="C3350" s="51"/>
      <c r="D3350" s="51"/>
      <c r="E3350" s="153"/>
      <c r="F3350" s="153"/>
      <c r="BF3350" s="399"/>
      <c r="BG3350" s="410"/>
      <c r="BH3350" s="153"/>
      <c r="BI3350" s="153"/>
      <c r="BJ3350" s="153"/>
      <c r="BK3350" s="153"/>
      <c r="BL3350" s="153"/>
    </row>
    <row r="3351" spans="1:64" x14ac:dyDescent="0.45">
      <c r="A3351" s="151"/>
      <c r="B3351" s="152"/>
      <c r="C3351" s="51"/>
      <c r="D3351" s="51"/>
      <c r="E3351" s="153"/>
      <c r="F3351" s="153"/>
      <c r="BF3351" s="399"/>
      <c r="BG3351" s="410"/>
      <c r="BH3351" s="153"/>
      <c r="BI3351" s="153"/>
      <c r="BJ3351" s="153"/>
      <c r="BK3351" s="153"/>
      <c r="BL3351" s="153"/>
    </row>
    <row r="3352" spans="1:64" x14ac:dyDescent="0.45">
      <c r="A3352" s="151"/>
      <c r="B3352" s="152"/>
      <c r="C3352" s="51"/>
      <c r="D3352" s="51"/>
      <c r="E3352" s="153"/>
      <c r="F3352" s="153"/>
      <c r="BF3352" s="399"/>
      <c r="BG3352" s="410"/>
      <c r="BH3352" s="153"/>
      <c r="BI3352" s="153"/>
      <c r="BJ3352" s="153"/>
      <c r="BK3352" s="153"/>
      <c r="BL3352" s="153"/>
    </row>
    <row r="3353" spans="1:64" x14ac:dyDescent="0.45">
      <c r="A3353" s="151"/>
      <c r="B3353" s="152"/>
      <c r="C3353" s="51"/>
      <c r="D3353" s="51"/>
      <c r="E3353" s="153"/>
      <c r="F3353" s="153"/>
      <c r="BF3353" s="399"/>
      <c r="BG3353" s="410"/>
      <c r="BH3353" s="153"/>
      <c r="BI3353" s="153"/>
      <c r="BJ3353" s="153"/>
      <c r="BK3353" s="153"/>
      <c r="BL3353" s="153"/>
    </row>
    <row r="3354" spans="1:64" x14ac:dyDescent="0.45">
      <c r="A3354" s="151"/>
      <c r="B3354" s="152"/>
      <c r="C3354" s="51"/>
      <c r="D3354" s="51"/>
      <c r="E3354" s="153"/>
      <c r="F3354" s="153"/>
      <c r="BF3354" s="399"/>
      <c r="BG3354" s="410"/>
      <c r="BH3354" s="153"/>
      <c r="BI3354" s="153"/>
      <c r="BJ3354" s="153"/>
      <c r="BK3354" s="153"/>
      <c r="BL3354" s="153"/>
    </row>
    <row r="3355" spans="1:64" x14ac:dyDescent="0.45">
      <c r="A3355" s="151"/>
      <c r="B3355" s="152"/>
      <c r="C3355" s="51"/>
      <c r="D3355" s="51"/>
      <c r="E3355" s="153"/>
      <c r="F3355" s="153"/>
      <c r="BF3355" s="399"/>
      <c r="BG3355" s="410"/>
      <c r="BH3355" s="153"/>
      <c r="BI3355" s="153"/>
      <c r="BJ3355" s="153"/>
      <c r="BK3355" s="153"/>
      <c r="BL3355" s="153"/>
    </row>
    <row r="3356" spans="1:64" x14ac:dyDescent="0.45">
      <c r="A3356" s="151"/>
      <c r="B3356" s="152"/>
      <c r="C3356" s="51"/>
      <c r="D3356" s="51"/>
      <c r="E3356" s="153"/>
      <c r="F3356" s="153"/>
      <c r="BF3356" s="399"/>
      <c r="BG3356" s="410"/>
      <c r="BH3356" s="153"/>
      <c r="BI3356" s="153"/>
      <c r="BJ3356" s="153"/>
      <c r="BK3356" s="153"/>
      <c r="BL3356" s="153"/>
    </row>
    <row r="3357" spans="1:64" x14ac:dyDescent="0.45">
      <c r="A3357" s="151"/>
      <c r="B3357" s="152"/>
      <c r="C3357" s="51"/>
      <c r="D3357" s="51"/>
      <c r="E3357" s="153"/>
      <c r="F3357" s="153"/>
      <c r="BF3357" s="399"/>
      <c r="BG3357" s="410"/>
      <c r="BH3357" s="153"/>
      <c r="BI3357" s="153"/>
      <c r="BJ3357" s="153"/>
      <c r="BK3357" s="153"/>
      <c r="BL3357" s="153"/>
    </row>
    <row r="3358" spans="1:64" x14ac:dyDescent="0.45">
      <c r="A3358" s="151"/>
      <c r="B3358" s="152"/>
      <c r="C3358" s="51"/>
      <c r="D3358" s="51"/>
      <c r="E3358" s="153"/>
      <c r="F3358" s="153"/>
      <c r="BF3358" s="399"/>
      <c r="BG3358" s="410"/>
      <c r="BH3358" s="153"/>
      <c r="BI3358" s="153"/>
      <c r="BJ3358" s="153"/>
      <c r="BK3358" s="153"/>
      <c r="BL3358" s="153"/>
    </row>
    <row r="3359" spans="1:64" x14ac:dyDescent="0.45">
      <c r="A3359" s="151"/>
      <c r="B3359" s="152"/>
      <c r="C3359" s="51"/>
      <c r="D3359" s="51"/>
      <c r="E3359" s="153"/>
      <c r="F3359" s="153"/>
      <c r="BF3359" s="399"/>
      <c r="BG3359" s="410"/>
      <c r="BH3359" s="153"/>
      <c r="BI3359" s="153"/>
      <c r="BJ3359" s="153"/>
      <c r="BK3359" s="153"/>
      <c r="BL3359" s="153"/>
    </row>
    <row r="3360" spans="1:64" x14ac:dyDescent="0.45">
      <c r="A3360" s="151"/>
      <c r="B3360" s="152"/>
      <c r="C3360" s="51"/>
      <c r="D3360" s="51"/>
      <c r="E3360" s="153"/>
      <c r="F3360" s="153"/>
      <c r="BF3360" s="399"/>
      <c r="BG3360" s="410"/>
      <c r="BH3360" s="153"/>
      <c r="BI3360" s="153"/>
      <c r="BJ3360" s="153"/>
      <c r="BK3360" s="153"/>
      <c r="BL3360" s="153"/>
    </row>
    <row r="3361" spans="1:64" x14ac:dyDescent="0.45">
      <c r="A3361" s="151"/>
      <c r="B3361" s="152"/>
      <c r="C3361" s="51"/>
      <c r="D3361" s="51"/>
      <c r="E3361" s="153"/>
      <c r="F3361" s="153"/>
      <c r="BF3361" s="399"/>
      <c r="BG3361" s="410"/>
      <c r="BH3361" s="153"/>
      <c r="BI3361" s="153"/>
      <c r="BJ3361" s="153"/>
      <c r="BK3361" s="153"/>
      <c r="BL3361" s="153"/>
    </row>
    <row r="3362" spans="1:64" x14ac:dyDescent="0.45">
      <c r="A3362" s="151"/>
      <c r="B3362" s="152"/>
      <c r="C3362" s="51"/>
      <c r="D3362" s="51"/>
      <c r="E3362" s="153"/>
      <c r="F3362" s="153"/>
      <c r="BF3362" s="399"/>
      <c r="BG3362" s="410"/>
      <c r="BH3362" s="153"/>
      <c r="BI3362" s="153"/>
      <c r="BJ3362" s="153"/>
      <c r="BK3362" s="153"/>
      <c r="BL3362" s="153"/>
    </row>
    <row r="3363" spans="1:64" x14ac:dyDescent="0.45">
      <c r="A3363" s="151"/>
      <c r="B3363" s="152"/>
      <c r="C3363" s="51"/>
      <c r="D3363" s="51"/>
      <c r="E3363" s="153"/>
      <c r="F3363" s="153"/>
      <c r="BF3363" s="399"/>
      <c r="BG3363" s="410"/>
      <c r="BH3363" s="153"/>
      <c r="BI3363" s="153"/>
      <c r="BJ3363" s="153"/>
      <c r="BK3363" s="153"/>
      <c r="BL3363" s="153"/>
    </row>
    <row r="3364" spans="1:64" x14ac:dyDescent="0.45">
      <c r="A3364" s="151"/>
      <c r="B3364" s="152"/>
      <c r="C3364" s="51"/>
      <c r="D3364" s="51"/>
      <c r="E3364" s="153"/>
      <c r="F3364" s="153"/>
      <c r="BF3364" s="399"/>
      <c r="BG3364" s="410"/>
      <c r="BH3364" s="153"/>
      <c r="BI3364" s="153"/>
      <c r="BJ3364" s="153"/>
      <c r="BK3364" s="153"/>
      <c r="BL3364" s="153"/>
    </row>
    <row r="3365" spans="1:64" x14ac:dyDescent="0.45">
      <c r="A3365" s="151"/>
      <c r="B3365" s="152"/>
      <c r="C3365" s="51"/>
      <c r="D3365" s="51"/>
      <c r="E3365" s="153"/>
      <c r="F3365" s="153"/>
      <c r="BF3365" s="399"/>
      <c r="BG3365" s="410"/>
      <c r="BH3365" s="153"/>
      <c r="BI3365" s="153"/>
      <c r="BJ3365" s="153"/>
      <c r="BK3365" s="153"/>
      <c r="BL3365" s="153"/>
    </row>
    <row r="3366" spans="1:64" x14ac:dyDescent="0.45">
      <c r="A3366" s="151"/>
      <c r="B3366" s="152"/>
      <c r="C3366" s="51"/>
      <c r="D3366" s="51"/>
      <c r="E3366" s="153"/>
      <c r="F3366" s="153"/>
      <c r="BF3366" s="399"/>
      <c r="BG3366" s="410"/>
      <c r="BH3366" s="153"/>
      <c r="BI3366" s="153"/>
      <c r="BJ3366" s="153"/>
      <c r="BK3366" s="153"/>
      <c r="BL3366" s="153"/>
    </row>
    <row r="3367" spans="1:64" x14ac:dyDescent="0.45">
      <c r="A3367" s="151"/>
      <c r="B3367" s="152"/>
      <c r="C3367" s="51"/>
      <c r="D3367" s="51"/>
      <c r="E3367" s="153"/>
      <c r="F3367" s="153"/>
      <c r="BF3367" s="399"/>
      <c r="BG3367" s="410"/>
      <c r="BH3367" s="153"/>
      <c r="BI3367" s="153"/>
      <c r="BJ3367" s="153"/>
      <c r="BK3367" s="153"/>
      <c r="BL3367" s="153"/>
    </row>
    <row r="3368" spans="1:64" x14ac:dyDescent="0.45">
      <c r="A3368" s="151"/>
      <c r="B3368" s="152"/>
      <c r="C3368" s="51"/>
      <c r="D3368" s="51"/>
      <c r="E3368" s="153"/>
      <c r="F3368" s="153"/>
      <c r="BF3368" s="399"/>
      <c r="BG3368" s="410"/>
      <c r="BH3368" s="153"/>
      <c r="BI3368" s="153"/>
      <c r="BJ3368" s="153"/>
      <c r="BK3368" s="153"/>
      <c r="BL3368" s="153"/>
    </row>
    <row r="3369" spans="1:64" x14ac:dyDescent="0.45">
      <c r="A3369" s="151"/>
      <c r="B3369" s="152"/>
      <c r="C3369" s="51"/>
      <c r="D3369" s="51"/>
      <c r="E3369" s="153"/>
      <c r="F3369" s="153"/>
      <c r="BF3369" s="399"/>
      <c r="BG3369" s="410"/>
      <c r="BH3369" s="153"/>
      <c r="BI3369" s="153"/>
      <c r="BJ3369" s="153"/>
      <c r="BK3369" s="153"/>
      <c r="BL3369" s="153"/>
    </row>
    <row r="3370" spans="1:64" x14ac:dyDescent="0.45">
      <c r="A3370" s="151"/>
      <c r="B3370" s="152"/>
      <c r="C3370" s="51"/>
      <c r="D3370" s="51"/>
      <c r="E3370" s="153"/>
      <c r="F3370" s="153"/>
      <c r="BF3370" s="399"/>
      <c r="BG3370" s="410"/>
      <c r="BH3370" s="153"/>
      <c r="BI3370" s="153"/>
      <c r="BJ3370" s="153"/>
      <c r="BK3370" s="153"/>
      <c r="BL3370" s="153"/>
    </row>
    <row r="3371" spans="1:64" x14ac:dyDescent="0.45">
      <c r="A3371" s="151"/>
      <c r="B3371" s="152"/>
      <c r="C3371" s="51"/>
      <c r="D3371" s="51"/>
      <c r="E3371" s="153"/>
      <c r="F3371" s="153"/>
      <c r="BF3371" s="399"/>
      <c r="BG3371" s="410"/>
      <c r="BH3371" s="153"/>
      <c r="BI3371" s="153"/>
      <c r="BJ3371" s="153"/>
      <c r="BK3371" s="153"/>
      <c r="BL3371" s="153"/>
    </row>
    <row r="3372" spans="1:64" x14ac:dyDescent="0.45">
      <c r="A3372" s="151"/>
      <c r="B3372" s="152"/>
      <c r="C3372" s="51"/>
      <c r="D3372" s="51"/>
      <c r="E3372" s="153"/>
      <c r="F3372" s="153"/>
      <c r="BF3372" s="399"/>
      <c r="BG3372" s="410"/>
      <c r="BH3372" s="153"/>
      <c r="BI3372" s="153"/>
      <c r="BJ3372" s="153"/>
      <c r="BK3372" s="153"/>
      <c r="BL3372" s="153"/>
    </row>
    <row r="3373" spans="1:64" x14ac:dyDescent="0.45">
      <c r="A3373" s="151"/>
      <c r="B3373" s="152"/>
      <c r="C3373" s="51"/>
      <c r="D3373" s="51"/>
      <c r="E3373" s="153"/>
      <c r="F3373" s="153"/>
      <c r="BF3373" s="399"/>
      <c r="BG3373" s="410"/>
      <c r="BH3373" s="153"/>
      <c r="BI3373" s="153"/>
      <c r="BJ3373" s="153"/>
      <c r="BK3373" s="153"/>
      <c r="BL3373" s="153"/>
    </row>
    <row r="3374" spans="1:64" x14ac:dyDescent="0.45">
      <c r="A3374" s="151"/>
      <c r="B3374" s="152"/>
      <c r="C3374" s="51"/>
      <c r="D3374" s="51"/>
      <c r="E3374" s="153"/>
      <c r="F3374" s="153"/>
      <c r="BF3374" s="399"/>
      <c r="BG3374" s="410"/>
      <c r="BH3374" s="153"/>
      <c r="BI3374" s="153"/>
      <c r="BJ3374" s="153"/>
      <c r="BK3374" s="153"/>
      <c r="BL3374" s="153"/>
    </row>
    <row r="3375" spans="1:64" x14ac:dyDescent="0.45">
      <c r="A3375" s="151"/>
      <c r="B3375" s="152"/>
      <c r="C3375" s="51"/>
      <c r="D3375" s="51"/>
      <c r="E3375" s="153"/>
      <c r="F3375" s="153"/>
      <c r="BF3375" s="399"/>
      <c r="BG3375" s="410"/>
      <c r="BH3375" s="153"/>
      <c r="BI3375" s="153"/>
      <c r="BJ3375" s="153"/>
      <c r="BK3375" s="153"/>
      <c r="BL3375" s="153"/>
    </row>
    <row r="3376" spans="1:64" x14ac:dyDescent="0.45">
      <c r="A3376" s="151"/>
      <c r="B3376" s="152"/>
      <c r="C3376" s="51"/>
      <c r="D3376" s="51"/>
      <c r="E3376" s="153"/>
      <c r="F3376" s="153"/>
      <c r="BF3376" s="399"/>
      <c r="BG3376" s="410"/>
      <c r="BH3376" s="153"/>
      <c r="BI3376" s="153"/>
      <c r="BJ3376" s="153"/>
      <c r="BK3376" s="153"/>
      <c r="BL3376" s="153"/>
    </row>
    <row r="3377" spans="1:64" x14ac:dyDescent="0.45">
      <c r="A3377" s="151"/>
      <c r="B3377" s="152"/>
      <c r="C3377" s="51"/>
      <c r="D3377" s="51"/>
      <c r="E3377" s="153"/>
      <c r="F3377" s="153"/>
      <c r="BF3377" s="399"/>
      <c r="BG3377" s="410"/>
      <c r="BH3377" s="153"/>
      <c r="BI3377" s="153"/>
      <c r="BJ3377" s="153"/>
      <c r="BK3377" s="153"/>
      <c r="BL3377" s="153"/>
    </row>
    <row r="3378" spans="1:64" x14ac:dyDescent="0.45">
      <c r="A3378" s="151"/>
      <c r="B3378" s="152"/>
      <c r="C3378" s="51"/>
      <c r="D3378" s="51"/>
      <c r="E3378" s="153"/>
      <c r="F3378" s="153"/>
      <c r="BF3378" s="399"/>
      <c r="BG3378" s="410"/>
      <c r="BH3378" s="153"/>
      <c r="BI3378" s="153"/>
      <c r="BJ3378" s="153"/>
      <c r="BK3378" s="153"/>
      <c r="BL3378" s="153"/>
    </row>
    <row r="3379" spans="1:64" x14ac:dyDescent="0.45">
      <c r="A3379" s="151"/>
      <c r="B3379" s="152"/>
      <c r="C3379" s="51"/>
      <c r="D3379" s="51"/>
      <c r="E3379" s="153"/>
      <c r="F3379" s="153"/>
      <c r="BF3379" s="399"/>
      <c r="BG3379" s="410"/>
      <c r="BH3379" s="153"/>
      <c r="BI3379" s="153"/>
      <c r="BJ3379" s="153"/>
      <c r="BK3379" s="153"/>
      <c r="BL3379" s="153"/>
    </row>
    <row r="3380" spans="1:64" x14ac:dyDescent="0.45">
      <c r="A3380" s="151"/>
      <c r="B3380" s="152"/>
      <c r="C3380" s="51"/>
      <c r="D3380" s="51"/>
      <c r="E3380" s="153"/>
      <c r="F3380" s="153"/>
      <c r="BF3380" s="399"/>
      <c r="BG3380" s="410"/>
      <c r="BH3380" s="153"/>
      <c r="BI3380" s="153"/>
      <c r="BJ3380" s="153"/>
      <c r="BK3380" s="153"/>
      <c r="BL3380" s="153"/>
    </row>
    <row r="3381" spans="1:64" x14ac:dyDescent="0.45">
      <c r="A3381" s="151"/>
      <c r="B3381" s="152"/>
      <c r="C3381" s="51"/>
      <c r="D3381" s="51"/>
      <c r="E3381" s="153"/>
      <c r="F3381" s="153"/>
      <c r="BF3381" s="399"/>
      <c r="BG3381" s="410"/>
      <c r="BH3381" s="153"/>
      <c r="BI3381" s="153"/>
      <c r="BJ3381" s="153"/>
      <c r="BK3381" s="153"/>
      <c r="BL3381" s="153"/>
    </row>
    <row r="3382" spans="1:64" x14ac:dyDescent="0.45">
      <c r="A3382" s="151"/>
      <c r="B3382" s="152"/>
      <c r="C3382" s="51"/>
      <c r="D3382" s="51"/>
      <c r="E3382" s="153"/>
      <c r="F3382" s="153"/>
      <c r="BF3382" s="399"/>
      <c r="BG3382" s="410"/>
      <c r="BH3382" s="153"/>
      <c r="BI3382" s="153"/>
      <c r="BJ3382" s="153"/>
      <c r="BK3382" s="153"/>
      <c r="BL3382" s="153"/>
    </row>
    <row r="3383" spans="1:64" x14ac:dyDescent="0.45">
      <c r="A3383" s="151"/>
      <c r="B3383" s="152"/>
      <c r="C3383" s="51"/>
      <c r="D3383" s="51"/>
      <c r="E3383" s="153"/>
      <c r="F3383" s="153"/>
      <c r="BF3383" s="399"/>
      <c r="BG3383" s="410"/>
      <c r="BH3383" s="153"/>
      <c r="BI3383" s="153"/>
      <c r="BJ3383" s="153"/>
      <c r="BK3383" s="153"/>
      <c r="BL3383" s="153"/>
    </row>
    <row r="3384" spans="1:64" x14ac:dyDescent="0.45">
      <c r="A3384" s="151"/>
      <c r="B3384" s="152"/>
      <c r="C3384" s="51"/>
      <c r="D3384" s="51"/>
      <c r="E3384" s="153"/>
      <c r="F3384" s="153"/>
      <c r="BF3384" s="399"/>
      <c r="BG3384" s="410"/>
      <c r="BH3384" s="153"/>
      <c r="BI3384" s="153"/>
      <c r="BJ3384" s="153"/>
      <c r="BK3384" s="153"/>
      <c r="BL3384" s="153"/>
    </row>
    <row r="3385" spans="1:64" x14ac:dyDescent="0.45">
      <c r="A3385" s="151"/>
      <c r="B3385" s="152"/>
      <c r="C3385" s="51"/>
      <c r="D3385" s="51"/>
      <c r="E3385" s="153"/>
      <c r="F3385" s="153"/>
      <c r="BF3385" s="399"/>
      <c r="BG3385" s="410"/>
      <c r="BH3385" s="153"/>
      <c r="BI3385" s="153"/>
      <c r="BJ3385" s="153"/>
      <c r="BK3385" s="153"/>
      <c r="BL3385" s="153"/>
    </row>
    <row r="3386" spans="1:64" x14ac:dyDescent="0.45">
      <c r="A3386" s="151"/>
      <c r="B3386" s="152"/>
      <c r="C3386" s="51"/>
      <c r="D3386" s="51"/>
      <c r="E3386" s="153"/>
      <c r="F3386" s="153"/>
      <c r="BF3386" s="399"/>
      <c r="BG3386" s="410"/>
      <c r="BH3386" s="153"/>
      <c r="BI3386" s="153"/>
      <c r="BJ3386" s="153"/>
      <c r="BK3386" s="153"/>
      <c r="BL3386" s="153"/>
    </row>
    <row r="3387" spans="1:64" x14ac:dyDescent="0.45">
      <c r="A3387" s="151"/>
      <c r="B3387" s="152"/>
      <c r="C3387" s="51"/>
      <c r="D3387" s="51"/>
      <c r="E3387" s="153"/>
      <c r="F3387" s="153"/>
      <c r="BF3387" s="399"/>
      <c r="BG3387" s="410"/>
      <c r="BH3387" s="153"/>
      <c r="BI3387" s="153"/>
      <c r="BJ3387" s="153"/>
      <c r="BK3387" s="153"/>
      <c r="BL3387" s="153"/>
    </row>
    <row r="3388" spans="1:64" x14ac:dyDescent="0.45">
      <c r="A3388" s="151"/>
      <c r="B3388" s="152"/>
      <c r="C3388" s="51"/>
      <c r="D3388" s="51"/>
      <c r="E3388" s="153"/>
      <c r="F3388" s="153"/>
      <c r="BF3388" s="399"/>
      <c r="BG3388" s="410"/>
      <c r="BH3388" s="153"/>
      <c r="BI3388" s="153"/>
      <c r="BJ3388" s="153"/>
      <c r="BK3388" s="153"/>
      <c r="BL3388" s="153"/>
    </row>
    <row r="3389" spans="1:64" x14ac:dyDescent="0.45">
      <c r="A3389" s="151"/>
      <c r="B3389" s="152"/>
      <c r="C3389" s="51"/>
      <c r="D3389" s="51"/>
      <c r="E3389" s="153"/>
      <c r="F3389" s="153"/>
      <c r="BF3389" s="399"/>
      <c r="BG3389" s="410"/>
      <c r="BH3389" s="153"/>
      <c r="BI3389" s="153"/>
      <c r="BJ3389" s="153"/>
      <c r="BK3389" s="153"/>
      <c r="BL3389" s="153"/>
    </row>
    <row r="3390" spans="1:64" x14ac:dyDescent="0.45">
      <c r="A3390" s="151"/>
      <c r="B3390" s="152"/>
      <c r="C3390" s="51"/>
      <c r="D3390" s="51"/>
      <c r="E3390" s="153"/>
      <c r="F3390" s="153"/>
      <c r="BF3390" s="399"/>
      <c r="BG3390" s="410"/>
      <c r="BH3390" s="153"/>
      <c r="BI3390" s="153"/>
      <c r="BJ3390" s="153"/>
      <c r="BK3390" s="153"/>
      <c r="BL3390" s="153"/>
    </row>
    <row r="3391" spans="1:64" x14ac:dyDescent="0.45">
      <c r="A3391" s="151"/>
      <c r="B3391" s="152"/>
      <c r="C3391" s="51"/>
      <c r="D3391" s="51"/>
      <c r="E3391" s="153"/>
      <c r="F3391" s="153"/>
      <c r="BF3391" s="399"/>
      <c r="BG3391" s="410"/>
      <c r="BH3391" s="153"/>
      <c r="BI3391" s="153"/>
      <c r="BJ3391" s="153"/>
      <c r="BK3391" s="153"/>
      <c r="BL3391" s="153"/>
    </row>
    <row r="3392" spans="1:64" x14ac:dyDescent="0.45">
      <c r="A3392" s="151"/>
      <c r="B3392" s="152"/>
      <c r="C3392" s="51"/>
      <c r="D3392" s="51"/>
      <c r="E3392" s="153"/>
      <c r="F3392" s="153"/>
      <c r="BF3392" s="399"/>
      <c r="BG3392" s="410"/>
      <c r="BH3392" s="153"/>
      <c r="BI3392" s="153"/>
      <c r="BJ3392" s="153"/>
      <c r="BK3392" s="153"/>
      <c r="BL3392" s="153"/>
    </row>
    <row r="3393" spans="1:64" x14ac:dyDescent="0.45">
      <c r="A3393" s="151"/>
      <c r="B3393" s="152"/>
      <c r="C3393" s="51"/>
      <c r="D3393" s="51"/>
      <c r="E3393" s="153"/>
      <c r="F3393" s="153"/>
      <c r="BF3393" s="399"/>
      <c r="BG3393" s="410"/>
      <c r="BH3393" s="153"/>
      <c r="BI3393" s="153"/>
      <c r="BJ3393" s="153"/>
      <c r="BK3393" s="153"/>
      <c r="BL3393" s="153"/>
    </row>
    <row r="3394" spans="1:64" x14ac:dyDescent="0.45">
      <c r="A3394" s="151"/>
      <c r="B3394" s="152"/>
      <c r="C3394" s="51"/>
      <c r="D3394" s="51"/>
      <c r="E3394" s="153"/>
      <c r="F3394" s="153"/>
      <c r="BF3394" s="399"/>
      <c r="BG3394" s="410"/>
      <c r="BH3394" s="153"/>
      <c r="BI3394" s="153"/>
      <c r="BJ3394" s="153"/>
      <c r="BK3394" s="153"/>
      <c r="BL3394" s="153"/>
    </row>
    <row r="3395" spans="1:64" x14ac:dyDescent="0.45">
      <c r="A3395" s="151"/>
      <c r="B3395" s="152"/>
      <c r="C3395" s="51"/>
      <c r="D3395" s="51"/>
      <c r="E3395" s="153"/>
      <c r="F3395" s="153"/>
      <c r="BF3395" s="399"/>
      <c r="BG3395" s="410"/>
      <c r="BH3395" s="153"/>
      <c r="BI3395" s="153"/>
      <c r="BJ3395" s="153"/>
      <c r="BK3395" s="153"/>
      <c r="BL3395" s="153"/>
    </row>
    <row r="3396" spans="1:64" x14ac:dyDescent="0.45">
      <c r="A3396" s="151"/>
      <c r="B3396" s="152"/>
      <c r="C3396" s="51"/>
      <c r="D3396" s="51"/>
      <c r="E3396" s="153"/>
      <c r="F3396" s="153"/>
      <c r="BF3396" s="399"/>
      <c r="BG3396" s="410"/>
      <c r="BH3396" s="153"/>
      <c r="BI3396" s="153"/>
      <c r="BJ3396" s="153"/>
      <c r="BK3396" s="153"/>
      <c r="BL3396" s="153"/>
    </row>
    <row r="3397" spans="1:64" x14ac:dyDescent="0.45">
      <c r="A3397" s="151"/>
      <c r="B3397" s="152"/>
      <c r="C3397" s="51"/>
      <c r="D3397" s="51"/>
      <c r="E3397" s="153"/>
      <c r="F3397" s="153"/>
      <c r="BF3397" s="399"/>
      <c r="BG3397" s="410"/>
      <c r="BH3397" s="153"/>
      <c r="BI3397" s="153"/>
      <c r="BJ3397" s="153"/>
      <c r="BK3397" s="153"/>
      <c r="BL3397" s="153"/>
    </row>
    <row r="3398" spans="1:64" x14ac:dyDescent="0.45">
      <c r="A3398" s="151"/>
      <c r="B3398" s="152"/>
      <c r="C3398" s="51"/>
      <c r="D3398" s="51"/>
      <c r="E3398" s="153"/>
      <c r="F3398" s="153"/>
      <c r="BF3398" s="399"/>
      <c r="BG3398" s="410"/>
      <c r="BH3398" s="153"/>
      <c r="BI3398" s="153"/>
      <c r="BJ3398" s="153"/>
      <c r="BK3398" s="153"/>
      <c r="BL3398" s="153"/>
    </row>
    <row r="3399" spans="1:64" x14ac:dyDescent="0.45">
      <c r="A3399" s="151"/>
      <c r="B3399" s="152"/>
      <c r="C3399" s="51"/>
      <c r="D3399" s="51"/>
      <c r="E3399" s="153"/>
      <c r="F3399" s="153"/>
      <c r="BF3399" s="399"/>
      <c r="BG3399" s="410"/>
      <c r="BH3399" s="153"/>
      <c r="BI3399" s="153"/>
      <c r="BJ3399" s="153"/>
      <c r="BK3399" s="153"/>
      <c r="BL3399" s="153"/>
    </row>
    <row r="3400" spans="1:64" x14ac:dyDescent="0.45">
      <c r="A3400" s="151"/>
      <c r="B3400" s="152"/>
      <c r="C3400" s="51"/>
      <c r="D3400" s="51"/>
      <c r="E3400" s="153"/>
      <c r="F3400" s="153"/>
      <c r="BF3400" s="399"/>
      <c r="BG3400" s="410"/>
      <c r="BH3400" s="153"/>
      <c r="BI3400" s="153"/>
      <c r="BJ3400" s="153"/>
      <c r="BK3400" s="153"/>
      <c r="BL3400" s="153"/>
    </row>
    <row r="3401" spans="1:64" x14ac:dyDescent="0.45">
      <c r="A3401" s="151"/>
      <c r="B3401" s="152"/>
      <c r="C3401" s="51"/>
      <c r="D3401" s="51"/>
      <c r="E3401" s="153"/>
      <c r="F3401" s="153"/>
      <c r="BF3401" s="399"/>
      <c r="BG3401" s="410"/>
      <c r="BH3401" s="153"/>
      <c r="BI3401" s="153"/>
      <c r="BJ3401" s="153"/>
      <c r="BK3401" s="153"/>
      <c r="BL3401" s="153"/>
    </row>
    <row r="3402" spans="1:64" x14ac:dyDescent="0.45">
      <c r="A3402" s="151"/>
      <c r="B3402" s="152"/>
      <c r="C3402" s="51"/>
      <c r="D3402" s="51"/>
      <c r="E3402" s="153"/>
      <c r="F3402" s="153"/>
      <c r="BF3402" s="399"/>
      <c r="BG3402" s="410"/>
      <c r="BH3402" s="153"/>
      <c r="BI3402" s="153"/>
      <c r="BJ3402" s="153"/>
      <c r="BK3402" s="153"/>
      <c r="BL3402" s="153"/>
    </row>
    <row r="3403" spans="1:64" x14ac:dyDescent="0.45">
      <c r="A3403" s="151"/>
      <c r="B3403" s="152"/>
      <c r="C3403" s="51"/>
      <c r="D3403" s="51"/>
      <c r="E3403" s="153"/>
      <c r="F3403" s="153"/>
      <c r="BF3403" s="399"/>
      <c r="BG3403" s="410"/>
      <c r="BH3403" s="153"/>
      <c r="BI3403" s="153"/>
      <c r="BJ3403" s="153"/>
      <c r="BK3403" s="153"/>
      <c r="BL3403" s="153"/>
    </row>
    <row r="3404" spans="1:64" x14ac:dyDescent="0.45">
      <c r="A3404" s="151"/>
      <c r="B3404" s="152"/>
      <c r="C3404" s="51"/>
      <c r="D3404" s="51"/>
      <c r="E3404" s="153"/>
      <c r="F3404" s="153"/>
      <c r="BF3404" s="399"/>
      <c r="BG3404" s="410"/>
      <c r="BH3404" s="153"/>
      <c r="BI3404" s="153"/>
      <c r="BJ3404" s="153"/>
      <c r="BK3404" s="153"/>
      <c r="BL3404" s="153"/>
    </row>
    <row r="3405" spans="1:64" x14ac:dyDescent="0.45">
      <c r="A3405" s="151"/>
      <c r="B3405" s="152"/>
      <c r="C3405" s="51"/>
      <c r="D3405" s="51"/>
      <c r="E3405" s="153"/>
      <c r="F3405" s="153"/>
      <c r="BF3405" s="399"/>
      <c r="BG3405" s="410"/>
      <c r="BH3405" s="153"/>
      <c r="BI3405" s="153"/>
      <c r="BJ3405" s="153"/>
      <c r="BK3405" s="153"/>
      <c r="BL3405" s="153"/>
    </row>
    <row r="3406" spans="1:64" x14ac:dyDescent="0.45">
      <c r="A3406" s="151"/>
      <c r="B3406" s="152"/>
      <c r="C3406" s="51"/>
      <c r="D3406" s="51"/>
      <c r="E3406" s="153"/>
      <c r="F3406" s="153"/>
      <c r="BF3406" s="399"/>
      <c r="BG3406" s="410"/>
      <c r="BH3406" s="153"/>
      <c r="BI3406" s="153"/>
      <c r="BJ3406" s="153"/>
      <c r="BK3406" s="153"/>
      <c r="BL3406" s="153"/>
    </row>
    <row r="3407" spans="1:64" x14ac:dyDescent="0.45">
      <c r="A3407" s="151"/>
      <c r="B3407" s="152"/>
      <c r="C3407" s="51"/>
      <c r="D3407" s="51"/>
      <c r="E3407" s="153"/>
      <c r="F3407" s="153"/>
      <c r="BF3407" s="399"/>
      <c r="BG3407" s="410"/>
      <c r="BH3407" s="153"/>
      <c r="BI3407" s="153"/>
      <c r="BJ3407" s="153"/>
      <c r="BK3407" s="153"/>
      <c r="BL3407" s="153"/>
    </row>
    <row r="3408" spans="1:64" x14ac:dyDescent="0.45">
      <c r="A3408" s="151"/>
      <c r="B3408" s="152"/>
      <c r="C3408" s="51"/>
      <c r="D3408" s="51"/>
      <c r="E3408" s="153"/>
      <c r="F3408" s="153"/>
      <c r="BF3408" s="399"/>
      <c r="BG3408" s="410"/>
      <c r="BH3408" s="153"/>
      <c r="BI3408" s="153"/>
      <c r="BJ3408" s="153"/>
      <c r="BK3408" s="153"/>
      <c r="BL3408" s="153"/>
    </row>
    <row r="3409" spans="1:64" x14ac:dyDescent="0.45">
      <c r="A3409" s="151"/>
      <c r="B3409" s="152"/>
      <c r="C3409" s="51"/>
      <c r="D3409" s="51"/>
      <c r="E3409" s="153"/>
      <c r="F3409" s="153"/>
      <c r="BF3409" s="399"/>
      <c r="BG3409" s="410"/>
      <c r="BH3409" s="153"/>
      <c r="BI3409" s="153"/>
      <c r="BJ3409" s="153"/>
      <c r="BK3409" s="153"/>
      <c r="BL3409" s="153"/>
    </row>
    <row r="3410" spans="1:64" x14ac:dyDescent="0.45">
      <c r="A3410" s="151"/>
      <c r="B3410" s="152"/>
      <c r="C3410" s="51"/>
      <c r="D3410" s="51"/>
      <c r="E3410" s="153"/>
      <c r="F3410" s="153"/>
      <c r="BF3410" s="399"/>
      <c r="BG3410" s="410"/>
      <c r="BH3410" s="153"/>
      <c r="BI3410" s="153"/>
      <c r="BJ3410" s="153"/>
      <c r="BK3410" s="153"/>
      <c r="BL3410" s="153"/>
    </row>
    <row r="3411" spans="1:64" x14ac:dyDescent="0.45">
      <c r="A3411" s="151"/>
      <c r="B3411" s="152"/>
      <c r="C3411" s="51"/>
      <c r="D3411" s="51"/>
      <c r="E3411" s="153"/>
      <c r="F3411" s="153"/>
      <c r="BF3411" s="399"/>
      <c r="BG3411" s="410"/>
      <c r="BH3411" s="153"/>
      <c r="BI3411" s="153"/>
      <c r="BJ3411" s="153"/>
      <c r="BK3411" s="153"/>
      <c r="BL3411" s="153"/>
    </row>
    <row r="3412" spans="1:64" x14ac:dyDescent="0.45">
      <c r="A3412" s="151"/>
      <c r="B3412" s="152"/>
      <c r="C3412" s="51"/>
      <c r="D3412" s="51"/>
      <c r="E3412" s="153"/>
      <c r="F3412" s="153"/>
      <c r="BF3412" s="399"/>
      <c r="BG3412" s="410"/>
      <c r="BH3412" s="153"/>
      <c r="BI3412" s="153"/>
      <c r="BJ3412" s="153"/>
      <c r="BK3412" s="153"/>
      <c r="BL3412" s="153"/>
    </row>
    <row r="3413" spans="1:64" x14ac:dyDescent="0.45">
      <c r="A3413" s="151"/>
      <c r="B3413" s="152"/>
      <c r="C3413" s="51"/>
      <c r="D3413" s="51"/>
      <c r="E3413" s="153"/>
      <c r="F3413" s="153"/>
      <c r="BF3413" s="399"/>
      <c r="BG3413" s="410"/>
      <c r="BH3413" s="153"/>
      <c r="BI3413" s="153"/>
      <c r="BJ3413" s="153"/>
      <c r="BK3413" s="153"/>
      <c r="BL3413" s="153"/>
    </row>
    <row r="3414" spans="1:64" x14ac:dyDescent="0.45">
      <c r="A3414" s="151"/>
      <c r="B3414" s="152"/>
      <c r="C3414" s="51"/>
      <c r="D3414" s="51"/>
      <c r="E3414" s="153"/>
      <c r="F3414" s="153"/>
      <c r="BF3414" s="399"/>
      <c r="BG3414" s="410"/>
      <c r="BH3414" s="153"/>
      <c r="BI3414" s="153"/>
      <c r="BJ3414" s="153"/>
      <c r="BK3414" s="153"/>
      <c r="BL3414" s="153"/>
    </row>
    <row r="3415" spans="1:64" x14ac:dyDescent="0.45">
      <c r="A3415" s="151"/>
      <c r="B3415" s="152"/>
      <c r="C3415" s="51"/>
      <c r="D3415" s="51"/>
      <c r="E3415" s="153"/>
      <c r="F3415" s="153"/>
      <c r="BF3415" s="399"/>
      <c r="BG3415" s="410"/>
      <c r="BH3415" s="153"/>
      <c r="BI3415" s="153"/>
      <c r="BJ3415" s="153"/>
      <c r="BK3415" s="153"/>
      <c r="BL3415" s="153"/>
    </row>
    <row r="3416" spans="1:64" x14ac:dyDescent="0.45">
      <c r="A3416" s="151"/>
      <c r="B3416" s="152"/>
      <c r="C3416" s="51"/>
      <c r="D3416" s="51"/>
      <c r="E3416" s="153"/>
      <c r="F3416" s="153"/>
      <c r="BF3416" s="399"/>
      <c r="BG3416" s="410"/>
      <c r="BH3416" s="153"/>
      <c r="BI3416" s="153"/>
      <c r="BJ3416" s="153"/>
      <c r="BK3416" s="153"/>
      <c r="BL3416" s="153"/>
    </row>
    <row r="3417" spans="1:64" x14ac:dyDescent="0.45">
      <c r="A3417" s="151"/>
      <c r="B3417" s="152"/>
      <c r="C3417" s="51"/>
      <c r="D3417" s="51"/>
      <c r="E3417" s="153"/>
      <c r="F3417" s="153"/>
      <c r="BF3417" s="399"/>
      <c r="BG3417" s="410"/>
      <c r="BH3417" s="153"/>
      <c r="BI3417" s="153"/>
      <c r="BJ3417" s="153"/>
      <c r="BK3417" s="153"/>
      <c r="BL3417" s="153"/>
    </row>
    <row r="3418" spans="1:64" x14ac:dyDescent="0.45">
      <c r="A3418" s="151"/>
      <c r="B3418" s="152"/>
      <c r="C3418" s="51"/>
      <c r="D3418" s="51"/>
      <c r="E3418" s="153"/>
      <c r="F3418" s="153"/>
      <c r="BF3418" s="399"/>
      <c r="BG3418" s="410"/>
      <c r="BH3418" s="153"/>
      <c r="BI3418" s="153"/>
      <c r="BJ3418" s="153"/>
      <c r="BK3418" s="153"/>
      <c r="BL3418" s="153"/>
    </row>
    <row r="3419" spans="1:64" x14ac:dyDescent="0.45">
      <c r="A3419" s="151"/>
      <c r="B3419" s="152"/>
      <c r="C3419" s="51"/>
      <c r="D3419" s="51"/>
      <c r="E3419" s="153"/>
      <c r="F3419" s="153"/>
      <c r="BF3419" s="399"/>
      <c r="BG3419" s="410"/>
      <c r="BH3419" s="153"/>
      <c r="BI3419" s="153"/>
      <c r="BJ3419" s="153"/>
      <c r="BK3419" s="153"/>
      <c r="BL3419" s="153"/>
    </row>
    <row r="3420" spans="1:64" x14ac:dyDescent="0.45">
      <c r="A3420" s="151"/>
      <c r="B3420" s="152"/>
      <c r="C3420" s="51"/>
      <c r="D3420" s="51"/>
      <c r="E3420" s="153"/>
      <c r="F3420" s="153"/>
      <c r="BF3420" s="399"/>
      <c r="BG3420" s="410"/>
      <c r="BH3420" s="153"/>
      <c r="BI3420" s="153"/>
      <c r="BJ3420" s="153"/>
      <c r="BK3420" s="153"/>
      <c r="BL3420" s="153"/>
    </row>
    <row r="3421" spans="1:64" x14ac:dyDescent="0.45">
      <c r="A3421" s="151"/>
      <c r="B3421" s="152"/>
      <c r="C3421" s="51"/>
      <c r="D3421" s="51"/>
      <c r="E3421" s="153"/>
      <c r="F3421" s="153"/>
      <c r="BF3421" s="399"/>
      <c r="BG3421" s="410"/>
      <c r="BH3421" s="153"/>
      <c r="BI3421" s="153"/>
      <c r="BJ3421" s="153"/>
      <c r="BK3421" s="153"/>
      <c r="BL3421" s="153"/>
    </row>
    <row r="3422" spans="1:64" x14ac:dyDescent="0.45">
      <c r="A3422" s="151"/>
      <c r="B3422" s="152"/>
      <c r="C3422" s="51"/>
      <c r="D3422" s="51"/>
      <c r="E3422" s="153"/>
      <c r="F3422" s="153"/>
      <c r="BF3422" s="399"/>
      <c r="BG3422" s="410"/>
      <c r="BH3422" s="153"/>
      <c r="BI3422" s="153"/>
      <c r="BJ3422" s="153"/>
      <c r="BK3422" s="153"/>
      <c r="BL3422" s="153"/>
    </row>
    <row r="3423" spans="1:64" x14ac:dyDescent="0.45">
      <c r="A3423" s="151"/>
      <c r="B3423" s="152"/>
      <c r="C3423" s="51"/>
      <c r="D3423" s="51"/>
      <c r="E3423" s="153"/>
      <c r="F3423" s="153"/>
      <c r="BF3423" s="399"/>
      <c r="BG3423" s="410"/>
      <c r="BH3423" s="153"/>
      <c r="BI3423" s="153"/>
      <c r="BJ3423" s="153"/>
      <c r="BK3423" s="153"/>
      <c r="BL3423" s="153"/>
    </row>
    <row r="3424" spans="1:64" x14ac:dyDescent="0.45">
      <c r="A3424" s="151"/>
      <c r="B3424" s="152"/>
      <c r="C3424" s="51"/>
      <c r="D3424" s="51"/>
      <c r="E3424" s="153"/>
      <c r="F3424" s="153"/>
      <c r="BF3424" s="399"/>
      <c r="BG3424" s="410"/>
      <c r="BH3424" s="153"/>
      <c r="BI3424" s="153"/>
      <c r="BJ3424" s="153"/>
      <c r="BK3424" s="153"/>
      <c r="BL3424" s="153"/>
    </row>
    <row r="3425" spans="1:64" x14ac:dyDescent="0.45">
      <c r="A3425" s="151"/>
      <c r="B3425" s="152"/>
      <c r="C3425" s="51"/>
      <c r="D3425" s="51"/>
      <c r="E3425" s="153"/>
      <c r="F3425" s="153"/>
      <c r="BF3425" s="399"/>
      <c r="BG3425" s="410"/>
      <c r="BH3425" s="153"/>
      <c r="BI3425" s="153"/>
      <c r="BJ3425" s="153"/>
      <c r="BK3425" s="153"/>
      <c r="BL3425" s="153"/>
    </row>
    <row r="3426" spans="1:64" x14ac:dyDescent="0.45">
      <c r="A3426" s="151"/>
      <c r="B3426" s="152"/>
      <c r="C3426" s="51"/>
      <c r="D3426" s="51"/>
      <c r="E3426" s="153"/>
      <c r="F3426" s="153"/>
      <c r="BF3426" s="399"/>
      <c r="BG3426" s="410"/>
      <c r="BH3426" s="153"/>
      <c r="BI3426" s="153"/>
      <c r="BJ3426" s="153"/>
      <c r="BK3426" s="153"/>
      <c r="BL3426" s="153"/>
    </row>
    <row r="3427" spans="1:64" x14ac:dyDescent="0.45">
      <c r="A3427" s="151"/>
      <c r="B3427" s="152"/>
      <c r="C3427" s="51"/>
      <c r="D3427" s="51"/>
      <c r="E3427" s="153"/>
      <c r="F3427" s="153"/>
      <c r="BF3427" s="399"/>
      <c r="BG3427" s="410"/>
      <c r="BH3427" s="153"/>
      <c r="BI3427" s="153"/>
      <c r="BJ3427" s="153"/>
      <c r="BK3427" s="153"/>
      <c r="BL3427" s="153"/>
    </row>
    <row r="3428" spans="1:64" x14ac:dyDescent="0.45">
      <c r="A3428" s="151"/>
      <c r="B3428" s="152"/>
      <c r="C3428" s="51"/>
      <c r="D3428" s="51"/>
      <c r="E3428" s="153"/>
      <c r="F3428" s="153"/>
      <c r="BF3428" s="399"/>
      <c r="BG3428" s="410"/>
      <c r="BH3428" s="153"/>
      <c r="BI3428" s="153"/>
      <c r="BJ3428" s="153"/>
      <c r="BK3428" s="153"/>
      <c r="BL3428" s="153"/>
    </row>
    <row r="3429" spans="1:64" x14ac:dyDescent="0.45">
      <c r="A3429" s="151"/>
      <c r="B3429" s="152"/>
      <c r="C3429" s="51"/>
      <c r="D3429" s="51"/>
      <c r="E3429" s="153"/>
      <c r="F3429" s="153"/>
      <c r="BF3429" s="399"/>
      <c r="BG3429" s="410"/>
      <c r="BH3429" s="153"/>
      <c r="BI3429" s="153"/>
      <c r="BJ3429" s="153"/>
      <c r="BK3429" s="153"/>
      <c r="BL3429" s="153"/>
    </row>
    <row r="3430" spans="1:64" x14ac:dyDescent="0.45">
      <c r="A3430" s="151"/>
      <c r="B3430" s="152"/>
      <c r="C3430" s="51"/>
      <c r="D3430" s="51"/>
      <c r="E3430" s="153"/>
      <c r="F3430" s="153"/>
      <c r="BF3430" s="399"/>
      <c r="BG3430" s="410"/>
      <c r="BH3430" s="153"/>
      <c r="BI3430" s="153"/>
      <c r="BJ3430" s="153"/>
      <c r="BK3430" s="153"/>
      <c r="BL3430" s="153"/>
    </row>
    <row r="3431" spans="1:64" x14ac:dyDescent="0.45">
      <c r="A3431" s="151"/>
      <c r="B3431" s="152"/>
      <c r="C3431" s="51"/>
      <c r="D3431" s="51"/>
      <c r="E3431" s="153"/>
      <c r="F3431" s="153"/>
      <c r="BF3431" s="399"/>
      <c r="BG3431" s="410"/>
      <c r="BH3431" s="153"/>
      <c r="BI3431" s="153"/>
      <c r="BJ3431" s="153"/>
      <c r="BK3431" s="153"/>
      <c r="BL3431" s="153"/>
    </row>
    <row r="3432" spans="1:64" x14ac:dyDescent="0.45">
      <c r="A3432" s="151"/>
      <c r="B3432" s="152"/>
      <c r="C3432" s="51"/>
      <c r="D3432" s="51"/>
      <c r="E3432" s="153"/>
      <c r="F3432" s="153"/>
      <c r="BF3432" s="399"/>
      <c r="BG3432" s="410"/>
      <c r="BH3432" s="153"/>
      <c r="BI3432" s="153"/>
      <c r="BJ3432" s="153"/>
      <c r="BK3432" s="153"/>
      <c r="BL3432" s="153"/>
    </row>
    <row r="3433" spans="1:64" x14ac:dyDescent="0.45">
      <c r="A3433" s="151"/>
      <c r="B3433" s="152"/>
      <c r="C3433" s="51"/>
      <c r="D3433" s="51"/>
      <c r="E3433" s="153"/>
      <c r="F3433" s="153"/>
      <c r="BF3433" s="399"/>
      <c r="BG3433" s="410"/>
      <c r="BH3433" s="153"/>
      <c r="BI3433" s="153"/>
      <c r="BJ3433" s="153"/>
      <c r="BK3433" s="153"/>
      <c r="BL3433" s="153"/>
    </row>
    <row r="3434" spans="1:64" x14ac:dyDescent="0.45">
      <c r="A3434" s="151"/>
      <c r="B3434" s="152"/>
      <c r="C3434" s="51"/>
      <c r="D3434" s="51"/>
      <c r="E3434" s="153"/>
      <c r="F3434" s="153"/>
      <c r="BF3434" s="399"/>
      <c r="BG3434" s="410"/>
      <c r="BH3434" s="153"/>
      <c r="BI3434" s="153"/>
      <c r="BJ3434" s="153"/>
      <c r="BK3434" s="153"/>
      <c r="BL3434" s="153"/>
    </row>
    <row r="3435" spans="1:64" x14ac:dyDescent="0.45">
      <c r="A3435" s="151"/>
      <c r="B3435" s="152"/>
      <c r="C3435" s="51"/>
      <c r="D3435" s="51"/>
      <c r="E3435" s="153"/>
      <c r="F3435" s="153"/>
      <c r="BF3435" s="399"/>
      <c r="BG3435" s="410"/>
      <c r="BH3435" s="153"/>
      <c r="BI3435" s="153"/>
      <c r="BJ3435" s="153"/>
      <c r="BK3435" s="153"/>
      <c r="BL3435" s="153"/>
    </row>
    <row r="3436" spans="1:64" x14ac:dyDescent="0.45">
      <c r="A3436" s="151"/>
      <c r="B3436" s="152"/>
      <c r="C3436" s="51"/>
      <c r="D3436" s="51"/>
      <c r="E3436" s="153"/>
      <c r="F3436" s="153"/>
      <c r="BF3436" s="399"/>
      <c r="BG3436" s="410"/>
      <c r="BH3436" s="153"/>
      <c r="BI3436" s="153"/>
      <c r="BJ3436" s="153"/>
      <c r="BK3436" s="153"/>
      <c r="BL3436" s="153"/>
    </row>
    <row r="3437" spans="1:64" x14ac:dyDescent="0.45">
      <c r="A3437" s="151"/>
      <c r="B3437" s="152"/>
      <c r="C3437" s="51"/>
      <c r="D3437" s="51"/>
      <c r="E3437" s="153"/>
      <c r="F3437" s="153"/>
      <c r="BF3437" s="399"/>
      <c r="BG3437" s="410"/>
      <c r="BH3437" s="153"/>
      <c r="BI3437" s="153"/>
      <c r="BJ3437" s="153"/>
      <c r="BK3437" s="153"/>
      <c r="BL3437" s="153"/>
    </row>
    <row r="3438" spans="1:64" x14ac:dyDescent="0.45">
      <c r="A3438" s="151"/>
      <c r="B3438" s="152"/>
      <c r="C3438" s="51"/>
      <c r="D3438" s="51"/>
      <c r="E3438" s="153"/>
      <c r="F3438" s="153"/>
      <c r="BF3438" s="399"/>
      <c r="BG3438" s="410"/>
      <c r="BH3438" s="153"/>
      <c r="BI3438" s="153"/>
      <c r="BJ3438" s="153"/>
      <c r="BK3438" s="153"/>
      <c r="BL3438" s="153"/>
    </row>
    <row r="3439" spans="1:64" x14ac:dyDescent="0.45">
      <c r="A3439" s="151"/>
      <c r="B3439" s="152"/>
      <c r="C3439" s="51"/>
      <c r="D3439" s="51"/>
      <c r="E3439" s="153"/>
      <c r="F3439" s="153"/>
      <c r="BF3439" s="399"/>
      <c r="BG3439" s="410"/>
      <c r="BH3439" s="153"/>
      <c r="BI3439" s="153"/>
      <c r="BJ3439" s="153"/>
      <c r="BK3439" s="153"/>
      <c r="BL3439" s="153"/>
    </row>
    <row r="3440" spans="1:64" x14ac:dyDescent="0.45">
      <c r="A3440" s="151"/>
      <c r="B3440" s="152"/>
      <c r="C3440" s="51"/>
      <c r="D3440" s="51"/>
      <c r="E3440" s="153"/>
      <c r="F3440" s="153"/>
      <c r="BF3440" s="399"/>
      <c r="BG3440" s="410"/>
      <c r="BH3440" s="153"/>
      <c r="BI3440" s="153"/>
      <c r="BJ3440" s="153"/>
      <c r="BK3440" s="153"/>
      <c r="BL3440" s="153"/>
    </row>
    <row r="3441" spans="1:64" x14ac:dyDescent="0.45">
      <c r="A3441" s="151"/>
      <c r="B3441" s="152"/>
      <c r="C3441" s="51"/>
      <c r="D3441" s="51"/>
      <c r="E3441" s="153"/>
      <c r="F3441" s="153"/>
      <c r="BF3441" s="399"/>
      <c r="BG3441" s="410"/>
      <c r="BH3441" s="153"/>
      <c r="BI3441" s="153"/>
      <c r="BJ3441" s="153"/>
      <c r="BK3441" s="153"/>
      <c r="BL3441" s="153"/>
    </row>
    <row r="3442" spans="1:64" x14ac:dyDescent="0.45">
      <c r="A3442" s="151"/>
      <c r="B3442" s="152"/>
      <c r="C3442" s="51"/>
      <c r="D3442" s="51"/>
      <c r="E3442" s="153"/>
      <c r="F3442" s="153"/>
      <c r="BF3442" s="399"/>
      <c r="BG3442" s="410"/>
      <c r="BH3442" s="153"/>
      <c r="BI3442" s="153"/>
      <c r="BJ3442" s="153"/>
      <c r="BK3442" s="153"/>
      <c r="BL3442" s="153"/>
    </row>
    <row r="3443" spans="1:64" x14ac:dyDescent="0.45">
      <c r="A3443" s="151"/>
      <c r="B3443" s="152"/>
      <c r="C3443" s="51"/>
      <c r="D3443" s="51"/>
      <c r="E3443" s="153"/>
      <c r="F3443" s="153"/>
      <c r="BF3443" s="399"/>
      <c r="BG3443" s="410"/>
      <c r="BH3443" s="153"/>
      <c r="BI3443" s="153"/>
      <c r="BJ3443" s="153"/>
      <c r="BK3443" s="153"/>
      <c r="BL3443" s="153"/>
    </row>
    <row r="3444" spans="1:64" x14ac:dyDescent="0.45">
      <c r="A3444" s="151"/>
      <c r="B3444" s="152"/>
      <c r="C3444" s="51"/>
      <c r="D3444" s="51"/>
      <c r="E3444" s="153"/>
      <c r="F3444" s="153"/>
      <c r="BF3444" s="399"/>
      <c r="BG3444" s="410"/>
      <c r="BH3444" s="153"/>
      <c r="BI3444" s="153"/>
      <c r="BJ3444" s="153"/>
      <c r="BK3444" s="153"/>
      <c r="BL3444" s="153"/>
    </row>
    <row r="3445" spans="1:64" x14ac:dyDescent="0.45">
      <c r="A3445" s="151"/>
      <c r="B3445" s="152"/>
      <c r="C3445" s="51"/>
      <c r="D3445" s="51"/>
      <c r="E3445" s="153"/>
      <c r="F3445" s="153"/>
      <c r="BF3445" s="399"/>
      <c r="BG3445" s="410"/>
      <c r="BH3445" s="153"/>
      <c r="BI3445" s="153"/>
      <c r="BJ3445" s="153"/>
      <c r="BK3445" s="153"/>
      <c r="BL3445" s="153"/>
    </row>
    <row r="3446" spans="1:64" x14ac:dyDescent="0.45">
      <c r="A3446" s="151"/>
      <c r="B3446" s="152"/>
      <c r="C3446" s="51"/>
      <c r="D3446" s="51"/>
      <c r="E3446" s="153"/>
      <c r="F3446" s="153"/>
      <c r="BF3446" s="399"/>
      <c r="BG3446" s="410"/>
      <c r="BH3446" s="153"/>
      <c r="BI3446" s="153"/>
      <c r="BJ3446" s="153"/>
      <c r="BK3446" s="153"/>
      <c r="BL3446" s="153"/>
    </row>
    <row r="3447" spans="1:64" x14ac:dyDescent="0.45">
      <c r="A3447" s="151"/>
      <c r="B3447" s="152"/>
      <c r="C3447" s="51"/>
      <c r="D3447" s="51"/>
      <c r="E3447" s="153"/>
      <c r="F3447" s="153"/>
      <c r="BF3447" s="399"/>
      <c r="BG3447" s="410"/>
      <c r="BH3447" s="153"/>
      <c r="BI3447" s="153"/>
      <c r="BJ3447" s="153"/>
      <c r="BK3447" s="153"/>
      <c r="BL3447" s="153"/>
    </row>
    <row r="3448" spans="1:64" x14ac:dyDescent="0.45">
      <c r="A3448" s="151"/>
      <c r="B3448" s="152"/>
      <c r="C3448" s="51"/>
      <c r="D3448" s="51"/>
      <c r="E3448" s="153"/>
      <c r="F3448" s="153"/>
      <c r="BF3448" s="399"/>
      <c r="BG3448" s="410"/>
      <c r="BH3448" s="153"/>
      <c r="BI3448" s="153"/>
      <c r="BJ3448" s="153"/>
      <c r="BK3448" s="153"/>
      <c r="BL3448" s="153"/>
    </row>
    <row r="3449" spans="1:64" x14ac:dyDescent="0.45">
      <c r="A3449" s="151"/>
      <c r="B3449" s="152"/>
      <c r="C3449" s="51"/>
      <c r="D3449" s="51"/>
      <c r="E3449" s="153"/>
      <c r="F3449" s="153"/>
      <c r="BF3449" s="399"/>
      <c r="BG3449" s="410"/>
      <c r="BH3449" s="153"/>
      <c r="BI3449" s="153"/>
      <c r="BJ3449" s="153"/>
      <c r="BK3449" s="153"/>
      <c r="BL3449" s="153"/>
    </row>
    <row r="3450" spans="1:64" x14ac:dyDescent="0.45">
      <c r="A3450" s="151"/>
      <c r="B3450" s="152"/>
      <c r="C3450" s="51"/>
      <c r="D3450" s="51"/>
      <c r="E3450" s="153"/>
      <c r="F3450" s="153"/>
      <c r="BF3450" s="399"/>
      <c r="BG3450" s="410"/>
      <c r="BH3450" s="153"/>
      <c r="BI3450" s="153"/>
      <c r="BJ3450" s="153"/>
      <c r="BK3450" s="153"/>
      <c r="BL3450" s="153"/>
    </row>
    <row r="3451" spans="1:64" x14ac:dyDescent="0.45">
      <c r="A3451" s="151"/>
      <c r="B3451" s="152"/>
      <c r="C3451" s="51"/>
      <c r="D3451" s="51"/>
      <c r="E3451" s="153"/>
      <c r="F3451" s="153"/>
      <c r="BF3451" s="399"/>
      <c r="BG3451" s="410"/>
      <c r="BH3451" s="153"/>
      <c r="BI3451" s="153"/>
      <c r="BJ3451" s="153"/>
      <c r="BK3451" s="153"/>
      <c r="BL3451" s="153"/>
    </row>
    <row r="3452" spans="1:64" x14ac:dyDescent="0.45">
      <c r="A3452" s="151"/>
      <c r="B3452" s="152"/>
      <c r="C3452" s="51"/>
      <c r="D3452" s="51"/>
      <c r="E3452" s="153"/>
      <c r="F3452" s="153"/>
      <c r="BF3452" s="399"/>
      <c r="BG3452" s="410"/>
      <c r="BH3452" s="153"/>
      <c r="BI3452" s="153"/>
      <c r="BJ3452" s="153"/>
      <c r="BK3452" s="153"/>
      <c r="BL3452" s="153"/>
    </row>
    <row r="3453" spans="1:64" x14ac:dyDescent="0.45">
      <c r="A3453" s="151"/>
      <c r="B3453" s="152"/>
      <c r="C3453" s="51"/>
      <c r="D3453" s="51"/>
      <c r="E3453" s="153"/>
      <c r="F3453" s="153"/>
      <c r="BF3453" s="399"/>
      <c r="BG3453" s="410"/>
      <c r="BH3453" s="153"/>
      <c r="BI3453" s="153"/>
      <c r="BJ3453" s="153"/>
      <c r="BK3453" s="153"/>
      <c r="BL3453" s="153"/>
    </row>
    <row r="3454" spans="1:64" x14ac:dyDescent="0.45">
      <c r="A3454" s="151"/>
      <c r="B3454" s="152"/>
      <c r="C3454" s="51"/>
      <c r="D3454" s="51"/>
      <c r="E3454" s="153"/>
      <c r="F3454" s="153"/>
      <c r="BF3454" s="399"/>
      <c r="BG3454" s="410"/>
      <c r="BH3454" s="153"/>
      <c r="BI3454" s="153"/>
      <c r="BJ3454" s="153"/>
      <c r="BK3454" s="153"/>
      <c r="BL3454" s="153"/>
    </row>
    <row r="3455" spans="1:64" x14ac:dyDescent="0.45">
      <c r="A3455" s="151"/>
      <c r="B3455" s="152"/>
      <c r="C3455" s="51"/>
      <c r="D3455" s="51"/>
      <c r="E3455" s="153"/>
      <c r="F3455" s="153"/>
      <c r="BF3455" s="399"/>
      <c r="BG3455" s="410"/>
      <c r="BH3455" s="153"/>
      <c r="BI3455" s="153"/>
      <c r="BJ3455" s="153"/>
      <c r="BK3455" s="153"/>
      <c r="BL3455" s="153"/>
    </row>
    <row r="3456" spans="1:64" x14ac:dyDescent="0.45">
      <c r="A3456" s="151"/>
      <c r="B3456" s="152"/>
      <c r="C3456" s="51"/>
      <c r="D3456" s="51"/>
      <c r="E3456" s="153"/>
      <c r="F3456" s="153"/>
      <c r="BF3456" s="399"/>
      <c r="BG3456" s="410"/>
      <c r="BH3456" s="153"/>
      <c r="BI3456" s="153"/>
      <c r="BJ3456" s="153"/>
      <c r="BK3456" s="153"/>
      <c r="BL3456" s="153"/>
    </row>
    <row r="3457" spans="1:64" x14ac:dyDescent="0.45">
      <c r="A3457" s="151"/>
      <c r="B3457" s="152"/>
      <c r="C3457" s="51"/>
      <c r="D3457" s="51"/>
      <c r="E3457" s="153"/>
      <c r="F3457" s="153"/>
      <c r="BF3457" s="399"/>
      <c r="BG3457" s="410"/>
      <c r="BH3457" s="153"/>
      <c r="BI3457" s="153"/>
      <c r="BJ3457" s="153"/>
      <c r="BK3457" s="153"/>
      <c r="BL3457" s="153"/>
    </row>
    <row r="3458" spans="1:64" x14ac:dyDescent="0.45">
      <c r="A3458" s="151"/>
      <c r="B3458" s="152"/>
      <c r="C3458" s="51"/>
      <c r="D3458" s="51"/>
      <c r="E3458" s="153"/>
      <c r="F3458" s="153"/>
      <c r="BF3458" s="399"/>
      <c r="BG3458" s="410"/>
      <c r="BH3458" s="153"/>
      <c r="BI3458" s="153"/>
      <c r="BJ3458" s="153"/>
      <c r="BK3458" s="153"/>
      <c r="BL3458" s="153"/>
    </row>
    <row r="3459" spans="1:64" x14ac:dyDescent="0.45">
      <c r="A3459" s="151"/>
      <c r="B3459" s="152"/>
      <c r="C3459" s="51"/>
      <c r="D3459" s="51"/>
      <c r="E3459" s="153"/>
      <c r="F3459" s="153"/>
      <c r="BF3459" s="399"/>
      <c r="BG3459" s="410"/>
      <c r="BH3459" s="153"/>
      <c r="BI3459" s="153"/>
      <c r="BJ3459" s="153"/>
      <c r="BK3459" s="153"/>
      <c r="BL3459" s="153"/>
    </row>
    <row r="3460" spans="1:64" x14ac:dyDescent="0.45">
      <c r="A3460" s="151"/>
      <c r="B3460" s="152"/>
      <c r="C3460" s="51"/>
      <c r="D3460" s="51"/>
      <c r="E3460" s="153"/>
      <c r="F3460" s="153"/>
      <c r="BF3460" s="399"/>
      <c r="BG3460" s="410"/>
      <c r="BH3460" s="153"/>
      <c r="BI3460" s="153"/>
      <c r="BJ3460" s="153"/>
      <c r="BK3460" s="153"/>
      <c r="BL3460" s="153"/>
    </row>
    <row r="3461" spans="1:64" x14ac:dyDescent="0.45">
      <c r="A3461" s="151"/>
      <c r="B3461" s="152"/>
      <c r="C3461" s="51"/>
      <c r="D3461" s="51"/>
      <c r="E3461" s="153"/>
      <c r="F3461" s="153"/>
      <c r="BF3461" s="399"/>
      <c r="BG3461" s="410"/>
      <c r="BH3461" s="153"/>
      <c r="BI3461" s="153"/>
      <c r="BJ3461" s="153"/>
      <c r="BK3461" s="153"/>
      <c r="BL3461" s="153"/>
    </row>
    <row r="3462" spans="1:64" x14ac:dyDescent="0.45">
      <c r="A3462" s="151"/>
      <c r="B3462" s="152"/>
      <c r="C3462" s="51"/>
      <c r="D3462" s="51"/>
      <c r="E3462" s="153"/>
      <c r="F3462" s="153"/>
      <c r="BF3462" s="399"/>
      <c r="BG3462" s="410"/>
      <c r="BH3462" s="153"/>
      <c r="BI3462" s="153"/>
      <c r="BJ3462" s="153"/>
      <c r="BK3462" s="153"/>
      <c r="BL3462" s="153"/>
    </row>
    <row r="3463" spans="1:64" x14ac:dyDescent="0.45">
      <c r="A3463" s="151"/>
      <c r="B3463" s="152"/>
      <c r="C3463" s="51"/>
      <c r="D3463" s="51"/>
      <c r="E3463" s="153"/>
      <c r="F3463" s="153"/>
      <c r="BF3463" s="399"/>
      <c r="BG3463" s="410"/>
      <c r="BH3463" s="153"/>
      <c r="BI3463" s="153"/>
      <c r="BJ3463" s="153"/>
      <c r="BK3463" s="153"/>
      <c r="BL3463" s="153"/>
    </row>
    <row r="3464" spans="1:64" x14ac:dyDescent="0.45">
      <c r="A3464" s="151"/>
      <c r="B3464" s="152"/>
      <c r="C3464" s="51"/>
      <c r="D3464" s="51"/>
      <c r="E3464" s="153"/>
      <c r="F3464" s="153"/>
      <c r="BF3464" s="399"/>
      <c r="BG3464" s="410"/>
      <c r="BH3464" s="153"/>
      <c r="BI3464" s="153"/>
      <c r="BJ3464" s="153"/>
      <c r="BK3464" s="153"/>
      <c r="BL3464" s="153"/>
    </row>
    <row r="3465" spans="1:64" x14ac:dyDescent="0.45">
      <c r="A3465" s="151"/>
      <c r="B3465" s="152"/>
      <c r="C3465" s="51"/>
      <c r="D3465" s="51"/>
      <c r="E3465" s="153"/>
      <c r="F3465" s="153"/>
      <c r="BF3465" s="399"/>
      <c r="BG3465" s="410"/>
      <c r="BH3465" s="153"/>
      <c r="BI3465" s="153"/>
      <c r="BJ3465" s="153"/>
      <c r="BK3465" s="153"/>
      <c r="BL3465" s="153"/>
    </row>
    <row r="3466" spans="1:64" x14ac:dyDescent="0.45">
      <c r="A3466" s="151"/>
      <c r="B3466" s="152"/>
      <c r="C3466" s="51"/>
      <c r="D3466" s="51"/>
      <c r="E3466" s="153"/>
      <c r="F3466" s="153"/>
      <c r="BF3466" s="399"/>
      <c r="BG3466" s="410"/>
      <c r="BH3466" s="153"/>
      <c r="BI3466" s="153"/>
      <c r="BJ3466" s="153"/>
      <c r="BK3466" s="153"/>
      <c r="BL3466" s="153"/>
    </row>
    <row r="3467" spans="1:64" x14ac:dyDescent="0.45">
      <c r="A3467" s="151"/>
      <c r="B3467" s="152"/>
      <c r="C3467" s="51"/>
      <c r="D3467" s="51"/>
      <c r="E3467" s="153"/>
      <c r="F3467" s="153"/>
      <c r="BF3467" s="399"/>
      <c r="BG3467" s="410"/>
      <c r="BH3467" s="153"/>
      <c r="BI3467" s="153"/>
      <c r="BJ3467" s="153"/>
      <c r="BK3467" s="153"/>
      <c r="BL3467" s="153"/>
    </row>
    <row r="3468" spans="1:64" x14ac:dyDescent="0.45">
      <c r="A3468" s="151"/>
      <c r="B3468" s="152"/>
      <c r="C3468" s="51"/>
      <c r="D3468" s="51"/>
      <c r="E3468" s="153"/>
      <c r="F3468" s="153"/>
      <c r="BF3468" s="399"/>
      <c r="BG3468" s="410"/>
      <c r="BH3468" s="153"/>
      <c r="BI3468" s="153"/>
      <c r="BJ3468" s="153"/>
      <c r="BK3468" s="153"/>
      <c r="BL3468" s="153"/>
    </row>
    <row r="3469" spans="1:64" x14ac:dyDescent="0.45">
      <c r="A3469" s="151"/>
      <c r="B3469" s="152"/>
      <c r="C3469" s="51"/>
      <c r="D3469" s="51"/>
      <c r="E3469" s="153"/>
      <c r="F3469" s="153"/>
      <c r="BF3469" s="399"/>
      <c r="BG3469" s="410"/>
      <c r="BH3469" s="153"/>
      <c r="BI3469" s="153"/>
      <c r="BJ3469" s="153"/>
      <c r="BK3469" s="153"/>
      <c r="BL3469" s="153"/>
    </row>
    <row r="3470" spans="1:64" x14ac:dyDescent="0.45">
      <c r="A3470" s="151"/>
      <c r="B3470" s="152"/>
      <c r="C3470" s="51"/>
      <c r="D3470" s="51"/>
      <c r="E3470" s="153"/>
      <c r="F3470" s="153"/>
      <c r="BF3470" s="399"/>
      <c r="BG3470" s="410"/>
      <c r="BH3470" s="153"/>
      <c r="BI3470" s="153"/>
      <c r="BJ3470" s="153"/>
      <c r="BK3470" s="153"/>
      <c r="BL3470" s="153"/>
    </row>
    <row r="3471" spans="1:64" x14ac:dyDescent="0.45">
      <c r="A3471" s="151"/>
      <c r="B3471" s="152"/>
      <c r="C3471" s="51"/>
      <c r="D3471" s="51"/>
      <c r="E3471" s="153"/>
      <c r="F3471" s="153"/>
      <c r="BF3471" s="399"/>
      <c r="BG3471" s="410"/>
      <c r="BH3471" s="153"/>
      <c r="BI3471" s="153"/>
      <c r="BJ3471" s="153"/>
      <c r="BK3471" s="153"/>
      <c r="BL3471" s="153"/>
    </row>
    <row r="3472" spans="1:64" x14ac:dyDescent="0.45">
      <c r="A3472" s="151"/>
      <c r="B3472" s="152"/>
      <c r="C3472" s="51"/>
      <c r="D3472" s="51"/>
      <c r="E3472" s="153"/>
      <c r="F3472" s="153"/>
      <c r="BF3472" s="399"/>
      <c r="BG3472" s="410"/>
      <c r="BH3472" s="153"/>
      <c r="BI3472" s="153"/>
      <c r="BJ3472" s="153"/>
      <c r="BK3472" s="153"/>
      <c r="BL3472" s="153"/>
    </row>
    <row r="3473" spans="1:64" x14ac:dyDescent="0.45">
      <c r="A3473" s="151"/>
      <c r="B3473" s="152"/>
      <c r="C3473" s="51"/>
      <c r="D3473" s="51"/>
      <c r="E3473" s="153"/>
      <c r="F3473" s="153"/>
      <c r="BF3473" s="399"/>
      <c r="BG3473" s="410"/>
      <c r="BH3473" s="153"/>
      <c r="BI3473" s="153"/>
      <c r="BJ3473" s="153"/>
      <c r="BK3473" s="153"/>
      <c r="BL3473" s="153"/>
    </row>
    <row r="3474" spans="1:64" x14ac:dyDescent="0.45">
      <c r="A3474" s="151"/>
      <c r="B3474" s="152"/>
      <c r="C3474" s="51"/>
      <c r="D3474" s="51"/>
      <c r="E3474" s="153"/>
      <c r="F3474" s="153"/>
      <c r="BF3474" s="399"/>
      <c r="BG3474" s="410"/>
      <c r="BH3474" s="153"/>
      <c r="BI3474" s="153"/>
      <c r="BJ3474" s="153"/>
      <c r="BK3474" s="153"/>
      <c r="BL3474" s="153"/>
    </row>
    <row r="3475" spans="1:64" x14ac:dyDescent="0.45">
      <c r="A3475" s="151"/>
      <c r="B3475" s="152"/>
      <c r="C3475" s="51"/>
      <c r="D3475" s="51"/>
      <c r="E3475" s="153"/>
      <c r="F3475" s="153"/>
      <c r="BF3475" s="399"/>
      <c r="BG3475" s="410"/>
      <c r="BH3475" s="153"/>
      <c r="BI3475" s="153"/>
      <c r="BJ3475" s="153"/>
      <c r="BK3475" s="153"/>
      <c r="BL3475" s="153"/>
    </row>
    <row r="3476" spans="1:64" x14ac:dyDescent="0.45">
      <c r="A3476" s="151"/>
      <c r="B3476" s="152"/>
      <c r="C3476" s="51"/>
      <c r="D3476" s="51"/>
      <c r="E3476" s="153"/>
      <c r="F3476" s="153"/>
      <c r="BF3476" s="399"/>
      <c r="BG3476" s="410"/>
      <c r="BH3476" s="153"/>
      <c r="BI3476" s="153"/>
      <c r="BJ3476" s="153"/>
      <c r="BK3476" s="153"/>
      <c r="BL3476" s="153"/>
    </row>
    <row r="3477" spans="1:64" x14ac:dyDescent="0.45">
      <c r="A3477" s="151"/>
      <c r="B3477" s="152"/>
      <c r="C3477" s="51"/>
      <c r="D3477" s="51"/>
      <c r="E3477" s="153"/>
      <c r="F3477" s="153"/>
      <c r="BF3477" s="399"/>
      <c r="BG3477" s="410"/>
      <c r="BH3477" s="153"/>
      <c r="BI3477" s="153"/>
      <c r="BJ3477" s="153"/>
      <c r="BK3477" s="153"/>
      <c r="BL3477" s="153"/>
    </row>
    <row r="3478" spans="1:64" x14ac:dyDescent="0.45">
      <c r="A3478" s="151"/>
      <c r="B3478" s="152"/>
      <c r="C3478" s="51"/>
      <c r="D3478" s="51"/>
      <c r="E3478" s="153"/>
      <c r="F3478" s="153"/>
      <c r="BF3478" s="399"/>
      <c r="BG3478" s="410"/>
      <c r="BH3478" s="153"/>
      <c r="BI3478" s="153"/>
      <c r="BJ3478" s="153"/>
      <c r="BK3478" s="153"/>
      <c r="BL3478" s="153"/>
    </row>
    <row r="3479" spans="1:64" x14ac:dyDescent="0.45">
      <c r="A3479" s="151"/>
      <c r="B3479" s="152"/>
      <c r="C3479" s="51"/>
      <c r="D3479" s="51"/>
      <c r="E3479" s="153"/>
      <c r="F3479" s="153"/>
      <c r="BF3479" s="399"/>
      <c r="BG3479" s="410"/>
      <c r="BH3479" s="153"/>
      <c r="BI3479" s="153"/>
      <c r="BJ3479" s="153"/>
      <c r="BK3479" s="153"/>
      <c r="BL3479" s="153"/>
    </row>
    <row r="3480" spans="1:64" x14ac:dyDescent="0.45">
      <c r="A3480" s="151"/>
      <c r="B3480" s="152"/>
      <c r="C3480" s="51"/>
      <c r="D3480" s="51"/>
      <c r="E3480" s="153"/>
      <c r="F3480" s="153"/>
      <c r="BF3480" s="399"/>
      <c r="BG3480" s="410"/>
      <c r="BH3480" s="153"/>
      <c r="BI3480" s="153"/>
      <c r="BJ3480" s="153"/>
      <c r="BK3480" s="153"/>
      <c r="BL3480" s="153"/>
    </row>
    <row r="3481" spans="1:64" x14ac:dyDescent="0.45">
      <c r="A3481" s="151"/>
      <c r="B3481" s="152"/>
      <c r="C3481" s="51"/>
      <c r="D3481" s="51"/>
      <c r="E3481" s="153"/>
      <c r="F3481" s="153"/>
      <c r="BF3481" s="399"/>
      <c r="BG3481" s="410"/>
      <c r="BH3481" s="153"/>
      <c r="BI3481" s="153"/>
      <c r="BJ3481" s="153"/>
      <c r="BK3481" s="153"/>
      <c r="BL3481" s="153"/>
    </row>
    <row r="3482" spans="1:64" x14ac:dyDescent="0.45">
      <c r="A3482" s="151"/>
      <c r="B3482" s="152"/>
      <c r="C3482" s="51"/>
      <c r="D3482" s="51"/>
      <c r="E3482" s="153"/>
      <c r="F3482" s="153"/>
      <c r="BF3482" s="399"/>
      <c r="BG3482" s="410"/>
      <c r="BH3482" s="153"/>
      <c r="BI3482" s="153"/>
      <c r="BJ3482" s="153"/>
      <c r="BK3482" s="153"/>
      <c r="BL3482" s="153"/>
    </row>
    <row r="3483" spans="1:64" x14ac:dyDescent="0.45">
      <c r="A3483" s="151"/>
      <c r="B3483" s="152"/>
      <c r="C3483" s="51"/>
      <c r="D3483" s="51"/>
      <c r="E3483" s="153"/>
      <c r="F3483" s="153"/>
      <c r="BF3483" s="399"/>
      <c r="BG3483" s="410"/>
      <c r="BH3483" s="153"/>
      <c r="BI3483" s="153"/>
      <c r="BJ3483" s="153"/>
      <c r="BK3483" s="153"/>
      <c r="BL3483" s="153"/>
    </row>
    <row r="3484" spans="1:64" x14ac:dyDescent="0.45">
      <c r="A3484" s="151"/>
      <c r="B3484" s="152"/>
      <c r="C3484" s="51"/>
      <c r="D3484" s="51"/>
      <c r="E3484" s="153"/>
      <c r="F3484" s="153"/>
      <c r="BF3484" s="399"/>
      <c r="BG3484" s="410"/>
      <c r="BH3484" s="153"/>
      <c r="BI3484" s="153"/>
      <c r="BJ3484" s="153"/>
      <c r="BK3484" s="153"/>
      <c r="BL3484" s="153"/>
    </row>
    <row r="3485" spans="1:64" x14ac:dyDescent="0.45">
      <c r="A3485" s="151"/>
      <c r="B3485" s="152"/>
      <c r="C3485" s="51"/>
      <c r="D3485" s="51"/>
      <c r="E3485" s="153"/>
      <c r="F3485" s="153"/>
      <c r="BF3485" s="399"/>
      <c r="BG3485" s="410"/>
      <c r="BH3485" s="153"/>
      <c r="BI3485" s="153"/>
      <c r="BJ3485" s="153"/>
      <c r="BK3485" s="153"/>
      <c r="BL3485" s="153"/>
    </row>
    <row r="3486" spans="1:64" x14ac:dyDescent="0.45">
      <c r="A3486" s="151"/>
      <c r="B3486" s="152"/>
      <c r="C3486" s="51"/>
      <c r="D3486" s="51"/>
      <c r="E3486" s="153"/>
      <c r="F3486" s="153"/>
      <c r="BF3486" s="399"/>
      <c r="BG3486" s="410"/>
      <c r="BH3486" s="153"/>
      <c r="BI3486" s="153"/>
      <c r="BJ3486" s="153"/>
      <c r="BK3486" s="153"/>
      <c r="BL3486" s="153"/>
    </row>
    <row r="3487" spans="1:64" x14ac:dyDescent="0.45">
      <c r="A3487" s="151"/>
      <c r="B3487" s="152"/>
      <c r="C3487" s="51"/>
      <c r="D3487" s="51"/>
      <c r="E3487" s="153"/>
      <c r="F3487" s="153"/>
      <c r="BF3487" s="399"/>
      <c r="BG3487" s="410"/>
      <c r="BH3487" s="153"/>
      <c r="BI3487" s="153"/>
      <c r="BJ3487" s="153"/>
      <c r="BK3487" s="153"/>
      <c r="BL3487" s="153"/>
    </row>
    <row r="3488" spans="1:64" x14ac:dyDescent="0.45">
      <c r="A3488" s="151"/>
      <c r="B3488" s="152"/>
      <c r="C3488" s="51"/>
      <c r="D3488" s="51"/>
      <c r="E3488" s="153"/>
      <c r="F3488" s="153"/>
      <c r="BF3488" s="399"/>
      <c r="BG3488" s="410"/>
      <c r="BH3488" s="153"/>
      <c r="BI3488" s="153"/>
      <c r="BJ3488" s="153"/>
      <c r="BK3488" s="153"/>
      <c r="BL3488" s="153"/>
    </row>
    <row r="3489" spans="1:64" x14ac:dyDescent="0.45">
      <c r="A3489" s="151"/>
      <c r="B3489" s="152"/>
      <c r="C3489" s="51"/>
      <c r="D3489" s="51"/>
      <c r="E3489" s="153"/>
      <c r="F3489" s="153"/>
      <c r="BF3489" s="399"/>
      <c r="BG3489" s="410"/>
      <c r="BH3489" s="153"/>
      <c r="BI3489" s="153"/>
      <c r="BJ3489" s="153"/>
      <c r="BK3489" s="153"/>
      <c r="BL3489" s="153"/>
    </row>
    <row r="3490" spans="1:64" x14ac:dyDescent="0.45">
      <c r="A3490" s="151"/>
      <c r="B3490" s="152"/>
      <c r="C3490" s="51"/>
      <c r="D3490" s="51"/>
      <c r="E3490" s="153"/>
      <c r="F3490" s="153"/>
      <c r="BF3490" s="399"/>
      <c r="BG3490" s="410"/>
      <c r="BH3490" s="153"/>
      <c r="BI3490" s="153"/>
      <c r="BJ3490" s="153"/>
      <c r="BK3490" s="153"/>
      <c r="BL3490" s="153"/>
    </row>
    <row r="3491" spans="1:64" x14ac:dyDescent="0.45">
      <c r="A3491" s="151"/>
      <c r="B3491" s="152"/>
      <c r="C3491" s="51"/>
      <c r="D3491" s="51"/>
      <c r="E3491" s="153"/>
      <c r="F3491" s="153"/>
      <c r="BF3491" s="399"/>
      <c r="BG3491" s="410"/>
      <c r="BH3491" s="153"/>
      <c r="BI3491" s="153"/>
      <c r="BJ3491" s="153"/>
      <c r="BK3491" s="153"/>
      <c r="BL3491" s="153"/>
    </row>
    <row r="3492" spans="1:64" x14ac:dyDescent="0.45">
      <c r="A3492" s="151"/>
      <c r="B3492" s="152"/>
      <c r="C3492" s="51"/>
      <c r="D3492" s="51"/>
      <c r="E3492" s="153"/>
      <c r="F3492" s="153"/>
      <c r="BF3492" s="399"/>
      <c r="BG3492" s="410"/>
      <c r="BH3492" s="153"/>
      <c r="BI3492" s="153"/>
      <c r="BJ3492" s="153"/>
      <c r="BK3492" s="153"/>
      <c r="BL3492" s="153"/>
    </row>
    <row r="3493" spans="1:64" x14ac:dyDescent="0.45">
      <c r="A3493" s="151"/>
      <c r="B3493" s="152"/>
      <c r="C3493" s="51"/>
      <c r="D3493" s="51"/>
      <c r="E3493" s="153"/>
      <c r="F3493" s="153"/>
      <c r="BF3493" s="399"/>
      <c r="BG3493" s="410"/>
      <c r="BH3493" s="153"/>
      <c r="BI3493" s="153"/>
      <c r="BJ3493" s="153"/>
      <c r="BK3493" s="153"/>
      <c r="BL3493" s="153"/>
    </row>
    <row r="3494" spans="1:64" x14ac:dyDescent="0.45">
      <c r="A3494" s="151"/>
      <c r="B3494" s="152"/>
      <c r="C3494" s="51"/>
      <c r="D3494" s="51"/>
      <c r="E3494" s="153"/>
      <c r="F3494" s="153"/>
      <c r="BF3494" s="399"/>
      <c r="BG3494" s="410"/>
      <c r="BH3494" s="153"/>
      <c r="BI3494" s="153"/>
      <c r="BJ3494" s="153"/>
      <c r="BK3494" s="153"/>
      <c r="BL3494" s="153"/>
    </row>
    <row r="3495" spans="1:64" x14ac:dyDescent="0.45">
      <c r="A3495" s="151"/>
      <c r="B3495" s="152"/>
      <c r="C3495" s="51"/>
      <c r="D3495" s="51"/>
      <c r="E3495" s="153"/>
      <c r="F3495" s="153"/>
      <c r="BF3495" s="399"/>
      <c r="BG3495" s="410"/>
      <c r="BH3495" s="153"/>
      <c r="BI3495" s="153"/>
      <c r="BJ3495" s="153"/>
      <c r="BK3495" s="153"/>
      <c r="BL3495" s="153"/>
    </row>
    <row r="3496" spans="1:64" x14ac:dyDescent="0.45">
      <c r="A3496" s="151"/>
      <c r="B3496" s="152"/>
      <c r="C3496" s="51"/>
      <c r="D3496" s="51"/>
      <c r="E3496" s="153"/>
      <c r="F3496" s="153"/>
      <c r="BF3496" s="399"/>
      <c r="BG3496" s="410"/>
      <c r="BH3496" s="153"/>
      <c r="BI3496" s="153"/>
      <c r="BJ3496" s="153"/>
      <c r="BK3496" s="153"/>
      <c r="BL3496" s="153"/>
    </row>
    <row r="3497" spans="1:64" x14ac:dyDescent="0.45">
      <c r="A3497" s="151"/>
      <c r="B3497" s="152"/>
      <c r="C3497" s="51"/>
      <c r="D3497" s="51"/>
      <c r="E3497" s="153"/>
      <c r="F3497" s="153"/>
      <c r="BF3497" s="399"/>
      <c r="BG3497" s="410"/>
      <c r="BH3497" s="153"/>
      <c r="BI3497" s="153"/>
      <c r="BJ3497" s="153"/>
      <c r="BK3497" s="153"/>
      <c r="BL3497" s="153"/>
    </row>
    <row r="3498" spans="1:64" x14ac:dyDescent="0.45">
      <c r="A3498" s="151"/>
      <c r="B3498" s="152"/>
      <c r="C3498" s="51"/>
      <c r="D3498" s="51"/>
      <c r="E3498" s="153"/>
      <c r="F3498" s="153"/>
      <c r="BF3498" s="399"/>
      <c r="BG3498" s="410"/>
      <c r="BH3498" s="153"/>
      <c r="BI3498" s="153"/>
      <c r="BJ3498" s="153"/>
      <c r="BK3498" s="153"/>
      <c r="BL3498" s="153"/>
    </row>
    <row r="3499" spans="1:64" x14ac:dyDescent="0.45">
      <c r="A3499" s="151"/>
      <c r="B3499" s="152"/>
      <c r="C3499" s="51"/>
      <c r="D3499" s="51"/>
      <c r="E3499" s="153"/>
      <c r="F3499" s="153"/>
      <c r="BF3499" s="399"/>
      <c r="BG3499" s="410"/>
      <c r="BH3499" s="153"/>
      <c r="BI3499" s="153"/>
      <c r="BJ3499" s="153"/>
      <c r="BK3499" s="153"/>
      <c r="BL3499" s="153"/>
    </row>
    <row r="3500" spans="1:64" x14ac:dyDescent="0.45">
      <c r="A3500" s="151"/>
      <c r="B3500" s="152"/>
      <c r="C3500" s="51"/>
      <c r="D3500" s="51"/>
      <c r="E3500" s="153"/>
      <c r="F3500" s="153"/>
      <c r="BF3500" s="399"/>
      <c r="BG3500" s="410"/>
      <c r="BH3500" s="153"/>
      <c r="BI3500" s="153"/>
      <c r="BJ3500" s="153"/>
      <c r="BK3500" s="153"/>
      <c r="BL3500" s="153"/>
    </row>
    <row r="3501" spans="1:64" x14ac:dyDescent="0.45">
      <c r="A3501" s="151"/>
      <c r="B3501" s="152"/>
      <c r="C3501" s="51"/>
      <c r="D3501" s="51"/>
      <c r="E3501" s="153"/>
      <c r="F3501" s="153"/>
      <c r="BF3501" s="399"/>
      <c r="BG3501" s="410"/>
      <c r="BH3501" s="153"/>
      <c r="BI3501" s="153"/>
      <c r="BJ3501" s="153"/>
      <c r="BK3501" s="153"/>
      <c r="BL3501" s="153"/>
    </row>
    <row r="3502" spans="1:64" x14ac:dyDescent="0.45">
      <c r="A3502" s="151"/>
      <c r="B3502" s="152"/>
      <c r="C3502" s="51"/>
      <c r="D3502" s="51"/>
      <c r="E3502" s="153"/>
      <c r="F3502" s="153"/>
      <c r="BF3502" s="399"/>
      <c r="BG3502" s="410"/>
      <c r="BH3502" s="153"/>
      <c r="BI3502" s="153"/>
      <c r="BJ3502" s="153"/>
      <c r="BK3502" s="153"/>
      <c r="BL3502" s="153"/>
    </row>
    <row r="3503" spans="1:64" x14ac:dyDescent="0.45">
      <c r="A3503" s="151"/>
      <c r="B3503" s="152"/>
      <c r="C3503" s="51"/>
      <c r="D3503" s="51"/>
      <c r="E3503" s="153"/>
      <c r="F3503" s="153"/>
      <c r="BF3503" s="399"/>
      <c r="BG3503" s="410"/>
      <c r="BH3503" s="153"/>
      <c r="BI3503" s="153"/>
      <c r="BJ3503" s="153"/>
      <c r="BK3503" s="153"/>
      <c r="BL3503" s="153"/>
    </row>
    <row r="3504" spans="1:64" x14ac:dyDescent="0.45">
      <c r="A3504" s="151"/>
      <c r="B3504" s="152"/>
      <c r="C3504" s="51"/>
      <c r="D3504" s="51"/>
      <c r="E3504" s="153"/>
      <c r="F3504" s="153"/>
      <c r="BF3504" s="399"/>
      <c r="BG3504" s="410"/>
      <c r="BH3504" s="153"/>
      <c r="BI3504" s="153"/>
      <c r="BJ3504" s="153"/>
      <c r="BK3504" s="153"/>
      <c r="BL3504" s="153"/>
    </row>
    <row r="3505" spans="1:64" x14ac:dyDescent="0.45">
      <c r="A3505" s="151"/>
      <c r="B3505" s="152"/>
      <c r="C3505" s="51"/>
      <c r="D3505" s="51"/>
      <c r="E3505" s="153"/>
      <c r="F3505" s="153"/>
      <c r="BF3505" s="399"/>
      <c r="BG3505" s="410"/>
      <c r="BH3505" s="153"/>
      <c r="BI3505" s="153"/>
      <c r="BJ3505" s="153"/>
      <c r="BK3505" s="153"/>
      <c r="BL3505" s="153"/>
    </row>
    <row r="3506" spans="1:64" x14ac:dyDescent="0.45">
      <c r="A3506" s="151"/>
      <c r="B3506" s="152"/>
      <c r="C3506" s="51"/>
      <c r="D3506" s="51"/>
      <c r="E3506" s="153"/>
      <c r="F3506" s="153"/>
      <c r="BF3506" s="399"/>
      <c r="BG3506" s="410"/>
      <c r="BH3506" s="153"/>
      <c r="BI3506" s="153"/>
      <c r="BJ3506" s="153"/>
      <c r="BK3506" s="153"/>
      <c r="BL3506" s="153"/>
    </row>
    <row r="3507" spans="1:64" x14ac:dyDescent="0.45">
      <c r="A3507" s="151"/>
      <c r="B3507" s="152"/>
      <c r="C3507" s="51"/>
      <c r="D3507" s="51"/>
      <c r="E3507" s="153"/>
      <c r="F3507" s="153"/>
      <c r="BF3507" s="399"/>
      <c r="BG3507" s="410"/>
      <c r="BH3507" s="153"/>
      <c r="BI3507" s="153"/>
      <c r="BJ3507" s="153"/>
      <c r="BK3507" s="153"/>
      <c r="BL3507" s="153"/>
    </row>
    <row r="3508" spans="1:64" x14ac:dyDescent="0.45">
      <c r="A3508" s="151"/>
      <c r="B3508" s="152"/>
      <c r="C3508" s="51"/>
      <c r="D3508" s="51"/>
      <c r="E3508" s="153"/>
      <c r="F3508" s="153"/>
      <c r="BF3508" s="399"/>
      <c r="BG3508" s="410"/>
      <c r="BH3508" s="153"/>
      <c r="BI3508" s="153"/>
      <c r="BJ3508" s="153"/>
      <c r="BK3508" s="153"/>
      <c r="BL3508" s="153"/>
    </row>
    <row r="3509" spans="1:64" x14ac:dyDescent="0.45">
      <c r="A3509" s="151"/>
      <c r="B3509" s="152"/>
      <c r="C3509" s="51"/>
      <c r="D3509" s="51"/>
      <c r="E3509" s="153"/>
      <c r="F3509" s="153"/>
      <c r="BF3509" s="399"/>
      <c r="BG3509" s="410"/>
      <c r="BH3509" s="153"/>
      <c r="BI3509" s="153"/>
      <c r="BJ3509" s="153"/>
      <c r="BK3509" s="153"/>
      <c r="BL3509" s="153"/>
    </row>
    <row r="3510" spans="1:64" x14ac:dyDescent="0.45">
      <c r="A3510" s="151"/>
      <c r="B3510" s="152"/>
      <c r="C3510" s="51"/>
      <c r="D3510" s="51"/>
      <c r="E3510" s="153"/>
      <c r="F3510" s="153"/>
      <c r="BF3510" s="399"/>
      <c r="BG3510" s="410"/>
      <c r="BH3510" s="153"/>
      <c r="BI3510" s="153"/>
      <c r="BJ3510" s="153"/>
      <c r="BK3510" s="153"/>
      <c r="BL3510" s="153"/>
    </row>
    <row r="3511" spans="1:64" x14ac:dyDescent="0.45">
      <c r="A3511" s="151"/>
      <c r="B3511" s="152"/>
      <c r="C3511" s="51"/>
      <c r="D3511" s="51"/>
      <c r="E3511" s="153"/>
      <c r="F3511" s="153"/>
      <c r="BF3511" s="399"/>
      <c r="BG3511" s="410"/>
      <c r="BH3511" s="153"/>
      <c r="BI3511" s="153"/>
      <c r="BJ3511" s="153"/>
      <c r="BK3511" s="153"/>
      <c r="BL3511" s="153"/>
    </row>
    <row r="3512" spans="1:64" x14ac:dyDescent="0.45">
      <c r="A3512" s="151"/>
      <c r="B3512" s="152"/>
      <c r="C3512" s="51"/>
      <c r="D3512" s="51"/>
      <c r="E3512" s="153"/>
      <c r="F3512" s="153"/>
      <c r="BF3512" s="399"/>
      <c r="BG3512" s="410"/>
      <c r="BH3512" s="153"/>
      <c r="BI3512" s="153"/>
      <c r="BJ3512" s="153"/>
      <c r="BK3512" s="153"/>
      <c r="BL3512" s="153"/>
    </row>
    <row r="3513" spans="1:64" x14ac:dyDescent="0.45">
      <c r="A3513" s="151"/>
      <c r="B3513" s="152"/>
      <c r="C3513" s="51"/>
      <c r="D3513" s="51"/>
      <c r="E3513" s="153"/>
      <c r="F3513" s="153"/>
      <c r="BF3513" s="399"/>
      <c r="BG3513" s="410"/>
      <c r="BH3513" s="153"/>
      <c r="BI3513" s="153"/>
      <c r="BJ3513" s="153"/>
      <c r="BK3513" s="153"/>
      <c r="BL3513" s="153"/>
    </row>
    <row r="3514" spans="1:64" x14ac:dyDescent="0.45">
      <c r="A3514" s="151"/>
      <c r="B3514" s="152"/>
      <c r="C3514" s="51"/>
      <c r="D3514" s="51"/>
      <c r="E3514" s="153"/>
      <c r="F3514" s="153"/>
      <c r="BF3514" s="399"/>
      <c r="BG3514" s="410"/>
      <c r="BH3514" s="153"/>
      <c r="BI3514" s="153"/>
      <c r="BJ3514" s="153"/>
      <c r="BK3514" s="153"/>
      <c r="BL3514" s="153"/>
    </row>
    <row r="3515" spans="1:64" x14ac:dyDescent="0.45">
      <c r="A3515" s="151"/>
      <c r="B3515" s="152"/>
      <c r="C3515" s="51"/>
      <c r="D3515" s="51"/>
      <c r="E3515" s="153"/>
      <c r="F3515" s="153"/>
      <c r="BF3515" s="399"/>
      <c r="BG3515" s="410"/>
      <c r="BH3515" s="153"/>
      <c r="BI3515" s="153"/>
      <c r="BJ3515" s="153"/>
      <c r="BK3515" s="153"/>
      <c r="BL3515" s="153"/>
    </row>
    <row r="3516" spans="1:64" x14ac:dyDescent="0.45">
      <c r="A3516" s="151"/>
      <c r="B3516" s="152"/>
      <c r="C3516" s="51"/>
      <c r="D3516" s="51"/>
      <c r="E3516" s="153"/>
      <c r="F3516" s="153"/>
      <c r="BF3516" s="399"/>
      <c r="BG3516" s="410"/>
      <c r="BH3516" s="153"/>
      <c r="BI3516" s="153"/>
      <c r="BJ3516" s="153"/>
      <c r="BK3516" s="153"/>
      <c r="BL3516" s="153"/>
    </row>
    <row r="3517" spans="1:64" x14ac:dyDescent="0.45">
      <c r="A3517" s="151"/>
      <c r="B3517" s="152"/>
      <c r="C3517" s="51"/>
      <c r="D3517" s="51"/>
      <c r="E3517" s="153"/>
      <c r="F3517" s="153"/>
      <c r="BF3517" s="399"/>
      <c r="BG3517" s="410"/>
      <c r="BH3517" s="153"/>
      <c r="BI3517" s="153"/>
      <c r="BJ3517" s="153"/>
      <c r="BK3517" s="153"/>
      <c r="BL3517" s="153"/>
    </row>
    <row r="3518" spans="1:64" x14ac:dyDescent="0.45">
      <c r="A3518" s="151"/>
      <c r="B3518" s="152"/>
      <c r="C3518" s="51"/>
      <c r="D3518" s="51"/>
      <c r="E3518" s="153"/>
      <c r="F3518" s="153"/>
      <c r="BF3518" s="399"/>
      <c r="BG3518" s="410"/>
      <c r="BH3518" s="153"/>
      <c r="BI3518" s="153"/>
      <c r="BJ3518" s="153"/>
      <c r="BK3518" s="153"/>
      <c r="BL3518" s="153"/>
    </row>
    <row r="3519" spans="1:64" x14ac:dyDescent="0.45">
      <c r="A3519" s="151"/>
      <c r="B3519" s="152"/>
      <c r="C3519" s="51"/>
      <c r="D3519" s="51"/>
      <c r="E3519" s="153"/>
      <c r="F3519" s="153"/>
      <c r="BF3519" s="399"/>
      <c r="BG3519" s="410"/>
      <c r="BH3519" s="153"/>
      <c r="BI3519" s="153"/>
      <c r="BJ3519" s="153"/>
      <c r="BK3519" s="153"/>
      <c r="BL3519" s="153"/>
    </row>
    <row r="3520" spans="1:64" x14ac:dyDescent="0.45">
      <c r="A3520" s="151"/>
      <c r="B3520" s="152"/>
      <c r="C3520" s="51"/>
      <c r="D3520" s="51"/>
      <c r="E3520" s="153"/>
      <c r="F3520" s="153"/>
      <c r="BF3520" s="399"/>
      <c r="BG3520" s="410"/>
      <c r="BH3520" s="153"/>
      <c r="BI3520" s="153"/>
      <c r="BJ3520" s="153"/>
      <c r="BK3520" s="153"/>
      <c r="BL3520" s="153"/>
    </row>
    <row r="3521" spans="1:64" x14ac:dyDescent="0.45">
      <c r="A3521" s="151"/>
      <c r="B3521" s="152"/>
      <c r="C3521" s="51"/>
      <c r="D3521" s="51"/>
      <c r="E3521" s="153"/>
      <c r="F3521" s="153"/>
      <c r="BF3521" s="399"/>
      <c r="BG3521" s="410"/>
      <c r="BH3521" s="153"/>
      <c r="BI3521" s="153"/>
      <c r="BJ3521" s="153"/>
      <c r="BK3521" s="153"/>
      <c r="BL3521" s="153"/>
    </row>
    <row r="3522" spans="1:64" x14ac:dyDescent="0.45">
      <c r="A3522" s="151"/>
      <c r="B3522" s="152"/>
      <c r="C3522" s="51"/>
      <c r="D3522" s="51"/>
      <c r="E3522" s="153"/>
      <c r="F3522" s="153"/>
      <c r="BF3522" s="399"/>
      <c r="BG3522" s="410"/>
      <c r="BH3522" s="153"/>
      <c r="BI3522" s="153"/>
      <c r="BJ3522" s="153"/>
      <c r="BK3522" s="153"/>
      <c r="BL3522" s="153"/>
    </row>
    <row r="3523" spans="1:64" x14ac:dyDescent="0.45">
      <c r="A3523" s="151"/>
      <c r="B3523" s="152"/>
      <c r="C3523" s="51"/>
      <c r="D3523" s="51"/>
      <c r="E3523" s="153"/>
      <c r="F3523" s="153"/>
      <c r="BF3523" s="399"/>
      <c r="BG3523" s="410"/>
      <c r="BH3523" s="153"/>
      <c r="BI3523" s="153"/>
      <c r="BJ3523" s="153"/>
      <c r="BK3523" s="153"/>
      <c r="BL3523" s="153"/>
    </row>
    <row r="3524" spans="1:64" x14ac:dyDescent="0.45">
      <c r="A3524" s="151"/>
      <c r="B3524" s="152"/>
      <c r="C3524" s="51"/>
      <c r="D3524" s="51"/>
      <c r="E3524" s="153"/>
      <c r="F3524" s="153"/>
      <c r="BF3524" s="399"/>
      <c r="BG3524" s="410"/>
      <c r="BH3524" s="153"/>
      <c r="BI3524" s="153"/>
      <c r="BJ3524" s="153"/>
      <c r="BK3524" s="153"/>
      <c r="BL3524" s="153"/>
    </row>
    <row r="3525" spans="1:64" x14ac:dyDescent="0.45">
      <c r="A3525" s="151"/>
      <c r="B3525" s="152"/>
      <c r="C3525" s="51"/>
      <c r="D3525" s="51"/>
      <c r="E3525" s="153"/>
      <c r="F3525" s="153"/>
      <c r="BF3525" s="399"/>
      <c r="BG3525" s="410"/>
      <c r="BH3525" s="153"/>
      <c r="BI3525" s="153"/>
      <c r="BJ3525" s="153"/>
      <c r="BK3525" s="153"/>
      <c r="BL3525" s="153"/>
    </row>
    <row r="3526" spans="1:64" x14ac:dyDescent="0.45">
      <c r="A3526" s="151"/>
      <c r="B3526" s="152"/>
      <c r="C3526" s="51"/>
      <c r="D3526" s="51"/>
      <c r="E3526" s="153"/>
      <c r="F3526" s="153"/>
      <c r="BF3526" s="399"/>
      <c r="BG3526" s="410"/>
      <c r="BH3526" s="153"/>
      <c r="BI3526" s="153"/>
      <c r="BJ3526" s="153"/>
      <c r="BK3526" s="153"/>
      <c r="BL3526" s="153"/>
    </row>
    <row r="3527" spans="1:64" x14ac:dyDescent="0.45">
      <c r="A3527" s="151"/>
      <c r="B3527" s="152"/>
      <c r="C3527" s="51"/>
      <c r="D3527" s="51"/>
      <c r="E3527" s="153"/>
      <c r="F3527" s="153"/>
      <c r="BF3527" s="399"/>
      <c r="BG3527" s="410"/>
      <c r="BH3527" s="153"/>
      <c r="BI3527" s="153"/>
      <c r="BJ3527" s="153"/>
      <c r="BK3527" s="153"/>
      <c r="BL3527" s="153"/>
    </row>
    <row r="3528" spans="1:64" x14ac:dyDescent="0.45">
      <c r="A3528" s="151"/>
      <c r="B3528" s="152"/>
      <c r="C3528" s="51"/>
      <c r="D3528" s="51"/>
      <c r="E3528" s="153"/>
      <c r="F3528" s="153"/>
      <c r="BF3528" s="399"/>
      <c r="BG3528" s="410"/>
      <c r="BH3528" s="153"/>
      <c r="BI3528" s="153"/>
      <c r="BJ3528" s="153"/>
      <c r="BK3528" s="153"/>
      <c r="BL3528" s="153"/>
    </row>
    <row r="3529" spans="1:64" x14ac:dyDescent="0.45">
      <c r="A3529" s="151"/>
      <c r="B3529" s="152"/>
      <c r="C3529" s="51"/>
      <c r="D3529" s="51"/>
      <c r="E3529" s="153"/>
      <c r="F3529" s="153"/>
      <c r="BF3529" s="399"/>
      <c r="BG3529" s="410"/>
      <c r="BH3529" s="153"/>
      <c r="BI3529" s="153"/>
      <c r="BJ3529" s="153"/>
      <c r="BK3529" s="153"/>
      <c r="BL3529" s="153"/>
    </row>
    <row r="3530" spans="1:64" x14ac:dyDescent="0.45">
      <c r="A3530" s="151"/>
      <c r="B3530" s="152"/>
      <c r="C3530" s="51"/>
      <c r="D3530" s="51"/>
      <c r="E3530" s="153"/>
      <c r="F3530" s="153"/>
      <c r="BF3530" s="399"/>
      <c r="BG3530" s="410"/>
      <c r="BH3530" s="153"/>
      <c r="BI3530" s="153"/>
      <c r="BJ3530" s="153"/>
      <c r="BK3530" s="153"/>
      <c r="BL3530" s="153"/>
    </row>
    <row r="3531" spans="1:64" x14ac:dyDescent="0.45">
      <c r="A3531" s="151"/>
      <c r="B3531" s="152"/>
      <c r="C3531" s="51"/>
      <c r="D3531" s="51"/>
      <c r="E3531" s="153"/>
      <c r="F3531" s="153"/>
      <c r="BF3531" s="399"/>
      <c r="BG3531" s="410"/>
      <c r="BH3531" s="153"/>
      <c r="BI3531" s="153"/>
      <c r="BJ3531" s="153"/>
      <c r="BK3531" s="153"/>
      <c r="BL3531" s="153"/>
    </row>
    <row r="3532" spans="1:64" x14ac:dyDescent="0.45">
      <c r="A3532" s="151"/>
      <c r="B3532" s="152"/>
      <c r="C3532" s="51"/>
      <c r="D3532" s="51"/>
      <c r="E3532" s="153"/>
      <c r="F3532" s="153"/>
      <c r="BF3532" s="399"/>
      <c r="BG3532" s="410"/>
      <c r="BH3532" s="153"/>
      <c r="BI3532" s="153"/>
      <c r="BJ3532" s="153"/>
      <c r="BK3532" s="153"/>
      <c r="BL3532" s="153"/>
    </row>
    <row r="3533" spans="1:64" x14ac:dyDescent="0.45">
      <c r="A3533" s="151"/>
      <c r="B3533" s="152"/>
      <c r="C3533" s="51"/>
      <c r="D3533" s="51"/>
      <c r="E3533" s="153"/>
      <c r="F3533" s="153"/>
      <c r="BF3533" s="399"/>
      <c r="BG3533" s="410"/>
      <c r="BH3533" s="153"/>
      <c r="BI3533" s="153"/>
      <c r="BJ3533" s="153"/>
      <c r="BK3533" s="153"/>
      <c r="BL3533" s="153"/>
    </row>
    <row r="3534" spans="1:64" x14ac:dyDescent="0.45">
      <c r="A3534" s="151"/>
      <c r="B3534" s="152"/>
      <c r="C3534" s="51"/>
      <c r="D3534" s="51"/>
      <c r="E3534" s="153"/>
      <c r="F3534" s="153"/>
      <c r="BF3534" s="399"/>
      <c r="BG3534" s="410"/>
      <c r="BH3534" s="153"/>
      <c r="BI3534" s="153"/>
      <c r="BJ3534" s="153"/>
      <c r="BK3534" s="153"/>
      <c r="BL3534" s="153"/>
    </row>
    <row r="3535" spans="1:64" x14ac:dyDescent="0.45">
      <c r="A3535" s="151"/>
      <c r="B3535" s="152"/>
      <c r="C3535" s="51"/>
      <c r="D3535" s="51"/>
      <c r="E3535" s="153"/>
      <c r="F3535" s="153"/>
      <c r="BF3535" s="399"/>
      <c r="BG3535" s="410"/>
      <c r="BH3535" s="153"/>
      <c r="BI3535" s="153"/>
      <c r="BJ3535" s="153"/>
      <c r="BK3535" s="153"/>
      <c r="BL3535" s="153"/>
    </row>
    <row r="3536" spans="1:64" x14ac:dyDescent="0.45">
      <c r="A3536" s="151"/>
      <c r="B3536" s="152"/>
      <c r="C3536" s="51"/>
      <c r="D3536" s="51"/>
      <c r="E3536" s="153"/>
      <c r="F3536" s="153"/>
      <c r="BF3536" s="399"/>
      <c r="BG3536" s="410"/>
      <c r="BH3536" s="153"/>
      <c r="BI3536" s="153"/>
      <c r="BJ3536" s="153"/>
      <c r="BK3536" s="153"/>
      <c r="BL3536" s="153"/>
    </row>
    <row r="3537" spans="1:64" x14ac:dyDescent="0.45">
      <c r="A3537" s="151"/>
      <c r="B3537" s="152"/>
      <c r="C3537" s="51"/>
      <c r="D3537" s="51"/>
      <c r="E3537" s="153"/>
      <c r="F3537" s="153"/>
      <c r="BF3537" s="399"/>
      <c r="BG3537" s="410"/>
      <c r="BH3537" s="153"/>
      <c r="BI3537" s="153"/>
      <c r="BJ3537" s="153"/>
      <c r="BK3537" s="153"/>
      <c r="BL3537" s="153"/>
    </row>
    <row r="3538" spans="1:64" x14ac:dyDescent="0.45">
      <c r="A3538" s="151"/>
      <c r="B3538" s="152"/>
      <c r="C3538" s="51"/>
      <c r="D3538" s="51"/>
      <c r="E3538" s="153"/>
      <c r="F3538" s="153"/>
      <c r="BF3538" s="399"/>
      <c r="BG3538" s="410"/>
      <c r="BH3538" s="153"/>
      <c r="BI3538" s="153"/>
      <c r="BJ3538" s="153"/>
      <c r="BK3538" s="153"/>
      <c r="BL3538" s="153"/>
    </row>
    <row r="3539" spans="1:64" x14ac:dyDescent="0.45">
      <c r="A3539" s="151"/>
      <c r="B3539" s="152"/>
      <c r="C3539" s="51"/>
      <c r="D3539" s="51"/>
      <c r="E3539" s="153"/>
      <c r="F3539" s="153"/>
      <c r="BF3539" s="399"/>
      <c r="BG3539" s="410"/>
      <c r="BH3539" s="153"/>
      <c r="BI3539" s="153"/>
      <c r="BJ3539" s="153"/>
      <c r="BK3539" s="153"/>
      <c r="BL3539" s="153"/>
    </row>
    <row r="3540" spans="1:64" x14ac:dyDescent="0.45">
      <c r="A3540" s="151"/>
      <c r="B3540" s="152"/>
      <c r="C3540" s="51"/>
      <c r="D3540" s="51"/>
      <c r="E3540" s="153"/>
      <c r="F3540" s="153"/>
      <c r="BF3540" s="399"/>
      <c r="BG3540" s="410"/>
      <c r="BH3540" s="153"/>
      <c r="BI3540" s="153"/>
      <c r="BJ3540" s="153"/>
      <c r="BK3540" s="153"/>
      <c r="BL3540" s="153"/>
    </row>
    <row r="3541" spans="1:64" x14ac:dyDescent="0.45">
      <c r="A3541" s="151"/>
      <c r="B3541" s="152"/>
      <c r="C3541" s="51"/>
      <c r="D3541" s="51"/>
      <c r="E3541" s="153"/>
      <c r="F3541" s="153"/>
      <c r="BF3541" s="399"/>
      <c r="BG3541" s="410"/>
      <c r="BH3541" s="153"/>
      <c r="BI3541" s="153"/>
      <c r="BJ3541" s="153"/>
      <c r="BK3541" s="153"/>
      <c r="BL3541" s="153"/>
    </row>
    <row r="3542" spans="1:64" x14ac:dyDescent="0.45">
      <c r="A3542" s="151"/>
      <c r="B3542" s="152"/>
      <c r="C3542" s="51"/>
      <c r="D3542" s="51"/>
      <c r="E3542" s="153"/>
      <c r="F3542" s="153"/>
      <c r="BF3542" s="399"/>
      <c r="BG3542" s="410"/>
      <c r="BH3542" s="153"/>
      <c r="BI3542" s="153"/>
      <c r="BJ3542" s="153"/>
      <c r="BK3542" s="153"/>
      <c r="BL3542" s="153"/>
    </row>
    <row r="3543" spans="1:64" x14ac:dyDescent="0.45">
      <c r="A3543" s="151"/>
      <c r="B3543" s="152"/>
      <c r="C3543" s="51"/>
      <c r="D3543" s="51"/>
      <c r="E3543" s="153"/>
      <c r="F3543" s="153"/>
      <c r="BF3543" s="399"/>
      <c r="BG3543" s="410"/>
      <c r="BH3543" s="153"/>
      <c r="BI3543" s="153"/>
      <c r="BJ3543" s="153"/>
      <c r="BK3543" s="153"/>
      <c r="BL3543" s="153"/>
    </row>
    <row r="3544" spans="1:64" x14ac:dyDescent="0.45">
      <c r="A3544" s="151"/>
      <c r="B3544" s="152"/>
      <c r="C3544" s="51"/>
      <c r="D3544" s="51"/>
      <c r="E3544" s="153"/>
      <c r="F3544" s="153"/>
      <c r="BF3544" s="399"/>
      <c r="BG3544" s="410"/>
      <c r="BH3544" s="153"/>
      <c r="BI3544" s="153"/>
      <c r="BJ3544" s="153"/>
      <c r="BK3544" s="153"/>
      <c r="BL3544" s="153"/>
    </row>
    <row r="3545" spans="1:64" x14ac:dyDescent="0.45">
      <c r="A3545" s="151"/>
      <c r="B3545" s="152"/>
      <c r="C3545" s="51"/>
      <c r="D3545" s="51"/>
      <c r="E3545" s="153"/>
      <c r="F3545" s="153"/>
      <c r="BF3545" s="399"/>
      <c r="BG3545" s="410"/>
      <c r="BH3545" s="153"/>
      <c r="BI3545" s="153"/>
      <c r="BJ3545" s="153"/>
      <c r="BK3545" s="153"/>
      <c r="BL3545" s="153"/>
    </row>
    <row r="3546" spans="1:64" x14ac:dyDescent="0.45">
      <c r="A3546" s="151"/>
      <c r="B3546" s="152"/>
      <c r="C3546" s="51"/>
      <c r="D3546" s="51"/>
      <c r="E3546" s="153"/>
      <c r="F3546" s="153"/>
      <c r="BF3546" s="399"/>
      <c r="BG3546" s="410"/>
      <c r="BH3546" s="153"/>
      <c r="BI3546" s="153"/>
      <c r="BJ3546" s="153"/>
      <c r="BK3546" s="153"/>
      <c r="BL3546" s="153"/>
    </row>
    <row r="3547" spans="1:64" x14ac:dyDescent="0.45">
      <c r="A3547" s="151"/>
      <c r="B3547" s="152"/>
      <c r="C3547" s="51"/>
      <c r="D3547" s="51"/>
      <c r="E3547" s="153"/>
      <c r="F3547" s="153"/>
      <c r="BF3547" s="399"/>
      <c r="BG3547" s="410"/>
      <c r="BH3547" s="153"/>
      <c r="BI3547" s="153"/>
      <c r="BJ3547" s="153"/>
      <c r="BK3547" s="153"/>
      <c r="BL3547" s="153"/>
    </row>
    <row r="3548" spans="1:64" x14ac:dyDescent="0.45">
      <c r="A3548" s="151"/>
      <c r="B3548" s="152"/>
      <c r="C3548" s="51"/>
      <c r="D3548" s="51"/>
      <c r="E3548" s="153"/>
      <c r="F3548" s="153"/>
      <c r="BF3548" s="399"/>
      <c r="BG3548" s="410"/>
      <c r="BH3548" s="153"/>
      <c r="BI3548" s="153"/>
      <c r="BJ3548" s="153"/>
      <c r="BK3548" s="153"/>
      <c r="BL3548" s="153"/>
    </row>
    <row r="3549" spans="1:64" x14ac:dyDescent="0.45">
      <c r="A3549" s="151"/>
      <c r="B3549" s="152"/>
      <c r="C3549" s="51"/>
      <c r="D3549" s="51"/>
      <c r="E3549" s="153"/>
      <c r="F3549" s="153"/>
      <c r="BF3549" s="399"/>
      <c r="BG3549" s="410"/>
      <c r="BH3549" s="153"/>
      <c r="BI3549" s="153"/>
      <c r="BJ3549" s="153"/>
      <c r="BK3549" s="153"/>
      <c r="BL3549" s="153"/>
    </row>
    <row r="3550" spans="1:64" x14ac:dyDescent="0.45">
      <c r="A3550" s="151"/>
      <c r="B3550" s="152"/>
      <c r="C3550" s="51"/>
      <c r="D3550" s="51"/>
      <c r="E3550" s="153"/>
      <c r="F3550" s="153"/>
      <c r="BF3550" s="399"/>
      <c r="BG3550" s="410"/>
      <c r="BH3550" s="153"/>
      <c r="BI3550" s="153"/>
      <c r="BJ3550" s="153"/>
      <c r="BK3550" s="153"/>
      <c r="BL3550" s="153"/>
    </row>
    <row r="3551" spans="1:64" x14ac:dyDescent="0.45">
      <c r="A3551" s="151"/>
      <c r="B3551" s="152"/>
      <c r="C3551" s="51"/>
      <c r="D3551" s="51"/>
      <c r="E3551" s="153"/>
      <c r="F3551" s="153"/>
      <c r="BF3551" s="399"/>
      <c r="BG3551" s="410"/>
      <c r="BH3551" s="153"/>
      <c r="BI3551" s="153"/>
      <c r="BJ3551" s="153"/>
      <c r="BK3551" s="153"/>
      <c r="BL3551" s="153"/>
    </row>
    <row r="3552" spans="1:64" x14ac:dyDescent="0.45">
      <c r="A3552" s="151"/>
      <c r="B3552" s="152"/>
      <c r="C3552" s="51"/>
      <c r="D3552" s="51"/>
      <c r="E3552" s="153"/>
      <c r="F3552" s="153"/>
      <c r="BF3552" s="399"/>
      <c r="BG3552" s="410"/>
      <c r="BH3552" s="153"/>
      <c r="BI3552" s="153"/>
      <c r="BJ3552" s="153"/>
      <c r="BK3552" s="153"/>
      <c r="BL3552" s="153"/>
    </row>
    <row r="3553" spans="1:64" x14ac:dyDescent="0.45">
      <c r="A3553" s="151"/>
      <c r="B3553" s="152"/>
      <c r="C3553" s="51"/>
      <c r="D3553" s="51"/>
      <c r="E3553" s="153"/>
      <c r="F3553" s="153"/>
      <c r="BF3553" s="399"/>
      <c r="BG3553" s="410"/>
      <c r="BH3553" s="153"/>
      <c r="BI3553" s="153"/>
      <c r="BJ3553" s="153"/>
      <c r="BK3553" s="153"/>
      <c r="BL3553" s="153"/>
    </row>
    <row r="3554" spans="1:64" x14ac:dyDescent="0.45">
      <c r="A3554" s="151"/>
      <c r="B3554" s="152"/>
      <c r="C3554" s="51"/>
      <c r="D3554" s="51"/>
      <c r="E3554" s="153"/>
      <c r="F3554" s="153"/>
      <c r="BF3554" s="399"/>
      <c r="BG3554" s="410"/>
      <c r="BH3554" s="153"/>
      <c r="BI3554" s="153"/>
      <c r="BJ3554" s="153"/>
      <c r="BK3554" s="153"/>
      <c r="BL3554" s="153"/>
    </row>
    <row r="3555" spans="1:64" x14ac:dyDescent="0.45">
      <c r="A3555" s="151"/>
      <c r="B3555" s="152"/>
      <c r="C3555" s="51"/>
      <c r="D3555" s="51"/>
      <c r="E3555" s="153"/>
      <c r="F3555" s="153"/>
      <c r="BF3555" s="399"/>
      <c r="BG3555" s="410"/>
      <c r="BH3555" s="153"/>
      <c r="BI3555" s="153"/>
      <c r="BJ3555" s="153"/>
      <c r="BK3555" s="153"/>
      <c r="BL3555" s="153"/>
    </row>
    <row r="3556" spans="1:64" x14ac:dyDescent="0.45">
      <c r="A3556" s="151"/>
      <c r="B3556" s="152"/>
      <c r="C3556" s="51"/>
      <c r="D3556" s="51"/>
      <c r="E3556" s="153"/>
      <c r="F3556" s="153"/>
      <c r="BF3556" s="399"/>
      <c r="BG3556" s="410"/>
      <c r="BH3556" s="153"/>
      <c r="BI3556" s="153"/>
      <c r="BJ3556" s="153"/>
      <c r="BK3556" s="153"/>
      <c r="BL3556" s="153"/>
    </row>
    <row r="3557" spans="1:64" x14ac:dyDescent="0.45">
      <c r="A3557" s="151"/>
      <c r="B3557" s="152"/>
      <c r="C3557" s="51"/>
      <c r="D3557" s="51"/>
      <c r="E3557" s="153"/>
      <c r="F3557" s="153"/>
      <c r="BF3557" s="399"/>
      <c r="BG3557" s="410"/>
      <c r="BH3557" s="153"/>
      <c r="BI3557" s="153"/>
      <c r="BJ3557" s="153"/>
      <c r="BK3557" s="153"/>
      <c r="BL3557" s="153"/>
    </row>
    <row r="3558" spans="1:64" x14ac:dyDescent="0.45">
      <c r="A3558" s="151"/>
      <c r="B3558" s="152"/>
      <c r="C3558" s="51"/>
      <c r="D3558" s="51"/>
      <c r="E3558" s="153"/>
      <c r="F3558" s="153"/>
      <c r="BF3558" s="399"/>
      <c r="BG3558" s="410"/>
      <c r="BH3558" s="153"/>
      <c r="BI3558" s="153"/>
      <c r="BJ3558" s="153"/>
      <c r="BK3558" s="153"/>
      <c r="BL3558" s="153"/>
    </row>
    <row r="3559" spans="1:64" x14ac:dyDescent="0.45">
      <c r="A3559" s="151"/>
      <c r="B3559" s="152"/>
      <c r="C3559" s="51"/>
      <c r="D3559" s="51"/>
      <c r="E3559" s="153"/>
      <c r="F3559" s="153"/>
      <c r="BF3559" s="399"/>
      <c r="BG3559" s="410"/>
      <c r="BH3559" s="153"/>
      <c r="BI3559" s="153"/>
      <c r="BJ3559" s="153"/>
      <c r="BK3559" s="153"/>
      <c r="BL3559" s="153"/>
    </row>
    <row r="3560" spans="1:64" x14ac:dyDescent="0.45">
      <c r="A3560" s="151"/>
      <c r="B3560" s="152"/>
      <c r="C3560" s="51"/>
      <c r="D3560" s="51"/>
      <c r="E3560" s="153"/>
      <c r="F3560" s="153"/>
      <c r="BF3560" s="399"/>
      <c r="BG3560" s="410"/>
      <c r="BH3560" s="153"/>
      <c r="BI3560" s="153"/>
      <c r="BJ3560" s="153"/>
      <c r="BK3560" s="153"/>
      <c r="BL3560" s="153"/>
    </row>
    <row r="3561" spans="1:64" x14ac:dyDescent="0.45">
      <c r="A3561" s="151"/>
      <c r="B3561" s="152"/>
      <c r="C3561" s="51"/>
      <c r="D3561" s="51"/>
      <c r="E3561" s="153"/>
      <c r="F3561" s="153"/>
      <c r="BF3561" s="399"/>
      <c r="BG3561" s="410"/>
      <c r="BH3561" s="153"/>
      <c r="BI3561" s="153"/>
      <c r="BJ3561" s="153"/>
      <c r="BK3561" s="153"/>
      <c r="BL3561" s="153"/>
    </row>
    <row r="3562" spans="1:64" x14ac:dyDescent="0.45">
      <c r="A3562" s="151"/>
      <c r="B3562" s="152"/>
      <c r="C3562" s="51"/>
      <c r="D3562" s="51"/>
      <c r="E3562" s="153"/>
      <c r="F3562" s="153"/>
      <c r="BF3562" s="399"/>
      <c r="BG3562" s="410"/>
      <c r="BH3562" s="153"/>
      <c r="BI3562" s="153"/>
      <c r="BJ3562" s="153"/>
      <c r="BK3562" s="153"/>
      <c r="BL3562" s="153"/>
    </row>
    <row r="3563" spans="1:64" x14ac:dyDescent="0.45">
      <c r="A3563" s="151"/>
      <c r="B3563" s="152"/>
      <c r="C3563" s="51"/>
      <c r="D3563" s="51"/>
      <c r="E3563" s="153"/>
      <c r="F3563" s="153"/>
      <c r="BF3563" s="399"/>
      <c r="BG3563" s="410"/>
      <c r="BH3563" s="153"/>
      <c r="BI3563" s="153"/>
      <c r="BJ3563" s="153"/>
      <c r="BK3563" s="153"/>
      <c r="BL3563" s="153"/>
    </row>
    <row r="3564" spans="1:64" x14ac:dyDescent="0.45">
      <c r="A3564" s="151"/>
      <c r="B3564" s="152"/>
      <c r="C3564" s="51"/>
      <c r="D3564" s="51"/>
      <c r="E3564" s="153"/>
      <c r="F3564" s="153"/>
      <c r="BF3564" s="399"/>
      <c r="BG3564" s="410"/>
      <c r="BH3564" s="153"/>
      <c r="BI3564" s="153"/>
      <c r="BJ3564" s="153"/>
      <c r="BK3564" s="153"/>
      <c r="BL3564" s="153"/>
    </row>
    <row r="3565" spans="1:64" x14ac:dyDescent="0.45">
      <c r="A3565" s="151"/>
      <c r="B3565" s="152"/>
      <c r="C3565" s="51"/>
      <c r="D3565" s="51"/>
      <c r="E3565" s="153"/>
      <c r="F3565" s="153"/>
      <c r="BF3565" s="399"/>
      <c r="BG3565" s="410"/>
      <c r="BH3565" s="153"/>
      <c r="BI3565" s="153"/>
      <c r="BJ3565" s="153"/>
      <c r="BK3565" s="153"/>
      <c r="BL3565" s="153"/>
    </row>
    <row r="3566" spans="1:64" x14ac:dyDescent="0.45">
      <c r="A3566" s="151"/>
      <c r="B3566" s="152"/>
      <c r="C3566" s="51"/>
      <c r="D3566" s="51"/>
      <c r="E3566" s="153"/>
      <c r="F3566" s="153"/>
      <c r="BF3566" s="399"/>
      <c r="BG3566" s="410"/>
      <c r="BH3566" s="153"/>
      <c r="BI3566" s="153"/>
      <c r="BJ3566" s="153"/>
      <c r="BK3566" s="153"/>
      <c r="BL3566" s="153"/>
    </row>
    <row r="3567" spans="1:64" x14ac:dyDescent="0.45">
      <c r="A3567" s="151"/>
      <c r="B3567" s="152"/>
      <c r="C3567" s="51"/>
      <c r="D3567" s="51"/>
      <c r="E3567" s="153"/>
      <c r="F3567" s="153"/>
      <c r="BF3567" s="399"/>
      <c r="BG3567" s="410"/>
      <c r="BH3567" s="153"/>
      <c r="BI3567" s="153"/>
      <c r="BJ3567" s="153"/>
      <c r="BK3567" s="153"/>
      <c r="BL3567" s="153"/>
    </row>
    <row r="3568" spans="1:64" x14ac:dyDescent="0.45">
      <c r="A3568" s="151"/>
      <c r="B3568" s="152"/>
      <c r="C3568" s="51"/>
      <c r="D3568" s="51"/>
      <c r="E3568" s="153"/>
      <c r="F3568" s="153"/>
      <c r="BF3568" s="399"/>
      <c r="BG3568" s="410"/>
      <c r="BH3568" s="153"/>
      <c r="BI3568" s="153"/>
      <c r="BJ3568" s="153"/>
      <c r="BK3568" s="153"/>
      <c r="BL3568" s="153"/>
    </row>
    <row r="3569" spans="1:64" x14ac:dyDescent="0.45">
      <c r="A3569" s="151"/>
      <c r="B3569" s="152"/>
      <c r="C3569" s="51"/>
      <c r="D3569" s="51"/>
      <c r="E3569" s="153"/>
      <c r="F3569" s="153"/>
      <c r="BF3569" s="399"/>
      <c r="BG3569" s="410"/>
      <c r="BH3569" s="153"/>
      <c r="BI3569" s="153"/>
      <c r="BJ3569" s="153"/>
      <c r="BK3569" s="153"/>
      <c r="BL3569" s="153"/>
    </row>
    <row r="3570" spans="1:64" x14ac:dyDescent="0.45">
      <c r="A3570" s="151"/>
      <c r="B3570" s="152"/>
      <c r="C3570" s="51"/>
      <c r="D3570" s="51"/>
      <c r="E3570" s="153"/>
      <c r="F3570" s="153"/>
      <c r="BF3570" s="399"/>
      <c r="BG3570" s="410"/>
      <c r="BH3570" s="153"/>
      <c r="BI3570" s="153"/>
      <c r="BJ3570" s="153"/>
      <c r="BK3570" s="153"/>
      <c r="BL3570" s="153"/>
    </row>
    <row r="3571" spans="1:64" x14ac:dyDescent="0.45">
      <c r="A3571" s="151"/>
      <c r="B3571" s="152"/>
      <c r="C3571" s="51"/>
      <c r="D3571" s="51"/>
      <c r="E3571" s="153"/>
      <c r="F3571" s="153"/>
      <c r="BF3571" s="399"/>
      <c r="BG3571" s="410"/>
      <c r="BH3571" s="153"/>
      <c r="BI3571" s="153"/>
      <c r="BJ3571" s="153"/>
      <c r="BK3571" s="153"/>
      <c r="BL3571" s="153"/>
    </row>
    <row r="3572" spans="1:64" x14ac:dyDescent="0.45">
      <c r="A3572" s="151"/>
      <c r="B3572" s="152"/>
      <c r="C3572" s="51"/>
      <c r="D3572" s="51"/>
      <c r="E3572" s="153"/>
      <c r="F3572" s="153"/>
      <c r="BF3572" s="399"/>
      <c r="BG3572" s="410"/>
      <c r="BH3572" s="153"/>
      <c r="BI3572" s="153"/>
      <c r="BJ3572" s="153"/>
      <c r="BK3572" s="153"/>
      <c r="BL3572" s="153"/>
    </row>
    <row r="3573" spans="1:64" x14ac:dyDescent="0.45">
      <c r="A3573" s="151"/>
      <c r="B3573" s="152"/>
      <c r="C3573" s="51"/>
      <c r="D3573" s="51"/>
      <c r="E3573" s="153"/>
      <c r="F3573" s="153"/>
      <c r="BF3573" s="399"/>
      <c r="BG3573" s="410"/>
      <c r="BH3573" s="153"/>
      <c r="BI3573" s="153"/>
      <c r="BJ3573" s="153"/>
      <c r="BK3573" s="153"/>
      <c r="BL3573" s="153"/>
    </row>
    <row r="3574" spans="1:64" x14ac:dyDescent="0.45">
      <c r="A3574" s="151"/>
      <c r="B3574" s="152"/>
      <c r="C3574" s="51"/>
      <c r="D3574" s="51"/>
      <c r="E3574" s="153"/>
      <c r="F3574" s="153"/>
      <c r="BF3574" s="399"/>
      <c r="BG3574" s="410"/>
      <c r="BH3574" s="153"/>
      <c r="BI3574" s="153"/>
      <c r="BJ3574" s="153"/>
      <c r="BK3574" s="153"/>
      <c r="BL3574" s="153"/>
    </row>
    <row r="3575" spans="1:64" x14ac:dyDescent="0.45">
      <c r="A3575" s="151"/>
      <c r="B3575" s="152"/>
      <c r="C3575" s="51"/>
      <c r="D3575" s="51"/>
      <c r="E3575" s="153"/>
      <c r="F3575" s="153"/>
      <c r="BF3575" s="399"/>
      <c r="BG3575" s="410"/>
      <c r="BH3575" s="153"/>
      <c r="BI3575" s="153"/>
      <c r="BJ3575" s="153"/>
      <c r="BK3575" s="153"/>
      <c r="BL3575" s="153"/>
    </row>
    <row r="3576" spans="1:64" x14ac:dyDescent="0.45">
      <c r="A3576" s="151"/>
      <c r="B3576" s="152"/>
      <c r="C3576" s="51"/>
      <c r="D3576" s="51"/>
      <c r="E3576" s="153"/>
      <c r="F3576" s="153"/>
      <c r="BF3576" s="399"/>
      <c r="BG3576" s="410"/>
      <c r="BH3576" s="153"/>
      <c r="BI3576" s="153"/>
      <c r="BJ3576" s="153"/>
      <c r="BK3576" s="153"/>
      <c r="BL3576" s="153"/>
    </row>
    <row r="3577" spans="1:64" x14ac:dyDescent="0.45">
      <c r="A3577" s="151"/>
      <c r="B3577" s="152"/>
      <c r="C3577" s="51"/>
      <c r="D3577" s="51"/>
      <c r="E3577" s="153"/>
      <c r="F3577" s="153"/>
      <c r="BF3577" s="399"/>
      <c r="BG3577" s="410"/>
      <c r="BH3577" s="153"/>
      <c r="BI3577" s="153"/>
      <c r="BJ3577" s="153"/>
      <c r="BK3577" s="153"/>
      <c r="BL3577" s="153"/>
    </row>
    <row r="3578" spans="1:64" x14ac:dyDescent="0.45">
      <c r="A3578" s="151"/>
      <c r="B3578" s="152"/>
      <c r="C3578" s="51"/>
      <c r="D3578" s="51"/>
      <c r="E3578" s="153"/>
      <c r="F3578" s="153"/>
      <c r="BF3578" s="399"/>
      <c r="BG3578" s="410"/>
      <c r="BH3578" s="153"/>
      <c r="BI3578" s="153"/>
      <c r="BJ3578" s="153"/>
      <c r="BK3578" s="153"/>
      <c r="BL3578" s="153"/>
    </row>
    <row r="3579" spans="1:64" x14ac:dyDescent="0.45">
      <c r="A3579" s="151"/>
      <c r="B3579" s="152"/>
      <c r="C3579" s="51"/>
      <c r="D3579" s="51"/>
      <c r="E3579" s="153"/>
      <c r="F3579" s="153"/>
      <c r="BF3579" s="399"/>
      <c r="BG3579" s="410"/>
      <c r="BH3579" s="153"/>
      <c r="BI3579" s="153"/>
      <c r="BJ3579" s="153"/>
      <c r="BK3579" s="153"/>
      <c r="BL3579" s="153"/>
    </row>
    <row r="3580" spans="1:64" x14ac:dyDescent="0.45">
      <c r="A3580" s="151"/>
      <c r="B3580" s="152"/>
      <c r="C3580" s="51"/>
      <c r="D3580" s="51"/>
      <c r="E3580" s="153"/>
      <c r="F3580" s="153"/>
      <c r="BF3580" s="399"/>
      <c r="BG3580" s="410"/>
      <c r="BH3580" s="153"/>
      <c r="BI3580" s="153"/>
      <c r="BJ3580" s="153"/>
      <c r="BK3580" s="153"/>
      <c r="BL3580" s="153"/>
    </row>
    <row r="3581" spans="1:64" x14ac:dyDescent="0.45">
      <c r="A3581" s="151"/>
      <c r="B3581" s="152"/>
      <c r="C3581" s="51"/>
      <c r="D3581" s="51"/>
      <c r="E3581" s="153"/>
      <c r="F3581" s="153"/>
      <c r="BF3581" s="399"/>
      <c r="BG3581" s="410"/>
      <c r="BH3581" s="153"/>
      <c r="BI3581" s="153"/>
      <c r="BJ3581" s="153"/>
      <c r="BK3581" s="153"/>
      <c r="BL3581" s="153"/>
    </row>
    <row r="3582" spans="1:64" x14ac:dyDescent="0.45">
      <c r="A3582" s="151"/>
      <c r="B3582" s="152"/>
      <c r="C3582" s="51"/>
      <c r="D3582" s="51"/>
      <c r="E3582" s="153"/>
      <c r="F3582" s="153"/>
      <c r="BF3582" s="399"/>
      <c r="BG3582" s="410"/>
      <c r="BH3582" s="153"/>
      <c r="BI3582" s="153"/>
      <c r="BJ3582" s="153"/>
      <c r="BK3582" s="153"/>
      <c r="BL3582" s="153"/>
    </row>
    <row r="3583" spans="1:64" x14ac:dyDescent="0.45">
      <c r="A3583" s="151"/>
      <c r="B3583" s="152"/>
      <c r="C3583" s="51"/>
      <c r="D3583" s="51"/>
      <c r="E3583" s="153"/>
      <c r="F3583" s="153"/>
      <c r="BF3583" s="399"/>
      <c r="BG3583" s="410"/>
      <c r="BH3583" s="153"/>
      <c r="BI3583" s="153"/>
      <c r="BJ3583" s="153"/>
      <c r="BK3583" s="153"/>
      <c r="BL3583" s="153"/>
    </row>
    <row r="3584" spans="1:64" x14ac:dyDescent="0.45">
      <c r="A3584" s="151"/>
      <c r="B3584" s="152"/>
      <c r="C3584" s="51"/>
      <c r="D3584" s="51"/>
      <c r="E3584" s="153"/>
      <c r="F3584" s="153"/>
      <c r="BF3584" s="399"/>
      <c r="BG3584" s="410"/>
      <c r="BH3584" s="153"/>
      <c r="BI3584" s="153"/>
      <c r="BJ3584" s="153"/>
      <c r="BK3584" s="153"/>
      <c r="BL3584" s="153"/>
    </row>
    <row r="3585" spans="1:64" x14ac:dyDescent="0.45">
      <c r="A3585" s="151"/>
      <c r="B3585" s="152"/>
      <c r="C3585" s="51"/>
      <c r="D3585" s="51"/>
      <c r="E3585" s="153"/>
      <c r="F3585" s="153"/>
      <c r="BF3585" s="399"/>
      <c r="BG3585" s="410"/>
      <c r="BH3585" s="153"/>
      <c r="BI3585" s="153"/>
      <c r="BJ3585" s="153"/>
      <c r="BK3585" s="153"/>
      <c r="BL3585" s="153"/>
    </row>
    <row r="3586" spans="1:64" x14ac:dyDescent="0.45">
      <c r="A3586" s="151"/>
      <c r="B3586" s="152"/>
      <c r="C3586" s="51"/>
      <c r="D3586" s="51"/>
      <c r="E3586" s="153"/>
      <c r="F3586" s="153"/>
      <c r="BF3586" s="399"/>
      <c r="BG3586" s="410"/>
      <c r="BH3586" s="153"/>
      <c r="BI3586" s="153"/>
      <c r="BJ3586" s="153"/>
      <c r="BK3586" s="153"/>
      <c r="BL3586" s="153"/>
    </row>
    <row r="3587" spans="1:64" x14ac:dyDescent="0.45">
      <c r="A3587" s="151"/>
      <c r="B3587" s="152"/>
      <c r="C3587" s="51"/>
      <c r="D3587" s="51"/>
      <c r="E3587" s="153"/>
      <c r="F3587" s="153"/>
      <c r="BF3587" s="399"/>
      <c r="BG3587" s="410"/>
      <c r="BH3587" s="153"/>
      <c r="BI3587" s="153"/>
      <c r="BJ3587" s="153"/>
      <c r="BK3587" s="153"/>
      <c r="BL3587" s="153"/>
    </row>
    <row r="3588" spans="1:64" x14ac:dyDescent="0.45">
      <c r="A3588" s="151"/>
      <c r="B3588" s="152"/>
      <c r="C3588" s="51"/>
      <c r="D3588" s="51"/>
      <c r="E3588" s="153"/>
      <c r="F3588" s="153"/>
      <c r="BF3588" s="399"/>
      <c r="BG3588" s="410"/>
      <c r="BH3588" s="153"/>
      <c r="BI3588" s="153"/>
      <c r="BJ3588" s="153"/>
      <c r="BK3588" s="153"/>
      <c r="BL3588" s="153"/>
    </row>
    <row r="3589" spans="1:64" x14ac:dyDescent="0.45">
      <c r="A3589" s="151"/>
      <c r="B3589" s="152"/>
      <c r="C3589" s="51"/>
      <c r="D3589" s="51"/>
      <c r="E3589" s="153"/>
      <c r="F3589" s="153"/>
      <c r="BF3589" s="399"/>
      <c r="BG3589" s="410"/>
      <c r="BH3589" s="153"/>
      <c r="BI3589" s="153"/>
      <c r="BJ3589" s="153"/>
      <c r="BK3589" s="153"/>
      <c r="BL3589" s="153"/>
    </row>
    <row r="3590" spans="1:64" x14ac:dyDescent="0.45">
      <c r="A3590" s="151"/>
      <c r="B3590" s="152"/>
      <c r="C3590" s="51"/>
      <c r="D3590" s="51"/>
      <c r="E3590" s="153"/>
      <c r="F3590" s="153"/>
      <c r="BF3590" s="399"/>
      <c r="BG3590" s="410"/>
      <c r="BH3590" s="153"/>
      <c r="BI3590" s="153"/>
      <c r="BJ3590" s="153"/>
      <c r="BK3590" s="153"/>
      <c r="BL3590" s="153"/>
    </row>
    <row r="3591" spans="1:64" x14ac:dyDescent="0.45">
      <c r="A3591" s="151"/>
      <c r="B3591" s="152"/>
      <c r="C3591" s="51"/>
      <c r="D3591" s="51"/>
      <c r="E3591" s="153"/>
      <c r="F3591" s="153"/>
      <c r="BF3591" s="399"/>
      <c r="BG3591" s="410"/>
      <c r="BH3591" s="153"/>
      <c r="BI3591" s="153"/>
      <c r="BJ3591" s="153"/>
      <c r="BK3591" s="153"/>
      <c r="BL3591" s="153"/>
    </row>
    <row r="3592" spans="1:64" x14ac:dyDescent="0.45">
      <c r="A3592" s="151"/>
      <c r="B3592" s="152"/>
      <c r="C3592" s="51"/>
      <c r="D3592" s="51"/>
      <c r="E3592" s="153"/>
      <c r="F3592" s="153"/>
      <c r="BF3592" s="399"/>
      <c r="BG3592" s="410"/>
      <c r="BH3592" s="153"/>
      <c r="BI3592" s="153"/>
      <c r="BJ3592" s="153"/>
      <c r="BK3592" s="153"/>
      <c r="BL3592" s="153"/>
    </row>
    <row r="3593" spans="1:64" x14ac:dyDescent="0.45">
      <c r="A3593" s="151"/>
      <c r="B3593" s="152"/>
      <c r="C3593" s="51"/>
      <c r="D3593" s="51"/>
      <c r="E3593" s="153"/>
      <c r="F3593" s="153"/>
      <c r="BF3593" s="399"/>
      <c r="BG3593" s="410"/>
      <c r="BH3593" s="153"/>
      <c r="BI3593" s="153"/>
      <c r="BJ3593" s="153"/>
      <c r="BK3593" s="153"/>
      <c r="BL3593" s="153"/>
    </row>
    <row r="3594" spans="1:64" x14ac:dyDescent="0.45">
      <c r="A3594" s="151"/>
      <c r="B3594" s="152"/>
      <c r="C3594" s="51"/>
      <c r="D3594" s="51"/>
      <c r="E3594" s="153"/>
      <c r="F3594" s="153"/>
      <c r="BF3594" s="399"/>
      <c r="BG3594" s="410"/>
      <c r="BH3594" s="153"/>
      <c r="BI3594" s="153"/>
      <c r="BJ3594" s="153"/>
      <c r="BK3594" s="153"/>
      <c r="BL3594" s="153"/>
    </row>
    <row r="3595" spans="1:64" x14ac:dyDescent="0.45">
      <c r="A3595" s="151"/>
      <c r="B3595" s="152"/>
      <c r="C3595" s="51"/>
      <c r="D3595" s="51"/>
      <c r="E3595" s="153"/>
      <c r="F3595" s="153"/>
      <c r="BF3595" s="399"/>
      <c r="BG3595" s="410"/>
      <c r="BH3595" s="153"/>
      <c r="BI3595" s="153"/>
      <c r="BJ3595" s="153"/>
      <c r="BK3595" s="153"/>
      <c r="BL3595" s="153"/>
    </row>
    <row r="3596" spans="1:64" x14ac:dyDescent="0.45">
      <c r="A3596" s="151"/>
      <c r="B3596" s="152"/>
      <c r="C3596" s="51"/>
      <c r="D3596" s="51"/>
      <c r="E3596" s="153"/>
      <c r="F3596" s="153"/>
      <c r="BF3596" s="399"/>
      <c r="BG3596" s="410"/>
      <c r="BH3596" s="153"/>
      <c r="BI3596" s="153"/>
      <c r="BJ3596" s="153"/>
      <c r="BK3596" s="153"/>
      <c r="BL3596" s="153"/>
    </row>
    <row r="3597" spans="1:64" x14ac:dyDescent="0.45">
      <c r="A3597" s="151"/>
      <c r="B3597" s="152"/>
      <c r="C3597" s="51"/>
      <c r="D3597" s="51"/>
      <c r="E3597" s="153"/>
      <c r="F3597" s="153"/>
      <c r="BF3597" s="399"/>
      <c r="BG3597" s="410"/>
      <c r="BH3597" s="153"/>
      <c r="BI3597" s="153"/>
      <c r="BJ3597" s="153"/>
      <c r="BK3597" s="153"/>
      <c r="BL3597" s="153"/>
    </row>
    <row r="3598" spans="1:64" x14ac:dyDescent="0.45">
      <c r="A3598" s="151"/>
      <c r="B3598" s="152"/>
      <c r="C3598" s="51"/>
      <c r="D3598" s="51"/>
      <c r="E3598" s="153"/>
      <c r="F3598" s="153"/>
      <c r="BF3598" s="399"/>
      <c r="BG3598" s="410"/>
      <c r="BH3598" s="153"/>
      <c r="BI3598" s="153"/>
      <c r="BJ3598" s="153"/>
      <c r="BK3598" s="153"/>
      <c r="BL3598" s="153"/>
    </row>
    <row r="3599" spans="1:64" x14ac:dyDescent="0.45">
      <c r="A3599" s="151"/>
      <c r="B3599" s="152"/>
      <c r="C3599" s="51"/>
      <c r="D3599" s="51"/>
      <c r="E3599" s="153"/>
      <c r="F3599" s="153"/>
      <c r="BF3599" s="399"/>
      <c r="BG3599" s="410"/>
      <c r="BH3599" s="153"/>
      <c r="BI3599" s="153"/>
      <c r="BJ3599" s="153"/>
      <c r="BK3599" s="153"/>
      <c r="BL3599" s="153"/>
    </row>
    <row r="3600" spans="1:64" x14ac:dyDescent="0.45">
      <c r="A3600" s="151"/>
      <c r="B3600" s="152"/>
      <c r="C3600" s="51"/>
      <c r="D3600" s="51"/>
      <c r="E3600" s="153"/>
      <c r="F3600" s="153"/>
      <c r="BF3600" s="399"/>
      <c r="BG3600" s="410"/>
      <c r="BH3600" s="153"/>
      <c r="BI3600" s="153"/>
      <c r="BJ3600" s="153"/>
      <c r="BK3600" s="153"/>
      <c r="BL3600" s="153"/>
    </row>
    <row r="3601" spans="1:64" x14ac:dyDescent="0.45">
      <c r="A3601" s="151"/>
      <c r="B3601" s="152"/>
      <c r="C3601" s="51"/>
      <c r="D3601" s="51"/>
      <c r="E3601" s="153"/>
      <c r="F3601" s="153"/>
      <c r="BF3601" s="399"/>
      <c r="BG3601" s="410"/>
      <c r="BH3601" s="153"/>
      <c r="BI3601" s="153"/>
      <c r="BJ3601" s="153"/>
      <c r="BK3601" s="153"/>
      <c r="BL3601" s="153"/>
    </row>
    <row r="3602" spans="1:64" x14ac:dyDescent="0.45">
      <c r="A3602" s="151"/>
      <c r="B3602" s="152"/>
      <c r="C3602" s="51"/>
      <c r="D3602" s="51"/>
      <c r="E3602" s="153"/>
      <c r="F3602" s="153"/>
      <c r="BF3602" s="399"/>
      <c r="BG3602" s="410"/>
      <c r="BH3602" s="153"/>
      <c r="BI3602" s="153"/>
      <c r="BJ3602" s="153"/>
      <c r="BK3602" s="153"/>
      <c r="BL3602" s="153"/>
    </row>
    <row r="3603" spans="1:64" x14ac:dyDescent="0.45">
      <c r="A3603" s="151"/>
      <c r="B3603" s="152"/>
      <c r="C3603" s="51"/>
      <c r="D3603" s="51"/>
      <c r="E3603" s="153"/>
      <c r="F3603" s="153"/>
      <c r="BF3603" s="399"/>
      <c r="BG3603" s="410"/>
      <c r="BH3603" s="153"/>
      <c r="BI3603" s="153"/>
      <c r="BJ3603" s="153"/>
      <c r="BK3603" s="153"/>
      <c r="BL3603" s="153"/>
    </row>
    <row r="3604" spans="1:64" x14ac:dyDescent="0.45">
      <c r="A3604" s="151"/>
      <c r="B3604" s="152"/>
      <c r="C3604" s="51"/>
      <c r="D3604" s="51"/>
      <c r="E3604" s="153"/>
      <c r="F3604" s="153"/>
      <c r="BF3604" s="399"/>
      <c r="BG3604" s="410"/>
      <c r="BH3604" s="153"/>
      <c r="BI3604" s="153"/>
      <c r="BJ3604" s="153"/>
      <c r="BK3604" s="153"/>
      <c r="BL3604" s="153"/>
    </row>
    <row r="3605" spans="1:64" x14ac:dyDescent="0.45">
      <c r="A3605" s="151"/>
      <c r="B3605" s="152"/>
      <c r="C3605" s="51"/>
      <c r="D3605" s="51"/>
      <c r="E3605" s="153"/>
      <c r="F3605" s="153"/>
      <c r="BF3605" s="399"/>
      <c r="BG3605" s="410"/>
      <c r="BH3605" s="153"/>
      <c r="BI3605" s="153"/>
      <c r="BJ3605" s="153"/>
      <c r="BK3605" s="153"/>
      <c r="BL3605" s="153"/>
    </row>
    <row r="3606" spans="1:64" x14ac:dyDescent="0.45">
      <c r="A3606" s="151"/>
      <c r="B3606" s="152"/>
      <c r="C3606" s="51"/>
      <c r="D3606" s="51"/>
      <c r="E3606" s="153"/>
      <c r="F3606" s="153"/>
      <c r="BF3606" s="399"/>
      <c r="BG3606" s="410"/>
      <c r="BH3606" s="153"/>
      <c r="BI3606" s="153"/>
      <c r="BJ3606" s="153"/>
      <c r="BK3606" s="153"/>
      <c r="BL3606" s="153"/>
    </row>
    <row r="3607" spans="1:64" x14ac:dyDescent="0.45">
      <c r="A3607" s="151"/>
      <c r="B3607" s="152"/>
      <c r="C3607" s="51"/>
      <c r="D3607" s="51"/>
      <c r="E3607" s="153"/>
      <c r="F3607" s="153"/>
      <c r="BF3607" s="399"/>
      <c r="BG3607" s="410"/>
      <c r="BH3607" s="153"/>
      <c r="BI3607" s="153"/>
      <c r="BJ3607" s="153"/>
      <c r="BK3607" s="153"/>
      <c r="BL3607" s="153"/>
    </row>
    <row r="3608" spans="1:64" x14ac:dyDescent="0.45">
      <c r="A3608" s="151"/>
      <c r="B3608" s="152"/>
      <c r="C3608" s="51"/>
      <c r="D3608" s="51"/>
      <c r="E3608" s="153"/>
      <c r="F3608" s="153"/>
      <c r="BF3608" s="399"/>
      <c r="BG3608" s="410"/>
      <c r="BH3608" s="153"/>
      <c r="BI3608" s="153"/>
      <c r="BJ3608" s="153"/>
      <c r="BK3608" s="153"/>
      <c r="BL3608" s="153"/>
    </row>
    <row r="3609" spans="1:64" x14ac:dyDescent="0.45">
      <c r="A3609" s="151"/>
      <c r="B3609" s="152"/>
      <c r="C3609" s="51"/>
      <c r="D3609" s="51"/>
      <c r="E3609" s="153"/>
      <c r="F3609" s="153"/>
      <c r="BF3609" s="399"/>
      <c r="BG3609" s="410"/>
      <c r="BH3609" s="153"/>
      <c r="BI3609" s="153"/>
      <c r="BJ3609" s="153"/>
      <c r="BK3609" s="153"/>
      <c r="BL3609" s="153"/>
    </row>
    <row r="3610" spans="1:64" x14ac:dyDescent="0.45">
      <c r="A3610" s="151"/>
      <c r="B3610" s="152"/>
      <c r="C3610" s="51"/>
      <c r="D3610" s="51"/>
      <c r="E3610" s="153"/>
      <c r="F3610" s="153"/>
      <c r="BF3610" s="399"/>
      <c r="BG3610" s="410"/>
      <c r="BH3610" s="153"/>
      <c r="BI3610" s="153"/>
      <c r="BJ3610" s="153"/>
      <c r="BK3610" s="153"/>
      <c r="BL3610" s="153"/>
    </row>
    <row r="3611" spans="1:64" x14ac:dyDescent="0.45">
      <c r="A3611" s="151"/>
      <c r="B3611" s="152"/>
      <c r="C3611" s="51"/>
      <c r="D3611" s="51"/>
      <c r="E3611" s="153"/>
      <c r="F3611" s="153"/>
      <c r="BF3611" s="399"/>
      <c r="BG3611" s="410"/>
      <c r="BH3611" s="153"/>
      <c r="BI3611" s="153"/>
      <c r="BJ3611" s="153"/>
      <c r="BK3611" s="153"/>
      <c r="BL3611" s="153"/>
    </row>
    <row r="3612" spans="1:64" x14ac:dyDescent="0.45">
      <c r="A3612" s="151"/>
      <c r="B3612" s="152"/>
      <c r="C3612" s="51"/>
      <c r="D3612" s="51"/>
      <c r="E3612" s="153"/>
      <c r="F3612" s="153"/>
      <c r="BF3612" s="399"/>
      <c r="BG3612" s="410"/>
      <c r="BH3612" s="153"/>
      <c r="BI3612" s="153"/>
      <c r="BJ3612" s="153"/>
      <c r="BK3612" s="153"/>
      <c r="BL3612" s="153"/>
    </row>
    <row r="3613" spans="1:64" x14ac:dyDescent="0.45">
      <c r="A3613" s="151"/>
      <c r="B3613" s="152"/>
      <c r="C3613" s="51"/>
      <c r="D3613" s="51"/>
      <c r="E3613" s="153"/>
      <c r="F3613" s="153"/>
      <c r="BF3613" s="399"/>
      <c r="BG3613" s="410"/>
      <c r="BH3613" s="153"/>
      <c r="BI3613" s="153"/>
      <c r="BJ3613" s="153"/>
      <c r="BK3613" s="153"/>
      <c r="BL3613" s="153"/>
    </row>
    <row r="3614" spans="1:64" x14ac:dyDescent="0.45">
      <c r="A3614" s="151"/>
      <c r="B3614" s="152"/>
      <c r="C3614" s="51"/>
      <c r="D3614" s="51"/>
      <c r="E3614" s="153"/>
      <c r="F3614" s="153"/>
      <c r="BF3614" s="399"/>
      <c r="BG3614" s="410"/>
      <c r="BH3614" s="153"/>
      <c r="BI3614" s="153"/>
      <c r="BJ3614" s="153"/>
      <c r="BK3614" s="153"/>
      <c r="BL3614" s="153"/>
    </row>
    <row r="3615" spans="1:64" x14ac:dyDescent="0.45">
      <c r="A3615" s="151"/>
      <c r="B3615" s="152"/>
      <c r="C3615" s="51"/>
      <c r="D3615" s="51"/>
      <c r="E3615" s="153"/>
      <c r="F3615" s="153"/>
      <c r="BF3615" s="399"/>
      <c r="BG3615" s="410"/>
      <c r="BH3615" s="153"/>
      <c r="BI3615" s="153"/>
      <c r="BJ3615" s="153"/>
      <c r="BK3615" s="153"/>
      <c r="BL3615" s="153"/>
    </row>
    <row r="3616" spans="1:64" x14ac:dyDescent="0.45">
      <c r="A3616" s="151"/>
      <c r="B3616" s="152"/>
      <c r="C3616" s="51"/>
      <c r="D3616" s="51"/>
      <c r="E3616" s="153"/>
      <c r="F3616" s="153"/>
      <c r="BF3616" s="399"/>
      <c r="BG3616" s="410"/>
      <c r="BH3616" s="153"/>
      <c r="BI3616" s="153"/>
      <c r="BJ3616" s="153"/>
      <c r="BK3616" s="153"/>
      <c r="BL3616" s="153"/>
    </row>
    <row r="3617" spans="1:64" x14ac:dyDescent="0.45">
      <c r="A3617" s="151"/>
      <c r="B3617" s="152"/>
      <c r="C3617" s="51"/>
      <c r="D3617" s="51"/>
      <c r="E3617" s="153"/>
      <c r="F3617" s="153"/>
      <c r="BF3617" s="399"/>
      <c r="BG3617" s="410"/>
      <c r="BH3617" s="153"/>
      <c r="BI3617" s="153"/>
      <c r="BJ3617" s="153"/>
      <c r="BK3617" s="153"/>
      <c r="BL3617" s="153"/>
    </row>
    <row r="3618" spans="1:64" x14ac:dyDescent="0.45">
      <c r="A3618" s="151"/>
      <c r="B3618" s="152"/>
      <c r="C3618" s="51"/>
      <c r="D3618" s="51"/>
      <c r="E3618" s="153"/>
      <c r="F3618" s="153"/>
      <c r="BF3618" s="399"/>
      <c r="BG3618" s="410"/>
      <c r="BH3618" s="153"/>
      <c r="BI3618" s="153"/>
      <c r="BJ3618" s="153"/>
      <c r="BK3618" s="153"/>
      <c r="BL3618" s="153"/>
    </row>
    <row r="3619" spans="1:64" x14ac:dyDescent="0.45">
      <c r="A3619" s="151"/>
      <c r="B3619" s="152"/>
      <c r="C3619" s="51"/>
      <c r="D3619" s="51"/>
      <c r="E3619" s="153"/>
      <c r="F3619" s="153"/>
      <c r="BF3619" s="399"/>
      <c r="BG3619" s="410"/>
      <c r="BH3619" s="153"/>
      <c r="BI3619" s="153"/>
      <c r="BJ3619" s="153"/>
      <c r="BK3619" s="153"/>
      <c r="BL3619" s="153"/>
    </row>
    <row r="3620" spans="1:64" x14ac:dyDescent="0.45">
      <c r="A3620" s="151"/>
      <c r="B3620" s="152"/>
      <c r="C3620" s="51"/>
      <c r="D3620" s="51"/>
      <c r="E3620" s="153"/>
      <c r="F3620" s="153"/>
      <c r="BF3620" s="399"/>
      <c r="BG3620" s="410"/>
      <c r="BH3620" s="153"/>
      <c r="BI3620" s="153"/>
      <c r="BJ3620" s="153"/>
      <c r="BK3620" s="153"/>
      <c r="BL3620" s="153"/>
    </row>
    <row r="3621" spans="1:64" x14ac:dyDescent="0.45">
      <c r="A3621" s="151"/>
      <c r="B3621" s="152"/>
      <c r="C3621" s="51"/>
      <c r="D3621" s="51"/>
      <c r="E3621" s="153"/>
      <c r="F3621" s="153"/>
      <c r="BF3621" s="399"/>
      <c r="BG3621" s="410"/>
      <c r="BH3621" s="153"/>
      <c r="BI3621" s="153"/>
      <c r="BJ3621" s="153"/>
      <c r="BK3621" s="153"/>
      <c r="BL3621" s="153"/>
    </row>
    <row r="3622" spans="1:64" x14ac:dyDescent="0.45">
      <c r="A3622" s="151"/>
      <c r="B3622" s="152"/>
      <c r="C3622" s="51"/>
      <c r="D3622" s="51"/>
      <c r="E3622" s="153"/>
      <c r="F3622" s="153"/>
      <c r="BF3622" s="399"/>
      <c r="BG3622" s="410"/>
      <c r="BH3622" s="153"/>
      <c r="BI3622" s="153"/>
      <c r="BJ3622" s="153"/>
      <c r="BK3622" s="153"/>
      <c r="BL3622" s="153"/>
    </row>
    <row r="3623" spans="1:64" x14ac:dyDescent="0.45">
      <c r="A3623" s="151"/>
      <c r="B3623" s="152"/>
      <c r="C3623" s="51"/>
      <c r="D3623" s="51"/>
      <c r="E3623" s="153"/>
      <c r="F3623" s="153"/>
      <c r="BF3623" s="399"/>
      <c r="BG3623" s="410"/>
      <c r="BH3623" s="153"/>
      <c r="BI3623" s="153"/>
      <c r="BJ3623" s="153"/>
      <c r="BK3623" s="153"/>
      <c r="BL3623" s="153"/>
    </row>
    <row r="3624" spans="1:64" x14ac:dyDescent="0.45">
      <c r="A3624" s="151"/>
      <c r="B3624" s="152"/>
      <c r="C3624" s="51"/>
      <c r="D3624" s="51"/>
      <c r="E3624" s="153"/>
      <c r="F3624" s="153"/>
      <c r="BF3624" s="399"/>
      <c r="BG3624" s="410"/>
      <c r="BH3624" s="153"/>
      <c r="BI3624" s="153"/>
      <c r="BJ3624" s="153"/>
      <c r="BK3624" s="153"/>
      <c r="BL3624" s="153"/>
    </row>
    <row r="3625" spans="1:64" x14ac:dyDescent="0.45">
      <c r="A3625" s="151"/>
      <c r="B3625" s="152"/>
      <c r="C3625" s="51"/>
      <c r="D3625" s="51"/>
      <c r="E3625" s="153"/>
      <c r="F3625" s="153"/>
      <c r="BF3625" s="399"/>
      <c r="BG3625" s="410"/>
      <c r="BH3625" s="153"/>
      <c r="BI3625" s="153"/>
      <c r="BJ3625" s="153"/>
      <c r="BK3625" s="153"/>
      <c r="BL3625" s="153"/>
    </row>
    <row r="3626" spans="1:64" x14ac:dyDescent="0.45">
      <c r="A3626" s="151"/>
      <c r="B3626" s="152"/>
      <c r="C3626" s="51"/>
      <c r="D3626" s="51"/>
      <c r="E3626" s="153"/>
      <c r="F3626" s="153"/>
      <c r="BF3626" s="399"/>
      <c r="BG3626" s="410"/>
      <c r="BH3626" s="153"/>
      <c r="BI3626" s="153"/>
      <c r="BJ3626" s="153"/>
      <c r="BK3626" s="153"/>
      <c r="BL3626" s="153"/>
    </row>
    <row r="3627" spans="1:64" x14ac:dyDescent="0.45">
      <c r="A3627" s="151"/>
      <c r="B3627" s="152"/>
      <c r="C3627" s="51"/>
      <c r="D3627" s="51"/>
      <c r="E3627" s="153"/>
      <c r="F3627" s="153"/>
      <c r="BF3627" s="399"/>
      <c r="BG3627" s="410"/>
      <c r="BH3627" s="153"/>
      <c r="BI3627" s="153"/>
      <c r="BJ3627" s="153"/>
      <c r="BK3627" s="153"/>
      <c r="BL3627" s="153"/>
    </row>
    <row r="3628" spans="1:64" x14ac:dyDescent="0.45">
      <c r="A3628" s="151"/>
      <c r="B3628" s="152"/>
      <c r="C3628" s="51"/>
      <c r="D3628" s="51"/>
      <c r="E3628" s="153"/>
      <c r="F3628" s="153"/>
      <c r="BF3628" s="399"/>
      <c r="BG3628" s="410"/>
      <c r="BH3628" s="153"/>
      <c r="BI3628" s="153"/>
      <c r="BJ3628" s="153"/>
      <c r="BK3628" s="153"/>
      <c r="BL3628" s="153"/>
    </row>
    <row r="3629" spans="1:64" x14ac:dyDescent="0.45">
      <c r="A3629" s="151"/>
      <c r="B3629" s="152"/>
      <c r="C3629" s="51"/>
      <c r="D3629" s="51"/>
      <c r="E3629" s="153"/>
      <c r="F3629" s="153"/>
      <c r="BF3629" s="399"/>
      <c r="BG3629" s="410"/>
      <c r="BH3629" s="153"/>
      <c r="BI3629" s="153"/>
      <c r="BJ3629" s="153"/>
      <c r="BK3629" s="153"/>
      <c r="BL3629" s="153"/>
    </row>
    <row r="3630" spans="1:64" x14ac:dyDescent="0.45">
      <c r="A3630" s="151"/>
      <c r="B3630" s="152"/>
      <c r="C3630" s="51"/>
      <c r="D3630" s="51"/>
      <c r="E3630" s="153"/>
      <c r="F3630" s="153"/>
      <c r="BF3630" s="399"/>
      <c r="BG3630" s="410"/>
      <c r="BH3630" s="153"/>
      <c r="BI3630" s="153"/>
      <c r="BJ3630" s="153"/>
      <c r="BK3630" s="153"/>
      <c r="BL3630" s="153"/>
    </row>
    <row r="3631" spans="1:64" x14ac:dyDescent="0.45">
      <c r="A3631" s="151"/>
      <c r="B3631" s="152"/>
      <c r="C3631" s="51"/>
      <c r="D3631" s="51"/>
      <c r="E3631" s="153"/>
      <c r="F3631" s="153"/>
      <c r="BF3631" s="399"/>
      <c r="BG3631" s="410"/>
      <c r="BH3631" s="153"/>
      <c r="BI3631" s="153"/>
      <c r="BJ3631" s="153"/>
      <c r="BK3631" s="153"/>
      <c r="BL3631" s="153"/>
    </row>
    <row r="3632" spans="1:64" x14ac:dyDescent="0.45">
      <c r="A3632" s="151"/>
      <c r="B3632" s="152"/>
      <c r="C3632" s="51"/>
      <c r="D3632" s="51"/>
      <c r="E3632" s="153"/>
      <c r="F3632" s="153"/>
      <c r="BF3632" s="399"/>
      <c r="BG3632" s="410"/>
      <c r="BH3632" s="153"/>
      <c r="BI3632" s="153"/>
      <c r="BJ3632" s="153"/>
      <c r="BK3632" s="153"/>
      <c r="BL3632" s="153"/>
    </row>
    <row r="3633" spans="1:64" x14ac:dyDescent="0.45">
      <c r="A3633" s="151"/>
      <c r="B3633" s="152"/>
      <c r="C3633" s="51"/>
      <c r="D3633" s="51"/>
      <c r="E3633" s="153"/>
      <c r="F3633" s="153"/>
      <c r="BF3633" s="399"/>
      <c r="BG3633" s="410"/>
      <c r="BH3633" s="153"/>
      <c r="BI3633" s="153"/>
      <c r="BJ3633" s="153"/>
      <c r="BK3633" s="153"/>
      <c r="BL3633" s="153"/>
    </row>
    <row r="3634" spans="1:64" x14ac:dyDescent="0.45">
      <c r="A3634" s="151"/>
      <c r="B3634" s="152"/>
      <c r="C3634" s="51"/>
      <c r="D3634" s="51"/>
      <c r="E3634" s="153"/>
      <c r="F3634" s="153"/>
      <c r="BF3634" s="399"/>
      <c r="BG3634" s="410"/>
      <c r="BH3634" s="153"/>
      <c r="BI3634" s="153"/>
      <c r="BJ3634" s="153"/>
      <c r="BK3634" s="153"/>
      <c r="BL3634" s="153"/>
    </row>
    <row r="3635" spans="1:64" x14ac:dyDescent="0.45">
      <c r="A3635" s="151"/>
      <c r="B3635" s="152"/>
      <c r="C3635" s="51"/>
      <c r="D3635" s="51"/>
      <c r="E3635" s="153"/>
      <c r="F3635" s="153"/>
      <c r="BF3635" s="399"/>
      <c r="BG3635" s="410"/>
      <c r="BH3635" s="153"/>
      <c r="BI3635" s="153"/>
      <c r="BJ3635" s="153"/>
      <c r="BK3635" s="153"/>
      <c r="BL3635" s="153"/>
    </row>
    <row r="3636" spans="1:64" x14ac:dyDescent="0.45">
      <c r="A3636" s="151"/>
      <c r="B3636" s="152"/>
      <c r="C3636" s="51"/>
      <c r="D3636" s="51"/>
      <c r="E3636" s="153"/>
      <c r="F3636" s="153"/>
      <c r="BF3636" s="399"/>
      <c r="BG3636" s="410"/>
      <c r="BH3636" s="153"/>
      <c r="BI3636" s="153"/>
      <c r="BJ3636" s="153"/>
      <c r="BK3636" s="153"/>
      <c r="BL3636" s="153"/>
    </row>
    <row r="3637" spans="1:64" x14ac:dyDescent="0.45">
      <c r="A3637" s="151"/>
      <c r="B3637" s="152"/>
      <c r="C3637" s="51"/>
      <c r="D3637" s="51"/>
      <c r="E3637" s="153"/>
      <c r="F3637" s="153"/>
      <c r="BF3637" s="399"/>
      <c r="BG3637" s="410"/>
      <c r="BH3637" s="153"/>
      <c r="BI3637" s="153"/>
      <c r="BJ3637" s="153"/>
      <c r="BK3637" s="153"/>
      <c r="BL3637" s="153"/>
    </row>
    <row r="3638" spans="1:64" x14ac:dyDescent="0.45">
      <c r="A3638" s="151"/>
      <c r="B3638" s="152"/>
      <c r="C3638" s="51"/>
      <c r="D3638" s="51"/>
      <c r="E3638" s="153"/>
      <c r="F3638" s="153"/>
      <c r="BF3638" s="399"/>
      <c r="BG3638" s="410"/>
      <c r="BH3638" s="153"/>
      <c r="BI3638" s="153"/>
      <c r="BJ3638" s="153"/>
      <c r="BK3638" s="153"/>
      <c r="BL3638" s="153"/>
    </row>
    <row r="3639" spans="1:64" x14ac:dyDescent="0.45">
      <c r="A3639" s="151"/>
      <c r="B3639" s="152"/>
      <c r="C3639" s="51"/>
      <c r="D3639" s="51"/>
      <c r="E3639" s="153"/>
      <c r="F3639" s="153"/>
      <c r="BF3639" s="399"/>
      <c r="BG3639" s="410"/>
      <c r="BH3639" s="153"/>
      <c r="BI3639" s="153"/>
      <c r="BJ3639" s="153"/>
      <c r="BK3639" s="153"/>
      <c r="BL3639" s="153"/>
    </row>
    <row r="3640" spans="1:64" x14ac:dyDescent="0.45">
      <c r="A3640" s="151"/>
      <c r="B3640" s="152"/>
      <c r="C3640" s="51"/>
      <c r="D3640" s="51"/>
      <c r="E3640" s="153"/>
      <c r="F3640" s="153"/>
      <c r="BF3640" s="399"/>
      <c r="BG3640" s="410"/>
      <c r="BH3640" s="153"/>
      <c r="BI3640" s="153"/>
      <c r="BJ3640" s="153"/>
      <c r="BK3640" s="153"/>
      <c r="BL3640" s="153"/>
    </row>
    <row r="3641" spans="1:64" x14ac:dyDescent="0.45">
      <c r="A3641" s="151"/>
      <c r="B3641" s="152"/>
      <c r="C3641" s="51"/>
      <c r="D3641" s="51"/>
      <c r="E3641" s="153"/>
      <c r="F3641" s="153"/>
      <c r="BF3641" s="399"/>
      <c r="BG3641" s="410"/>
      <c r="BH3641" s="153"/>
      <c r="BI3641" s="153"/>
      <c r="BJ3641" s="153"/>
      <c r="BK3641" s="153"/>
      <c r="BL3641" s="153"/>
    </row>
    <row r="3642" spans="1:64" x14ac:dyDescent="0.45">
      <c r="A3642" s="151"/>
      <c r="B3642" s="152"/>
      <c r="C3642" s="51"/>
      <c r="D3642" s="51"/>
      <c r="E3642" s="153"/>
      <c r="F3642" s="153"/>
      <c r="BF3642" s="399"/>
      <c r="BG3642" s="410"/>
      <c r="BH3642" s="153"/>
      <c r="BI3642" s="153"/>
      <c r="BJ3642" s="153"/>
      <c r="BK3642" s="153"/>
      <c r="BL3642" s="153"/>
    </row>
    <row r="3643" spans="1:64" x14ac:dyDescent="0.45">
      <c r="A3643" s="151"/>
      <c r="B3643" s="152"/>
      <c r="C3643" s="51"/>
      <c r="D3643" s="51"/>
      <c r="E3643" s="153"/>
      <c r="F3643" s="153"/>
      <c r="BF3643" s="399"/>
      <c r="BG3643" s="410"/>
      <c r="BH3643" s="153"/>
      <c r="BI3643" s="153"/>
      <c r="BJ3643" s="153"/>
      <c r="BK3643" s="153"/>
      <c r="BL3643" s="153"/>
    </row>
    <row r="3644" spans="1:64" x14ac:dyDescent="0.45">
      <c r="A3644" s="151"/>
      <c r="B3644" s="152"/>
      <c r="C3644" s="51"/>
      <c r="D3644" s="51"/>
      <c r="E3644" s="153"/>
      <c r="F3644" s="153"/>
      <c r="BF3644" s="399"/>
      <c r="BG3644" s="410"/>
      <c r="BH3644" s="153"/>
      <c r="BI3644" s="153"/>
      <c r="BJ3644" s="153"/>
      <c r="BK3644" s="153"/>
      <c r="BL3644" s="153"/>
    </row>
    <row r="3645" spans="1:64" x14ac:dyDescent="0.45">
      <c r="A3645" s="151"/>
      <c r="B3645" s="152"/>
      <c r="C3645" s="51"/>
      <c r="D3645" s="51"/>
      <c r="E3645" s="153"/>
      <c r="F3645" s="153"/>
      <c r="BF3645" s="399"/>
      <c r="BG3645" s="410"/>
      <c r="BH3645" s="153"/>
      <c r="BI3645" s="153"/>
      <c r="BJ3645" s="153"/>
      <c r="BK3645" s="153"/>
      <c r="BL3645" s="153"/>
    </row>
    <row r="3646" spans="1:64" x14ac:dyDescent="0.45">
      <c r="A3646" s="151"/>
      <c r="B3646" s="152"/>
      <c r="C3646" s="51"/>
      <c r="D3646" s="51"/>
      <c r="E3646" s="153"/>
      <c r="F3646" s="153"/>
      <c r="BF3646" s="399"/>
      <c r="BG3646" s="410"/>
      <c r="BH3646" s="153"/>
      <c r="BI3646" s="153"/>
      <c r="BJ3646" s="153"/>
      <c r="BK3646" s="153"/>
      <c r="BL3646" s="153"/>
    </row>
    <row r="3647" spans="1:64" x14ac:dyDescent="0.45">
      <c r="A3647" s="151"/>
      <c r="B3647" s="152"/>
      <c r="C3647" s="51"/>
      <c r="D3647" s="51"/>
      <c r="E3647" s="153"/>
      <c r="F3647" s="153"/>
      <c r="BF3647" s="399"/>
      <c r="BG3647" s="410"/>
      <c r="BH3647" s="153"/>
      <c r="BI3647" s="153"/>
      <c r="BJ3647" s="153"/>
      <c r="BK3647" s="153"/>
      <c r="BL3647" s="153"/>
    </row>
    <row r="3648" spans="1:64" x14ac:dyDescent="0.45">
      <c r="A3648" s="151"/>
      <c r="B3648" s="152"/>
      <c r="C3648" s="51"/>
      <c r="D3648" s="51"/>
      <c r="E3648" s="153"/>
      <c r="F3648" s="153"/>
      <c r="BF3648" s="399"/>
      <c r="BG3648" s="410"/>
      <c r="BH3648" s="153"/>
      <c r="BI3648" s="153"/>
      <c r="BJ3648" s="153"/>
      <c r="BK3648" s="153"/>
      <c r="BL3648" s="153"/>
    </row>
    <row r="3649" spans="1:64" x14ac:dyDescent="0.45">
      <c r="A3649" s="151"/>
      <c r="B3649" s="152"/>
      <c r="C3649" s="51"/>
      <c r="D3649" s="51"/>
      <c r="E3649" s="153"/>
      <c r="F3649" s="153"/>
      <c r="BF3649" s="399"/>
      <c r="BG3649" s="410"/>
      <c r="BH3649" s="153"/>
      <c r="BI3649" s="153"/>
      <c r="BJ3649" s="153"/>
      <c r="BK3649" s="153"/>
      <c r="BL3649" s="153"/>
    </row>
    <row r="3650" spans="1:64" x14ac:dyDescent="0.45">
      <c r="A3650" s="151"/>
      <c r="B3650" s="152"/>
      <c r="C3650" s="51"/>
      <c r="D3650" s="51"/>
      <c r="E3650" s="153"/>
      <c r="F3650" s="153"/>
      <c r="BF3650" s="399"/>
      <c r="BG3650" s="410"/>
      <c r="BH3650" s="153"/>
      <c r="BI3650" s="153"/>
      <c r="BJ3650" s="153"/>
      <c r="BK3650" s="153"/>
      <c r="BL3650" s="153"/>
    </row>
    <row r="3651" spans="1:64" x14ac:dyDescent="0.45">
      <c r="A3651" s="151"/>
      <c r="B3651" s="152"/>
      <c r="C3651" s="51"/>
      <c r="D3651" s="51"/>
      <c r="E3651" s="153"/>
      <c r="F3651" s="153"/>
      <c r="BF3651" s="399"/>
      <c r="BG3651" s="410"/>
      <c r="BH3651" s="153"/>
      <c r="BI3651" s="153"/>
      <c r="BJ3651" s="153"/>
      <c r="BK3651" s="153"/>
      <c r="BL3651" s="153"/>
    </row>
    <row r="3652" spans="1:64" x14ac:dyDescent="0.45">
      <c r="A3652" s="151"/>
      <c r="B3652" s="152"/>
      <c r="C3652" s="51"/>
      <c r="D3652" s="51"/>
      <c r="E3652" s="153"/>
      <c r="F3652" s="153"/>
      <c r="BF3652" s="399"/>
      <c r="BG3652" s="410"/>
      <c r="BH3652" s="153"/>
      <c r="BI3652" s="153"/>
      <c r="BJ3652" s="153"/>
      <c r="BK3652" s="153"/>
      <c r="BL3652" s="153"/>
    </row>
    <row r="3653" spans="1:64" x14ac:dyDescent="0.45">
      <c r="A3653" s="151"/>
      <c r="B3653" s="152"/>
      <c r="C3653" s="51"/>
      <c r="D3653" s="51"/>
      <c r="E3653" s="153"/>
      <c r="F3653" s="153"/>
      <c r="BF3653" s="399"/>
      <c r="BG3653" s="410"/>
      <c r="BH3653" s="153"/>
      <c r="BI3653" s="153"/>
      <c r="BJ3653" s="153"/>
      <c r="BK3653" s="153"/>
      <c r="BL3653" s="153"/>
    </row>
    <row r="3654" spans="1:64" x14ac:dyDescent="0.45">
      <c r="A3654" s="151"/>
      <c r="B3654" s="152"/>
      <c r="C3654" s="51"/>
      <c r="D3654" s="51"/>
      <c r="E3654" s="153"/>
      <c r="F3654" s="153"/>
      <c r="BF3654" s="399"/>
      <c r="BG3654" s="410"/>
      <c r="BH3654" s="153"/>
      <c r="BI3654" s="153"/>
      <c r="BJ3654" s="153"/>
      <c r="BK3654" s="153"/>
      <c r="BL3654" s="153"/>
    </row>
    <row r="3655" spans="1:64" x14ac:dyDescent="0.45">
      <c r="A3655" s="151"/>
      <c r="B3655" s="152"/>
      <c r="C3655" s="51"/>
      <c r="D3655" s="51"/>
      <c r="E3655" s="153"/>
      <c r="F3655" s="153"/>
      <c r="BF3655" s="399"/>
      <c r="BG3655" s="410"/>
      <c r="BH3655" s="153"/>
      <c r="BI3655" s="153"/>
      <c r="BJ3655" s="153"/>
      <c r="BK3655" s="153"/>
      <c r="BL3655" s="153"/>
    </row>
    <row r="3656" spans="1:64" x14ac:dyDescent="0.45">
      <c r="A3656" s="151"/>
      <c r="B3656" s="152"/>
      <c r="C3656" s="51"/>
      <c r="D3656" s="51"/>
      <c r="E3656" s="153"/>
      <c r="F3656" s="153"/>
      <c r="BF3656" s="399"/>
      <c r="BG3656" s="410"/>
      <c r="BH3656" s="153"/>
      <c r="BI3656" s="153"/>
      <c r="BJ3656" s="153"/>
      <c r="BK3656" s="153"/>
      <c r="BL3656" s="153"/>
    </row>
    <row r="3657" spans="1:64" x14ac:dyDescent="0.45">
      <c r="A3657" s="151"/>
      <c r="B3657" s="152"/>
      <c r="C3657" s="51"/>
      <c r="D3657" s="51"/>
      <c r="E3657" s="153"/>
      <c r="F3657" s="153"/>
      <c r="BF3657" s="399"/>
      <c r="BG3657" s="410"/>
      <c r="BH3657" s="153"/>
      <c r="BI3657" s="153"/>
      <c r="BJ3657" s="153"/>
      <c r="BK3657" s="153"/>
      <c r="BL3657" s="153"/>
    </row>
    <row r="3658" spans="1:64" x14ac:dyDescent="0.45">
      <c r="A3658" s="151"/>
      <c r="B3658" s="152"/>
      <c r="C3658" s="51"/>
      <c r="D3658" s="51"/>
      <c r="E3658" s="153"/>
      <c r="F3658" s="153"/>
      <c r="BF3658" s="399"/>
      <c r="BG3658" s="410"/>
      <c r="BH3658" s="153"/>
      <c r="BI3658" s="153"/>
      <c r="BJ3658" s="153"/>
      <c r="BK3658" s="153"/>
      <c r="BL3658" s="153"/>
    </row>
    <row r="3659" spans="1:64" x14ac:dyDescent="0.45">
      <c r="A3659" s="151"/>
      <c r="B3659" s="152"/>
      <c r="C3659" s="51"/>
      <c r="D3659" s="51"/>
      <c r="E3659" s="153"/>
      <c r="F3659" s="153"/>
      <c r="BF3659" s="399"/>
      <c r="BG3659" s="410"/>
      <c r="BH3659" s="153"/>
      <c r="BI3659" s="153"/>
      <c r="BJ3659" s="153"/>
      <c r="BK3659" s="153"/>
      <c r="BL3659" s="153"/>
    </row>
    <row r="3660" spans="1:64" x14ac:dyDescent="0.45">
      <c r="A3660" s="151"/>
      <c r="B3660" s="152"/>
      <c r="C3660" s="51"/>
      <c r="D3660" s="51"/>
      <c r="E3660" s="153"/>
      <c r="F3660" s="153"/>
      <c r="BF3660" s="399"/>
      <c r="BG3660" s="410"/>
      <c r="BH3660" s="153"/>
      <c r="BI3660" s="153"/>
      <c r="BJ3660" s="153"/>
      <c r="BK3660" s="153"/>
      <c r="BL3660" s="153"/>
    </row>
    <row r="3661" spans="1:64" x14ac:dyDescent="0.45">
      <c r="A3661" s="151"/>
      <c r="B3661" s="152"/>
      <c r="C3661" s="51"/>
      <c r="D3661" s="51"/>
      <c r="E3661" s="153"/>
      <c r="F3661" s="153"/>
      <c r="BF3661" s="399"/>
      <c r="BG3661" s="410"/>
      <c r="BH3661" s="153"/>
      <c r="BI3661" s="153"/>
      <c r="BJ3661" s="153"/>
      <c r="BK3661" s="153"/>
      <c r="BL3661" s="153"/>
    </row>
    <row r="3662" spans="1:64" x14ac:dyDescent="0.45">
      <c r="A3662" s="151"/>
      <c r="B3662" s="152"/>
      <c r="C3662" s="51"/>
      <c r="D3662" s="51"/>
      <c r="E3662" s="153"/>
      <c r="F3662" s="153"/>
      <c r="BF3662" s="399"/>
      <c r="BG3662" s="410"/>
      <c r="BH3662" s="153"/>
      <c r="BI3662" s="153"/>
      <c r="BJ3662" s="153"/>
      <c r="BK3662" s="153"/>
      <c r="BL3662" s="153"/>
    </row>
    <row r="3663" spans="1:64" x14ac:dyDescent="0.45">
      <c r="A3663" s="151"/>
      <c r="B3663" s="152"/>
      <c r="C3663" s="51"/>
      <c r="D3663" s="51"/>
      <c r="E3663" s="153"/>
      <c r="F3663" s="153"/>
      <c r="BF3663" s="399"/>
      <c r="BG3663" s="410"/>
      <c r="BH3663" s="153"/>
      <c r="BI3663" s="153"/>
      <c r="BJ3663" s="153"/>
      <c r="BK3663" s="153"/>
      <c r="BL3663" s="153"/>
    </row>
    <row r="3664" spans="1:64" x14ac:dyDescent="0.45">
      <c r="A3664" s="151"/>
      <c r="B3664" s="152"/>
      <c r="C3664" s="51"/>
      <c r="D3664" s="51"/>
      <c r="E3664" s="153"/>
      <c r="F3664" s="153"/>
      <c r="BF3664" s="399"/>
      <c r="BG3664" s="410"/>
      <c r="BH3664" s="153"/>
      <c r="BI3664" s="153"/>
      <c r="BJ3664" s="153"/>
      <c r="BK3664" s="153"/>
      <c r="BL3664" s="153"/>
    </row>
    <row r="3665" spans="1:64" x14ac:dyDescent="0.45">
      <c r="A3665" s="151"/>
      <c r="B3665" s="152"/>
      <c r="C3665" s="51"/>
      <c r="D3665" s="51"/>
      <c r="E3665" s="153"/>
      <c r="F3665" s="153"/>
      <c r="BF3665" s="399"/>
      <c r="BG3665" s="410"/>
      <c r="BH3665" s="153"/>
      <c r="BI3665" s="153"/>
      <c r="BJ3665" s="153"/>
      <c r="BK3665" s="153"/>
      <c r="BL3665" s="153"/>
    </row>
    <row r="3666" spans="1:64" x14ac:dyDescent="0.45">
      <c r="A3666" s="151"/>
      <c r="B3666" s="152"/>
      <c r="C3666" s="51"/>
      <c r="D3666" s="51"/>
      <c r="E3666" s="153"/>
      <c r="F3666" s="153"/>
      <c r="BF3666" s="399"/>
      <c r="BG3666" s="410"/>
      <c r="BH3666" s="153"/>
      <c r="BI3666" s="153"/>
      <c r="BJ3666" s="153"/>
      <c r="BK3666" s="153"/>
      <c r="BL3666" s="153"/>
    </row>
    <row r="3667" spans="1:64" x14ac:dyDescent="0.45">
      <c r="A3667" s="151"/>
      <c r="B3667" s="152"/>
      <c r="C3667" s="51"/>
      <c r="D3667" s="51"/>
      <c r="E3667" s="153"/>
      <c r="F3667" s="153"/>
      <c r="BF3667" s="399"/>
      <c r="BG3667" s="410"/>
      <c r="BH3667" s="153"/>
      <c r="BI3667" s="153"/>
      <c r="BJ3667" s="153"/>
      <c r="BK3667" s="153"/>
      <c r="BL3667" s="153"/>
    </row>
    <row r="3668" spans="1:64" x14ac:dyDescent="0.45">
      <c r="A3668" s="151"/>
      <c r="B3668" s="152"/>
      <c r="C3668" s="51"/>
      <c r="D3668" s="51"/>
      <c r="E3668" s="153"/>
      <c r="F3668" s="153"/>
      <c r="BF3668" s="399"/>
      <c r="BG3668" s="410"/>
      <c r="BH3668" s="153"/>
      <c r="BI3668" s="153"/>
      <c r="BJ3668" s="153"/>
      <c r="BK3668" s="153"/>
      <c r="BL3668" s="153"/>
    </row>
    <row r="3669" spans="1:64" x14ac:dyDescent="0.45">
      <c r="A3669" s="151"/>
      <c r="B3669" s="152"/>
      <c r="C3669" s="51"/>
      <c r="D3669" s="51"/>
      <c r="E3669" s="153"/>
      <c r="F3669" s="153"/>
      <c r="BF3669" s="399"/>
      <c r="BG3669" s="410"/>
      <c r="BH3669" s="153"/>
      <c r="BI3669" s="153"/>
      <c r="BJ3669" s="153"/>
      <c r="BK3669" s="153"/>
      <c r="BL3669" s="153"/>
    </row>
    <row r="3670" spans="1:64" x14ac:dyDescent="0.45">
      <c r="A3670" s="151"/>
      <c r="B3670" s="152"/>
      <c r="C3670" s="51"/>
      <c r="D3670" s="51"/>
      <c r="E3670" s="153"/>
      <c r="F3670" s="153"/>
      <c r="BF3670" s="399"/>
      <c r="BG3670" s="410"/>
      <c r="BH3670" s="153"/>
      <c r="BI3670" s="153"/>
      <c r="BJ3670" s="153"/>
      <c r="BK3670" s="153"/>
      <c r="BL3670" s="153"/>
    </row>
    <row r="3671" spans="1:64" x14ac:dyDescent="0.45">
      <c r="A3671" s="151"/>
      <c r="B3671" s="152"/>
      <c r="C3671" s="51"/>
      <c r="D3671" s="51"/>
      <c r="E3671" s="153"/>
      <c r="F3671" s="153"/>
      <c r="BF3671" s="399"/>
      <c r="BG3671" s="410"/>
      <c r="BH3671" s="153"/>
      <c r="BI3671" s="153"/>
      <c r="BJ3671" s="153"/>
      <c r="BK3671" s="153"/>
      <c r="BL3671" s="153"/>
    </row>
    <row r="3672" spans="1:64" x14ac:dyDescent="0.45">
      <c r="A3672" s="151"/>
      <c r="B3672" s="152"/>
      <c r="C3672" s="51"/>
      <c r="D3672" s="51"/>
      <c r="E3672" s="153"/>
      <c r="F3672" s="153"/>
      <c r="BF3672" s="399"/>
      <c r="BG3672" s="410"/>
      <c r="BH3672" s="153"/>
      <c r="BI3672" s="153"/>
      <c r="BJ3672" s="153"/>
      <c r="BK3672" s="153"/>
      <c r="BL3672" s="153"/>
    </row>
    <row r="3673" spans="1:64" x14ac:dyDescent="0.45">
      <c r="A3673" s="151"/>
      <c r="B3673" s="152"/>
      <c r="C3673" s="51"/>
      <c r="D3673" s="51"/>
      <c r="E3673" s="153"/>
      <c r="F3673" s="153"/>
      <c r="BF3673" s="399"/>
      <c r="BG3673" s="410"/>
      <c r="BH3673" s="153"/>
      <c r="BI3673" s="153"/>
      <c r="BJ3673" s="153"/>
      <c r="BK3673" s="153"/>
      <c r="BL3673" s="153"/>
    </row>
    <row r="3674" spans="1:64" x14ac:dyDescent="0.45">
      <c r="A3674" s="151"/>
      <c r="B3674" s="152"/>
      <c r="C3674" s="51"/>
      <c r="D3674" s="51"/>
      <c r="E3674" s="153"/>
      <c r="F3674" s="153"/>
      <c r="BF3674" s="399"/>
      <c r="BG3674" s="410"/>
      <c r="BH3674" s="153"/>
      <c r="BI3674" s="153"/>
      <c r="BJ3674" s="153"/>
      <c r="BK3674" s="153"/>
      <c r="BL3674" s="153"/>
    </row>
    <row r="3675" spans="1:64" x14ac:dyDescent="0.45">
      <c r="A3675" s="151"/>
      <c r="B3675" s="152"/>
      <c r="C3675" s="51"/>
      <c r="D3675" s="51"/>
      <c r="E3675" s="153"/>
      <c r="F3675" s="153"/>
      <c r="BF3675" s="399"/>
      <c r="BG3675" s="410"/>
      <c r="BH3675" s="153"/>
      <c r="BI3675" s="153"/>
      <c r="BJ3675" s="153"/>
      <c r="BK3675" s="153"/>
      <c r="BL3675" s="153"/>
    </row>
    <row r="3676" spans="1:64" x14ac:dyDescent="0.45">
      <c r="A3676" s="151"/>
      <c r="B3676" s="152"/>
      <c r="C3676" s="51"/>
      <c r="D3676" s="51"/>
      <c r="E3676" s="153"/>
      <c r="F3676" s="153"/>
      <c r="BF3676" s="399"/>
      <c r="BG3676" s="410"/>
      <c r="BH3676" s="153"/>
      <c r="BI3676" s="153"/>
      <c r="BJ3676" s="153"/>
      <c r="BK3676" s="153"/>
      <c r="BL3676" s="153"/>
    </row>
    <row r="3677" spans="1:64" x14ac:dyDescent="0.45">
      <c r="A3677" s="151"/>
      <c r="B3677" s="152"/>
      <c r="C3677" s="51"/>
      <c r="D3677" s="51"/>
      <c r="E3677" s="153"/>
      <c r="F3677" s="153"/>
      <c r="BF3677" s="399"/>
      <c r="BG3677" s="410"/>
      <c r="BH3677" s="153"/>
      <c r="BI3677" s="153"/>
      <c r="BJ3677" s="153"/>
      <c r="BK3677" s="153"/>
      <c r="BL3677" s="153"/>
    </row>
    <row r="3678" spans="1:64" x14ac:dyDescent="0.45">
      <c r="A3678" s="151"/>
      <c r="B3678" s="152"/>
      <c r="C3678" s="51"/>
      <c r="D3678" s="51"/>
      <c r="E3678" s="153"/>
      <c r="F3678" s="153"/>
      <c r="BF3678" s="399"/>
      <c r="BG3678" s="410"/>
      <c r="BH3678" s="153"/>
      <c r="BI3678" s="153"/>
      <c r="BJ3678" s="153"/>
      <c r="BK3678" s="153"/>
      <c r="BL3678" s="153"/>
    </row>
    <row r="3679" spans="1:64" x14ac:dyDescent="0.45">
      <c r="A3679" s="151"/>
      <c r="B3679" s="152"/>
      <c r="C3679" s="51"/>
      <c r="D3679" s="51"/>
      <c r="E3679" s="153"/>
      <c r="F3679" s="153"/>
      <c r="BF3679" s="399"/>
      <c r="BG3679" s="410"/>
      <c r="BH3679" s="153"/>
      <c r="BI3679" s="153"/>
      <c r="BJ3679" s="153"/>
      <c r="BK3679" s="153"/>
      <c r="BL3679" s="153"/>
    </row>
    <row r="3680" spans="1:64" x14ac:dyDescent="0.45">
      <c r="A3680" s="151"/>
      <c r="B3680" s="152"/>
      <c r="C3680" s="51"/>
      <c r="D3680" s="51"/>
      <c r="E3680" s="153"/>
      <c r="F3680" s="153"/>
      <c r="BF3680" s="399"/>
      <c r="BG3680" s="410"/>
      <c r="BH3680" s="153"/>
      <c r="BI3680" s="153"/>
      <c r="BJ3680" s="153"/>
      <c r="BK3680" s="153"/>
      <c r="BL3680" s="153"/>
    </row>
    <row r="3681" spans="1:64" x14ac:dyDescent="0.45">
      <c r="A3681" s="151"/>
      <c r="B3681" s="152"/>
      <c r="C3681" s="51"/>
      <c r="D3681" s="51"/>
      <c r="E3681" s="153"/>
      <c r="F3681" s="153"/>
      <c r="BF3681" s="399"/>
      <c r="BG3681" s="410"/>
      <c r="BH3681" s="153"/>
      <c r="BI3681" s="153"/>
      <c r="BJ3681" s="153"/>
      <c r="BK3681" s="153"/>
      <c r="BL3681" s="153"/>
    </row>
    <row r="3682" spans="1:64" x14ac:dyDescent="0.45">
      <c r="A3682" s="151"/>
      <c r="B3682" s="152"/>
      <c r="C3682" s="51"/>
      <c r="D3682" s="51"/>
      <c r="E3682" s="153"/>
      <c r="F3682" s="153"/>
      <c r="BF3682" s="399"/>
      <c r="BG3682" s="410"/>
      <c r="BH3682" s="153"/>
      <c r="BI3682" s="153"/>
      <c r="BJ3682" s="153"/>
      <c r="BK3682" s="153"/>
      <c r="BL3682" s="153"/>
    </row>
    <row r="3683" spans="1:64" x14ac:dyDescent="0.45">
      <c r="A3683" s="151"/>
      <c r="B3683" s="152"/>
      <c r="C3683" s="51"/>
      <c r="D3683" s="51"/>
      <c r="E3683" s="153"/>
      <c r="F3683" s="153"/>
      <c r="BF3683" s="399"/>
      <c r="BG3683" s="410"/>
      <c r="BH3683" s="153"/>
      <c r="BI3683" s="153"/>
      <c r="BJ3683" s="153"/>
      <c r="BK3683" s="153"/>
      <c r="BL3683" s="153"/>
    </row>
    <row r="3684" spans="1:64" x14ac:dyDescent="0.45">
      <c r="A3684" s="151"/>
      <c r="B3684" s="152"/>
      <c r="C3684" s="51"/>
      <c r="D3684" s="51"/>
      <c r="E3684" s="153"/>
      <c r="F3684" s="153"/>
      <c r="BF3684" s="399"/>
      <c r="BG3684" s="410"/>
      <c r="BH3684" s="153"/>
      <c r="BI3684" s="153"/>
      <c r="BJ3684" s="153"/>
      <c r="BK3684" s="153"/>
      <c r="BL3684" s="153"/>
    </row>
    <row r="3685" spans="1:64" x14ac:dyDescent="0.45">
      <c r="A3685" s="151"/>
      <c r="B3685" s="152"/>
      <c r="C3685" s="51"/>
      <c r="D3685" s="51"/>
      <c r="E3685" s="153"/>
      <c r="F3685" s="153"/>
      <c r="BF3685" s="399"/>
      <c r="BG3685" s="410"/>
      <c r="BH3685" s="153"/>
      <c r="BI3685" s="153"/>
      <c r="BJ3685" s="153"/>
      <c r="BK3685" s="153"/>
      <c r="BL3685" s="153"/>
    </row>
    <row r="3686" spans="1:64" x14ac:dyDescent="0.45">
      <c r="A3686" s="151"/>
      <c r="B3686" s="152"/>
      <c r="C3686" s="51"/>
      <c r="D3686" s="51"/>
      <c r="E3686" s="153"/>
      <c r="F3686" s="153"/>
      <c r="BF3686" s="399"/>
      <c r="BG3686" s="410"/>
      <c r="BH3686" s="153"/>
      <c r="BI3686" s="153"/>
      <c r="BJ3686" s="153"/>
      <c r="BK3686" s="153"/>
      <c r="BL3686" s="153"/>
    </row>
    <row r="3687" spans="1:64" x14ac:dyDescent="0.45">
      <c r="A3687" s="151"/>
      <c r="B3687" s="152"/>
      <c r="C3687" s="51"/>
      <c r="D3687" s="51"/>
      <c r="E3687" s="153"/>
      <c r="F3687" s="153"/>
      <c r="BF3687" s="399"/>
      <c r="BG3687" s="410"/>
      <c r="BH3687" s="153"/>
      <c r="BI3687" s="153"/>
      <c r="BJ3687" s="153"/>
      <c r="BK3687" s="153"/>
      <c r="BL3687" s="153"/>
    </row>
    <row r="3688" spans="1:64" x14ac:dyDescent="0.45">
      <c r="A3688" s="151"/>
      <c r="B3688" s="152"/>
      <c r="C3688" s="51"/>
      <c r="D3688" s="51"/>
      <c r="E3688" s="153"/>
      <c r="F3688" s="153"/>
      <c r="BF3688" s="399"/>
      <c r="BG3688" s="410"/>
      <c r="BH3688" s="153"/>
      <c r="BI3688" s="153"/>
      <c r="BJ3688" s="153"/>
      <c r="BK3688" s="153"/>
      <c r="BL3688" s="153"/>
    </row>
    <row r="3689" spans="1:64" x14ac:dyDescent="0.45">
      <c r="A3689" s="151"/>
      <c r="B3689" s="152"/>
      <c r="C3689" s="51"/>
      <c r="D3689" s="51"/>
      <c r="E3689" s="153"/>
      <c r="F3689" s="153"/>
      <c r="BF3689" s="399"/>
      <c r="BG3689" s="410"/>
      <c r="BH3689" s="153"/>
      <c r="BI3689" s="153"/>
      <c r="BJ3689" s="153"/>
      <c r="BK3689" s="153"/>
      <c r="BL3689" s="153"/>
    </row>
    <row r="3690" spans="1:64" x14ac:dyDescent="0.45">
      <c r="A3690" s="151"/>
      <c r="B3690" s="152"/>
      <c r="C3690" s="51"/>
      <c r="D3690" s="51"/>
      <c r="E3690" s="153"/>
      <c r="F3690" s="153"/>
      <c r="BF3690" s="399"/>
      <c r="BG3690" s="410"/>
      <c r="BH3690" s="153"/>
      <c r="BI3690" s="153"/>
      <c r="BJ3690" s="153"/>
      <c r="BK3690" s="153"/>
      <c r="BL3690" s="153"/>
    </row>
    <row r="3691" spans="1:64" x14ac:dyDescent="0.45">
      <c r="A3691" s="151"/>
      <c r="B3691" s="152"/>
      <c r="C3691" s="51"/>
      <c r="D3691" s="51"/>
      <c r="E3691" s="153"/>
      <c r="F3691" s="153"/>
      <c r="BF3691" s="399"/>
      <c r="BG3691" s="410"/>
      <c r="BH3691" s="153"/>
      <c r="BI3691" s="153"/>
      <c r="BJ3691" s="153"/>
      <c r="BK3691" s="153"/>
      <c r="BL3691" s="153"/>
    </row>
    <row r="3692" spans="1:64" x14ac:dyDescent="0.45">
      <c r="A3692" s="151"/>
      <c r="B3692" s="152"/>
      <c r="C3692" s="51"/>
      <c r="D3692" s="51"/>
      <c r="E3692" s="153"/>
      <c r="F3692" s="153"/>
      <c r="BF3692" s="399"/>
      <c r="BG3692" s="410"/>
      <c r="BH3692" s="153"/>
      <c r="BI3692" s="153"/>
      <c r="BJ3692" s="153"/>
      <c r="BK3692" s="153"/>
      <c r="BL3692" s="153"/>
    </row>
    <row r="3693" spans="1:64" x14ac:dyDescent="0.45">
      <c r="A3693" s="151"/>
      <c r="B3693" s="152"/>
      <c r="C3693" s="51"/>
      <c r="D3693" s="51"/>
      <c r="E3693" s="153"/>
      <c r="F3693" s="153"/>
      <c r="BF3693" s="399"/>
      <c r="BG3693" s="410"/>
      <c r="BH3693" s="153"/>
      <c r="BI3693" s="153"/>
      <c r="BJ3693" s="153"/>
      <c r="BK3693" s="153"/>
      <c r="BL3693" s="153"/>
    </row>
    <row r="3694" spans="1:64" x14ac:dyDescent="0.45">
      <c r="A3694" s="151"/>
      <c r="B3694" s="152"/>
      <c r="C3694" s="51"/>
      <c r="D3694" s="51"/>
      <c r="E3694" s="153"/>
      <c r="F3694" s="153"/>
      <c r="BF3694" s="399"/>
      <c r="BG3694" s="410"/>
      <c r="BH3694" s="153"/>
      <c r="BI3694" s="153"/>
      <c r="BJ3694" s="153"/>
      <c r="BK3694" s="153"/>
      <c r="BL3694" s="153"/>
    </row>
    <row r="3695" spans="1:64" x14ac:dyDescent="0.45">
      <c r="A3695" s="151"/>
      <c r="B3695" s="152"/>
      <c r="C3695" s="51"/>
      <c r="D3695" s="51"/>
      <c r="E3695" s="153"/>
      <c r="F3695" s="153"/>
      <c r="BF3695" s="399"/>
      <c r="BG3695" s="410"/>
      <c r="BH3695" s="153"/>
      <c r="BI3695" s="153"/>
      <c r="BJ3695" s="153"/>
      <c r="BK3695" s="153"/>
      <c r="BL3695" s="153"/>
    </row>
    <row r="3696" spans="1:64" x14ac:dyDescent="0.45">
      <c r="A3696" s="151"/>
      <c r="B3696" s="152"/>
      <c r="C3696" s="51"/>
      <c r="D3696" s="51"/>
      <c r="E3696" s="153"/>
      <c r="F3696" s="153"/>
      <c r="BF3696" s="399"/>
      <c r="BG3696" s="410"/>
      <c r="BH3696" s="153"/>
      <c r="BI3696" s="153"/>
      <c r="BJ3696" s="153"/>
      <c r="BK3696" s="153"/>
      <c r="BL3696" s="153"/>
    </row>
    <row r="3697" spans="1:64" x14ac:dyDescent="0.45">
      <c r="A3697" s="151"/>
      <c r="B3697" s="152"/>
      <c r="C3697" s="51"/>
      <c r="D3697" s="51"/>
      <c r="E3697" s="153"/>
      <c r="F3697" s="153"/>
      <c r="BF3697" s="399"/>
      <c r="BG3697" s="410"/>
      <c r="BH3697" s="153"/>
      <c r="BI3697" s="153"/>
      <c r="BJ3697" s="153"/>
      <c r="BK3697" s="153"/>
      <c r="BL3697" s="153"/>
    </row>
    <row r="3698" spans="1:64" x14ac:dyDescent="0.45">
      <c r="A3698" s="151"/>
      <c r="B3698" s="152"/>
      <c r="C3698" s="51"/>
      <c r="D3698" s="51"/>
      <c r="E3698" s="153"/>
      <c r="F3698" s="153"/>
      <c r="BF3698" s="399"/>
      <c r="BG3698" s="410"/>
      <c r="BH3698" s="153"/>
      <c r="BI3698" s="153"/>
      <c r="BJ3698" s="153"/>
      <c r="BK3698" s="153"/>
      <c r="BL3698" s="153"/>
    </row>
    <row r="3699" spans="1:64" x14ac:dyDescent="0.45">
      <c r="A3699" s="151"/>
      <c r="B3699" s="152"/>
      <c r="C3699" s="51"/>
      <c r="D3699" s="51"/>
      <c r="E3699" s="153"/>
      <c r="F3699" s="153"/>
      <c r="BF3699" s="399"/>
      <c r="BG3699" s="410"/>
      <c r="BH3699" s="153"/>
      <c r="BI3699" s="153"/>
      <c r="BJ3699" s="153"/>
      <c r="BK3699" s="153"/>
      <c r="BL3699" s="153"/>
    </row>
    <row r="3700" spans="1:64" x14ac:dyDescent="0.45">
      <c r="A3700" s="151"/>
      <c r="B3700" s="152"/>
      <c r="C3700" s="51"/>
      <c r="D3700" s="51"/>
      <c r="E3700" s="153"/>
      <c r="F3700" s="153"/>
      <c r="BF3700" s="399"/>
      <c r="BG3700" s="410"/>
      <c r="BH3700" s="153"/>
      <c r="BI3700" s="153"/>
      <c r="BJ3700" s="153"/>
      <c r="BK3700" s="153"/>
      <c r="BL3700" s="153"/>
    </row>
    <row r="3701" spans="1:64" x14ac:dyDescent="0.45">
      <c r="A3701" s="151"/>
      <c r="B3701" s="152"/>
      <c r="C3701" s="51"/>
      <c r="D3701" s="51"/>
      <c r="E3701" s="153"/>
      <c r="F3701" s="153"/>
      <c r="BF3701" s="399"/>
      <c r="BG3701" s="410"/>
      <c r="BH3701" s="153"/>
      <c r="BI3701" s="153"/>
      <c r="BJ3701" s="153"/>
      <c r="BK3701" s="153"/>
      <c r="BL3701" s="153"/>
    </row>
    <row r="3702" spans="1:64" x14ac:dyDescent="0.45">
      <c r="A3702" s="151"/>
      <c r="B3702" s="152"/>
      <c r="C3702" s="51"/>
      <c r="D3702" s="51"/>
      <c r="E3702" s="153"/>
      <c r="F3702" s="153"/>
      <c r="BF3702" s="399"/>
      <c r="BG3702" s="410"/>
      <c r="BH3702" s="153"/>
      <c r="BI3702" s="153"/>
      <c r="BJ3702" s="153"/>
      <c r="BK3702" s="153"/>
      <c r="BL3702" s="153"/>
    </row>
    <row r="3703" spans="1:64" x14ac:dyDescent="0.45">
      <c r="A3703" s="151"/>
      <c r="B3703" s="152"/>
      <c r="C3703" s="51"/>
      <c r="D3703" s="51"/>
      <c r="E3703" s="153"/>
      <c r="F3703" s="153"/>
      <c r="BF3703" s="399"/>
      <c r="BG3703" s="410"/>
      <c r="BH3703" s="153"/>
      <c r="BI3703" s="153"/>
      <c r="BJ3703" s="153"/>
      <c r="BK3703" s="153"/>
      <c r="BL3703" s="153"/>
    </row>
    <row r="3704" spans="1:64" x14ac:dyDescent="0.45">
      <c r="A3704" s="151"/>
      <c r="B3704" s="152"/>
      <c r="C3704" s="51"/>
      <c r="D3704" s="51"/>
      <c r="E3704" s="153"/>
      <c r="F3704" s="153"/>
      <c r="BF3704" s="399"/>
      <c r="BG3704" s="410"/>
      <c r="BH3704" s="153"/>
      <c r="BI3704" s="153"/>
      <c r="BJ3704" s="153"/>
      <c r="BK3704" s="153"/>
      <c r="BL3704" s="153"/>
    </row>
    <row r="3705" spans="1:64" x14ac:dyDescent="0.45">
      <c r="A3705" s="151"/>
      <c r="B3705" s="152"/>
      <c r="C3705" s="51"/>
      <c r="D3705" s="51"/>
      <c r="E3705" s="153"/>
      <c r="F3705" s="153"/>
      <c r="BF3705" s="399"/>
      <c r="BG3705" s="410"/>
      <c r="BH3705" s="153"/>
      <c r="BI3705" s="153"/>
      <c r="BJ3705" s="153"/>
      <c r="BK3705" s="153"/>
      <c r="BL3705" s="153"/>
    </row>
    <row r="3706" spans="1:64" x14ac:dyDescent="0.45">
      <c r="A3706" s="151"/>
      <c r="B3706" s="152"/>
      <c r="C3706" s="51"/>
      <c r="D3706" s="51"/>
      <c r="E3706" s="153"/>
      <c r="F3706" s="153"/>
      <c r="BF3706" s="399"/>
      <c r="BG3706" s="410"/>
      <c r="BH3706" s="153"/>
      <c r="BI3706" s="153"/>
      <c r="BJ3706" s="153"/>
      <c r="BK3706" s="153"/>
      <c r="BL3706" s="153"/>
    </row>
    <row r="3707" spans="1:64" x14ac:dyDescent="0.45">
      <c r="A3707" s="151"/>
      <c r="B3707" s="152"/>
      <c r="C3707" s="51"/>
      <c r="D3707" s="51"/>
      <c r="E3707" s="153"/>
      <c r="F3707" s="153"/>
      <c r="BF3707" s="399"/>
      <c r="BG3707" s="410"/>
      <c r="BH3707" s="153"/>
      <c r="BI3707" s="153"/>
      <c r="BJ3707" s="153"/>
      <c r="BK3707" s="153"/>
      <c r="BL3707" s="153"/>
    </row>
    <row r="3708" spans="1:64" x14ac:dyDescent="0.45">
      <c r="A3708" s="151"/>
      <c r="B3708" s="152"/>
      <c r="C3708" s="51"/>
      <c r="D3708" s="51"/>
      <c r="E3708" s="153"/>
      <c r="F3708" s="153"/>
      <c r="BF3708" s="399"/>
      <c r="BG3708" s="410"/>
      <c r="BH3708" s="153"/>
      <c r="BI3708" s="153"/>
      <c r="BJ3708" s="153"/>
      <c r="BK3708" s="153"/>
      <c r="BL3708" s="153"/>
    </row>
    <row r="3709" spans="1:64" x14ac:dyDescent="0.45">
      <c r="A3709" s="151"/>
      <c r="B3709" s="152"/>
      <c r="C3709" s="51"/>
      <c r="D3709" s="51"/>
      <c r="E3709" s="153"/>
      <c r="F3709" s="153"/>
      <c r="BF3709" s="399"/>
      <c r="BG3709" s="410"/>
      <c r="BH3709" s="153"/>
      <c r="BI3709" s="153"/>
      <c r="BJ3709" s="153"/>
      <c r="BK3709" s="153"/>
      <c r="BL3709" s="153"/>
    </row>
    <row r="3710" spans="1:64" x14ac:dyDescent="0.45">
      <c r="A3710" s="151"/>
      <c r="B3710" s="152"/>
      <c r="C3710" s="51"/>
      <c r="D3710" s="51"/>
      <c r="E3710" s="153"/>
      <c r="F3710" s="153"/>
      <c r="BF3710" s="399"/>
      <c r="BG3710" s="410"/>
      <c r="BH3710" s="153"/>
      <c r="BI3710" s="153"/>
      <c r="BJ3710" s="153"/>
      <c r="BK3710" s="153"/>
      <c r="BL3710" s="153"/>
    </row>
    <row r="3711" spans="1:64" x14ac:dyDescent="0.45">
      <c r="A3711" s="151"/>
      <c r="B3711" s="152"/>
      <c r="C3711" s="51"/>
      <c r="D3711" s="51"/>
      <c r="E3711" s="153"/>
      <c r="F3711" s="153"/>
      <c r="BF3711" s="399"/>
      <c r="BG3711" s="410"/>
      <c r="BH3711" s="153"/>
      <c r="BI3711" s="153"/>
      <c r="BJ3711" s="153"/>
      <c r="BK3711" s="153"/>
      <c r="BL3711" s="153"/>
    </row>
    <row r="3712" spans="1:64" x14ac:dyDescent="0.45">
      <c r="A3712" s="151"/>
      <c r="B3712" s="152"/>
      <c r="C3712" s="51"/>
      <c r="D3712" s="51"/>
      <c r="E3712" s="153"/>
      <c r="F3712" s="153"/>
      <c r="BF3712" s="399"/>
      <c r="BG3712" s="410"/>
      <c r="BH3712" s="153"/>
      <c r="BI3712" s="153"/>
      <c r="BJ3712" s="153"/>
      <c r="BK3712" s="153"/>
      <c r="BL3712" s="153"/>
    </row>
    <row r="3713" spans="1:64" x14ac:dyDescent="0.45">
      <c r="A3713" s="151"/>
      <c r="B3713" s="152"/>
      <c r="C3713" s="51"/>
      <c r="D3713" s="51"/>
      <c r="E3713" s="153"/>
      <c r="F3713" s="153"/>
      <c r="BF3713" s="399"/>
      <c r="BG3713" s="410"/>
      <c r="BH3713" s="153"/>
      <c r="BI3713" s="153"/>
      <c r="BJ3713" s="153"/>
      <c r="BK3713" s="153"/>
      <c r="BL3713" s="153"/>
    </row>
    <row r="3714" spans="1:64" x14ac:dyDescent="0.45">
      <c r="A3714" s="151"/>
      <c r="B3714" s="152"/>
      <c r="C3714" s="51"/>
      <c r="D3714" s="51"/>
      <c r="E3714" s="153"/>
      <c r="F3714" s="153"/>
      <c r="BF3714" s="399"/>
      <c r="BG3714" s="410"/>
      <c r="BH3714" s="153"/>
      <c r="BI3714" s="153"/>
      <c r="BJ3714" s="153"/>
      <c r="BK3714" s="153"/>
      <c r="BL3714" s="153"/>
    </row>
    <row r="3715" spans="1:64" x14ac:dyDescent="0.45">
      <c r="A3715" s="151"/>
      <c r="B3715" s="152"/>
      <c r="C3715" s="51"/>
      <c r="D3715" s="51"/>
      <c r="E3715" s="153"/>
      <c r="F3715" s="153"/>
      <c r="BF3715" s="399"/>
      <c r="BG3715" s="410"/>
      <c r="BH3715" s="153"/>
      <c r="BI3715" s="153"/>
      <c r="BJ3715" s="153"/>
      <c r="BK3715" s="153"/>
      <c r="BL3715" s="153"/>
    </row>
    <row r="3716" spans="1:64" x14ac:dyDescent="0.45">
      <c r="A3716" s="151"/>
      <c r="B3716" s="152"/>
      <c r="C3716" s="51"/>
      <c r="D3716" s="51"/>
      <c r="E3716" s="153"/>
      <c r="F3716" s="153"/>
      <c r="BF3716" s="399"/>
      <c r="BG3716" s="410"/>
      <c r="BH3716" s="153"/>
      <c r="BI3716" s="153"/>
      <c r="BJ3716" s="153"/>
      <c r="BK3716" s="153"/>
      <c r="BL3716" s="153"/>
    </row>
    <row r="3717" spans="1:64" x14ac:dyDescent="0.45">
      <c r="A3717" s="151"/>
      <c r="B3717" s="152"/>
      <c r="C3717" s="51"/>
      <c r="D3717" s="51"/>
      <c r="E3717" s="153"/>
      <c r="F3717" s="153"/>
      <c r="BF3717" s="399"/>
      <c r="BG3717" s="410"/>
      <c r="BH3717" s="153"/>
      <c r="BI3717" s="153"/>
      <c r="BJ3717" s="153"/>
      <c r="BK3717" s="153"/>
      <c r="BL3717" s="153"/>
    </row>
    <row r="3718" spans="1:64" x14ac:dyDescent="0.45">
      <c r="A3718" s="151"/>
      <c r="B3718" s="152"/>
      <c r="C3718" s="51"/>
      <c r="D3718" s="51"/>
      <c r="E3718" s="153"/>
      <c r="F3718" s="153"/>
      <c r="BF3718" s="399"/>
      <c r="BG3718" s="410"/>
      <c r="BH3718" s="153"/>
      <c r="BI3718" s="153"/>
      <c r="BJ3718" s="153"/>
      <c r="BK3718" s="153"/>
      <c r="BL3718" s="153"/>
    </row>
    <row r="3719" spans="1:64" x14ac:dyDescent="0.45">
      <c r="A3719" s="151"/>
      <c r="B3719" s="152"/>
      <c r="C3719" s="51"/>
      <c r="D3719" s="51"/>
      <c r="E3719" s="153"/>
      <c r="F3719" s="153"/>
      <c r="BF3719" s="399"/>
      <c r="BG3719" s="410"/>
      <c r="BH3719" s="153"/>
      <c r="BI3719" s="153"/>
      <c r="BJ3719" s="153"/>
      <c r="BK3719" s="153"/>
      <c r="BL3719" s="153"/>
    </row>
    <row r="3720" spans="1:64" x14ac:dyDescent="0.45">
      <c r="A3720" s="151"/>
      <c r="B3720" s="152"/>
      <c r="C3720" s="51"/>
      <c r="D3720" s="51"/>
      <c r="E3720" s="153"/>
      <c r="F3720" s="153"/>
      <c r="BF3720" s="399"/>
      <c r="BG3720" s="410"/>
      <c r="BH3720" s="153"/>
      <c r="BI3720" s="153"/>
      <c r="BJ3720" s="153"/>
      <c r="BK3720" s="153"/>
      <c r="BL3720" s="153"/>
    </row>
    <row r="3721" spans="1:64" x14ac:dyDescent="0.45">
      <c r="A3721" s="151"/>
      <c r="B3721" s="152"/>
      <c r="C3721" s="51"/>
      <c r="D3721" s="51"/>
      <c r="E3721" s="153"/>
      <c r="F3721" s="153"/>
      <c r="BF3721" s="399"/>
      <c r="BG3721" s="410"/>
      <c r="BH3721" s="153"/>
      <c r="BI3721" s="153"/>
      <c r="BJ3721" s="153"/>
      <c r="BK3721" s="153"/>
      <c r="BL3721" s="153"/>
    </row>
    <row r="3722" spans="1:64" x14ac:dyDescent="0.45">
      <c r="A3722" s="151"/>
      <c r="B3722" s="152"/>
      <c r="C3722" s="51"/>
      <c r="D3722" s="51"/>
      <c r="E3722" s="153"/>
      <c r="F3722" s="153"/>
      <c r="BF3722" s="399"/>
      <c r="BG3722" s="410"/>
      <c r="BH3722" s="153"/>
      <c r="BI3722" s="153"/>
      <c r="BJ3722" s="153"/>
      <c r="BK3722" s="153"/>
      <c r="BL3722" s="153"/>
    </row>
    <row r="3723" spans="1:64" x14ac:dyDescent="0.45">
      <c r="A3723" s="151"/>
      <c r="B3723" s="152"/>
      <c r="C3723" s="51"/>
      <c r="D3723" s="51"/>
      <c r="E3723" s="153"/>
      <c r="F3723" s="153"/>
      <c r="BF3723" s="399"/>
      <c r="BG3723" s="410"/>
      <c r="BH3723" s="153"/>
      <c r="BI3723" s="153"/>
      <c r="BJ3723" s="153"/>
      <c r="BK3723" s="153"/>
      <c r="BL3723" s="153"/>
    </row>
    <row r="3724" spans="1:64" x14ac:dyDescent="0.45">
      <c r="A3724" s="151"/>
      <c r="B3724" s="152"/>
      <c r="C3724" s="51"/>
      <c r="D3724" s="51"/>
      <c r="E3724" s="153"/>
      <c r="F3724" s="153"/>
      <c r="BF3724" s="399"/>
      <c r="BG3724" s="410"/>
      <c r="BH3724" s="153"/>
      <c r="BI3724" s="153"/>
      <c r="BJ3724" s="153"/>
      <c r="BK3724" s="153"/>
      <c r="BL3724" s="153"/>
    </row>
    <row r="3725" spans="1:64" x14ac:dyDescent="0.45">
      <c r="A3725" s="151"/>
      <c r="B3725" s="152"/>
      <c r="C3725" s="51"/>
      <c r="D3725" s="51"/>
      <c r="E3725" s="153"/>
      <c r="F3725" s="153"/>
      <c r="BF3725" s="399"/>
      <c r="BG3725" s="410"/>
      <c r="BH3725" s="153"/>
      <c r="BI3725" s="153"/>
      <c r="BJ3725" s="153"/>
      <c r="BK3725" s="153"/>
      <c r="BL3725" s="153"/>
    </row>
    <row r="3726" spans="1:64" x14ac:dyDescent="0.45">
      <c r="A3726" s="151"/>
      <c r="B3726" s="152"/>
      <c r="C3726" s="51"/>
      <c r="D3726" s="51"/>
      <c r="E3726" s="153"/>
      <c r="F3726" s="153"/>
      <c r="BF3726" s="399"/>
      <c r="BG3726" s="410"/>
      <c r="BH3726" s="153"/>
      <c r="BI3726" s="153"/>
      <c r="BJ3726" s="153"/>
      <c r="BK3726" s="153"/>
      <c r="BL3726" s="153"/>
    </row>
    <row r="3727" spans="1:64" x14ac:dyDescent="0.45">
      <c r="A3727" s="151"/>
      <c r="B3727" s="152"/>
      <c r="C3727" s="51"/>
      <c r="D3727" s="51"/>
      <c r="E3727" s="153"/>
      <c r="F3727" s="153"/>
      <c r="BF3727" s="399"/>
      <c r="BG3727" s="410"/>
      <c r="BH3727" s="153"/>
      <c r="BI3727" s="153"/>
      <c r="BJ3727" s="153"/>
      <c r="BK3727" s="153"/>
      <c r="BL3727" s="153"/>
    </row>
    <row r="3728" spans="1:64" x14ac:dyDescent="0.45">
      <c r="A3728" s="151"/>
      <c r="B3728" s="152"/>
      <c r="C3728" s="51"/>
      <c r="D3728" s="51"/>
      <c r="E3728" s="153"/>
      <c r="F3728" s="153"/>
      <c r="BF3728" s="399"/>
      <c r="BG3728" s="410"/>
      <c r="BH3728" s="153"/>
      <c r="BI3728" s="153"/>
      <c r="BJ3728" s="153"/>
      <c r="BK3728" s="153"/>
      <c r="BL3728" s="153"/>
    </row>
    <row r="3729" spans="1:64" x14ac:dyDescent="0.45">
      <c r="A3729" s="151"/>
      <c r="B3729" s="152"/>
      <c r="C3729" s="51"/>
      <c r="D3729" s="51"/>
      <c r="E3729" s="153"/>
      <c r="F3729" s="153"/>
      <c r="BF3729" s="399"/>
      <c r="BG3729" s="410"/>
      <c r="BH3729" s="153"/>
      <c r="BI3729" s="153"/>
      <c r="BJ3729" s="153"/>
      <c r="BK3729" s="153"/>
      <c r="BL3729" s="153"/>
    </row>
    <row r="3730" spans="1:64" x14ac:dyDescent="0.45">
      <c r="A3730" s="151"/>
      <c r="B3730" s="152"/>
      <c r="C3730" s="51"/>
      <c r="D3730" s="51"/>
      <c r="E3730" s="153"/>
      <c r="F3730" s="153"/>
      <c r="BF3730" s="399"/>
      <c r="BG3730" s="410"/>
      <c r="BH3730" s="153"/>
      <c r="BI3730" s="153"/>
      <c r="BJ3730" s="153"/>
      <c r="BK3730" s="153"/>
      <c r="BL3730" s="153"/>
    </row>
    <row r="3731" spans="1:64" x14ac:dyDescent="0.45">
      <c r="A3731" s="151"/>
      <c r="B3731" s="152"/>
      <c r="C3731" s="51"/>
      <c r="D3731" s="51"/>
      <c r="E3731" s="153"/>
      <c r="F3731" s="153"/>
      <c r="BF3731" s="399"/>
      <c r="BG3731" s="410"/>
      <c r="BH3731" s="153"/>
      <c r="BI3731" s="153"/>
      <c r="BJ3731" s="153"/>
      <c r="BK3731" s="153"/>
      <c r="BL3731" s="153"/>
    </row>
    <row r="3732" spans="1:64" x14ac:dyDescent="0.45">
      <c r="A3732" s="151"/>
      <c r="B3732" s="152"/>
      <c r="C3732" s="51"/>
      <c r="D3732" s="51"/>
      <c r="E3732" s="153"/>
      <c r="F3732" s="153"/>
      <c r="BF3732" s="399"/>
      <c r="BG3732" s="410"/>
      <c r="BH3732" s="153"/>
      <c r="BI3732" s="153"/>
      <c r="BJ3732" s="153"/>
      <c r="BK3732" s="153"/>
      <c r="BL3732" s="153"/>
    </row>
    <row r="3733" spans="1:64" x14ac:dyDescent="0.45">
      <c r="A3733" s="151"/>
      <c r="B3733" s="152"/>
      <c r="C3733" s="51"/>
      <c r="D3733" s="51"/>
      <c r="E3733" s="153"/>
      <c r="F3733" s="153"/>
      <c r="BF3733" s="399"/>
      <c r="BG3733" s="410"/>
      <c r="BH3733" s="153"/>
      <c r="BI3733" s="153"/>
      <c r="BJ3733" s="153"/>
      <c r="BK3733" s="153"/>
      <c r="BL3733" s="153"/>
    </row>
    <row r="3734" spans="1:64" x14ac:dyDescent="0.45">
      <c r="A3734" s="151"/>
      <c r="B3734" s="152"/>
      <c r="C3734" s="51"/>
      <c r="D3734" s="51"/>
      <c r="E3734" s="153"/>
      <c r="F3734" s="153"/>
      <c r="BF3734" s="399"/>
      <c r="BG3734" s="410"/>
      <c r="BH3734" s="153"/>
      <c r="BI3734" s="153"/>
      <c r="BJ3734" s="153"/>
      <c r="BK3734" s="153"/>
      <c r="BL3734" s="153"/>
    </row>
    <row r="3735" spans="1:64" x14ac:dyDescent="0.45">
      <c r="A3735" s="151"/>
      <c r="B3735" s="152"/>
      <c r="C3735" s="51"/>
      <c r="D3735" s="51"/>
      <c r="E3735" s="153"/>
      <c r="F3735" s="153"/>
      <c r="BF3735" s="399"/>
      <c r="BG3735" s="410"/>
      <c r="BH3735" s="153"/>
      <c r="BI3735" s="153"/>
      <c r="BJ3735" s="153"/>
      <c r="BK3735" s="153"/>
      <c r="BL3735" s="153"/>
    </row>
    <row r="3736" spans="1:64" x14ac:dyDescent="0.45">
      <c r="A3736" s="151"/>
      <c r="B3736" s="152"/>
      <c r="C3736" s="51"/>
      <c r="D3736" s="51"/>
      <c r="E3736" s="153"/>
      <c r="F3736" s="153"/>
      <c r="BF3736" s="399"/>
      <c r="BG3736" s="410"/>
      <c r="BH3736" s="153"/>
      <c r="BI3736" s="153"/>
      <c r="BJ3736" s="153"/>
      <c r="BK3736" s="153"/>
      <c r="BL3736" s="153"/>
    </row>
    <row r="3737" spans="1:64" x14ac:dyDescent="0.45">
      <c r="A3737" s="151"/>
      <c r="B3737" s="152"/>
      <c r="C3737" s="51"/>
      <c r="D3737" s="51"/>
      <c r="E3737" s="153"/>
      <c r="F3737" s="153"/>
      <c r="BF3737" s="399"/>
      <c r="BG3737" s="410"/>
      <c r="BH3737" s="153"/>
      <c r="BI3737" s="153"/>
      <c r="BJ3737" s="153"/>
      <c r="BK3737" s="153"/>
      <c r="BL3737" s="153"/>
    </row>
    <row r="3738" spans="1:64" x14ac:dyDescent="0.45">
      <c r="A3738" s="151"/>
      <c r="B3738" s="152"/>
      <c r="C3738" s="51"/>
      <c r="D3738" s="51"/>
      <c r="E3738" s="153"/>
      <c r="F3738" s="153"/>
      <c r="BF3738" s="399"/>
      <c r="BG3738" s="410"/>
      <c r="BH3738" s="153"/>
      <c r="BI3738" s="153"/>
      <c r="BJ3738" s="153"/>
      <c r="BK3738" s="153"/>
      <c r="BL3738" s="153"/>
    </row>
    <row r="3739" spans="1:64" x14ac:dyDescent="0.45">
      <c r="A3739" s="151"/>
      <c r="B3739" s="152"/>
      <c r="C3739" s="51"/>
      <c r="D3739" s="51"/>
      <c r="E3739" s="153"/>
      <c r="F3739" s="153"/>
      <c r="BF3739" s="399"/>
      <c r="BG3739" s="410"/>
      <c r="BH3739" s="153"/>
      <c r="BI3739" s="153"/>
      <c r="BJ3739" s="153"/>
      <c r="BK3739" s="153"/>
      <c r="BL3739" s="153"/>
    </row>
    <row r="3740" spans="1:64" x14ac:dyDescent="0.45">
      <c r="A3740" s="151"/>
      <c r="B3740" s="152"/>
      <c r="C3740" s="51"/>
      <c r="D3740" s="51"/>
      <c r="E3740" s="153"/>
      <c r="F3740" s="153"/>
      <c r="BF3740" s="399"/>
      <c r="BG3740" s="410"/>
      <c r="BH3740" s="153"/>
      <c r="BI3740" s="153"/>
      <c r="BJ3740" s="153"/>
      <c r="BK3740" s="153"/>
      <c r="BL3740" s="153"/>
    </row>
    <row r="3741" spans="1:64" x14ac:dyDescent="0.45">
      <c r="A3741" s="151"/>
      <c r="B3741" s="152"/>
      <c r="C3741" s="51"/>
      <c r="D3741" s="51"/>
      <c r="E3741" s="153"/>
      <c r="F3741" s="153"/>
      <c r="BF3741" s="399"/>
      <c r="BG3741" s="410"/>
      <c r="BH3741" s="153"/>
      <c r="BI3741" s="153"/>
      <c r="BJ3741" s="153"/>
      <c r="BK3741" s="153"/>
      <c r="BL3741" s="153"/>
    </row>
    <row r="3742" spans="1:64" x14ac:dyDescent="0.45">
      <c r="A3742" s="151"/>
      <c r="B3742" s="152"/>
      <c r="C3742" s="51"/>
      <c r="D3742" s="51"/>
      <c r="E3742" s="153"/>
      <c r="F3742" s="153"/>
      <c r="BF3742" s="399"/>
      <c r="BG3742" s="410"/>
      <c r="BH3742" s="153"/>
      <c r="BI3742" s="153"/>
      <c r="BJ3742" s="153"/>
      <c r="BK3742" s="153"/>
      <c r="BL3742" s="153"/>
    </row>
    <row r="3743" spans="1:64" x14ac:dyDescent="0.45">
      <c r="A3743" s="151"/>
      <c r="B3743" s="152"/>
      <c r="C3743" s="51"/>
      <c r="D3743" s="51"/>
      <c r="E3743" s="153"/>
      <c r="F3743" s="153"/>
      <c r="BF3743" s="399"/>
      <c r="BG3743" s="410"/>
      <c r="BH3743" s="153"/>
      <c r="BI3743" s="153"/>
      <c r="BJ3743" s="153"/>
      <c r="BK3743" s="153"/>
      <c r="BL3743" s="153"/>
    </row>
    <row r="3744" spans="1:64" x14ac:dyDescent="0.45">
      <c r="A3744" s="151"/>
      <c r="B3744" s="152"/>
      <c r="C3744" s="51"/>
      <c r="D3744" s="51"/>
      <c r="E3744" s="153"/>
      <c r="F3744" s="153"/>
      <c r="BF3744" s="399"/>
      <c r="BG3744" s="410"/>
      <c r="BH3744" s="153"/>
      <c r="BI3744" s="153"/>
      <c r="BJ3744" s="153"/>
      <c r="BK3744" s="153"/>
      <c r="BL3744" s="153"/>
    </row>
    <row r="3745" spans="1:64" x14ac:dyDescent="0.45">
      <c r="A3745" s="151"/>
      <c r="B3745" s="152"/>
      <c r="C3745" s="51"/>
      <c r="D3745" s="51"/>
      <c r="E3745" s="153"/>
      <c r="F3745" s="153"/>
      <c r="BF3745" s="399"/>
      <c r="BG3745" s="410"/>
      <c r="BH3745" s="153"/>
      <c r="BI3745" s="153"/>
      <c r="BJ3745" s="153"/>
      <c r="BK3745" s="153"/>
      <c r="BL3745" s="153"/>
    </row>
    <row r="3746" spans="1:64" x14ac:dyDescent="0.45">
      <c r="A3746" s="151"/>
      <c r="B3746" s="152"/>
      <c r="C3746" s="51"/>
      <c r="D3746" s="51"/>
      <c r="E3746" s="153"/>
      <c r="F3746" s="153"/>
      <c r="BF3746" s="399"/>
      <c r="BG3746" s="410"/>
      <c r="BH3746" s="153"/>
      <c r="BI3746" s="153"/>
      <c r="BJ3746" s="153"/>
      <c r="BK3746" s="153"/>
      <c r="BL3746" s="153"/>
    </row>
    <row r="3747" spans="1:64" x14ac:dyDescent="0.45">
      <c r="A3747" s="151"/>
      <c r="B3747" s="152"/>
      <c r="C3747" s="51"/>
      <c r="D3747" s="51"/>
      <c r="E3747" s="153"/>
      <c r="F3747" s="153"/>
      <c r="BF3747" s="399"/>
      <c r="BG3747" s="410"/>
      <c r="BH3747" s="153"/>
      <c r="BI3747" s="153"/>
      <c r="BJ3747" s="153"/>
      <c r="BK3747" s="153"/>
      <c r="BL3747" s="153"/>
    </row>
    <row r="3748" spans="1:64" x14ac:dyDescent="0.45">
      <c r="A3748" s="151"/>
      <c r="B3748" s="152"/>
      <c r="C3748" s="51"/>
      <c r="D3748" s="51"/>
      <c r="E3748" s="153"/>
      <c r="F3748" s="153"/>
      <c r="BF3748" s="399"/>
      <c r="BG3748" s="410"/>
      <c r="BH3748" s="153"/>
      <c r="BI3748" s="153"/>
      <c r="BJ3748" s="153"/>
      <c r="BK3748" s="153"/>
      <c r="BL3748" s="153"/>
    </row>
    <row r="3749" spans="1:64" x14ac:dyDescent="0.45">
      <c r="A3749" s="151"/>
      <c r="B3749" s="152"/>
      <c r="C3749" s="51"/>
      <c r="D3749" s="51"/>
      <c r="E3749" s="153"/>
      <c r="F3749" s="153"/>
      <c r="BF3749" s="399"/>
      <c r="BG3749" s="410"/>
      <c r="BH3749" s="153"/>
      <c r="BI3749" s="153"/>
      <c r="BJ3749" s="153"/>
      <c r="BK3749" s="153"/>
      <c r="BL3749" s="153"/>
    </row>
    <row r="3750" spans="1:64" x14ac:dyDescent="0.45">
      <c r="A3750" s="151"/>
      <c r="B3750" s="152"/>
      <c r="C3750" s="51"/>
      <c r="D3750" s="51"/>
      <c r="E3750" s="153"/>
      <c r="F3750" s="153"/>
      <c r="BF3750" s="399"/>
      <c r="BG3750" s="410"/>
      <c r="BH3750" s="153"/>
      <c r="BI3750" s="153"/>
      <c r="BJ3750" s="153"/>
      <c r="BK3750" s="153"/>
      <c r="BL3750" s="153"/>
    </row>
    <row r="3751" spans="1:64" x14ac:dyDescent="0.45">
      <c r="A3751" s="151"/>
      <c r="B3751" s="152"/>
      <c r="C3751" s="51"/>
      <c r="D3751" s="51"/>
      <c r="E3751" s="153"/>
      <c r="F3751" s="153"/>
      <c r="BF3751" s="399"/>
      <c r="BG3751" s="410"/>
      <c r="BH3751" s="153"/>
      <c r="BI3751" s="153"/>
      <c r="BJ3751" s="153"/>
      <c r="BK3751" s="153"/>
      <c r="BL3751" s="153"/>
    </row>
    <row r="3752" spans="1:64" x14ac:dyDescent="0.45">
      <c r="A3752" s="151"/>
      <c r="B3752" s="152"/>
      <c r="C3752" s="51"/>
      <c r="D3752" s="51"/>
      <c r="E3752" s="153"/>
      <c r="F3752" s="153"/>
      <c r="BF3752" s="399"/>
      <c r="BG3752" s="410"/>
      <c r="BH3752" s="153"/>
      <c r="BI3752" s="153"/>
      <c r="BJ3752" s="153"/>
      <c r="BK3752" s="153"/>
      <c r="BL3752" s="153"/>
    </row>
    <row r="3753" spans="1:64" x14ac:dyDescent="0.45">
      <c r="A3753" s="151"/>
      <c r="B3753" s="152"/>
      <c r="C3753" s="51"/>
      <c r="D3753" s="51"/>
      <c r="E3753" s="153"/>
      <c r="F3753" s="153"/>
      <c r="BF3753" s="399"/>
      <c r="BG3753" s="410"/>
      <c r="BH3753" s="153"/>
      <c r="BI3753" s="153"/>
      <c r="BJ3753" s="153"/>
      <c r="BK3753" s="153"/>
      <c r="BL3753" s="153"/>
    </row>
    <row r="3754" spans="1:64" x14ac:dyDescent="0.45">
      <c r="A3754" s="151"/>
      <c r="B3754" s="152"/>
      <c r="C3754" s="51"/>
      <c r="D3754" s="51"/>
      <c r="E3754" s="153"/>
      <c r="F3754" s="153"/>
      <c r="BF3754" s="399"/>
      <c r="BG3754" s="410"/>
      <c r="BH3754" s="153"/>
      <c r="BI3754" s="153"/>
      <c r="BJ3754" s="153"/>
      <c r="BK3754" s="153"/>
      <c r="BL3754" s="153"/>
    </row>
    <row r="3755" spans="1:64" x14ac:dyDescent="0.45">
      <c r="A3755" s="151"/>
      <c r="B3755" s="152"/>
      <c r="C3755" s="51"/>
      <c r="D3755" s="51"/>
      <c r="E3755" s="153"/>
      <c r="F3755" s="153"/>
      <c r="BF3755" s="399"/>
      <c r="BG3755" s="410"/>
      <c r="BH3755" s="153"/>
      <c r="BI3755" s="153"/>
      <c r="BJ3755" s="153"/>
      <c r="BK3755" s="153"/>
      <c r="BL3755" s="153"/>
    </row>
    <row r="3756" spans="1:64" x14ac:dyDescent="0.45">
      <c r="A3756" s="151"/>
      <c r="B3756" s="152"/>
      <c r="C3756" s="51"/>
      <c r="D3756" s="51"/>
      <c r="E3756" s="153"/>
      <c r="F3756" s="153"/>
      <c r="BF3756" s="399"/>
      <c r="BG3756" s="410"/>
      <c r="BH3756" s="153"/>
      <c r="BI3756" s="153"/>
      <c r="BJ3756" s="153"/>
      <c r="BK3756" s="153"/>
      <c r="BL3756" s="153"/>
    </row>
    <row r="3757" spans="1:64" x14ac:dyDescent="0.45">
      <c r="A3757" s="151"/>
      <c r="B3757" s="152"/>
      <c r="C3757" s="51"/>
      <c r="D3757" s="51"/>
      <c r="E3757" s="153"/>
      <c r="F3757" s="153"/>
      <c r="BF3757" s="399"/>
      <c r="BG3757" s="410"/>
      <c r="BH3757" s="153"/>
      <c r="BI3757" s="153"/>
      <c r="BJ3757" s="153"/>
      <c r="BK3757" s="153"/>
      <c r="BL3757" s="153"/>
    </row>
    <row r="3758" spans="1:64" x14ac:dyDescent="0.45">
      <c r="A3758" s="151"/>
      <c r="B3758" s="152"/>
      <c r="C3758" s="51"/>
      <c r="D3758" s="51"/>
      <c r="E3758" s="153"/>
      <c r="F3758" s="153"/>
      <c r="BF3758" s="399"/>
      <c r="BG3758" s="410"/>
      <c r="BH3758" s="153"/>
      <c r="BI3758" s="153"/>
      <c r="BJ3758" s="153"/>
      <c r="BK3758" s="153"/>
      <c r="BL3758" s="153"/>
    </row>
    <row r="3759" spans="1:64" x14ac:dyDescent="0.45">
      <c r="A3759" s="151"/>
      <c r="B3759" s="152"/>
      <c r="C3759" s="51"/>
      <c r="D3759" s="51"/>
      <c r="E3759" s="153"/>
      <c r="F3759" s="153"/>
      <c r="BF3759" s="399"/>
      <c r="BG3759" s="410"/>
      <c r="BH3759" s="153"/>
      <c r="BI3759" s="153"/>
      <c r="BJ3759" s="153"/>
      <c r="BK3759" s="153"/>
      <c r="BL3759" s="153"/>
    </row>
    <row r="3760" spans="1:64" x14ac:dyDescent="0.45">
      <c r="A3760" s="151"/>
      <c r="B3760" s="152"/>
      <c r="C3760" s="51"/>
      <c r="D3760" s="51"/>
      <c r="E3760" s="153"/>
      <c r="F3760" s="153"/>
      <c r="BF3760" s="399"/>
      <c r="BG3760" s="410"/>
      <c r="BH3760" s="153"/>
      <c r="BI3760" s="153"/>
      <c r="BJ3760" s="153"/>
      <c r="BK3760" s="153"/>
      <c r="BL3760" s="153"/>
    </row>
    <row r="3761" spans="1:64" x14ac:dyDescent="0.45">
      <c r="A3761" s="151"/>
      <c r="B3761" s="152"/>
      <c r="C3761" s="51"/>
      <c r="D3761" s="51"/>
      <c r="E3761" s="153"/>
      <c r="F3761" s="153"/>
      <c r="BF3761" s="399"/>
      <c r="BG3761" s="410"/>
      <c r="BH3761" s="153"/>
      <c r="BI3761" s="153"/>
      <c r="BJ3761" s="153"/>
      <c r="BK3761" s="153"/>
      <c r="BL3761" s="153"/>
    </row>
    <row r="3762" spans="1:64" x14ac:dyDescent="0.45">
      <c r="A3762" s="151"/>
      <c r="B3762" s="152"/>
      <c r="C3762" s="51"/>
      <c r="D3762" s="51"/>
      <c r="E3762" s="153"/>
      <c r="F3762" s="153"/>
      <c r="BF3762" s="399"/>
      <c r="BG3762" s="410"/>
      <c r="BH3762" s="153"/>
      <c r="BI3762" s="153"/>
      <c r="BJ3762" s="153"/>
      <c r="BK3762" s="153"/>
      <c r="BL3762" s="153"/>
    </row>
    <row r="3763" spans="1:64" x14ac:dyDescent="0.45">
      <c r="A3763" s="151"/>
      <c r="B3763" s="152"/>
      <c r="C3763" s="51"/>
      <c r="D3763" s="51"/>
      <c r="E3763" s="153"/>
      <c r="F3763" s="153"/>
      <c r="BF3763" s="399"/>
      <c r="BG3763" s="410"/>
      <c r="BH3763" s="153"/>
      <c r="BI3763" s="153"/>
      <c r="BJ3763" s="153"/>
      <c r="BK3763" s="153"/>
      <c r="BL3763" s="153"/>
    </row>
    <row r="3764" spans="1:64" x14ac:dyDescent="0.45">
      <c r="A3764" s="151"/>
      <c r="B3764" s="152"/>
      <c r="C3764" s="51"/>
      <c r="D3764" s="51"/>
      <c r="E3764" s="153"/>
      <c r="F3764" s="153"/>
      <c r="BF3764" s="399"/>
      <c r="BG3764" s="410"/>
      <c r="BH3764" s="153"/>
      <c r="BI3764" s="153"/>
      <c r="BJ3764" s="153"/>
      <c r="BK3764" s="153"/>
      <c r="BL3764" s="153"/>
    </row>
    <row r="3765" spans="1:64" x14ac:dyDescent="0.45">
      <c r="A3765" s="151"/>
      <c r="B3765" s="152"/>
      <c r="C3765" s="51"/>
      <c r="D3765" s="51"/>
      <c r="E3765" s="153"/>
      <c r="F3765" s="153"/>
      <c r="BF3765" s="399"/>
      <c r="BG3765" s="410"/>
      <c r="BH3765" s="153"/>
      <c r="BI3765" s="153"/>
      <c r="BJ3765" s="153"/>
      <c r="BK3765" s="153"/>
      <c r="BL3765" s="153"/>
    </row>
    <row r="3766" spans="1:64" x14ac:dyDescent="0.45">
      <c r="A3766" s="151"/>
      <c r="B3766" s="152"/>
      <c r="C3766" s="51"/>
      <c r="D3766" s="51"/>
      <c r="E3766" s="153"/>
      <c r="F3766" s="153"/>
      <c r="BF3766" s="399"/>
      <c r="BG3766" s="410"/>
      <c r="BH3766" s="153"/>
      <c r="BI3766" s="153"/>
      <c r="BJ3766" s="153"/>
      <c r="BK3766" s="153"/>
      <c r="BL3766" s="153"/>
    </row>
    <row r="3767" spans="1:64" x14ac:dyDescent="0.45">
      <c r="A3767" s="151"/>
      <c r="B3767" s="152"/>
      <c r="C3767" s="51"/>
      <c r="D3767" s="51"/>
      <c r="E3767" s="153"/>
      <c r="F3767" s="153"/>
      <c r="BF3767" s="399"/>
      <c r="BG3767" s="410"/>
      <c r="BH3767" s="153"/>
      <c r="BI3767" s="153"/>
      <c r="BJ3767" s="153"/>
      <c r="BK3767" s="153"/>
      <c r="BL3767" s="153"/>
    </row>
    <row r="3768" spans="1:64" x14ac:dyDescent="0.45">
      <c r="A3768" s="151"/>
      <c r="B3768" s="152"/>
      <c r="C3768" s="51"/>
      <c r="D3768" s="51"/>
      <c r="E3768" s="153"/>
      <c r="F3768" s="153"/>
      <c r="BF3768" s="399"/>
      <c r="BG3768" s="410"/>
      <c r="BH3768" s="153"/>
      <c r="BI3768" s="153"/>
      <c r="BJ3768" s="153"/>
      <c r="BK3768" s="153"/>
      <c r="BL3768" s="153"/>
    </row>
    <row r="3769" spans="1:64" x14ac:dyDescent="0.45">
      <c r="A3769" s="151"/>
      <c r="B3769" s="152"/>
      <c r="C3769" s="51"/>
      <c r="D3769" s="51"/>
      <c r="E3769" s="153"/>
      <c r="F3769" s="153"/>
      <c r="BF3769" s="399"/>
      <c r="BG3769" s="410"/>
      <c r="BH3769" s="153"/>
      <c r="BI3769" s="153"/>
      <c r="BJ3769" s="153"/>
      <c r="BK3769" s="153"/>
      <c r="BL3769" s="153"/>
    </row>
    <row r="3770" spans="1:64" x14ac:dyDescent="0.45">
      <c r="A3770" s="151"/>
      <c r="B3770" s="152"/>
      <c r="C3770" s="51"/>
      <c r="D3770" s="51"/>
      <c r="E3770" s="153"/>
      <c r="F3770" s="153"/>
      <c r="BF3770" s="399"/>
      <c r="BG3770" s="410"/>
      <c r="BH3770" s="153"/>
      <c r="BI3770" s="153"/>
      <c r="BJ3770" s="153"/>
      <c r="BK3770" s="153"/>
      <c r="BL3770" s="153"/>
    </row>
    <row r="3771" spans="1:64" x14ac:dyDescent="0.45">
      <c r="A3771" s="151"/>
      <c r="B3771" s="152"/>
      <c r="C3771" s="51"/>
      <c r="D3771" s="51"/>
      <c r="E3771" s="153"/>
      <c r="F3771" s="153"/>
      <c r="BF3771" s="399"/>
      <c r="BG3771" s="410"/>
      <c r="BH3771" s="153"/>
      <c r="BI3771" s="153"/>
      <c r="BJ3771" s="153"/>
      <c r="BK3771" s="153"/>
      <c r="BL3771" s="153"/>
    </row>
    <row r="3772" spans="1:64" x14ac:dyDescent="0.45">
      <c r="A3772" s="151"/>
      <c r="B3772" s="152"/>
      <c r="C3772" s="51"/>
      <c r="D3772" s="51"/>
      <c r="E3772" s="153"/>
      <c r="F3772" s="153"/>
      <c r="BF3772" s="399"/>
      <c r="BG3772" s="410"/>
      <c r="BH3772" s="153"/>
      <c r="BI3772" s="153"/>
      <c r="BJ3772" s="153"/>
      <c r="BK3772" s="153"/>
      <c r="BL3772" s="153"/>
    </row>
    <row r="3773" spans="1:64" x14ac:dyDescent="0.45">
      <c r="A3773" s="151"/>
      <c r="B3773" s="152"/>
      <c r="C3773" s="51"/>
      <c r="D3773" s="51"/>
      <c r="E3773" s="153"/>
      <c r="F3773" s="153"/>
      <c r="BF3773" s="399"/>
      <c r="BG3773" s="410"/>
      <c r="BH3773" s="153"/>
      <c r="BI3773" s="153"/>
      <c r="BJ3773" s="153"/>
      <c r="BK3773" s="153"/>
      <c r="BL3773" s="153"/>
    </row>
    <row r="3774" spans="1:64" x14ac:dyDescent="0.45">
      <c r="A3774" s="151"/>
      <c r="B3774" s="152"/>
      <c r="C3774" s="51"/>
      <c r="D3774" s="51"/>
      <c r="E3774" s="153"/>
      <c r="F3774" s="153"/>
      <c r="BF3774" s="399"/>
      <c r="BG3774" s="410"/>
      <c r="BH3774" s="153"/>
      <c r="BI3774" s="153"/>
      <c r="BJ3774" s="153"/>
      <c r="BK3774" s="153"/>
      <c r="BL3774" s="153"/>
    </row>
    <row r="3775" spans="1:64" x14ac:dyDescent="0.45">
      <c r="A3775" s="151"/>
      <c r="B3775" s="152"/>
      <c r="C3775" s="51"/>
      <c r="D3775" s="51"/>
      <c r="E3775" s="153"/>
      <c r="F3775" s="153"/>
      <c r="BF3775" s="399"/>
      <c r="BG3775" s="410"/>
      <c r="BH3775" s="153"/>
      <c r="BI3775" s="153"/>
      <c r="BJ3775" s="153"/>
      <c r="BK3775" s="153"/>
      <c r="BL3775" s="153"/>
    </row>
    <row r="3776" spans="1:64" x14ac:dyDescent="0.45">
      <c r="A3776" s="151"/>
      <c r="B3776" s="152"/>
      <c r="C3776" s="51"/>
      <c r="D3776" s="51"/>
      <c r="E3776" s="153"/>
      <c r="F3776" s="153"/>
      <c r="BF3776" s="399"/>
      <c r="BG3776" s="410"/>
      <c r="BH3776" s="153"/>
      <c r="BI3776" s="153"/>
      <c r="BJ3776" s="153"/>
      <c r="BK3776" s="153"/>
      <c r="BL3776" s="153"/>
    </row>
    <row r="3777" spans="1:64" x14ac:dyDescent="0.45">
      <c r="A3777" s="151"/>
      <c r="B3777" s="152"/>
      <c r="C3777" s="51"/>
      <c r="D3777" s="51"/>
      <c r="E3777" s="153"/>
      <c r="F3777" s="153"/>
      <c r="BF3777" s="399"/>
      <c r="BG3777" s="410"/>
      <c r="BH3777" s="153"/>
      <c r="BI3777" s="153"/>
      <c r="BJ3777" s="153"/>
      <c r="BK3777" s="153"/>
      <c r="BL3777" s="153"/>
    </row>
    <row r="3778" spans="1:64" x14ac:dyDescent="0.45">
      <c r="A3778" s="151"/>
      <c r="B3778" s="152"/>
      <c r="C3778" s="51"/>
      <c r="D3778" s="51"/>
      <c r="E3778" s="153"/>
      <c r="F3778" s="153"/>
      <c r="BF3778" s="399"/>
      <c r="BG3778" s="410"/>
      <c r="BH3778" s="153"/>
      <c r="BI3778" s="153"/>
      <c r="BJ3778" s="153"/>
      <c r="BK3778" s="153"/>
      <c r="BL3778" s="153"/>
    </row>
    <row r="3779" spans="1:64" x14ac:dyDescent="0.45">
      <c r="A3779" s="151"/>
      <c r="B3779" s="152"/>
      <c r="C3779" s="51"/>
      <c r="D3779" s="51"/>
      <c r="E3779" s="153"/>
      <c r="F3779" s="153"/>
      <c r="BF3779" s="399"/>
      <c r="BG3779" s="410"/>
      <c r="BH3779" s="153"/>
      <c r="BI3779" s="153"/>
      <c r="BJ3779" s="153"/>
      <c r="BK3779" s="153"/>
      <c r="BL3779" s="153"/>
    </row>
    <row r="3780" spans="1:64" x14ac:dyDescent="0.45">
      <c r="A3780" s="151"/>
      <c r="B3780" s="152"/>
      <c r="C3780" s="51"/>
      <c r="D3780" s="51"/>
      <c r="E3780" s="153"/>
      <c r="F3780" s="153"/>
      <c r="BF3780" s="399"/>
      <c r="BG3780" s="410"/>
      <c r="BH3780" s="153"/>
      <c r="BI3780" s="153"/>
      <c r="BJ3780" s="153"/>
      <c r="BK3780" s="153"/>
      <c r="BL3780" s="153"/>
    </row>
    <row r="3781" spans="1:64" x14ac:dyDescent="0.45">
      <c r="A3781" s="151"/>
      <c r="B3781" s="152"/>
      <c r="C3781" s="51"/>
      <c r="D3781" s="51"/>
      <c r="E3781" s="153"/>
      <c r="F3781" s="153"/>
      <c r="BF3781" s="399"/>
      <c r="BG3781" s="410"/>
      <c r="BH3781" s="153"/>
      <c r="BI3781" s="153"/>
      <c r="BJ3781" s="153"/>
      <c r="BK3781" s="153"/>
      <c r="BL3781" s="153"/>
    </row>
    <row r="3782" spans="1:64" x14ac:dyDescent="0.45">
      <c r="A3782" s="151"/>
      <c r="B3782" s="152"/>
      <c r="C3782" s="51"/>
      <c r="D3782" s="51"/>
      <c r="E3782" s="153"/>
      <c r="F3782" s="153"/>
      <c r="BF3782" s="399"/>
      <c r="BG3782" s="410"/>
      <c r="BH3782" s="153"/>
      <c r="BI3782" s="153"/>
      <c r="BJ3782" s="153"/>
      <c r="BK3782" s="153"/>
      <c r="BL3782" s="153"/>
    </row>
    <row r="3783" spans="1:64" x14ac:dyDescent="0.45">
      <c r="A3783" s="151"/>
      <c r="B3783" s="152"/>
      <c r="C3783" s="51"/>
      <c r="D3783" s="51"/>
      <c r="E3783" s="153"/>
      <c r="F3783" s="153"/>
      <c r="BF3783" s="399"/>
      <c r="BG3783" s="410"/>
      <c r="BH3783" s="153"/>
      <c r="BI3783" s="153"/>
      <c r="BJ3783" s="153"/>
      <c r="BK3783" s="153"/>
      <c r="BL3783" s="153"/>
    </row>
    <row r="3784" spans="1:64" x14ac:dyDescent="0.45">
      <c r="A3784" s="151"/>
      <c r="B3784" s="152"/>
      <c r="C3784" s="51"/>
      <c r="D3784" s="51"/>
      <c r="E3784" s="153"/>
      <c r="F3784" s="153"/>
      <c r="BF3784" s="399"/>
      <c r="BG3784" s="410"/>
      <c r="BH3784" s="153"/>
      <c r="BI3784" s="153"/>
      <c r="BJ3784" s="153"/>
      <c r="BK3784" s="153"/>
      <c r="BL3784" s="153"/>
    </row>
    <row r="3785" spans="1:64" x14ac:dyDescent="0.45">
      <c r="A3785" s="151"/>
      <c r="B3785" s="152"/>
      <c r="C3785" s="51"/>
      <c r="D3785" s="51"/>
      <c r="E3785" s="153"/>
      <c r="F3785" s="153"/>
      <c r="BF3785" s="399"/>
      <c r="BG3785" s="410"/>
      <c r="BH3785" s="153"/>
      <c r="BI3785" s="153"/>
      <c r="BJ3785" s="153"/>
      <c r="BK3785" s="153"/>
      <c r="BL3785" s="153"/>
    </row>
    <row r="3786" spans="1:64" x14ac:dyDescent="0.45">
      <c r="A3786" s="151"/>
      <c r="B3786" s="152"/>
      <c r="C3786" s="51"/>
      <c r="D3786" s="51"/>
      <c r="E3786" s="153"/>
      <c r="F3786" s="153"/>
      <c r="BF3786" s="399"/>
      <c r="BG3786" s="410"/>
      <c r="BH3786" s="153"/>
      <c r="BI3786" s="153"/>
      <c r="BJ3786" s="153"/>
      <c r="BK3786" s="153"/>
      <c r="BL3786" s="153"/>
    </row>
    <row r="3787" spans="1:64" x14ac:dyDescent="0.45">
      <c r="A3787" s="151"/>
      <c r="B3787" s="152"/>
      <c r="C3787" s="51"/>
      <c r="D3787" s="51"/>
      <c r="E3787" s="153"/>
      <c r="F3787" s="153"/>
      <c r="BF3787" s="399"/>
      <c r="BG3787" s="410"/>
      <c r="BH3787" s="153"/>
      <c r="BI3787" s="153"/>
      <c r="BJ3787" s="153"/>
      <c r="BK3787" s="153"/>
      <c r="BL3787" s="153"/>
    </row>
    <row r="3788" spans="1:64" x14ac:dyDescent="0.45">
      <c r="A3788" s="151"/>
      <c r="B3788" s="152"/>
      <c r="C3788" s="51"/>
      <c r="D3788" s="51"/>
      <c r="E3788" s="153"/>
      <c r="F3788" s="153"/>
      <c r="BF3788" s="399"/>
      <c r="BG3788" s="410"/>
      <c r="BH3788" s="153"/>
      <c r="BI3788" s="153"/>
      <c r="BJ3788" s="153"/>
      <c r="BK3788" s="153"/>
      <c r="BL3788" s="153"/>
    </row>
    <row r="3789" spans="1:64" x14ac:dyDescent="0.45">
      <c r="A3789" s="151"/>
      <c r="B3789" s="152"/>
      <c r="C3789" s="51"/>
      <c r="D3789" s="51"/>
      <c r="E3789" s="153"/>
      <c r="F3789" s="153"/>
      <c r="BF3789" s="399"/>
      <c r="BG3789" s="410"/>
      <c r="BH3789" s="153"/>
      <c r="BI3789" s="153"/>
      <c r="BJ3789" s="153"/>
      <c r="BK3789" s="153"/>
      <c r="BL3789" s="153"/>
    </row>
    <row r="3790" spans="1:64" x14ac:dyDescent="0.45">
      <c r="A3790" s="151"/>
      <c r="B3790" s="152"/>
      <c r="C3790" s="51"/>
      <c r="D3790" s="51"/>
      <c r="E3790" s="153"/>
      <c r="F3790" s="153"/>
      <c r="BF3790" s="399"/>
      <c r="BG3790" s="410"/>
      <c r="BH3790" s="153"/>
      <c r="BI3790" s="153"/>
      <c r="BJ3790" s="153"/>
      <c r="BK3790" s="153"/>
      <c r="BL3790" s="153"/>
    </row>
    <row r="3791" spans="1:64" x14ac:dyDescent="0.45">
      <c r="A3791" s="151"/>
      <c r="B3791" s="152"/>
      <c r="C3791" s="51"/>
      <c r="D3791" s="51"/>
      <c r="E3791" s="153"/>
      <c r="F3791" s="153"/>
      <c r="BF3791" s="399"/>
      <c r="BG3791" s="410"/>
      <c r="BH3791" s="153"/>
      <c r="BI3791" s="153"/>
      <c r="BJ3791" s="153"/>
      <c r="BK3791" s="153"/>
      <c r="BL3791" s="153"/>
    </row>
    <row r="3792" spans="1:64" x14ac:dyDescent="0.45">
      <c r="A3792" s="151"/>
      <c r="B3792" s="152"/>
      <c r="C3792" s="51"/>
      <c r="D3792" s="51"/>
      <c r="E3792" s="153"/>
      <c r="F3792" s="153"/>
      <c r="BF3792" s="399"/>
      <c r="BG3792" s="410"/>
      <c r="BH3792" s="153"/>
      <c r="BI3792" s="153"/>
      <c r="BJ3792" s="153"/>
      <c r="BK3792" s="153"/>
      <c r="BL3792" s="153"/>
    </row>
    <row r="3793" spans="1:64" x14ac:dyDescent="0.45">
      <c r="A3793" s="151"/>
      <c r="B3793" s="152"/>
      <c r="C3793" s="51"/>
      <c r="D3793" s="51"/>
      <c r="E3793" s="153"/>
      <c r="F3793" s="153"/>
      <c r="BF3793" s="399"/>
      <c r="BG3793" s="410"/>
      <c r="BH3793" s="153"/>
      <c r="BI3793" s="153"/>
      <c r="BJ3793" s="153"/>
      <c r="BK3793" s="153"/>
      <c r="BL3793" s="153"/>
    </row>
    <row r="3794" spans="1:64" x14ac:dyDescent="0.45">
      <c r="A3794" s="151"/>
      <c r="B3794" s="152"/>
      <c r="C3794" s="51"/>
      <c r="D3794" s="51"/>
      <c r="E3794" s="153"/>
      <c r="F3794" s="153"/>
      <c r="BF3794" s="399"/>
      <c r="BG3794" s="410"/>
      <c r="BH3794" s="153"/>
      <c r="BI3794" s="153"/>
      <c r="BJ3794" s="153"/>
      <c r="BK3794" s="153"/>
      <c r="BL3794" s="153"/>
    </row>
    <row r="3795" spans="1:64" x14ac:dyDescent="0.45">
      <c r="A3795" s="151"/>
      <c r="B3795" s="152"/>
      <c r="C3795" s="51"/>
      <c r="D3795" s="51"/>
      <c r="E3795" s="153"/>
      <c r="F3795" s="153"/>
      <c r="BF3795" s="399"/>
      <c r="BG3795" s="410"/>
      <c r="BH3795" s="153"/>
      <c r="BI3795" s="153"/>
      <c r="BJ3795" s="153"/>
      <c r="BK3795" s="153"/>
      <c r="BL3795" s="153"/>
    </row>
    <row r="3796" spans="1:64" x14ac:dyDescent="0.45">
      <c r="A3796" s="151"/>
      <c r="B3796" s="152"/>
      <c r="C3796" s="51"/>
      <c r="D3796" s="51"/>
      <c r="E3796" s="153"/>
      <c r="F3796" s="153"/>
      <c r="BF3796" s="399"/>
      <c r="BG3796" s="410"/>
      <c r="BH3796" s="153"/>
      <c r="BI3796" s="153"/>
      <c r="BJ3796" s="153"/>
      <c r="BK3796" s="153"/>
      <c r="BL3796" s="153"/>
    </row>
    <row r="3797" spans="1:64" x14ac:dyDescent="0.45">
      <c r="A3797" s="151"/>
      <c r="B3797" s="152"/>
      <c r="C3797" s="51"/>
      <c r="D3797" s="51"/>
      <c r="E3797" s="153"/>
      <c r="F3797" s="153"/>
      <c r="BF3797" s="399"/>
      <c r="BG3797" s="410"/>
      <c r="BH3797" s="153"/>
      <c r="BI3797" s="153"/>
      <c r="BJ3797" s="153"/>
      <c r="BK3797" s="153"/>
      <c r="BL3797" s="153"/>
    </row>
    <row r="3798" spans="1:64" x14ac:dyDescent="0.45">
      <c r="A3798" s="151"/>
      <c r="B3798" s="152"/>
      <c r="C3798" s="51"/>
      <c r="D3798" s="51"/>
      <c r="E3798" s="153"/>
      <c r="F3798" s="153"/>
      <c r="BF3798" s="399"/>
      <c r="BG3798" s="410"/>
      <c r="BH3798" s="153"/>
      <c r="BI3798" s="153"/>
      <c r="BJ3798" s="153"/>
      <c r="BK3798" s="153"/>
      <c r="BL3798" s="153"/>
    </row>
    <row r="3799" spans="1:64" x14ac:dyDescent="0.45">
      <c r="A3799" s="151"/>
      <c r="B3799" s="152"/>
      <c r="C3799" s="51"/>
      <c r="D3799" s="51"/>
      <c r="E3799" s="153"/>
      <c r="F3799" s="153"/>
      <c r="BF3799" s="399"/>
      <c r="BG3799" s="410"/>
      <c r="BH3799" s="153"/>
      <c r="BI3799" s="153"/>
      <c r="BJ3799" s="153"/>
      <c r="BK3799" s="153"/>
      <c r="BL3799" s="153"/>
    </row>
    <row r="3800" spans="1:64" x14ac:dyDescent="0.45">
      <c r="A3800" s="151"/>
      <c r="B3800" s="152"/>
      <c r="C3800" s="51"/>
      <c r="D3800" s="51"/>
      <c r="E3800" s="153"/>
      <c r="F3800" s="153"/>
      <c r="BF3800" s="399"/>
      <c r="BG3800" s="410"/>
      <c r="BH3800" s="153"/>
      <c r="BI3800" s="153"/>
      <c r="BJ3800" s="153"/>
      <c r="BK3800" s="153"/>
      <c r="BL3800" s="153"/>
    </row>
    <row r="3801" spans="1:64" x14ac:dyDescent="0.45">
      <c r="A3801" s="151"/>
      <c r="B3801" s="152"/>
      <c r="C3801" s="51"/>
      <c r="D3801" s="51"/>
      <c r="E3801" s="153"/>
      <c r="F3801" s="153"/>
      <c r="BF3801" s="399"/>
      <c r="BG3801" s="410"/>
      <c r="BH3801" s="153"/>
      <c r="BI3801" s="153"/>
      <c r="BJ3801" s="153"/>
      <c r="BK3801" s="153"/>
      <c r="BL3801" s="153"/>
    </row>
    <row r="3802" spans="1:64" x14ac:dyDescent="0.45">
      <c r="A3802" s="151"/>
      <c r="B3802" s="152"/>
      <c r="C3802" s="51"/>
      <c r="D3802" s="51"/>
      <c r="E3802" s="153"/>
      <c r="F3802" s="153"/>
      <c r="BF3802" s="399"/>
      <c r="BG3802" s="410"/>
      <c r="BH3802" s="153"/>
      <c r="BI3802" s="153"/>
      <c r="BJ3802" s="153"/>
      <c r="BK3802" s="153"/>
      <c r="BL3802" s="153"/>
    </row>
    <row r="3803" spans="1:64" x14ac:dyDescent="0.45">
      <c r="A3803" s="151"/>
      <c r="B3803" s="152"/>
      <c r="C3803" s="51"/>
      <c r="D3803" s="51"/>
      <c r="E3803" s="153"/>
      <c r="F3803" s="153"/>
      <c r="BF3803" s="399"/>
      <c r="BG3803" s="410"/>
      <c r="BH3803" s="153"/>
      <c r="BI3803" s="153"/>
      <c r="BJ3803" s="153"/>
      <c r="BK3803" s="153"/>
      <c r="BL3803" s="153"/>
    </row>
    <row r="3804" spans="1:64" x14ac:dyDescent="0.45">
      <c r="A3804" s="151"/>
      <c r="B3804" s="152"/>
      <c r="C3804" s="51"/>
      <c r="D3804" s="51"/>
      <c r="E3804" s="153"/>
      <c r="F3804" s="153"/>
      <c r="BF3804" s="399"/>
      <c r="BG3804" s="410"/>
      <c r="BH3804" s="153"/>
      <c r="BI3804" s="153"/>
      <c r="BJ3804" s="153"/>
      <c r="BK3804" s="153"/>
      <c r="BL3804" s="153"/>
    </row>
    <row r="3805" spans="1:64" x14ac:dyDescent="0.45">
      <c r="A3805" s="151"/>
      <c r="B3805" s="152"/>
      <c r="C3805" s="51"/>
      <c r="D3805" s="51"/>
      <c r="E3805" s="153"/>
      <c r="F3805" s="153"/>
      <c r="BF3805" s="399"/>
      <c r="BG3805" s="410"/>
      <c r="BH3805" s="153"/>
      <c r="BI3805" s="153"/>
      <c r="BJ3805" s="153"/>
      <c r="BK3805" s="153"/>
      <c r="BL3805" s="153"/>
    </row>
    <row r="3806" spans="1:64" x14ac:dyDescent="0.45">
      <c r="A3806" s="151"/>
      <c r="B3806" s="152"/>
      <c r="C3806" s="51"/>
      <c r="D3806" s="51"/>
      <c r="E3806" s="153"/>
      <c r="F3806" s="153"/>
      <c r="BF3806" s="399"/>
      <c r="BG3806" s="410"/>
      <c r="BH3806" s="153"/>
      <c r="BI3806" s="153"/>
      <c r="BJ3806" s="153"/>
      <c r="BK3806" s="153"/>
      <c r="BL3806" s="153"/>
    </row>
    <row r="3807" spans="1:64" x14ac:dyDescent="0.45">
      <c r="A3807" s="151"/>
      <c r="B3807" s="152"/>
      <c r="C3807" s="51"/>
      <c r="D3807" s="51"/>
      <c r="E3807" s="153"/>
      <c r="F3807" s="153"/>
      <c r="BF3807" s="399"/>
      <c r="BG3807" s="410"/>
      <c r="BH3807" s="153"/>
      <c r="BI3807" s="153"/>
      <c r="BJ3807" s="153"/>
      <c r="BK3807" s="153"/>
      <c r="BL3807" s="153"/>
    </row>
    <row r="3808" spans="1:64" x14ac:dyDescent="0.45">
      <c r="A3808" s="151"/>
      <c r="B3808" s="152"/>
      <c r="C3808" s="51"/>
      <c r="D3808" s="51"/>
      <c r="E3808" s="153"/>
      <c r="F3808" s="153"/>
      <c r="BF3808" s="399"/>
      <c r="BG3808" s="410"/>
      <c r="BH3808" s="153"/>
      <c r="BI3808" s="153"/>
      <c r="BJ3808" s="153"/>
      <c r="BK3808" s="153"/>
      <c r="BL3808" s="153"/>
    </row>
    <row r="3809" spans="1:64" x14ac:dyDescent="0.45">
      <c r="A3809" s="151"/>
      <c r="B3809" s="152"/>
      <c r="C3809" s="51"/>
      <c r="D3809" s="51"/>
      <c r="E3809" s="153"/>
      <c r="F3809" s="153"/>
      <c r="BF3809" s="399"/>
      <c r="BG3809" s="410"/>
      <c r="BH3809" s="153"/>
      <c r="BI3809" s="153"/>
      <c r="BJ3809" s="153"/>
      <c r="BK3809" s="153"/>
      <c r="BL3809" s="153"/>
    </row>
    <row r="3810" spans="1:64" x14ac:dyDescent="0.45">
      <c r="A3810" s="151"/>
      <c r="B3810" s="152"/>
      <c r="C3810" s="51"/>
      <c r="D3810" s="51"/>
      <c r="E3810" s="153"/>
      <c r="F3810" s="153"/>
      <c r="BF3810" s="399"/>
      <c r="BG3810" s="410"/>
      <c r="BH3810" s="153"/>
      <c r="BI3810" s="153"/>
      <c r="BJ3810" s="153"/>
      <c r="BK3810" s="153"/>
      <c r="BL3810" s="153"/>
    </row>
    <row r="3811" spans="1:64" x14ac:dyDescent="0.45">
      <c r="A3811" s="151"/>
      <c r="B3811" s="152"/>
      <c r="C3811" s="51"/>
      <c r="D3811" s="51"/>
      <c r="E3811" s="153"/>
      <c r="F3811" s="153"/>
      <c r="BF3811" s="399"/>
      <c r="BG3811" s="410"/>
      <c r="BH3811" s="153"/>
      <c r="BI3811" s="153"/>
      <c r="BJ3811" s="153"/>
      <c r="BK3811" s="153"/>
      <c r="BL3811" s="153"/>
    </row>
    <row r="3812" spans="1:64" x14ac:dyDescent="0.45">
      <c r="A3812" s="151"/>
      <c r="B3812" s="152"/>
      <c r="C3812" s="51"/>
      <c r="D3812" s="51"/>
      <c r="E3812" s="153"/>
      <c r="F3812" s="153"/>
      <c r="BF3812" s="399"/>
      <c r="BG3812" s="410"/>
      <c r="BH3812" s="153"/>
      <c r="BI3812" s="153"/>
      <c r="BJ3812" s="153"/>
      <c r="BK3812" s="153"/>
      <c r="BL3812" s="153"/>
    </row>
    <row r="3813" spans="1:64" x14ac:dyDescent="0.45">
      <c r="A3813" s="151"/>
      <c r="B3813" s="152"/>
      <c r="C3813" s="51"/>
      <c r="D3813" s="51"/>
      <c r="E3813" s="153"/>
      <c r="F3813" s="153"/>
      <c r="BF3813" s="399"/>
      <c r="BG3813" s="410"/>
      <c r="BH3813" s="153"/>
      <c r="BI3813" s="153"/>
      <c r="BJ3813" s="153"/>
      <c r="BK3813" s="153"/>
      <c r="BL3813" s="153"/>
    </row>
    <row r="3814" spans="1:64" x14ac:dyDescent="0.45">
      <c r="A3814" s="151"/>
      <c r="B3814" s="152"/>
      <c r="C3814" s="51"/>
      <c r="D3814" s="51"/>
      <c r="E3814" s="153"/>
      <c r="F3814" s="153"/>
      <c r="BF3814" s="399"/>
      <c r="BG3814" s="410"/>
      <c r="BH3814" s="153"/>
      <c r="BI3814" s="153"/>
      <c r="BJ3814" s="153"/>
      <c r="BK3814" s="153"/>
      <c r="BL3814" s="153"/>
    </row>
    <row r="3815" spans="1:64" x14ac:dyDescent="0.45">
      <c r="A3815" s="151"/>
      <c r="B3815" s="152"/>
      <c r="C3815" s="51"/>
      <c r="D3815" s="51"/>
      <c r="E3815" s="153"/>
      <c r="F3815" s="153"/>
      <c r="BF3815" s="399"/>
      <c r="BG3815" s="410"/>
      <c r="BH3815" s="153"/>
      <c r="BI3815" s="153"/>
      <c r="BJ3815" s="153"/>
      <c r="BK3815" s="153"/>
      <c r="BL3815" s="153"/>
    </row>
    <row r="3816" spans="1:64" x14ac:dyDescent="0.45">
      <c r="A3816" s="151"/>
      <c r="B3816" s="152"/>
      <c r="C3816" s="51"/>
      <c r="D3816" s="51"/>
      <c r="E3816" s="153"/>
      <c r="F3816" s="153"/>
      <c r="BF3816" s="399"/>
      <c r="BG3816" s="410"/>
      <c r="BH3816" s="153"/>
      <c r="BI3816" s="153"/>
      <c r="BJ3816" s="153"/>
      <c r="BK3816" s="153"/>
      <c r="BL3816" s="153"/>
    </row>
    <row r="3817" spans="1:64" x14ac:dyDescent="0.45">
      <c r="A3817" s="151"/>
      <c r="B3817" s="152"/>
      <c r="C3817" s="51"/>
      <c r="D3817" s="51"/>
      <c r="E3817" s="153"/>
      <c r="F3817" s="153"/>
      <c r="BF3817" s="399"/>
      <c r="BG3817" s="410"/>
      <c r="BH3817" s="153"/>
      <c r="BI3817" s="153"/>
      <c r="BJ3817" s="153"/>
      <c r="BK3817" s="153"/>
      <c r="BL3817" s="153"/>
    </row>
    <row r="3818" spans="1:64" x14ac:dyDescent="0.45">
      <c r="A3818" s="151"/>
      <c r="B3818" s="152"/>
      <c r="C3818" s="51"/>
      <c r="D3818" s="51"/>
      <c r="E3818" s="153"/>
      <c r="F3818" s="153"/>
      <c r="BF3818" s="399"/>
      <c r="BG3818" s="410"/>
      <c r="BH3818" s="153"/>
      <c r="BI3818" s="153"/>
      <c r="BJ3818" s="153"/>
      <c r="BK3818" s="153"/>
      <c r="BL3818" s="153"/>
    </row>
    <row r="3819" spans="1:64" x14ac:dyDescent="0.45">
      <c r="A3819" s="151"/>
      <c r="B3819" s="152"/>
      <c r="C3819" s="51"/>
      <c r="D3819" s="51"/>
      <c r="E3819" s="153"/>
      <c r="F3819" s="153"/>
      <c r="BF3819" s="399"/>
      <c r="BG3819" s="410"/>
      <c r="BH3819" s="153"/>
      <c r="BI3819" s="153"/>
      <c r="BJ3819" s="153"/>
      <c r="BK3819" s="153"/>
      <c r="BL3819" s="153"/>
    </row>
    <row r="3820" spans="1:64" x14ac:dyDescent="0.45">
      <c r="A3820" s="151"/>
      <c r="B3820" s="152"/>
      <c r="C3820" s="51"/>
      <c r="D3820" s="51"/>
      <c r="E3820" s="153"/>
      <c r="F3820" s="153"/>
      <c r="BF3820" s="399"/>
      <c r="BG3820" s="410"/>
      <c r="BH3820" s="153"/>
      <c r="BI3820" s="153"/>
      <c r="BJ3820" s="153"/>
      <c r="BK3820" s="153"/>
      <c r="BL3820" s="153"/>
    </row>
    <row r="3821" spans="1:64" x14ac:dyDescent="0.45">
      <c r="A3821" s="151"/>
      <c r="B3821" s="152"/>
      <c r="C3821" s="51"/>
      <c r="D3821" s="51"/>
      <c r="E3821" s="153"/>
      <c r="F3821" s="153"/>
      <c r="BF3821" s="399"/>
      <c r="BG3821" s="410"/>
      <c r="BH3821" s="153"/>
      <c r="BI3821" s="153"/>
      <c r="BJ3821" s="153"/>
      <c r="BK3821" s="153"/>
      <c r="BL3821" s="153"/>
    </row>
    <row r="3822" spans="1:64" x14ac:dyDescent="0.45">
      <c r="A3822" s="151"/>
      <c r="B3822" s="152"/>
      <c r="C3822" s="51"/>
      <c r="D3822" s="51"/>
      <c r="E3822" s="153"/>
      <c r="F3822" s="153"/>
      <c r="BF3822" s="399"/>
      <c r="BG3822" s="410"/>
      <c r="BH3822" s="153"/>
      <c r="BI3822" s="153"/>
      <c r="BJ3822" s="153"/>
      <c r="BK3822" s="153"/>
      <c r="BL3822" s="153"/>
    </row>
    <row r="3823" spans="1:64" x14ac:dyDescent="0.45">
      <c r="A3823" s="151"/>
      <c r="B3823" s="152"/>
      <c r="C3823" s="51"/>
      <c r="D3823" s="51"/>
      <c r="E3823" s="153"/>
      <c r="F3823" s="153"/>
      <c r="BF3823" s="399"/>
      <c r="BG3823" s="410"/>
      <c r="BH3823" s="153"/>
      <c r="BI3823" s="153"/>
      <c r="BJ3823" s="153"/>
      <c r="BK3823" s="153"/>
      <c r="BL3823" s="153"/>
    </row>
    <row r="3824" spans="1:64" x14ac:dyDescent="0.45">
      <c r="A3824" s="151"/>
      <c r="B3824" s="152"/>
      <c r="C3824" s="51"/>
      <c r="D3824" s="51"/>
      <c r="E3824" s="153"/>
      <c r="F3824" s="153"/>
      <c r="BF3824" s="399"/>
      <c r="BG3824" s="410"/>
      <c r="BH3824" s="153"/>
      <c r="BI3824" s="153"/>
      <c r="BJ3824" s="153"/>
      <c r="BK3824" s="153"/>
      <c r="BL3824" s="153"/>
    </row>
    <row r="3825" spans="1:64" x14ac:dyDescent="0.45">
      <c r="A3825" s="151"/>
      <c r="B3825" s="152"/>
      <c r="C3825" s="51"/>
      <c r="D3825" s="51"/>
      <c r="E3825" s="153"/>
      <c r="F3825" s="153"/>
      <c r="BF3825" s="399"/>
      <c r="BG3825" s="410"/>
      <c r="BH3825" s="153"/>
      <c r="BI3825" s="153"/>
      <c r="BJ3825" s="153"/>
      <c r="BK3825" s="153"/>
      <c r="BL3825" s="153"/>
    </row>
    <row r="3826" spans="1:64" x14ac:dyDescent="0.45">
      <c r="A3826" s="151"/>
      <c r="B3826" s="152"/>
      <c r="C3826" s="51"/>
      <c r="D3826" s="51"/>
      <c r="E3826" s="153"/>
      <c r="F3826" s="153"/>
      <c r="BF3826" s="399"/>
      <c r="BG3826" s="410"/>
      <c r="BH3826" s="153"/>
      <c r="BI3826" s="153"/>
      <c r="BJ3826" s="153"/>
      <c r="BK3826" s="153"/>
      <c r="BL3826" s="153"/>
    </row>
    <row r="3827" spans="1:64" x14ac:dyDescent="0.45">
      <c r="A3827" s="151"/>
      <c r="B3827" s="152"/>
      <c r="C3827" s="51"/>
      <c r="D3827" s="51"/>
      <c r="E3827" s="153"/>
      <c r="F3827" s="153"/>
      <c r="BF3827" s="399"/>
      <c r="BG3827" s="410"/>
      <c r="BH3827" s="153"/>
      <c r="BI3827" s="153"/>
      <c r="BJ3827" s="153"/>
      <c r="BK3827" s="153"/>
      <c r="BL3827" s="153"/>
    </row>
    <row r="3828" spans="1:64" x14ac:dyDescent="0.45">
      <c r="A3828" s="151"/>
      <c r="B3828" s="152"/>
      <c r="C3828" s="51"/>
      <c r="D3828" s="51"/>
      <c r="E3828" s="153"/>
      <c r="F3828" s="153"/>
      <c r="BF3828" s="399"/>
      <c r="BG3828" s="410"/>
      <c r="BH3828" s="153"/>
      <c r="BI3828" s="153"/>
      <c r="BJ3828" s="153"/>
      <c r="BK3828" s="153"/>
      <c r="BL3828" s="153"/>
    </row>
    <row r="3829" spans="1:64" x14ac:dyDescent="0.45">
      <c r="A3829" s="151"/>
      <c r="B3829" s="152"/>
      <c r="C3829" s="51"/>
      <c r="D3829" s="51"/>
      <c r="E3829" s="153"/>
      <c r="F3829" s="153"/>
      <c r="BF3829" s="399"/>
      <c r="BG3829" s="410"/>
      <c r="BH3829" s="153"/>
      <c r="BI3829" s="153"/>
      <c r="BJ3829" s="153"/>
      <c r="BK3829" s="153"/>
      <c r="BL3829" s="153"/>
    </row>
    <row r="3830" spans="1:64" x14ac:dyDescent="0.45">
      <c r="A3830" s="151"/>
      <c r="B3830" s="152"/>
      <c r="C3830" s="51"/>
      <c r="D3830" s="51"/>
      <c r="E3830" s="153"/>
      <c r="F3830" s="153"/>
      <c r="BF3830" s="399"/>
      <c r="BG3830" s="410"/>
      <c r="BH3830" s="153"/>
      <c r="BI3830" s="153"/>
      <c r="BJ3830" s="153"/>
      <c r="BK3830" s="153"/>
      <c r="BL3830" s="153"/>
    </row>
    <row r="3831" spans="1:64" x14ac:dyDescent="0.45">
      <c r="A3831" s="151"/>
      <c r="B3831" s="152"/>
      <c r="C3831" s="51"/>
      <c r="D3831" s="51"/>
      <c r="E3831" s="153"/>
      <c r="F3831" s="153"/>
      <c r="BF3831" s="399"/>
      <c r="BG3831" s="410"/>
      <c r="BH3831" s="153"/>
      <c r="BI3831" s="153"/>
      <c r="BJ3831" s="153"/>
      <c r="BK3831" s="153"/>
      <c r="BL3831" s="153"/>
    </row>
    <row r="3832" spans="1:64" x14ac:dyDescent="0.45">
      <c r="A3832" s="151"/>
      <c r="B3832" s="152"/>
      <c r="C3832" s="51"/>
      <c r="D3832" s="51"/>
      <c r="E3832" s="153"/>
      <c r="F3832" s="153"/>
      <c r="BF3832" s="399"/>
      <c r="BG3832" s="410"/>
      <c r="BH3832" s="153"/>
      <c r="BI3832" s="153"/>
      <c r="BJ3832" s="153"/>
      <c r="BK3832" s="153"/>
      <c r="BL3832" s="153"/>
    </row>
    <row r="3833" spans="1:64" x14ac:dyDescent="0.45">
      <c r="A3833" s="151"/>
      <c r="B3833" s="152"/>
      <c r="C3833" s="51"/>
      <c r="D3833" s="51"/>
      <c r="E3833" s="153"/>
      <c r="F3833" s="153"/>
      <c r="BF3833" s="399"/>
      <c r="BG3833" s="410"/>
      <c r="BH3833" s="153"/>
      <c r="BI3833" s="153"/>
      <c r="BJ3833" s="153"/>
      <c r="BK3833" s="153"/>
      <c r="BL3833" s="153"/>
    </row>
    <row r="3834" spans="1:64" x14ac:dyDescent="0.45">
      <c r="A3834" s="151"/>
      <c r="B3834" s="152"/>
      <c r="C3834" s="51"/>
      <c r="D3834" s="51"/>
      <c r="E3834" s="153"/>
      <c r="F3834" s="153"/>
      <c r="BF3834" s="399"/>
      <c r="BG3834" s="410"/>
      <c r="BH3834" s="153"/>
      <c r="BI3834" s="153"/>
      <c r="BJ3834" s="153"/>
      <c r="BK3834" s="153"/>
      <c r="BL3834" s="153"/>
    </row>
    <row r="3835" spans="1:64" x14ac:dyDescent="0.45">
      <c r="A3835" s="151"/>
      <c r="B3835" s="152"/>
      <c r="C3835" s="51"/>
      <c r="D3835" s="51"/>
      <c r="E3835" s="153"/>
      <c r="F3835" s="153"/>
      <c r="BF3835" s="399"/>
      <c r="BG3835" s="410"/>
      <c r="BH3835" s="153"/>
      <c r="BI3835" s="153"/>
      <c r="BJ3835" s="153"/>
      <c r="BK3835" s="153"/>
      <c r="BL3835" s="153"/>
    </row>
    <row r="3836" spans="1:64" x14ac:dyDescent="0.45">
      <c r="A3836" s="151"/>
      <c r="B3836" s="152"/>
      <c r="C3836" s="51"/>
      <c r="D3836" s="51"/>
      <c r="E3836" s="153"/>
      <c r="F3836" s="153"/>
      <c r="BF3836" s="399"/>
      <c r="BG3836" s="410"/>
      <c r="BH3836" s="153"/>
      <c r="BI3836" s="153"/>
      <c r="BJ3836" s="153"/>
      <c r="BK3836" s="153"/>
      <c r="BL3836" s="153"/>
    </row>
    <row r="3837" spans="1:64" x14ac:dyDescent="0.45">
      <c r="A3837" s="151"/>
      <c r="B3837" s="152"/>
      <c r="C3837" s="51"/>
      <c r="D3837" s="51"/>
      <c r="E3837" s="153"/>
      <c r="F3837" s="153"/>
      <c r="BF3837" s="399"/>
      <c r="BG3837" s="410"/>
      <c r="BH3837" s="153"/>
      <c r="BI3837" s="153"/>
      <c r="BJ3837" s="153"/>
      <c r="BK3837" s="153"/>
      <c r="BL3837" s="153"/>
    </row>
    <row r="3838" spans="1:64" x14ac:dyDescent="0.45">
      <c r="A3838" s="151"/>
      <c r="B3838" s="152"/>
      <c r="C3838" s="51"/>
      <c r="D3838" s="51"/>
      <c r="E3838" s="153"/>
      <c r="F3838" s="153"/>
      <c r="BF3838" s="399"/>
      <c r="BG3838" s="410"/>
      <c r="BH3838" s="153"/>
      <c r="BI3838" s="153"/>
      <c r="BJ3838" s="153"/>
      <c r="BK3838" s="153"/>
      <c r="BL3838" s="153"/>
    </row>
    <row r="3839" spans="1:64" x14ac:dyDescent="0.45">
      <c r="A3839" s="151"/>
      <c r="B3839" s="152"/>
      <c r="C3839" s="51"/>
      <c r="D3839" s="51"/>
      <c r="E3839" s="153"/>
      <c r="F3839" s="153"/>
      <c r="BF3839" s="399"/>
      <c r="BG3839" s="410"/>
      <c r="BH3839" s="153"/>
      <c r="BI3839" s="153"/>
      <c r="BJ3839" s="153"/>
      <c r="BK3839" s="153"/>
      <c r="BL3839" s="153"/>
    </row>
    <row r="3840" spans="1:64" x14ac:dyDescent="0.45">
      <c r="A3840" s="151"/>
      <c r="B3840" s="152"/>
      <c r="C3840" s="51"/>
      <c r="D3840" s="51"/>
      <c r="E3840" s="153"/>
      <c r="F3840" s="153"/>
      <c r="BF3840" s="399"/>
      <c r="BG3840" s="410"/>
      <c r="BH3840" s="153"/>
      <c r="BI3840" s="153"/>
      <c r="BJ3840" s="153"/>
      <c r="BK3840" s="153"/>
      <c r="BL3840" s="153"/>
    </row>
    <row r="3841" spans="1:64" x14ac:dyDescent="0.45">
      <c r="A3841" s="151"/>
      <c r="B3841" s="152"/>
      <c r="C3841" s="51"/>
      <c r="D3841" s="51"/>
      <c r="E3841" s="153"/>
      <c r="F3841" s="153"/>
      <c r="BF3841" s="399"/>
      <c r="BG3841" s="410"/>
      <c r="BH3841" s="153"/>
      <c r="BI3841" s="153"/>
      <c r="BJ3841" s="153"/>
      <c r="BK3841" s="153"/>
      <c r="BL3841" s="153"/>
    </row>
    <row r="3842" spans="1:64" x14ac:dyDescent="0.45">
      <c r="A3842" s="151"/>
      <c r="B3842" s="152"/>
      <c r="C3842" s="51"/>
      <c r="D3842" s="51"/>
      <c r="E3842" s="153"/>
      <c r="F3842" s="153"/>
      <c r="BF3842" s="399"/>
      <c r="BG3842" s="410"/>
      <c r="BH3842" s="153"/>
      <c r="BI3842" s="153"/>
      <c r="BJ3842" s="153"/>
      <c r="BK3842" s="153"/>
      <c r="BL3842" s="153"/>
    </row>
    <row r="3843" spans="1:64" x14ac:dyDescent="0.45">
      <c r="A3843" s="151"/>
      <c r="B3843" s="152"/>
      <c r="C3843" s="51"/>
      <c r="D3843" s="51"/>
      <c r="E3843" s="153"/>
      <c r="F3843" s="153"/>
      <c r="BF3843" s="399"/>
      <c r="BG3843" s="410"/>
      <c r="BH3843" s="153"/>
      <c r="BI3843" s="153"/>
      <c r="BJ3843" s="153"/>
      <c r="BK3843" s="153"/>
      <c r="BL3843" s="153"/>
    </row>
    <row r="3844" spans="1:64" x14ac:dyDescent="0.45">
      <c r="A3844" s="151"/>
      <c r="B3844" s="152"/>
      <c r="C3844" s="51"/>
      <c r="D3844" s="51"/>
      <c r="E3844" s="153"/>
      <c r="F3844" s="153"/>
      <c r="BF3844" s="399"/>
      <c r="BG3844" s="410"/>
      <c r="BH3844" s="153"/>
      <c r="BI3844" s="153"/>
      <c r="BJ3844" s="153"/>
      <c r="BK3844" s="153"/>
      <c r="BL3844" s="153"/>
    </row>
    <row r="3845" spans="1:64" x14ac:dyDescent="0.45">
      <c r="A3845" s="151"/>
      <c r="B3845" s="152"/>
      <c r="C3845" s="51"/>
      <c r="D3845" s="51"/>
      <c r="E3845" s="153"/>
      <c r="F3845" s="153"/>
      <c r="BF3845" s="399"/>
      <c r="BG3845" s="410"/>
      <c r="BH3845" s="153"/>
      <c r="BI3845" s="153"/>
      <c r="BJ3845" s="153"/>
      <c r="BK3845" s="153"/>
      <c r="BL3845" s="153"/>
    </row>
    <row r="3846" spans="1:64" x14ac:dyDescent="0.45">
      <c r="A3846" s="151"/>
      <c r="B3846" s="152"/>
      <c r="C3846" s="51"/>
      <c r="D3846" s="51"/>
      <c r="E3846" s="153"/>
      <c r="F3846" s="153"/>
      <c r="BF3846" s="399"/>
      <c r="BG3846" s="410"/>
      <c r="BH3846" s="153"/>
      <c r="BI3846" s="153"/>
      <c r="BJ3846" s="153"/>
      <c r="BK3846" s="153"/>
      <c r="BL3846" s="153"/>
    </row>
    <row r="3847" spans="1:64" x14ac:dyDescent="0.45">
      <c r="A3847" s="151"/>
      <c r="B3847" s="152"/>
      <c r="C3847" s="51"/>
      <c r="D3847" s="51"/>
      <c r="E3847" s="153"/>
      <c r="F3847" s="153"/>
      <c r="BF3847" s="399"/>
      <c r="BG3847" s="410"/>
      <c r="BH3847" s="153"/>
      <c r="BI3847" s="153"/>
      <c r="BJ3847" s="153"/>
      <c r="BK3847" s="153"/>
      <c r="BL3847" s="153"/>
    </row>
    <row r="3848" spans="1:64" x14ac:dyDescent="0.45">
      <c r="A3848" s="151"/>
      <c r="B3848" s="152"/>
      <c r="C3848" s="51"/>
      <c r="D3848" s="51"/>
      <c r="E3848" s="153"/>
      <c r="F3848" s="153"/>
      <c r="BF3848" s="399"/>
      <c r="BG3848" s="410"/>
      <c r="BH3848" s="153"/>
      <c r="BI3848" s="153"/>
      <c r="BJ3848" s="153"/>
      <c r="BK3848" s="153"/>
      <c r="BL3848" s="153"/>
    </row>
    <row r="3849" spans="1:64" x14ac:dyDescent="0.45">
      <c r="A3849" s="151"/>
      <c r="B3849" s="152"/>
      <c r="C3849" s="51"/>
      <c r="D3849" s="51"/>
      <c r="E3849" s="153"/>
      <c r="F3849" s="153"/>
      <c r="BF3849" s="399"/>
      <c r="BG3849" s="410"/>
      <c r="BH3849" s="153"/>
      <c r="BI3849" s="153"/>
      <c r="BJ3849" s="153"/>
      <c r="BK3849" s="153"/>
      <c r="BL3849" s="153"/>
    </row>
    <row r="3850" spans="1:64" x14ac:dyDescent="0.45">
      <c r="A3850" s="151"/>
      <c r="B3850" s="152"/>
      <c r="C3850" s="51"/>
      <c r="D3850" s="51"/>
      <c r="E3850" s="153"/>
      <c r="F3850" s="153"/>
      <c r="BF3850" s="399"/>
      <c r="BG3850" s="410"/>
      <c r="BH3850" s="153"/>
      <c r="BI3850" s="153"/>
      <c r="BJ3850" s="153"/>
      <c r="BK3850" s="153"/>
      <c r="BL3850" s="153"/>
    </row>
    <row r="3851" spans="1:64" x14ac:dyDescent="0.45">
      <c r="A3851" s="151"/>
      <c r="B3851" s="152"/>
      <c r="C3851" s="51"/>
      <c r="D3851" s="51"/>
      <c r="E3851" s="153"/>
      <c r="F3851" s="153"/>
      <c r="BF3851" s="399"/>
      <c r="BG3851" s="410"/>
      <c r="BH3851" s="153"/>
      <c r="BI3851" s="153"/>
      <c r="BJ3851" s="153"/>
      <c r="BK3851" s="153"/>
      <c r="BL3851" s="153"/>
    </row>
    <row r="3852" spans="1:64" x14ac:dyDescent="0.45">
      <c r="A3852" s="151"/>
      <c r="B3852" s="152"/>
      <c r="C3852" s="51"/>
      <c r="D3852" s="51"/>
      <c r="E3852" s="153"/>
      <c r="F3852" s="153"/>
      <c r="BF3852" s="399"/>
      <c r="BG3852" s="410"/>
      <c r="BH3852" s="153"/>
      <c r="BI3852" s="153"/>
      <c r="BJ3852" s="153"/>
      <c r="BK3852" s="153"/>
      <c r="BL3852" s="153"/>
    </row>
    <row r="3853" spans="1:64" x14ac:dyDescent="0.45">
      <c r="A3853" s="151"/>
      <c r="B3853" s="152"/>
      <c r="C3853" s="51"/>
      <c r="D3853" s="51"/>
      <c r="E3853" s="153"/>
      <c r="F3853" s="153"/>
      <c r="BF3853" s="399"/>
      <c r="BG3853" s="410"/>
      <c r="BH3853" s="153"/>
      <c r="BI3853" s="153"/>
      <c r="BJ3853" s="153"/>
      <c r="BK3853" s="153"/>
      <c r="BL3853" s="153"/>
    </row>
    <row r="3854" spans="1:64" x14ac:dyDescent="0.45">
      <c r="A3854" s="151"/>
      <c r="B3854" s="152"/>
      <c r="C3854" s="51"/>
      <c r="D3854" s="51"/>
      <c r="E3854" s="153"/>
      <c r="F3854" s="153"/>
      <c r="BF3854" s="399"/>
      <c r="BG3854" s="410"/>
      <c r="BH3854" s="153"/>
      <c r="BI3854" s="153"/>
      <c r="BJ3854" s="153"/>
      <c r="BK3854" s="153"/>
      <c r="BL3854" s="153"/>
    </row>
    <row r="3855" spans="1:64" x14ac:dyDescent="0.45">
      <c r="A3855" s="151"/>
      <c r="B3855" s="152"/>
      <c r="C3855" s="51"/>
      <c r="D3855" s="51"/>
      <c r="E3855" s="153"/>
      <c r="F3855" s="153"/>
      <c r="BF3855" s="399"/>
      <c r="BG3855" s="410"/>
      <c r="BH3855" s="153"/>
      <c r="BI3855" s="153"/>
      <c r="BJ3855" s="153"/>
      <c r="BK3855" s="153"/>
      <c r="BL3855" s="153"/>
    </row>
    <row r="3856" spans="1:64" x14ac:dyDescent="0.45">
      <c r="A3856" s="151"/>
      <c r="B3856" s="152"/>
      <c r="C3856" s="51"/>
      <c r="D3856" s="51"/>
      <c r="E3856" s="153"/>
      <c r="F3856" s="153"/>
      <c r="BF3856" s="399"/>
      <c r="BG3856" s="410"/>
      <c r="BH3856" s="153"/>
      <c r="BI3856" s="153"/>
      <c r="BJ3856" s="153"/>
      <c r="BK3856" s="153"/>
      <c r="BL3856" s="153"/>
    </row>
    <row r="3857" spans="1:64" x14ac:dyDescent="0.45">
      <c r="A3857" s="151"/>
      <c r="B3857" s="152"/>
      <c r="C3857" s="51"/>
      <c r="D3857" s="51"/>
      <c r="E3857" s="153"/>
      <c r="F3857" s="153"/>
      <c r="BF3857" s="399"/>
      <c r="BG3857" s="410"/>
      <c r="BH3857" s="153"/>
      <c r="BI3857" s="153"/>
      <c r="BJ3857" s="153"/>
      <c r="BK3857" s="153"/>
      <c r="BL3857" s="153"/>
    </row>
    <row r="3858" spans="1:64" x14ac:dyDescent="0.45">
      <c r="A3858" s="151"/>
      <c r="B3858" s="152"/>
      <c r="C3858" s="51"/>
      <c r="D3858" s="51"/>
      <c r="E3858" s="153"/>
      <c r="F3858" s="153"/>
      <c r="BF3858" s="399"/>
      <c r="BG3858" s="410"/>
      <c r="BH3858" s="153"/>
      <c r="BI3858" s="153"/>
      <c r="BJ3858" s="153"/>
      <c r="BK3858" s="153"/>
      <c r="BL3858" s="153"/>
    </row>
    <row r="3859" spans="1:64" x14ac:dyDescent="0.45">
      <c r="A3859" s="151"/>
      <c r="B3859" s="152"/>
      <c r="C3859" s="51"/>
      <c r="D3859" s="51"/>
      <c r="E3859" s="153"/>
      <c r="F3859" s="153"/>
      <c r="BF3859" s="399"/>
      <c r="BG3859" s="410"/>
      <c r="BH3859" s="153"/>
      <c r="BI3859" s="153"/>
      <c r="BJ3859" s="153"/>
      <c r="BK3859" s="153"/>
      <c r="BL3859" s="153"/>
    </row>
    <row r="3860" spans="1:64" x14ac:dyDescent="0.45">
      <c r="A3860" s="151"/>
      <c r="B3860" s="152"/>
      <c r="C3860" s="51"/>
      <c r="D3860" s="51"/>
      <c r="E3860" s="153"/>
      <c r="F3860" s="153"/>
      <c r="BF3860" s="399"/>
      <c r="BG3860" s="410"/>
      <c r="BH3860" s="153"/>
      <c r="BI3860" s="153"/>
      <c r="BJ3860" s="153"/>
      <c r="BK3860" s="153"/>
      <c r="BL3860" s="153"/>
    </row>
    <row r="3861" spans="1:64" x14ac:dyDescent="0.45">
      <c r="A3861" s="151"/>
      <c r="B3861" s="152"/>
      <c r="C3861" s="51"/>
      <c r="D3861" s="51"/>
      <c r="E3861" s="153"/>
      <c r="F3861" s="153"/>
      <c r="BF3861" s="399"/>
      <c r="BG3861" s="410"/>
      <c r="BH3861" s="153"/>
      <c r="BI3861" s="153"/>
      <c r="BJ3861" s="153"/>
      <c r="BK3861" s="153"/>
      <c r="BL3861" s="153"/>
    </row>
    <row r="3862" spans="1:64" x14ac:dyDescent="0.45">
      <c r="A3862" s="151"/>
      <c r="B3862" s="152"/>
      <c r="C3862" s="51"/>
      <c r="D3862" s="51"/>
      <c r="E3862" s="153"/>
      <c r="F3862" s="153"/>
      <c r="BF3862" s="399"/>
      <c r="BG3862" s="410"/>
      <c r="BH3862" s="153"/>
      <c r="BI3862" s="153"/>
      <c r="BJ3862" s="153"/>
      <c r="BK3862" s="153"/>
      <c r="BL3862" s="153"/>
    </row>
    <row r="3863" spans="1:64" x14ac:dyDescent="0.45">
      <c r="A3863" s="151"/>
      <c r="B3863" s="152"/>
      <c r="C3863" s="51"/>
      <c r="D3863" s="51"/>
      <c r="E3863" s="153"/>
      <c r="F3863" s="153"/>
      <c r="BF3863" s="399"/>
      <c r="BG3863" s="410"/>
      <c r="BH3863" s="153"/>
      <c r="BI3863" s="153"/>
      <c r="BJ3863" s="153"/>
      <c r="BK3863" s="153"/>
      <c r="BL3863" s="153"/>
    </row>
    <row r="3864" spans="1:64" x14ac:dyDescent="0.45">
      <c r="A3864" s="151"/>
      <c r="B3864" s="152"/>
      <c r="C3864" s="51"/>
      <c r="D3864" s="51"/>
      <c r="E3864" s="153"/>
      <c r="F3864" s="153"/>
      <c r="BF3864" s="399"/>
      <c r="BG3864" s="410"/>
      <c r="BH3864" s="153"/>
      <c r="BI3864" s="153"/>
      <c r="BJ3864" s="153"/>
      <c r="BK3864" s="153"/>
      <c r="BL3864" s="153"/>
    </row>
    <row r="3865" spans="1:64" x14ac:dyDescent="0.45">
      <c r="A3865" s="151"/>
      <c r="B3865" s="152"/>
      <c r="C3865" s="51"/>
      <c r="D3865" s="51"/>
      <c r="E3865" s="153"/>
      <c r="F3865" s="153"/>
      <c r="BF3865" s="399"/>
      <c r="BG3865" s="410"/>
      <c r="BH3865" s="153"/>
      <c r="BI3865" s="153"/>
      <c r="BJ3865" s="153"/>
      <c r="BK3865" s="153"/>
      <c r="BL3865" s="153"/>
    </row>
    <row r="3866" spans="1:64" x14ac:dyDescent="0.45">
      <c r="A3866" s="151"/>
      <c r="B3866" s="152"/>
      <c r="C3866" s="51"/>
      <c r="D3866" s="51"/>
      <c r="E3866" s="153"/>
      <c r="F3866" s="153"/>
      <c r="BF3866" s="399"/>
      <c r="BG3866" s="410"/>
      <c r="BH3866" s="153"/>
      <c r="BI3866" s="153"/>
      <c r="BJ3866" s="153"/>
      <c r="BK3866" s="153"/>
      <c r="BL3866" s="153"/>
    </row>
    <row r="3867" spans="1:64" x14ac:dyDescent="0.45">
      <c r="A3867" s="151"/>
      <c r="B3867" s="152"/>
      <c r="C3867" s="51"/>
      <c r="D3867" s="51"/>
      <c r="E3867" s="153"/>
      <c r="F3867" s="153"/>
      <c r="BF3867" s="399"/>
      <c r="BG3867" s="410"/>
      <c r="BH3867" s="153"/>
      <c r="BI3867" s="153"/>
      <c r="BJ3867" s="153"/>
      <c r="BK3867" s="153"/>
      <c r="BL3867" s="153"/>
    </row>
    <row r="3868" spans="1:64" x14ac:dyDescent="0.45">
      <c r="A3868" s="151"/>
      <c r="B3868" s="152"/>
      <c r="C3868" s="51"/>
      <c r="D3868" s="51"/>
      <c r="E3868" s="153"/>
      <c r="F3868" s="153"/>
      <c r="BF3868" s="399"/>
      <c r="BG3868" s="410"/>
      <c r="BH3868" s="153"/>
      <c r="BI3868" s="153"/>
      <c r="BJ3868" s="153"/>
      <c r="BK3868" s="153"/>
      <c r="BL3868" s="153"/>
    </row>
    <row r="3869" spans="1:64" x14ac:dyDescent="0.45">
      <c r="A3869" s="151"/>
      <c r="B3869" s="152"/>
      <c r="C3869" s="51"/>
      <c r="D3869" s="51"/>
      <c r="E3869" s="153"/>
      <c r="F3869" s="153"/>
      <c r="BF3869" s="399"/>
      <c r="BG3869" s="410"/>
      <c r="BH3869" s="153"/>
      <c r="BI3869" s="153"/>
      <c r="BJ3869" s="153"/>
      <c r="BK3869" s="153"/>
      <c r="BL3869" s="153"/>
    </row>
    <row r="3870" spans="1:64" x14ac:dyDescent="0.45">
      <c r="A3870" s="151"/>
      <c r="B3870" s="152"/>
      <c r="C3870" s="51"/>
      <c r="D3870" s="51"/>
      <c r="E3870" s="153"/>
      <c r="F3870" s="153"/>
      <c r="BF3870" s="399"/>
      <c r="BG3870" s="410"/>
      <c r="BH3870" s="153"/>
      <c r="BI3870" s="153"/>
      <c r="BJ3870" s="153"/>
      <c r="BK3870" s="153"/>
      <c r="BL3870" s="153"/>
    </row>
    <row r="3871" spans="1:64" x14ac:dyDescent="0.45">
      <c r="A3871" s="151"/>
      <c r="B3871" s="152"/>
      <c r="C3871" s="51"/>
      <c r="D3871" s="51"/>
      <c r="E3871" s="153"/>
      <c r="F3871" s="153"/>
      <c r="BF3871" s="399"/>
      <c r="BG3871" s="410"/>
      <c r="BH3871" s="153"/>
      <c r="BI3871" s="153"/>
      <c r="BJ3871" s="153"/>
      <c r="BK3871" s="153"/>
      <c r="BL3871" s="153"/>
    </row>
    <row r="3872" spans="1:64" x14ac:dyDescent="0.45">
      <c r="A3872" s="151"/>
      <c r="B3872" s="152"/>
      <c r="C3872" s="51"/>
      <c r="D3872" s="51"/>
      <c r="E3872" s="153"/>
      <c r="F3872" s="153"/>
      <c r="BF3872" s="399"/>
      <c r="BG3872" s="410"/>
      <c r="BH3872" s="153"/>
      <c r="BI3872" s="153"/>
      <c r="BJ3872" s="153"/>
      <c r="BK3872" s="153"/>
      <c r="BL3872" s="153"/>
    </row>
    <row r="3873" spans="1:64" x14ac:dyDescent="0.45">
      <c r="A3873" s="151"/>
      <c r="B3873" s="152"/>
      <c r="C3873" s="51"/>
      <c r="D3873" s="51"/>
      <c r="E3873" s="153"/>
      <c r="F3873" s="153"/>
      <c r="BF3873" s="399"/>
      <c r="BG3873" s="410"/>
      <c r="BH3873" s="153"/>
      <c r="BI3873" s="153"/>
      <c r="BJ3873" s="153"/>
      <c r="BK3873" s="153"/>
      <c r="BL3873" s="153"/>
    </row>
    <row r="3874" spans="1:64" x14ac:dyDescent="0.45">
      <c r="A3874" s="151"/>
      <c r="B3874" s="152"/>
      <c r="C3874" s="51"/>
      <c r="D3874" s="51"/>
      <c r="E3874" s="153"/>
      <c r="F3874" s="153"/>
      <c r="BF3874" s="399"/>
      <c r="BG3874" s="410"/>
      <c r="BH3874" s="153"/>
      <c r="BI3874" s="153"/>
      <c r="BJ3874" s="153"/>
      <c r="BK3874" s="153"/>
      <c r="BL3874" s="153"/>
    </row>
    <row r="3875" spans="1:64" x14ac:dyDescent="0.45">
      <c r="A3875" s="151"/>
      <c r="B3875" s="152"/>
      <c r="C3875" s="51"/>
      <c r="D3875" s="51"/>
      <c r="E3875" s="153"/>
      <c r="F3875" s="153"/>
      <c r="BF3875" s="399"/>
      <c r="BG3875" s="410"/>
      <c r="BH3875" s="153"/>
      <c r="BI3875" s="153"/>
      <c r="BJ3875" s="153"/>
      <c r="BK3875" s="153"/>
      <c r="BL3875" s="153"/>
    </row>
    <row r="3876" spans="1:64" x14ac:dyDescent="0.45">
      <c r="A3876" s="151"/>
      <c r="B3876" s="152"/>
      <c r="C3876" s="51"/>
      <c r="D3876" s="51"/>
      <c r="E3876" s="153"/>
      <c r="F3876" s="153"/>
      <c r="BF3876" s="399"/>
      <c r="BG3876" s="410"/>
      <c r="BH3876" s="153"/>
      <c r="BI3876" s="153"/>
      <c r="BJ3876" s="153"/>
      <c r="BK3876" s="153"/>
      <c r="BL3876" s="153"/>
    </row>
    <row r="3877" spans="1:64" x14ac:dyDescent="0.45">
      <c r="A3877" s="151"/>
      <c r="B3877" s="152"/>
      <c r="C3877" s="51"/>
      <c r="D3877" s="51"/>
      <c r="E3877" s="153"/>
      <c r="F3877" s="153"/>
      <c r="BF3877" s="399"/>
      <c r="BG3877" s="410"/>
      <c r="BH3877" s="153"/>
      <c r="BI3877" s="153"/>
      <c r="BJ3877" s="153"/>
      <c r="BK3877" s="153"/>
      <c r="BL3877" s="153"/>
    </row>
    <row r="3878" spans="1:64" x14ac:dyDescent="0.45">
      <c r="A3878" s="151"/>
      <c r="B3878" s="152"/>
      <c r="C3878" s="51"/>
      <c r="D3878" s="51"/>
      <c r="E3878" s="153"/>
      <c r="F3878" s="153"/>
      <c r="BF3878" s="399"/>
      <c r="BG3878" s="410"/>
      <c r="BH3878" s="153"/>
      <c r="BI3878" s="153"/>
      <c r="BJ3878" s="153"/>
      <c r="BK3878" s="153"/>
      <c r="BL3878" s="153"/>
    </row>
    <row r="3879" spans="1:64" x14ac:dyDescent="0.45">
      <c r="A3879" s="151"/>
      <c r="B3879" s="152"/>
      <c r="C3879" s="51"/>
      <c r="D3879" s="51"/>
      <c r="E3879" s="153"/>
      <c r="F3879" s="153"/>
      <c r="BF3879" s="399"/>
      <c r="BG3879" s="410"/>
      <c r="BH3879" s="153"/>
      <c r="BI3879" s="153"/>
      <c r="BJ3879" s="153"/>
      <c r="BK3879" s="153"/>
      <c r="BL3879" s="153"/>
    </row>
    <row r="3880" spans="1:64" x14ac:dyDescent="0.45">
      <c r="A3880" s="151"/>
      <c r="B3880" s="152"/>
      <c r="C3880" s="51"/>
      <c r="D3880" s="51"/>
      <c r="E3880" s="153"/>
      <c r="F3880" s="153"/>
      <c r="BF3880" s="399"/>
      <c r="BG3880" s="410"/>
      <c r="BH3880" s="153"/>
      <c r="BI3880" s="153"/>
      <c r="BJ3880" s="153"/>
      <c r="BK3880" s="153"/>
      <c r="BL3880" s="153"/>
    </row>
    <row r="3881" spans="1:64" x14ac:dyDescent="0.45">
      <c r="A3881" s="151"/>
      <c r="B3881" s="152"/>
      <c r="C3881" s="51"/>
      <c r="D3881" s="51"/>
      <c r="E3881" s="153"/>
      <c r="F3881" s="153"/>
      <c r="BF3881" s="399"/>
      <c r="BG3881" s="410"/>
      <c r="BH3881" s="153"/>
      <c r="BI3881" s="153"/>
      <c r="BJ3881" s="153"/>
      <c r="BK3881" s="153"/>
      <c r="BL3881" s="153"/>
    </row>
    <row r="3882" spans="1:64" x14ac:dyDescent="0.45">
      <c r="A3882" s="151"/>
      <c r="B3882" s="152"/>
      <c r="C3882" s="51"/>
      <c r="D3882" s="51"/>
      <c r="E3882" s="153"/>
      <c r="F3882" s="153"/>
      <c r="BF3882" s="399"/>
      <c r="BG3882" s="410"/>
      <c r="BH3882" s="153"/>
      <c r="BI3882" s="153"/>
      <c r="BJ3882" s="153"/>
      <c r="BK3882" s="153"/>
      <c r="BL3882" s="153"/>
    </row>
    <row r="3883" spans="1:64" x14ac:dyDescent="0.45">
      <c r="A3883" s="151"/>
      <c r="B3883" s="152"/>
      <c r="C3883" s="51"/>
      <c r="D3883" s="51"/>
      <c r="E3883" s="153"/>
      <c r="F3883" s="153"/>
      <c r="BF3883" s="399"/>
      <c r="BG3883" s="410"/>
      <c r="BH3883" s="153"/>
      <c r="BI3883" s="153"/>
      <c r="BJ3883" s="153"/>
      <c r="BK3883" s="153"/>
      <c r="BL3883" s="153"/>
    </row>
    <row r="3884" spans="1:64" x14ac:dyDescent="0.45">
      <c r="A3884" s="151"/>
      <c r="B3884" s="152"/>
      <c r="C3884" s="51"/>
      <c r="D3884" s="51"/>
      <c r="E3884" s="153"/>
      <c r="F3884" s="153"/>
      <c r="BF3884" s="399"/>
      <c r="BG3884" s="410"/>
      <c r="BH3884" s="153"/>
      <c r="BI3884" s="153"/>
      <c r="BJ3884" s="153"/>
      <c r="BK3884" s="153"/>
      <c r="BL3884" s="153"/>
    </row>
    <row r="3885" spans="1:64" x14ac:dyDescent="0.45">
      <c r="A3885" s="151"/>
      <c r="B3885" s="152"/>
      <c r="C3885" s="51"/>
      <c r="D3885" s="51"/>
      <c r="E3885" s="153"/>
      <c r="F3885" s="153"/>
      <c r="BF3885" s="399"/>
      <c r="BG3885" s="410"/>
      <c r="BH3885" s="153"/>
      <c r="BI3885" s="153"/>
      <c r="BJ3885" s="153"/>
      <c r="BK3885" s="153"/>
      <c r="BL3885" s="153"/>
    </row>
    <row r="3886" spans="1:64" x14ac:dyDescent="0.45">
      <c r="A3886" s="151"/>
      <c r="B3886" s="152"/>
      <c r="C3886" s="51"/>
      <c r="D3886" s="51"/>
      <c r="E3886" s="153"/>
      <c r="F3886" s="153"/>
      <c r="BF3886" s="399"/>
      <c r="BG3886" s="410"/>
      <c r="BH3886" s="153"/>
      <c r="BI3886" s="153"/>
      <c r="BJ3886" s="153"/>
      <c r="BK3886" s="153"/>
      <c r="BL3886" s="153"/>
    </row>
    <row r="3887" spans="1:64" x14ac:dyDescent="0.45">
      <c r="A3887" s="151"/>
      <c r="B3887" s="152"/>
      <c r="C3887" s="51"/>
      <c r="D3887" s="51"/>
      <c r="E3887" s="153"/>
      <c r="F3887" s="153"/>
      <c r="BF3887" s="399"/>
      <c r="BG3887" s="410"/>
      <c r="BH3887" s="153"/>
      <c r="BI3887" s="153"/>
      <c r="BJ3887" s="153"/>
      <c r="BK3887" s="153"/>
      <c r="BL3887" s="153"/>
    </row>
    <row r="3888" spans="1:64" x14ac:dyDescent="0.45">
      <c r="A3888" s="151"/>
      <c r="B3888" s="152"/>
      <c r="C3888" s="51"/>
      <c r="D3888" s="51"/>
      <c r="E3888" s="153"/>
      <c r="F3888" s="153"/>
      <c r="BF3888" s="399"/>
      <c r="BG3888" s="410"/>
      <c r="BH3888" s="153"/>
      <c r="BI3888" s="153"/>
      <c r="BJ3888" s="153"/>
      <c r="BK3888" s="153"/>
      <c r="BL3888" s="153"/>
    </row>
    <row r="3889" spans="1:64" x14ac:dyDescent="0.45">
      <c r="A3889" s="151"/>
      <c r="B3889" s="152"/>
      <c r="C3889" s="51"/>
      <c r="D3889" s="51"/>
      <c r="E3889" s="153"/>
      <c r="F3889" s="153"/>
      <c r="BF3889" s="399"/>
      <c r="BG3889" s="410"/>
      <c r="BH3889" s="153"/>
      <c r="BI3889" s="153"/>
      <c r="BJ3889" s="153"/>
      <c r="BK3889" s="153"/>
      <c r="BL3889" s="153"/>
    </row>
    <row r="3890" spans="1:64" x14ac:dyDescent="0.45">
      <c r="A3890" s="151"/>
      <c r="B3890" s="152"/>
      <c r="C3890" s="51"/>
      <c r="D3890" s="51"/>
      <c r="E3890" s="153"/>
      <c r="F3890" s="153"/>
      <c r="BF3890" s="399"/>
      <c r="BG3890" s="410"/>
      <c r="BH3890" s="153"/>
      <c r="BI3890" s="153"/>
      <c r="BJ3890" s="153"/>
      <c r="BK3890" s="153"/>
      <c r="BL3890" s="153"/>
    </row>
    <row r="3891" spans="1:64" x14ac:dyDescent="0.45">
      <c r="A3891" s="151"/>
      <c r="B3891" s="152"/>
      <c r="C3891" s="51"/>
      <c r="D3891" s="51"/>
      <c r="E3891" s="153"/>
      <c r="F3891" s="153"/>
      <c r="BF3891" s="399"/>
      <c r="BG3891" s="410"/>
      <c r="BH3891" s="153"/>
      <c r="BI3891" s="153"/>
      <c r="BJ3891" s="153"/>
      <c r="BK3891" s="153"/>
      <c r="BL3891" s="153"/>
    </row>
    <row r="3892" spans="1:64" x14ac:dyDescent="0.45">
      <c r="A3892" s="151"/>
      <c r="B3892" s="152"/>
      <c r="C3892" s="51"/>
      <c r="D3892" s="51"/>
      <c r="E3892" s="153"/>
      <c r="F3892" s="153"/>
      <c r="BF3892" s="399"/>
      <c r="BG3892" s="410"/>
      <c r="BH3892" s="153"/>
      <c r="BI3892" s="153"/>
      <c r="BJ3892" s="153"/>
      <c r="BK3892" s="153"/>
      <c r="BL3892" s="153"/>
    </row>
    <row r="3893" spans="1:64" x14ac:dyDescent="0.45">
      <c r="A3893" s="151"/>
      <c r="B3893" s="152"/>
      <c r="C3893" s="51"/>
      <c r="D3893" s="51"/>
      <c r="E3893" s="153"/>
      <c r="F3893" s="153"/>
      <c r="BF3893" s="399"/>
      <c r="BG3893" s="410"/>
      <c r="BH3893" s="153"/>
      <c r="BI3893" s="153"/>
      <c r="BJ3893" s="153"/>
      <c r="BK3893" s="153"/>
      <c r="BL3893" s="153"/>
    </row>
    <row r="3894" spans="1:64" x14ac:dyDescent="0.45">
      <c r="A3894" s="151"/>
      <c r="B3894" s="152"/>
      <c r="C3894" s="51"/>
      <c r="D3894" s="51"/>
      <c r="E3894" s="153"/>
      <c r="F3894" s="153"/>
      <c r="BF3894" s="399"/>
      <c r="BG3894" s="410"/>
      <c r="BH3894" s="153"/>
      <c r="BI3894" s="153"/>
      <c r="BJ3894" s="153"/>
      <c r="BK3894" s="153"/>
      <c r="BL3894" s="153"/>
    </row>
    <row r="3895" spans="1:64" x14ac:dyDescent="0.45">
      <c r="A3895" s="151"/>
      <c r="B3895" s="152"/>
      <c r="C3895" s="51"/>
      <c r="D3895" s="51"/>
      <c r="E3895" s="153"/>
      <c r="F3895" s="153"/>
      <c r="BF3895" s="399"/>
      <c r="BG3895" s="410"/>
      <c r="BH3895" s="153"/>
      <c r="BI3895" s="153"/>
      <c r="BJ3895" s="153"/>
      <c r="BK3895" s="153"/>
      <c r="BL3895" s="153"/>
    </row>
    <row r="3896" spans="1:64" x14ac:dyDescent="0.45">
      <c r="A3896" s="151"/>
      <c r="B3896" s="152"/>
      <c r="C3896" s="51"/>
      <c r="D3896" s="51"/>
      <c r="E3896" s="153"/>
      <c r="F3896" s="153"/>
      <c r="BF3896" s="399"/>
      <c r="BG3896" s="410"/>
      <c r="BH3896" s="153"/>
      <c r="BI3896" s="153"/>
      <c r="BJ3896" s="153"/>
      <c r="BK3896" s="153"/>
      <c r="BL3896" s="153"/>
    </row>
    <row r="3897" spans="1:64" x14ac:dyDescent="0.45">
      <c r="A3897" s="151"/>
      <c r="B3897" s="152"/>
      <c r="C3897" s="51"/>
      <c r="D3897" s="51"/>
      <c r="E3897" s="153"/>
      <c r="F3897" s="153"/>
      <c r="BF3897" s="399"/>
      <c r="BG3897" s="410"/>
      <c r="BH3897" s="153"/>
      <c r="BI3897" s="153"/>
      <c r="BJ3897" s="153"/>
      <c r="BK3897" s="153"/>
      <c r="BL3897" s="153"/>
    </row>
    <row r="3898" spans="1:64" x14ac:dyDescent="0.45">
      <c r="A3898" s="151"/>
      <c r="B3898" s="152"/>
      <c r="C3898" s="51"/>
      <c r="D3898" s="51"/>
      <c r="E3898" s="153"/>
      <c r="F3898" s="153"/>
      <c r="BF3898" s="399"/>
      <c r="BG3898" s="410"/>
      <c r="BH3898" s="153"/>
      <c r="BI3898" s="153"/>
      <c r="BJ3898" s="153"/>
      <c r="BK3898" s="153"/>
      <c r="BL3898" s="153"/>
    </row>
    <row r="3899" spans="1:64" x14ac:dyDescent="0.45">
      <c r="A3899" s="151"/>
      <c r="B3899" s="152"/>
      <c r="C3899" s="51"/>
      <c r="D3899" s="51"/>
      <c r="E3899" s="153"/>
      <c r="F3899" s="153"/>
      <c r="BF3899" s="399"/>
      <c r="BG3899" s="410"/>
      <c r="BH3899" s="153"/>
      <c r="BI3899" s="153"/>
      <c r="BJ3899" s="153"/>
      <c r="BK3899" s="153"/>
      <c r="BL3899" s="153"/>
    </row>
    <row r="3900" spans="1:64" x14ac:dyDescent="0.45">
      <c r="A3900" s="151"/>
      <c r="B3900" s="152"/>
      <c r="C3900" s="51"/>
      <c r="D3900" s="51"/>
      <c r="E3900" s="153"/>
      <c r="F3900" s="153"/>
      <c r="BF3900" s="399"/>
      <c r="BG3900" s="410"/>
      <c r="BH3900" s="153"/>
      <c r="BI3900" s="153"/>
      <c r="BJ3900" s="153"/>
      <c r="BK3900" s="153"/>
      <c r="BL3900" s="153"/>
    </row>
    <row r="3901" spans="1:64" x14ac:dyDescent="0.45">
      <c r="A3901" s="151"/>
      <c r="B3901" s="152"/>
      <c r="C3901" s="51"/>
      <c r="D3901" s="51"/>
      <c r="E3901" s="153"/>
      <c r="F3901" s="153"/>
      <c r="BF3901" s="399"/>
      <c r="BG3901" s="410"/>
      <c r="BH3901" s="153"/>
      <c r="BI3901" s="153"/>
      <c r="BJ3901" s="153"/>
      <c r="BK3901" s="153"/>
      <c r="BL3901" s="153"/>
    </row>
    <row r="3902" spans="1:64" x14ac:dyDescent="0.45">
      <c r="A3902" s="151"/>
      <c r="B3902" s="152"/>
      <c r="C3902" s="51"/>
      <c r="D3902" s="51"/>
      <c r="E3902" s="153"/>
      <c r="F3902" s="153"/>
      <c r="BF3902" s="399"/>
      <c r="BG3902" s="410"/>
      <c r="BH3902" s="153"/>
      <c r="BI3902" s="153"/>
      <c r="BJ3902" s="153"/>
      <c r="BK3902" s="153"/>
      <c r="BL3902" s="153"/>
    </row>
    <row r="3903" spans="1:64" x14ac:dyDescent="0.45">
      <c r="A3903" s="151"/>
      <c r="B3903" s="152"/>
      <c r="C3903" s="51"/>
      <c r="D3903" s="51"/>
      <c r="E3903" s="153"/>
      <c r="F3903" s="153"/>
      <c r="BF3903" s="399"/>
      <c r="BG3903" s="410"/>
      <c r="BH3903" s="153"/>
      <c r="BI3903" s="153"/>
      <c r="BJ3903" s="153"/>
      <c r="BK3903" s="153"/>
      <c r="BL3903" s="153"/>
    </row>
    <row r="3904" spans="1:64" x14ac:dyDescent="0.45">
      <c r="A3904" s="151"/>
      <c r="B3904" s="152"/>
      <c r="C3904" s="51"/>
      <c r="D3904" s="51"/>
      <c r="E3904" s="153"/>
      <c r="F3904" s="153"/>
      <c r="BF3904" s="399"/>
      <c r="BG3904" s="410"/>
      <c r="BH3904" s="153"/>
      <c r="BI3904" s="153"/>
      <c r="BJ3904" s="153"/>
      <c r="BK3904" s="153"/>
      <c r="BL3904" s="153"/>
    </row>
    <row r="3905" spans="1:64" x14ac:dyDescent="0.45">
      <c r="A3905" s="151"/>
      <c r="B3905" s="152"/>
      <c r="C3905" s="51"/>
      <c r="D3905" s="51"/>
      <c r="E3905" s="153"/>
      <c r="F3905" s="153"/>
      <c r="BF3905" s="399"/>
      <c r="BG3905" s="410"/>
      <c r="BH3905" s="153"/>
      <c r="BI3905" s="153"/>
      <c r="BJ3905" s="153"/>
      <c r="BK3905" s="153"/>
      <c r="BL3905" s="153"/>
    </row>
    <row r="3906" spans="1:64" x14ac:dyDescent="0.45">
      <c r="A3906" s="151"/>
      <c r="B3906" s="152"/>
      <c r="C3906" s="51"/>
      <c r="D3906" s="51"/>
      <c r="E3906" s="153"/>
      <c r="F3906" s="153"/>
      <c r="BF3906" s="399"/>
      <c r="BG3906" s="410"/>
      <c r="BH3906" s="153"/>
      <c r="BI3906" s="153"/>
      <c r="BJ3906" s="153"/>
      <c r="BK3906" s="153"/>
      <c r="BL3906" s="153"/>
    </row>
    <row r="3907" spans="1:64" x14ac:dyDescent="0.45">
      <c r="A3907" s="151"/>
      <c r="B3907" s="152"/>
      <c r="C3907" s="51"/>
      <c r="D3907" s="51"/>
      <c r="E3907" s="153"/>
      <c r="F3907" s="153"/>
      <c r="BF3907" s="399"/>
      <c r="BG3907" s="410"/>
      <c r="BH3907" s="153"/>
      <c r="BI3907" s="153"/>
      <c r="BJ3907" s="153"/>
      <c r="BK3907" s="153"/>
      <c r="BL3907" s="153"/>
    </row>
    <row r="3908" spans="1:64" x14ac:dyDescent="0.45">
      <c r="A3908" s="151"/>
      <c r="B3908" s="152"/>
      <c r="C3908" s="51"/>
      <c r="D3908" s="51"/>
      <c r="E3908" s="153"/>
      <c r="F3908" s="153"/>
      <c r="BF3908" s="399"/>
      <c r="BG3908" s="410"/>
      <c r="BH3908" s="153"/>
      <c r="BI3908" s="153"/>
      <c r="BJ3908" s="153"/>
      <c r="BK3908" s="153"/>
      <c r="BL3908" s="153"/>
    </row>
    <row r="3909" spans="1:64" x14ac:dyDescent="0.45">
      <c r="A3909" s="151"/>
      <c r="B3909" s="152"/>
      <c r="C3909" s="51"/>
      <c r="D3909" s="51"/>
      <c r="E3909" s="153"/>
      <c r="F3909" s="153"/>
      <c r="BF3909" s="399"/>
      <c r="BG3909" s="410"/>
      <c r="BH3909" s="153"/>
      <c r="BI3909" s="153"/>
      <c r="BJ3909" s="153"/>
      <c r="BK3909" s="153"/>
      <c r="BL3909" s="153"/>
    </row>
    <row r="3910" spans="1:64" x14ac:dyDescent="0.45">
      <c r="A3910" s="151"/>
      <c r="B3910" s="152"/>
      <c r="C3910" s="51"/>
      <c r="D3910" s="51"/>
      <c r="E3910" s="153"/>
      <c r="F3910" s="153"/>
      <c r="BF3910" s="399"/>
      <c r="BG3910" s="410"/>
      <c r="BH3910" s="153"/>
      <c r="BI3910" s="153"/>
      <c r="BJ3910" s="153"/>
      <c r="BK3910" s="153"/>
      <c r="BL3910" s="153"/>
    </row>
    <row r="3911" spans="1:64" x14ac:dyDescent="0.45">
      <c r="A3911" s="151"/>
      <c r="B3911" s="152"/>
      <c r="C3911" s="51"/>
      <c r="D3911" s="51"/>
      <c r="E3911" s="153"/>
      <c r="F3911" s="153"/>
      <c r="BF3911" s="399"/>
      <c r="BG3911" s="410"/>
      <c r="BH3911" s="153"/>
      <c r="BI3911" s="153"/>
      <c r="BJ3911" s="153"/>
      <c r="BK3911" s="153"/>
      <c r="BL3911" s="153"/>
    </row>
    <row r="3912" spans="1:64" x14ac:dyDescent="0.45">
      <c r="A3912" s="151"/>
      <c r="B3912" s="152"/>
      <c r="C3912" s="51"/>
      <c r="D3912" s="51"/>
      <c r="E3912" s="153"/>
      <c r="F3912" s="153"/>
      <c r="BF3912" s="399"/>
      <c r="BG3912" s="410"/>
      <c r="BH3912" s="153"/>
      <c r="BI3912" s="153"/>
      <c r="BJ3912" s="153"/>
      <c r="BK3912" s="153"/>
      <c r="BL3912" s="153"/>
    </row>
    <row r="3913" spans="1:64" x14ac:dyDescent="0.45">
      <c r="A3913" s="151"/>
      <c r="B3913" s="152"/>
      <c r="C3913" s="51"/>
      <c r="D3913" s="51"/>
      <c r="E3913" s="153"/>
      <c r="F3913" s="153"/>
      <c r="BF3913" s="399"/>
      <c r="BG3913" s="410"/>
      <c r="BH3913" s="153"/>
      <c r="BI3913" s="153"/>
      <c r="BJ3913" s="153"/>
      <c r="BK3913" s="153"/>
      <c r="BL3913" s="153"/>
    </row>
    <row r="3914" spans="1:64" x14ac:dyDescent="0.45">
      <c r="A3914" s="151"/>
      <c r="B3914" s="152"/>
      <c r="C3914" s="51"/>
      <c r="D3914" s="51"/>
      <c r="E3914" s="153"/>
      <c r="F3914" s="153"/>
      <c r="BF3914" s="399"/>
      <c r="BG3914" s="410"/>
      <c r="BH3914" s="153"/>
      <c r="BI3914" s="153"/>
      <c r="BJ3914" s="153"/>
      <c r="BK3914" s="153"/>
      <c r="BL3914" s="153"/>
    </row>
    <row r="3915" spans="1:64" x14ac:dyDescent="0.45">
      <c r="A3915" s="151"/>
      <c r="B3915" s="152"/>
      <c r="C3915" s="51"/>
      <c r="D3915" s="51"/>
      <c r="E3915" s="153"/>
      <c r="F3915" s="153"/>
      <c r="BF3915" s="399"/>
      <c r="BG3915" s="410"/>
      <c r="BH3915" s="153"/>
      <c r="BI3915" s="153"/>
      <c r="BJ3915" s="153"/>
      <c r="BK3915" s="153"/>
      <c r="BL3915" s="153"/>
    </row>
    <row r="3916" spans="1:64" x14ac:dyDescent="0.45">
      <c r="A3916" s="151"/>
      <c r="B3916" s="152"/>
      <c r="C3916" s="51"/>
      <c r="D3916" s="51"/>
      <c r="E3916" s="153"/>
      <c r="F3916" s="153"/>
      <c r="BF3916" s="399"/>
      <c r="BG3916" s="410"/>
      <c r="BH3916" s="153"/>
      <c r="BI3916" s="153"/>
      <c r="BJ3916" s="153"/>
      <c r="BK3916" s="153"/>
      <c r="BL3916" s="153"/>
    </row>
    <row r="3917" spans="1:64" x14ac:dyDescent="0.45">
      <c r="A3917" s="151"/>
      <c r="B3917" s="152"/>
      <c r="C3917" s="51"/>
      <c r="D3917" s="51"/>
      <c r="E3917" s="153"/>
      <c r="F3917" s="153"/>
      <c r="BF3917" s="399"/>
      <c r="BG3917" s="410"/>
      <c r="BH3917" s="153"/>
      <c r="BI3917" s="153"/>
      <c r="BJ3917" s="153"/>
      <c r="BK3917" s="153"/>
      <c r="BL3917" s="153"/>
    </row>
    <row r="3918" spans="1:64" x14ac:dyDescent="0.45">
      <c r="A3918" s="151"/>
      <c r="B3918" s="152"/>
      <c r="C3918" s="51"/>
      <c r="D3918" s="51"/>
      <c r="E3918" s="153"/>
      <c r="F3918" s="153"/>
      <c r="BF3918" s="399"/>
      <c r="BG3918" s="410"/>
      <c r="BH3918" s="153"/>
      <c r="BI3918" s="153"/>
      <c r="BJ3918" s="153"/>
      <c r="BK3918" s="153"/>
      <c r="BL3918" s="153"/>
    </row>
    <row r="3919" spans="1:64" x14ac:dyDescent="0.45">
      <c r="A3919" s="151"/>
      <c r="B3919" s="152"/>
      <c r="C3919" s="51"/>
      <c r="D3919" s="51"/>
      <c r="E3919" s="153"/>
      <c r="F3919" s="153"/>
      <c r="BF3919" s="399"/>
      <c r="BG3919" s="410"/>
      <c r="BH3919" s="153"/>
      <c r="BI3919" s="153"/>
      <c r="BJ3919" s="153"/>
      <c r="BK3919" s="153"/>
      <c r="BL3919" s="153"/>
    </row>
    <row r="3920" spans="1:64" x14ac:dyDescent="0.45">
      <c r="A3920" s="151"/>
      <c r="B3920" s="152"/>
      <c r="C3920" s="51"/>
      <c r="D3920" s="51"/>
      <c r="E3920" s="153"/>
      <c r="F3920" s="153"/>
      <c r="BF3920" s="399"/>
      <c r="BG3920" s="410"/>
      <c r="BH3920" s="153"/>
      <c r="BI3920" s="153"/>
      <c r="BJ3920" s="153"/>
      <c r="BK3920" s="153"/>
      <c r="BL3920" s="153"/>
    </row>
    <row r="3921" spans="1:64" x14ac:dyDescent="0.45">
      <c r="A3921" s="151"/>
      <c r="B3921" s="152"/>
      <c r="C3921" s="51"/>
      <c r="D3921" s="51"/>
      <c r="E3921" s="153"/>
      <c r="F3921" s="153"/>
      <c r="BF3921" s="399"/>
      <c r="BG3921" s="410"/>
      <c r="BH3921" s="153"/>
      <c r="BI3921" s="153"/>
      <c r="BJ3921" s="153"/>
      <c r="BK3921" s="153"/>
      <c r="BL3921" s="153"/>
    </row>
    <row r="3922" spans="1:64" x14ac:dyDescent="0.45">
      <c r="A3922" s="151"/>
      <c r="B3922" s="152"/>
      <c r="C3922" s="51"/>
      <c r="D3922" s="51"/>
      <c r="E3922" s="153"/>
      <c r="F3922" s="153"/>
      <c r="BF3922" s="399"/>
      <c r="BG3922" s="410"/>
      <c r="BH3922" s="153"/>
      <c r="BI3922" s="153"/>
      <c r="BJ3922" s="153"/>
      <c r="BK3922" s="153"/>
      <c r="BL3922" s="153"/>
    </row>
    <row r="3923" spans="1:64" x14ac:dyDescent="0.45">
      <c r="A3923" s="151"/>
      <c r="B3923" s="152"/>
      <c r="C3923" s="51"/>
      <c r="D3923" s="51"/>
      <c r="E3923" s="153"/>
      <c r="F3923" s="153"/>
      <c r="BF3923" s="399"/>
      <c r="BG3923" s="410"/>
      <c r="BH3923" s="153"/>
      <c r="BI3923" s="153"/>
      <c r="BJ3923" s="153"/>
      <c r="BK3923" s="153"/>
      <c r="BL3923" s="153"/>
    </row>
    <row r="3924" spans="1:64" x14ac:dyDescent="0.45">
      <c r="A3924" s="151"/>
      <c r="B3924" s="152"/>
      <c r="C3924" s="51"/>
      <c r="D3924" s="51"/>
      <c r="E3924" s="153"/>
      <c r="F3924" s="153"/>
      <c r="BF3924" s="399"/>
      <c r="BG3924" s="410"/>
      <c r="BH3924" s="153"/>
      <c r="BI3924" s="153"/>
      <c r="BJ3924" s="153"/>
      <c r="BK3924" s="153"/>
      <c r="BL3924" s="153"/>
    </row>
    <row r="3925" spans="1:64" x14ac:dyDescent="0.45">
      <c r="A3925" s="151"/>
      <c r="B3925" s="152"/>
      <c r="C3925" s="51"/>
      <c r="D3925" s="51"/>
      <c r="E3925" s="153"/>
      <c r="F3925" s="153"/>
      <c r="BF3925" s="399"/>
      <c r="BG3925" s="410"/>
      <c r="BH3925" s="153"/>
      <c r="BI3925" s="153"/>
      <c r="BJ3925" s="153"/>
      <c r="BK3925" s="153"/>
      <c r="BL3925" s="153"/>
    </row>
    <row r="3926" spans="1:64" x14ac:dyDescent="0.45">
      <c r="A3926" s="151"/>
      <c r="B3926" s="152"/>
      <c r="C3926" s="51"/>
      <c r="D3926" s="51"/>
      <c r="E3926" s="153"/>
      <c r="F3926" s="153"/>
      <c r="BF3926" s="399"/>
      <c r="BG3926" s="410"/>
      <c r="BH3926" s="153"/>
      <c r="BI3926" s="153"/>
      <c r="BJ3926" s="153"/>
      <c r="BK3926" s="153"/>
      <c r="BL3926" s="153"/>
    </row>
    <row r="3927" spans="1:64" x14ac:dyDescent="0.45">
      <c r="A3927" s="151"/>
      <c r="B3927" s="152"/>
      <c r="C3927" s="51"/>
      <c r="D3927" s="51"/>
      <c r="E3927" s="153"/>
      <c r="F3927" s="153"/>
      <c r="BF3927" s="399"/>
      <c r="BG3927" s="410"/>
      <c r="BH3927" s="153"/>
      <c r="BI3927" s="153"/>
      <c r="BJ3927" s="153"/>
      <c r="BK3927" s="153"/>
      <c r="BL3927" s="153"/>
    </row>
    <row r="3928" spans="1:64" x14ac:dyDescent="0.45">
      <c r="A3928" s="151"/>
      <c r="B3928" s="152"/>
      <c r="C3928" s="51"/>
      <c r="D3928" s="51"/>
      <c r="E3928" s="153"/>
      <c r="F3928" s="153"/>
      <c r="BF3928" s="399"/>
      <c r="BG3928" s="410"/>
      <c r="BH3928" s="153"/>
      <c r="BI3928" s="153"/>
      <c r="BJ3928" s="153"/>
      <c r="BK3928" s="153"/>
      <c r="BL3928" s="153"/>
    </row>
    <row r="3929" spans="1:64" x14ac:dyDescent="0.45">
      <c r="A3929" s="151"/>
      <c r="B3929" s="152"/>
      <c r="C3929" s="51"/>
      <c r="D3929" s="51"/>
      <c r="E3929" s="153"/>
      <c r="F3929" s="153"/>
      <c r="BF3929" s="399"/>
      <c r="BG3929" s="410"/>
      <c r="BH3929" s="153"/>
      <c r="BI3929" s="153"/>
      <c r="BJ3929" s="153"/>
      <c r="BK3929" s="153"/>
      <c r="BL3929" s="153"/>
    </row>
    <row r="3930" spans="1:64" x14ac:dyDescent="0.45">
      <c r="A3930" s="151"/>
      <c r="B3930" s="152"/>
      <c r="C3930" s="51"/>
      <c r="D3930" s="51"/>
      <c r="E3930" s="153"/>
      <c r="F3930" s="153"/>
      <c r="BF3930" s="399"/>
      <c r="BG3930" s="410"/>
      <c r="BH3930" s="153"/>
      <c r="BI3930" s="153"/>
      <c r="BJ3930" s="153"/>
      <c r="BK3930" s="153"/>
      <c r="BL3930" s="153"/>
    </row>
    <row r="3931" spans="1:64" x14ac:dyDescent="0.45">
      <c r="A3931" s="151"/>
      <c r="B3931" s="152"/>
      <c r="C3931" s="51"/>
      <c r="D3931" s="51"/>
      <c r="E3931" s="153"/>
      <c r="F3931" s="153"/>
      <c r="BF3931" s="399"/>
      <c r="BG3931" s="410"/>
      <c r="BH3931" s="153"/>
      <c r="BI3931" s="153"/>
      <c r="BJ3931" s="153"/>
      <c r="BK3931" s="153"/>
      <c r="BL3931" s="153"/>
    </row>
    <row r="3932" spans="1:64" x14ac:dyDescent="0.45">
      <c r="A3932" s="151"/>
      <c r="B3932" s="152"/>
      <c r="C3932" s="51"/>
      <c r="D3932" s="51"/>
      <c r="E3932" s="153"/>
      <c r="F3932" s="153"/>
      <c r="BF3932" s="399"/>
      <c r="BG3932" s="410"/>
      <c r="BH3932" s="153"/>
      <c r="BI3932" s="153"/>
      <c r="BJ3932" s="153"/>
      <c r="BK3932" s="153"/>
      <c r="BL3932" s="153"/>
    </row>
    <row r="3933" spans="1:64" x14ac:dyDescent="0.45">
      <c r="A3933" s="151"/>
      <c r="B3933" s="152"/>
      <c r="C3933" s="51"/>
      <c r="D3933" s="51"/>
      <c r="E3933" s="153"/>
      <c r="F3933" s="153"/>
      <c r="BF3933" s="399"/>
      <c r="BG3933" s="410"/>
      <c r="BH3933" s="153"/>
      <c r="BI3933" s="153"/>
      <c r="BJ3933" s="153"/>
      <c r="BK3933" s="153"/>
      <c r="BL3933" s="153"/>
    </row>
    <row r="3934" spans="1:64" x14ac:dyDescent="0.45">
      <c r="A3934" s="151"/>
      <c r="B3934" s="152"/>
      <c r="C3934" s="51"/>
      <c r="D3934" s="51"/>
      <c r="E3934" s="153"/>
      <c r="F3934" s="153"/>
      <c r="BF3934" s="399"/>
      <c r="BG3934" s="410"/>
      <c r="BH3934" s="153"/>
      <c r="BI3934" s="153"/>
      <c r="BJ3934" s="153"/>
      <c r="BK3934" s="153"/>
      <c r="BL3934" s="153"/>
    </row>
    <row r="3935" spans="1:64" x14ac:dyDescent="0.45">
      <c r="A3935" s="151"/>
      <c r="B3935" s="152"/>
      <c r="C3935" s="51"/>
      <c r="D3935" s="51"/>
      <c r="E3935" s="153"/>
      <c r="F3935" s="153"/>
      <c r="BF3935" s="399"/>
      <c r="BG3935" s="410"/>
      <c r="BH3935" s="153"/>
      <c r="BI3935" s="153"/>
      <c r="BJ3935" s="153"/>
      <c r="BK3935" s="153"/>
      <c r="BL3935" s="153"/>
    </row>
    <row r="3936" spans="1:64" x14ac:dyDescent="0.45">
      <c r="A3936" s="151"/>
      <c r="B3936" s="152"/>
      <c r="C3936" s="51"/>
      <c r="D3936" s="51"/>
      <c r="E3936" s="153"/>
      <c r="F3936" s="153"/>
      <c r="BF3936" s="399"/>
      <c r="BG3936" s="410"/>
      <c r="BH3936" s="153"/>
      <c r="BI3936" s="153"/>
      <c r="BJ3936" s="153"/>
      <c r="BK3936" s="153"/>
      <c r="BL3936" s="153"/>
    </row>
    <row r="3937" spans="1:64" x14ac:dyDescent="0.45">
      <c r="A3937" s="151"/>
      <c r="B3937" s="152"/>
      <c r="C3937" s="51"/>
      <c r="D3937" s="51"/>
      <c r="E3937" s="153"/>
      <c r="F3937" s="153"/>
      <c r="BF3937" s="399"/>
      <c r="BG3937" s="410"/>
      <c r="BH3937" s="153"/>
      <c r="BI3937" s="153"/>
      <c r="BJ3937" s="153"/>
      <c r="BK3937" s="153"/>
      <c r="BL3937" s="153"/>
    </row>
    <row r="3938" spans="1:64" x14ac:dyDescent="0.45">
      <c r="A3938" s="151"/>
      <c r="B3938" s="152"/>
      <c r="C3938" s="51"/>
      <c r="D3938" s="51"/>
      <c r="E3938" s="153"/>
      <c r="F3938" s="153"/>
      <c r="BF3938" s="399"/>
      <c r="BG3938" s="410"/>
      <c r="BH3938" s="153"/>
      <c r="BI3938" s="153"/>
      <c r="BJ3938" s="153"/>
      <c r="BK3938" s="153"/>
      <c r="BL3938" s="153"/>
    </row>
    <row r="3939" spans="1:64" x14ac:dyDescent="0.45">
      <c r="A3939" s="151"/>
      <c r="B3939" s="152"/>
      <c r="C3939" s="51"/>
      <c r="D3939" s="51"/>
      <c r="E3939" s="153"/>
      <c r="F3939" s="153"/>
      <c r="BF3939" s="399"/>
      <c r="BG3939" s="410"/>
      <c r="BH3939" s="153"/>
      <c r="BI3939" s="153"/>
      <c r="BJ3939" s="153"/>
      <c r="BK3939" s="153"/>
      <c r="BL3939" s="153"/>
    </row>
    <row r="3940" spans="1:64" x14ac:dyDescent="0.45">
      <c r="A3940" s="151"/>
      <c r="B3940" s="152"/>
      <c r="C3940" s="51"/>
      <c r="D3940" s="51"/>
      <c r="E3940" s="153"/>
      <c r="F3940" s="153"/>
      <c r="BF3940" s="399"/>
      <c r="BG3940" s="410"/>
      <c r="BH3940" s="153"/>
      <c r="BI3940" s="153"/>
      <c r="BJ3940" s="153"/>
      <c r="BK3940" s="153"/>
      <c r="BL3940" s="153"/>
    </row>
    <row r="3941" spans="1:64" x14ac:dyDescent="0.45">
      <c r="A3941" s="151"/>
      <c r="B3941" s="152"/>
      <c r="C3941" s="51"/>
      <c r="D3941" s="51"/>
      <c r="E3941" s="153"/>
      <c r="F3941" s="153"/>
      <c r="BF3941" s="399"/>
      <c r="BG3941" s="410"/>
      <c r="BH3941" s="153"/>
      <c r="BI3941" s="153"/>
      <c r="BJ3941" s="153"/>
      <c r="BK3941" s="153"/>
      <c r="BL3941" s="153"/>
    </row>
    <row r="3942" spans="1:64" x14ac:dyDescent="0.45">
      <c r="A3942" s="151"/>
      <c r="B3942" s="152"/>
      <c r="C3942" s="51"/>
      <c r="D3942" s="51"/>
      <c r="E3942" s="153"/>
      <c r="F3942" s="153"/>
      <c r="BF3942" s="399"/>
      <c r="BG3942" s="410"/>
      <c r="BH3942" s="153"/>
      <c r="BI3942" s="153"/>
      <c r="BJ3942" s="153"/>
      <c r="BK3942" s="153"/>
      <c r="BL3942" s="153"/>
    </row>
    <row r="3943" spans="1:64" x14ac:dyDescent="0.45">
      <c r="A3943" s="151"/>
      <c r="B3943" s="152"/>
      <c r="C3943" s="51"/>
      <c r="D3943" s="51"/>
      <c r="E3943" s="153"/>
      <c r="F3943" s="153"/>
      <c r="BF3943" s="399"/>
      <c r="BG3943" s="410"/>
      <c r="BH3943" s="153"/>
      <c r="BI3943" s="153"/>
      <c r="BJ3943" s="153"/>
      <c r="BK3943" s="153"/>
      <c r="BL3943" s="153"/>
    </row>
    <row r="3944" spans="1:64" x14ac:dyDescent="0.45">
      <c r="A3944" s="151"/>
      <c r="B3944" s="152"/>
      <c r="C3944" s="51"/>
      <c r="D3944" s="51"/>
      <c r="E3944" s="153"/>
      <c r="F3944" s="153"/>
      <c r="BF3944" s="399"/>
      <c r="BG3944" s="410"/>
      <c r="BH3944" s="153"/>
      <c r="BI3944" s="153"/>
      <c r="BJ3944" s="153"/>
      <c r="BK3944" s="153"/>
      <c r="BL3944" s="153"/>
    </row>
    <row r="3945" spans="1:64" x14ac:dyDescent="0.45">
      <c r="A3945" s="151"/>
      <c r="B3945" s="152"/>
      <c r="C3945" s="51"/>
      <c r="D3945" s="51"/>
      <c r="E3945" s="153"/>
      <c r="F3945" s="153"/>
      <c r="BF3945" s="399"/>
      <c r="BG3945" s="410"/>
      <c r="BH3945" s="153"/>
      <c r="BI3945" s="153"/>
      <c r="BJ3945" s="153"/>
      <c r="BK3945" s="153"/>
      <c r="BL3945" s="153"/>
    </row>
    <row r="3946" spans="1:64" x14ac:dyDescent="0.45">
      <c r="A3946" s="151"/>
      <c r="B3946" s="152"/>
      <c r="C3946" s="51"/>
      <c r="D3946" s="51"/>
      <c r="E3946" s="153"/>
      <c r="F3946" s="153"/>
      <c r="BF3946" s="399"/>
      <c r="BG3946" s="410"/>
      <c r="BH3946" s="153"/>
      <c r="BI3946" s="153"/>
      <c r="BJ3946" s="153"/>
      <c r="BK3946" s="153"/>
      <c r="BL3946" s="153"/>
    </row>
    <row r="3947" spans="1:64" x14ac:dyDescent="0.45">
      <c r="A3947" s="151"/>
      <c r="B3947" s="152"/>
      <c r="C3947" s="51"/>
      <c r="D3947" s="51"/>
      <c r="E3947" s="153"/>
      <c r="F3947" s="153"/>
      <c r="BF3947" s="399"/>
      <c r="BG3947" s="410"/>
      <c r="BH3947" s="153"/>
      <c r="BI3947" s="153"/>
      <c r="BJ3947" s="153"/>
      <c r="BK3947" s="153"/>
      <c r="BL3947" s="153"/>
    </row>
    <row r="3948" spans="1:64" x14ac:dyDescent="0.45">
      <c r="A3948" s="151"/>
      <c r="B3948" s="152"/>
      <c r="C3948" s="51"/>
      <c r="D3948" s="51"/>
      <c r="E3948" s="153"/>
      <c r="F3948" s="153"/>
      <c r="BF3948" s="399"/>
      <c r="BG3948" s="410"/>
      <c r="BH3948" s="153"/>
      <c r="BI3948" s="153"/>
      <c r="BJ3948" s="153"/>
      <c r="BK3948" s="153"/>
      <c r="BL3948" s="153"/>
    </row>
    <row r="3949" spans="1:64" x14ac:dyDescent="0.45">
      <c r="A3949" s="151"/>
      <c r="B3949" s="152"/>
      <c r="C3949" s="51"/>
      <c r="D3949" s="51"/>
      <c r="E3949" s="153"/>
      <c r="F3949" s="153"/>
      <c r="BF3949" s="399"/>
      <c r="BG3949" s="410"/>
      <c r="BH3949" s="153"/>
      <c r="BI3949" s="153"/>
      <c r="BJ3949" s="153"/>
      <c r="BK3949" s="153"/>
      <c r="BL3949" s="153"/>
    </row>
    <row r="3950" spans="1:64" x14ac:dyDescent="0.45">
      <c r="A3950" s="151"/>
      <c r="B3950" s="152"/>
      <c r="C3950" s="51"/>
      <c r="D3950" s="51"/>
      <c r="E3950" s="153"/>
      <c r="F3950" s="153"/>
      <c r="BF3950" s="399"/>
      <c r="BG3950" s="410"/>
      <c r="BH3950" s="153"/>
      <c r="BI3950" s="153"/>
      <c r="BJ3950" s="153"/>
      <c r="BK3950" s="153"/>
      <c r="BL3950" s="153"/>
    </row>
    <row r="3951" spans="1:64" x14ac:dyDescent="0.45">
      <c r="A3951" s="151"/>
      <c r="B3951" s="152"/>
      <c r="C3951" s="51"/>
      <c r="D3951" s="51"/>
      <c r="E3951" s="153"/>
      <c r="F3951" s="153"/>
      <c r="BF3951" s="399"/>
      <c r="BG3951" s="410"/>
      <c r="BH3951" s="153"/>
      <c r="BI3951" s="153"/>
      <c r="BJ3951" s="153"/>
      <c r="BK3951" s="153"/>
      <c r="BL3951" s="153"/>
    </row>
    <row r="3952" spans="1:64" x14ac:dyDescent="0.45">
      <c r="A3952" s="151"/>
      <c r="B3952" s="152"/>
      <c r="C3952" s="51"/>
      <c r="D3952" s="51"/>
      <c r="E3952" s="153"/>
      <c r="F3952" s="153"/>
      <c r="BF3952" s="399"/>
      <c r="BG3952" s="410"/>
      <c r="BH3952" s="153"/>
      <c r="BI3952" s="153"/>
      <c r="BJ3952" s="153"/>
      <c r="BK3952" s="153"/>
      <c r="BL3952" s="153"/>
    </row>
    <row r="3953" spans="1:64" x14ac:dyDescent="0.45">
      <c r="A3953" s="151"/>
      <c r="B3953" s="152"/>
      <c r="C3953" s="51"/>
      <c r="D3953" s="51"/>
      <c r="E3953" s="153"/>
      <c r="F3953" s="153"/>
      <c r="BF3953" s="399"/>
      <c r="BG3953" s="410"/>
      <c r="BH3953" s="153"/>
      <c r="BI3953" s="153"/>
      <c r="BJ3953" s="153"/>
      <c r="BK3953" s="153"/>
      <c r="BL3953" s="153"/>
    </row>
    <row r="3954" spans="1:64" x14ac:dyDescent="0.45">
      <c r="A3954" s="151"/>
      <c r="B3954" s="152"/>
      <c r="C3954" s="51"/>
      <c r="D3954" s="51"/>
      <c r="E3954" s="153"/>
      <c r="F3954" s="153"/>
      <c r="BF3954" s="399"/>
      <c r="BG3954" s="410"/>
      <c r="BH3954" s="153"/>
      <c r="BI3954" s="153"/>
      <c r="BJ3954" s="153"/>
      <c r="BK3954" s="153"/>
      <c r="BL3954" s="153"/>
    </row>
    <row r="3955" spans="1:64" x14ac:dyDescent="0.45">
      <c r="A3955" s="151"/>
      <c r="B3955" s="152"/>
      <c r="C3955" s="51"/>
      <c r="D3955" s="51"/>
      <c r="E3955" s="153"/>
      <c r="F3955" s="153"/>
      <c r="BF3955" s="399"/>
      <c r="BG3955" s="410"/>
      <c r="BH3955" s="153"/>
      <c r="BI3955" s="153"/>
      <c r="BJ3955" s="153"/>
      <c r="BK3955" s="153"/>
      <c r="BL3955" s="153"/>
    </row>
    <row r="3956" spans="1:64" x14ac:dyDescent="0.45">
      <c r="A3956" s="151"/>
      <c r="B3956" s="152"/>
      <c r="C3956" s="51"/>
      <c r="D3956" s="51"/>
      <c r="E3956" s="153"/>
      <c r="F3956" s="153"/>
      <c r="BF3956" s="399"/>
      <c r="BG3956" s="410"/>
      <c r="BH3956" s="153"/>
      <c r="BI3956" s="153"/>
      <c r="BJ3956" s="153"/>
      <c r="BK3956" s="153"/>
      <c r="BL3956" s="153"/>
    </row>
    <row r="3957" spans="1:64" x14ac:dyDescent="0.45">
      <c r="A3957" s="151"/>
      <c r="B3957" s="152"/>
      <c r="C3957" s="51"/>
      <c r="D3957" s="51"/>
      <c r="E3957" s="153"/>
      <c r="F3957" s="153"/>
      <c r="BF3957" s="399"/>
      <c r="BG3957" s="410"/>
      <c r="BH3957" s="153"/>
      <c r="BI3957" s="153"/>
      <c r="BJ3957" s="153"/>
      <c r="BK3957" s="153"/>
      <c r="BL3957" s="153"/>
    </row>
    <row r="3958" spans="1:64" x14ac:dyDescent="0.45">
      <c r="A3958" s="151"/>
      <c r="B3958" s="152"/>
      <c r="C3958" s="51"/>
      <c r="D3958" s="51"/>
      <c r="E3958" s="153"/>
      <c r="F3958" s="153"/>
      <c r="BF3958" s="399"/>
      <c r="BG3958" s="410"/>
      <c r="BH3958" s="153"/>
      <c r="BI3958" s="153"/>
      <c r="BJ3958" s="153"/>
      <c r="BK3958" s="153"/>
      <c r="BL3958" s="153"/>
    </row>
    <row r="3959" spans="1:64" x14ac:dyDescent="0.45">
      <c r="A3959" s="151"/>
      <c r="B3959" s="152"/>
      <c r="C3959" s="51"/>
      <c r="D3959" s="51"/>
      <c r="E3959" s="153"/>
      <c r="F3959" s="153"/>
      <c r="BF3959" s="399"/>
      <c r="BG3959" s="410"/>
      <c r="BH3959" s="153"/>
      <c r="BI3959" s="153"/>
      <c r="BJ3959" s="153"/>
      <c r="BK3959" s="153"/>
      <c r="BL3959" s="153"/>
    </row>
    <row r="3960" spans="1:64" x14ac:dyDescent="0.45">
      <c r="A3960" s="151"/>
      <c r="B3960" s="152"/>
      <c r="C3960" s="51"/>
      <c r="D3960" s="51"/>
      <c r="E3960" s="153"/>
      <c r="F3960" s="153"/>
      <c r="BF3960" s="399"/>
      <c r="BG3960" s="410"/>
      <c r="BH3960" s="153"/>
      <c r="BI3960" s="153"/>
      <c r="BJ3960" s="153"/>
      <c r="BK3960" s="153"/>
      <c r="BL3960" s="153"/>
    </row>
    <row r="3961" spans="1:64" x14ac:dyDescent="0.45">
      <c r="A3961" s="151"/>
      <c r="B3961" s="152"/>
      <c r="C3961" s="51"/>
      <c r="D3961" s="51"/>
      <c r="E3961" s="153"/>
      <c r="F3961" s="153"/>
      <c r="BF3961" s="399"/>
      <c r="BG3961" s="410"/>
      <c r="BH3961" s="153"/>
      <c r="BI3961" s="153"/>
      <c r="BJ3961" s="153"/>
      <c r="BK3961" s="153"/>
      <c r="BL3961" s="153"/>
    </row>
    <row r="3962" spans="1:64" x14ac:dyDescent="0.45">
      <c r="A3962" s="151"/>
      <c r="B3962" s="152"/>
      <c r="C3962" s="51"/>
      <c r="D3962" s="51"/>
      <c r="E3962" s="153"/>
      <c r="F3962" s="153"/>
      <c r="BF3962" s="399"/>
      <c r="BG3962" s="410"/>
      <c r="BH3962" s="153"/>
      <c r="BI3962" s="153"/>
      <c r="BJ3962" s="153"/>
      <c r="BK3962" s="153"/>
      <c r="BL3962" s="153"/>
    </row>
    <row r="3963" spans="1:64" x14ac:dyDescent="0.45">
      <c r="A3963" s="151"/>
      <c r="B3963" s="152"/>
      <c r="C3963" s="51"/>
      <c r="D3963" s="51"/>
      <c r="E3963" s="153"/>
      <c r="F3963" s="153"/>
      <c r="BF3963" s="399"/>
      <c r="BG3963" s="410"/>
      <c r="BH3963" s="153"/>
      <c r="BI3963" s="153"/>
      <c r="BJ3963" s="153"/>
      <c r="BK3963" s="153"/>
      <c r="BL3963" s="153"/>
    </row>
    <row r="3964" spans="1:64" x14ac:dyDescent="0.45">
      <c r="A3964" s="151"/>
      <c r="B3964" s="152"/>
      <c r="C3964" s="51"/>
      <c r="D3964" s="51"/>
      <c r="E3964" s="153"/>
      <c r="F3964" s="153"/>
      <c r="BF3964" s="399"/>
      <c r="BG3964" s="410"/>
      <c r="BH3964" s="153"/>
      <c r="BI3964" s="153"/>
      <c r="BJ3964" s="153"/>
      <c r="BK3964" s="153"/>
      <c r="BL3964" s="153"/>
    </row>
    <row r="3965" spans="1:64" x14ac:dyDescent="0.45">
      <c r="A3965" s="151"/>
      <c r="B3965" s="152"/>
      <c r="C3965" s="51"/>
      <c r="D3965" s="51"/>
      <c r="E3965" s="153"/>
      <c r="F3965" s="153"/>
      <c r="BF3965" s="399"/>
      <c r="BG3965" s="410"/>
      <c r="BH3965" s="153"/>
      <c r="BI3965" s="153"/>
      <c r="BJ3965" s="153"/>
      <c r="BK3965" s="153"/>
      <c r="BL3965" s="153"/>
    </row>
    <row r="3966" spans="1:64" x14ac:dyDescent="0.45">
      <c r="A3966" s="151"/>
      <c r="B3966" s="152"/>
      <c r="C3966" s="51"/>
      <c r="D3966" s="51"/>
      <c r="E3966" s="153"/>
      <c r="F3966" s="153"/>
      <c r="BF3966" s="399"/>
      <c r="BG3966" s="410"/>
      <c r="BH3966" s="153"/>
      <c r="BI3966" s="153"/>
      <c r="BJ3966" s="153"/>
      <c r="BK3966" s="153"/>
      <c r="BL3966" s="153"/>
    </row>
    <row r="3967" spans="1:64" x14ac:dyDescent="0.45">
      <c r="A3967" s="151"/>
      <c r="B3967" s="152"/>
      <c r="C3967" s="51"/>
      <c r="D3967" s="51"/>
      <c r="E3967" s="153"/>
      <c r="F3967" s="153"/>
      <c r="BF3967" s="399"/>
      <c r="BG3967" s="410"/>
      <c r="BH3967" s="153"/>
      <c r="BI3967" s="153"/>
      <c r="BJ3967" s="153"/>
      <c r="BK3967" s="153"/>
      <c r="BL3967" s="153"/>
    </row>
    <row r="3968" spans="1:64" x14ac:dyDescent="0.45">
      <c r="A3968" s="151"/>
      <c r="B3968" s="152"/>
      <c r="C3968" s="51"/>
      <c r="D3968" s="51"/>
      <c r="E3968" s="153"/>
      <c r="F3968" s="153"/>
      <c r="BF3968" s="399"/>
      <c r="BG3968" s="410"/>
      <c r="BH3968" s="153"/>
      <c r="BI3968" s="153"/>
      <c r="BJ3968" s="153"/>
      <c r="BK3968" s="153"/>
      <c r="BL3968" s="153"/>
    </row>
    <row r="3969" spans="1:64" x14ac:dyDescent="0.45">
      <c r="A3969" s="151"/>
      <c r="B3969" s="152"/>
      <c r="C3969" s="51"/>
      <c r="D3969" s="51"/>
      <c r="E3969" s="153"/>
      <c r="F3969" s="153"/>
      <c r="BF3969" s="399"/>
      <c r="BG3969" s="410"/>
      <c r="BH3969" s="153"/>
      <c r="BI3969" s="153"/>
      <c r="BJ3969" s="153"/>
      <c r="BK3969" s="153"/>
      <c r="BL3969" s="153"/>
    </row>
    <row r="3970" spans="1:64" x14ac:dyDescent="0.45">
      <c r="A3970" s="151"/>
      <c r="B3970" s="152"/>
      <c r="C3970" s="51"/>
      <c r="D3970" s="51"/>
      <c r="E3970" s="153"/>
      <c r="F3970" s="153"/>
      <c r="BF3970" s="399"/>
      <c r="BG3970" s="410"/>
      <c r="BH3970" s="153"/>
      <c r="BI3970" s="153"/>
      <c r="BJ3970" s="153"/>
      <c r="BK3970" s="153"/>
      <c r="BL3970" s="153"/>
    </row>
    <row r="3971" spans="1:64" x14ac:dyDescent="0.45">
      <c r="A3971" s="151"/>
      <c r="B3971" s="152"/>
      <c r="C3971" s="51"/>
      <c r="D3971" s="51"/>
      <c r="E3971" s="153"/>
      <c r="F3971" s="153"/>
      <c r="BF3971" s="399"/>
      <c r="BG3971" s="410"/>
      <c r="BH3971" s="153"/>
      <c r="BI3971" s="153"/>
      <c r="BJ3971" s="153"/>
      <c r="BK3971" s="153"/>
      <c r="BL3971" s="153"/>
    </row>
    <row r="3972" spans="1:64" x14ac:dyDescent="0.45">
      <c r="A3972" s="151"/>
      <c r="B3972" s="152"/>
      <c r="C3972" s="51"/>
      <c r="D3972" s="51"/>
      <c r="E3972" s="153"/>
      <c r="F3972" s="153"/>
      <c r="BF3972" s="399"/>
      <c r="BG3972" s="410"/>
      <c r="BH3972" s="153"/>
      <c r="BI3972" s="153"/>
      <c r="BJ3972" s="153"/>
      <c r="BK3972" s="153"/>
      <c r="BL3972" s="153"/>
    </row>
    <row r="3973" spans="1:64" x14ac:dyDescent="0.45">
      <c r="A3973" s="151"/>
      <c r="B3973" s="152"/>
      <c r="C3973" s="51"/>
      <c r="D3973" s="51"/>
      <c r="E3973" s="153"/>
      <c r="F3973" s="153"/>
      <c r="BF3973" s="399"/>
      <c r="BG3973" s="410"/>
      <c r="BH3973" s="153"/>
      <c r="BI3973" s="153"/>
      <c r="BJ3973" s="153"/>
      <c r="BK3973" s="153"/>
      <c r="BL3973" s="153"/>
    </row>
    <row r="3974" spans="1:64" x14ac:dyDescent="0.45">
      <c r="A3974" s="151"/>
      <c r="B3974" s="152"/>
      <c r="C3974" s="51"/>
      <c r="D3974" s="51"/>
      <c r="E3974" s="153"/>
      <c r="F3974" s="153"/>
      <c r="BF3974" s="399"/>
      <c r="BG3974" s="410"/>
      <c r="BH3974" s="153"/>
      <c r="BI3974" s="153"/>
      <c r="BJ3974" s="153"/>
      <c r="BK3974" s="153"/>
      <c r="BL3974" s="153"/>
    </row>
    <row r="3975" spans="1:64" x14ac:dyDescent="0.45">
      <c r="A3975" s="151"/>
      <c r="B3975" s="152"/>
      <c r="C3975" s="51"/>
      <c r="D3975" s="51"/>
      <c r="E3975" s="153"/>
      <c r="F3975" s="153"/>
      <c r="BF3975" s="399"/>
      <c r="BG3975" s="410"/>
      <c r="BH3975" s="153"/>
      <c r="BI3975" s="153"/>
      <c r="BJ3975" s="153"/>
      <c r="BK3975" s="153"/>
      <c r="BL3975" s="153"/>
    </row>
    <row r="3976" spans="1:64" x14ac:dyDescent="0.45">
      <c r="A3976" s="151"/>
      <c r="B3976" s="152"/>
      <c r="C3976" s="51"/>
      <c r="D3976" s="51"/>
      <c r="E3976" s="153"/>
      <c r="F3976" s="153"/>
      <c r="BF3976" s="399"/>
      <c r="BG3976" s="410"/>
      <c r="BH3976" s="153"/>
      <c r="BI3976" s="153"/>
      <c r="BJ3976" s="153"/>
      <c r="BK3976" s="153"/>
      <c r="BL3976" s="153"/>
    </row>
    <row r="3977" spans="1:64" x14ac:dyDescent="0.45">
      <c r="A3977" s="151"/>
      <c r="B3977" s="152"/>
      <c r="C3977" s="51"/>
      <c r="D3977" s="51"/>
      <c r="E3977" s="153"/>
      <c r="F3977" s="153"/>
      <c r="BF3977" s="399"/>
      <c r="BG3977" s="410"/>
      <c r="BH3977" s="153"/>
      <c r="BI3977" s="153"/>
      <c r="BJ3977" s="153"/>
      <c r="BK3977" s="153"/>
      <c r="BL3977" s="153"/>
    </row>
    <row r="3978" spans="1:64" x14ac:dyDescent="0.45">
      <c r="A3978" s="151"/>
      <c r="B3978" s="152"/>
      <c r="C3978" s="51"/>
      <c r="D3978" s="51"/>
      <c r="E3978" s="153"/>
      <c r="F3978" s="153"/>
      <c r="BF3978" s="399"/>
      <c r="BG3978" s="410"/>
      <c r="BH3978" s="153"/>
      <c r="BI3978" s="153"/>
      <c r="BJ3978" s="153"/>
      <c r="BK3978" s="153"/>
      <c r="BL3978" s="153"/>
    </row>
    <row r="3979" spans="1:64" x14ac:dyDescent="0.45">
      <c r="A3979" s="151"/>
      <c r="B3979" s="152"/>
      <c r="C3979" s="51"/>
      <c r="D3979" s="51"/>
      <c r="E3979" s="153"/>
      <c r="F3979" s="153"/>
      <c r="BF3979" s="399"/>
      <c r="BG3979" s="410"/>
      <c r="BH3979" s="153"/>
      <c r="BI3979" s="153"/>
      <c r="BJ3979" s="153"/>
      <c r="BK3979" s="153"/>
      <c r="BL3979" s="153"/>
    </row>
    <row r="3980" spans="1:64" x14ac:dyDescent="0.45">
      <c r="A3980" s="151"/>
      <c r="B3980" s="152"/>
      <c r="C3980" s="51"/>
      <c r="D3980" s="51"/>
      <c r="E3980" s="153"/>
      <c r="F3980" s="153"/>
      <c r="BF3980" s="399"/>
      <c r="BG3980" s="410"/>
      <c r="BH3980" s="153"/>
      <c r="BI3980" s="153"/>
      <c r="BJ3980" s="153"/>
      <c r="BK3980" s="153"/>
      <c r="BL3980" s="153"/>
    </row>
    <row r="3981" spans="1:64" x14ac:dyDescent="0.45">
      <c r="A3981" s="151"/>
      <c r="B3981" s="152"/>
      <c r="C3981" s="51"/>
      <c r="D3981" s="51"/>
      <c r="E3981" s="153"/>
      <c r="F3981" s="153"/>
      <c r="BF3981" s="399"/>
      <c r="BG3981" s="410"/>
      <c r="BH3981" s="153"/>
      <c r="BI3981" s="153"/>
      <c r="BJ3981" s="153"/>
      <c r="BK3981" s="153"/>
      <c r="BL3981" s="153"/>
    </row>
    <row r="3982" spans="1:64" x14ac:dyDescent="0.45">
      <c r="A3982" s="151"/>
      <c r="B3982" s="152"/>
      <c r="C3982" s="51"/>
      <c r="D3982" s="51"/>
      <c r="E3982" s="153"/>
      <c r="F3982" s="153"/>
      <c r="BF3982" s="399"/>
      <c r="BG3982" s="410"/>
      <c r="BH3982" s="153"/>
      <c r="BI3982" s="153"/>
      <c r="BJ3982" s="153"/>
      <c r="BK3982" s="153"/>
      <c r="BL3982" s="153"/>
    </row>
    <row r="3983" spans="1:64" x14ac:dyDescent="0.45">
      <c r="A3983" s="151"/>
      <c r="B3983" s="152"/>
      <c r="C3983" s="51"/>
      <c r="D3983" s="51"/>
      <c r="E3983" s="153"/>
      <c r="F3983" s="153"/>
      <c r="BF3983" s="399"/>
      <c r="BG3983" s="410"/>
      <c r="BH3983" s="153"/>
      <c r="BI3983" s="153"/>
      <c r="BJ3983" s="153"/>
      <c r="BK3983" s="153"/>
      <c r="BL3983" s="153"/>
    </row>
    <row r="3984" spans="1:64" x14ac:dyDescent="0.45">
      <c r="A3984" s="151"/>
      <c r="B3984" s="152"/>
      <c r="C3984" s="51"/>
      <c r="D3984" s="51"/>
      <c r="E3984" s="153"/>
      <c r="F3984" s="153"/>
      <c r="BF3984" s="399"/>
      <c r="BG3984" s="410"/>
      <c r="BH3984" s="153"/>
      <c r="BI3984" s="153"/>
      <c r="BJ3984" s="153"/>
      <c r="BK3984" s="153"/>
      <c r="BL3984" s="153"/>
    </row>
    <row r="3985" spans="1:64" x14ac:dyDescent="0.45">
      <c r="A3985" s="151"/>
      <c r="B3985" s="152"/>
      <c r="C3985" s="51"/>
      <c r="D3985" s="51"/>
      <c r="E3985" s="153"/>
      <c r="F3985" s="153"/>
      <c r="BF3985" s="399"/>
      <c r="BG3985" s="410"/>
      <c r="BH3985" s="153"/>
      <c r="BI3985" s="153"/>
      <c r="BJ3985" s="153"/>
      <c r="BK3985" s="153"/>
      <c r="BL3985" s="153"/>
    </row>
    <row r="3986" spans="1:64" x14ac:dyDescent="0.45">
      <c r="A3986" s="151"/>
      <c r="B3986" s="152"/>
      <c r="C3986" s="51"/>
      <c r="D3986" s="51"/>
      <c r="E3986" s="153"/>
      <c r="F3986" s="153"/>
      <c r="BF3986" s="399"/>
      <c r="BG3986" s="410"/>
      <c r="BH3986" s="153"/>
      <c r="BI3986" s="153"/>
      <c r="BJ3986" s="153"/>
      <c r="BK3986" s="153"/>
      <c r="BL3986" s="153"/>
    </row>
    <row r="3987" spans="1:64" x14ac:dyDescent="0.45">
      <c r="A3987" s="151"/>
      <c r="B3987" s="152"/>
      <c r="C3987" s="51"/>
      <c r="D3987" s="51"/>
      <c r="E3987" s="153"/>
      <c r="F3987" s="153"/>
      <c r="BF3987" s="399"/>
      <c r="BG3987" s="410"/>
      <c r="BH3987" s="153"/>
      <c r="BI3987" s="153"/>
      <c r="BJ3987" s="153"/>
      <c r="BK3987" s="153"/>
      <c r="BL3987" s="153"/>
    </row>
    <row r="3988" spans="1:64" x14ac:dyDescent="0.45">
      <c r="A3988" s="151"/>
      <c r="B3988" s="152"/>
      <c r="C3988" s="51"/>
      <c r="D3988" s="51"/>
      <c r="E3988" s="153"/>
      <c r="F3988" s="153"/>
      <c r="BF3988" s="399"/>
      <c r="BG3988" s="410"/>
      <c r="BH3988" s="153"/>
      <c r="BI3988" s="153"/>
      <c r="BJ3988" s="153"/>
      <c r="BK3988" s="153"/>
      <c r="BL3988" s="153"/>
    </row>
    <row r="3989" spans="1:64" x14ac:dyDescent="0.45">
      <c r="A3989" s="151"/>
      <c r="B3989" s="152"/>
      <c r="C3989" s="51"/>
      <c r="D3989" s="51"/>
      <c r="E3989" s="153"/>
      <c r="F3989" s="153"/>
      <c r="BF3989" s="399"/>
      <c r="BG3989" s="410"/>
      <c r="BH3989" s="153"/>
      <c r="BI3989" s="153"/>
      <c r="BJ3989" s="153"/>
      <c r="BK3989" s="153"/>
      <c r="BL3989" s="153"/>
    </row>
    <row r="3990" spans="1:64" x14ac:dyDescent="0.45">
      <c r="A3990" s="151"/>
      <c r="B3990" s="152"/>
      <c r="C3990" s="51"/>
      <c r="D3990" s="51"/>
      <c r="E3990" s="153"/>
      <c r="F3990" s="153"/>
      <c r="BF3990" s="399"/>
      <c r="BG3990" s="410"/>
      <c r="BH3990" s="153"/>
      <c r="BI3990" s="153"/>
      <c r="BJ3990" s="153"/>
      <c r="BK3990" s="153"/>
      <c r="BL3990" s="153"/>
    </row>
    <row r="3991" spans="1:64" x14ac:dyDescent="0.45">
      <c r="A3991" s="151"/>
      <c r="B3991" s="152"/>
      <c r="C3991" s="51"/>
      <c r="D3991" s="51"/>
      <c r="E3991" s="153"/>
      <c r="F3991" s="153"/>
      <c r="BF3991" s="399"/>
      <c r="BG3991" s="410"/>
      <c r="BH3991" s="153"/>
      <c r="BI3991" s="153"/>
      <c r="BJ3991" s="153"/>
      <c r="BK3991" s="153"/>
      <c r="BL3991" s="153"/>
    </row>
    <row r="3992" spans="1:64" x14ac:dyDescent="0.45">
      <c r="A3992" s="151"/>
      <c r="B3992" s="152"/>
      <c r="C3992" s="51"/>
      <c r="D3992" s="51"/>
      <c r="E3992" s="153"/>
      <c r="F3992" s="153"/>
      <c r="BF3992" s="399"/>
      <c r="BG3992" s="410"/>
      <c r="BH3992" s="153"/>
      <c r="BI3992" s="153"/>
      <c r="BJ3992" s="153"/>
      <c r="BK3992" s="153"/>
      <c r="BL3992" s="153"/>
    </row>
    <row r="3993" spans="1:64" x14ac:dyDescent="0.45">
      <c r="A3993" s="151"/>
      <c r="B3993" s="152"/>
      <c r="C3993" s="51"/>
      <c r="D3993" s="51"/>
      <c r="E3993" s="153"/>
      <c r="F3993" s="153"/>
      <c r="BF3993" s="399"/>
      <c r="BG3993" s="410"/>
      <c r="BH3993" s="153"/>
      <c r="BI3993" s="153"/>
      <c r="BJ3993" s="153"/>
      <c r="BK3993" s="153"/>
      <c r="BL3993" s="153"/>
    </row>
    <row r="3994" spans="1:64" x14ac:dyDescent="0.45">
      <c r="A3994" s="151"/>
      <c r="B3994" s="152"/>
      <c r="C3994" s="51"/>
      <c r="D3994" s="51"/>
      <c r="E3994" s="153"/>
      <c r="F3994" s="153"/>
      <c r="BF3994" s="399"/>
      <c r="BG3994" s="410"/>
      <c r="BH3994" s="153"/>
      <c r="BI3994" s="153"/>
      <c r="BJ3994" s="153"/>
      <c r="BK3994" s="153"/>
      <c r="BL3994" s="153"/>
    </row>
    <row r="3995" spans="1:64" x14ac:dyDescent="0.45">
      <c r="A3995" s="151"/>
      <c r="B3995" s="152"/>
      <c r="C3995" s="51"/>
      <c r="D3995" s="51"/>
      <c r="E3995" s="153"/>
      <c r="F3995" s="153"/>
      <c r="BF3995" s="399"/>
      <c r="BG3995" s="410"/>
      <c r="BH3995" s="153"/>
      <c r="BI3995" s="153"/>
      <c r="BJ3995" s="153"/>
      <c r="BK3995" s="153"/>
      <c r="BL3995" s="153"/>
    </row>
    <row r="3996" spans="1:64" x14ac:dyDescent="0.45">
      <c r="A3996" s="151"/>
      <c r="B3996" s="152"/>
      <c r="C3996" s="51"/>
      <c r="D3996" s="51"/>
      <c r="E3996" s="153"/>
      <c r="F3996" s="153"/>
      <c r="BF3996" s="399"/>
      <c r="BG3996" s="410"/>
      <c r="BH3996" s="153"/>
      <c r="BI3996" s="153"/>
      <c r="BJ3996" s="153"/>
      <c r="BK3996" s="153"/>
      <c r="BL3996" s="153"/>
    </row>
    <row r="3997" spans="1:64" x14ac:dyDescent="0.45">
      <c r="A3997" s="151"/>
      <c r="B3997" s="152"/>
      <c r="C3997" s="51"/>
      <c r="D3997" s="51"/>
      <c r="E3997" s="153"/>
      <c r="F3997" s="153"/>
      <c r="BF3997" s="399"/>
      <c r="BG3997" s="410"/>
      <c r="BH3997" s="153"/>
      <c r="BI3997" s="153"/>
      <c r="BJ3997" s="153"/>
      <c r="BK3997" s="153"/>
      <c r="BL3997" s="153"/>
    </row>
    <row r="3998" spans="1:64" x14ac:dyDescent="0.45">
      <c r="A3998" s="151"/>
      <c r="B3998" s="152"/>
      <c r="C3998" s="51"/>
      <c r="D3998" s="51"/>
      <c r="E3998" s="153"/>
      <c r="F3998" s="153"/>
      <c r="BF3998" s="399"/>
      <c r="BG3998" s="410"/>
      <c r="BH3998" s="153"/>
      <c r="BI3998" s="153"/>
      <c r="BJ3998" s="153"/>
      <c r="BK3998" s="153"/>
      <c r="BL3998" s="153"/>
    </row>
  </sheetData>
  <sheetProtection algorithmName="SHA-512" hashValue="DzksdpHXtC0pyR4IyNZxUPQbWA7nJ1qxWcgqz9pygfT+VuO+vD/P+DtkzuDif9ueeiH7bJXOl2o9vXl3Si8m7Q==" saltValue="XKzAYHu2Jx6Lqzp5zOIR6w==" spinCount="100000" sheet="1" objects="1" scenarios="1"/>
  <mergeCells count="38">
    <mergeCell ref="AJ3:AK3"/>
    <mergeCell ref="B6:F6"/>
    <mergeCell ref="G6:AK6"/>
    <mergeCell ref="G70:P70"/>
    <mergeCell ref="U8:V8"/>
    <mergeCell ref="G34:P34"/>
    <mergeCell ref="G37:P37"/>
    <mergeCell ref="G38:P38"/>
    <mergeCell ref="G30:P30"/>
    <mergeCell ref="G31:P31"/>
    <mergeCell ref="G14:P14"/>
    <mergeCell ref="G15:P15"/>
    <mergeCell ref="G28:P28"/>
    <mergeCell ref="G29:P29"/>
    <mergeCell ref="G16:P16"/>
    <mergeCell ref="G18:P18"/>
    <mergeCell ref="G67:P67"/>
    <mergeCell ref="G68:P68"/>
    <mergeCell ref="G69:P69"/>
    <mergeCell ref="BN6:BP6"/>
    <mergeCell ref="BN7:BP7"/>
    <mergeCell ref="BN8:BP8"/>
    <mergeCell ref="G27:P27"/>
    <mergeCell ref="S7:X7"/>
    <mergeCell ref="G19:P19"/>
    <mergeCell ref="G24:P24"/>
    <mergeCell ref="S8:T8"/>
    <mergeCell ref="W8:X8"/>
    <mergeCell ref="G7:L7"/>
    <mergeCell ref="M7:N7"/>
    <mergeCell ref="O7:P7"/>
    <mergeCell ref="G25:P25"/>
    <mergeCell ref="AS95:AX95"/>
    <mergeCell ref="BF6:BI6"/>
    <mergeCell ref="AO95:AR95"/>
    <mergeCell ref="AP93:AR93"/>
    <mergeCell ref="AO7:AU7"/>
    <mergeCell ref="AO6:AU6"/>
  </mergeCells>
  <conditionalFormatting sqref="E9:E88">
    <cfRule type="cellIs" dxfId="10" priority="16" operator="equal">
      <formula>"SI"</formula>
    </cfRule>
  </conditionalFormatting>
  <conditionalFormatting sqref="K86">
    <cfRule type="containsText" dxfId="9" priority="13" operator="containsText" text="5000">
      <formula>NOT(ISERROR(SEARCH("5000",K86)))</formula>
    </cfRule>
  </conditionalFormatting>
  <conditionalFormatting sqref="L86">
    <cfRule type="containsText" dxfId="8" priority="12" operator="containsText" text="0,1">
      <formula>NOT(ISERROR(SEARCH("0,1",L86)))</formula>
    </cfRule>
  </conditionalFormatting>
  <conditionalFormatting sqref="K9:K10">
    <cfRule type="cellIs" dxfId="7" priority="11" operator="equal">
      <formula>1000</formula>
    </cfRule>
  </conditionalFormatting>
  <conditionalFormatting sqref="L9:L10">
    <cfRule type="cellIs" dxfId="6" priority="10" operator="equal">
      <formula>0.2</formula>
    </cfRule>
  </conditionalFormatting>
  <conditionalFormatting sqref="AG9:AG88">
    <cfRule type="cellIs" dxfId="5" priority="9" operator="equal">
      <formula>"Mettere 0 nella cella n."</formula>
    </cfRule>
  </conditionalFormatting>
  <conditionalFormatting sqref="AI9:AI88">
    <cfRule type="cellIs" dxfId="4" priority="8" operator="equal">
      <formula>"Mettere 0 nella cella T"</formula>
    </cfRule>
  </conditionalFormatting>
  <conditionalFormatting sqref="F9:F88">
    <cfRule type="cellIs" dxfId="3" priority="7" operator="equal">
      <formula>"SI"</formula>
    </cfRule>
  </conditionalFormatting>
  <conditionalFormatting sqref="BH9:BH88">
    <cfRule type="cellIs" dxfId="2" priority="4" operator="equal">
      <formula>"SI"</formula>
    </cfRule>
  </conditionalFormatting>
  <conditionalFormatting sqref="BI9:BI88">
    <cfRule type="cellIs" dxfId="1" priority="3" operator="equal">
      <formula>"SI"</formula>
    </cfRule>
  </conditionalFormatting>
  <conditionalFormatting sqref="BJ9:BL88">
    <cfRule type="cellIs" dxfId="0" priority="1" operator="equal">
      <formula>"SI"</formula>
    </cfRule>
  </conditionalFormatting>
  <dataValidations disablePrompts="1" count="6">
    <dataValidation type="list" allowBlank="1" showInputMessage="1" showErrorMessage="1" sqref="M9:M12 O9:O13 O20:O21 M20:M21 O23 M23 M26 O35 O41:O43 O45:O46 O48 O51:O52 O55 M57 M61 M66 M77 M80:M81 O83 M86 M88" xr:uid="{00000000-0002-0000-0200-000000000000}">
      <formula1>U9:V9</formula1>
    </dataValidation>
    <dataValidation type="list" allowBlank="1" showInputMessage="1" showErrorMessage="1" sqref="G9:G10 G86" xr:uid="{00000000-0002-0000-0200-000001000000}">
      <formula1>S9:T9</formula1>
    </dataValidation>
    <dataValidation type="list" allowBlank="1" showInputMessage="1" showErrorMessage="1" sqref="AB9:AB88" xr:uid="{00000000-0002-0000-0200-000002000000}">
      <formula1>$AB$2:$AB$4</formula1>
    </dataValidation>
    <dataValidation type="list" allowBlank="1" showInputMessage="1" showErrorMessage="1" sqref="AF9:AF88" xr:uid="{00000000-0002-0000-0200-000003000000}">
      <formula1>$AF$2:$AF$4</formula1>
    </dataValidation>
    <dataValidation type="list" allowBlank="1" showInputMessage="1" showErrorMessage="1" sqref="AO9:AP88 AD9:AD88 E9:F88 AT9:AU88" xr:uid="{00000000-0002-0000-0200-000004000000}">
      <formula1>$S$1:$S$2</formula1>
    </dataValidation>
    <dataValidation type="list" allowBlank="1" showInputMessage="1" showErrorMessage="1" sqref="D9:D88" xr:uid="{00000000-0002-0000-0200-000005000000}">
      <formula1>$D$2:$D$4</formula1>
    </dataValidation>
  </dataValidations>
  <pageMargins left="0.47244094488188981" right="0.39370078740157483" top="0.46" bottom="0.31" header="0.31496062992125984" footer="0.23"/>
  <pageSetup paperSize="9" scale="16" fitToHeight="0" orientation="landscape" r:id="rId1"/>
  <ignoredErrors>
    <ignoredError sqref="Q43 Q74 Q83 AA76" 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3</vt:i4>
      </vt:variant>
    </vt:vector>
  </HeadingPairs>
  <TitlesOfParts>
    <vt:vector size="5" baseType="lpstr">
      <vt:lpstr>DPR 151 - Att.-Sot.Classe-Cat.</vt:lpstr>
      <vt:lpstr>PRESTAZIONI CONFORMI CNI</vt:lpstr>
      <vt:lpstr>'DPR 151 - Att.-Sot.Classe-Cat.'!Area_stampa</vt:lpstr>
      <vt:lpstr>'PRESTAZIONI CONFORMI CNI'!Area_stampa</vt:lpstr>
      <vt:lpstr>'DPR 151 - Att.-Sot.Classe-Cat.'!Titoli_stampa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Enrico Cinalli</dc:creator>
  <cp:keywords/>
  <dc:description/>
  <cp:lastModifiedBy>Enrico Cinalli</cp:lastModifiedBy>
  <cp:revision/>
  <cp:lastPrinted>2021-06-05T09:30:12Z</cp:lastPrinted>
  <dcterms:created xsi:type="dcterms:W3CDTF">2012-06-14T20:58:21Z</dcterms:created>
  <dcterms:modified xsi:type="dcterms:W3CDTF">2021-06-05T09:31:05Z</dcterms:modified>
  <cp:category/>
  <cp:contentStatus/>
</cp:coreProperties>
</file>