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H:\04 - PREVENZIONE INCENDI\VVF - SOFTWARE CO-PI - Rev_22_11_17\Tutte le UTILITY - OKK\"/>
    </mc:Choice>
  </mc:AlternateContent>
  <bookViews>
    <workbookView xWindow="0" yWindow="0" windowWidth="28800" windowHeight="14235" xr2:uid="{00000000-000D-0000-FFFF-FFFF00000000}"/>
  </bookViews>
  <sheets>
    <sheet name="Foglio1" sheetId="1" r:id="rId1"/>
    <sheet name="DATI" sheetId="2" r:id="rId2"/>
  </sheets>
  <definedNames>
    <definedName name="_xlnm.Print_Area" localSheetId="0">Foglio1!$B$1:$Q$77</definedName>
    <definedName name="_xlnm.Print_Titles" localSheetId="0">Foglio1!$2:$6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P9" i="1" s="1"/>
  <c r="AA9" i="1" l="1"/>
  <c r="N11" i="1" s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I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I58" i="1"/>
  <c r="AJ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I59" i="1"/>
  <c r="AJ59" i="1"/>
  <c r="AK59" i="1"/>
  <c r="AM59" i="1"/>
  <c r="AN59" i="1"/>
  <c r="AO59" i="1"/>
  <c r="AP59" i="1"/>
  <c r="AQ59" i="1"/>
  <c r="AR59" i="1"/>
  <c r="AS59" i="1"/>
  <c r="AT59" i="1"/>
  <c r="AU59" i="1"/>
  <c r="AV59" i="1"/>
  <c r="AW59" i="1"/>
  <c r="AI60" i="1"/>
  <c r="AJ60" i="1"/>
  <c r="AK60" i="1"/>
  <c r="AL60" i="1"/>
  <c r="AN60" i="1"/>
  <c r="AO60" i="1"/>
  <c r="AP60" i="1"/>
  <c r="AQ60" i="1"/>
  <c r="AR60" i="1"/>
  <c r="AS60" i="1"/>
  <c r="AT60" i="1"/>
  <c r="AU60" i="1"/>
  <c r="AV60" i="1"/>
  <c r="AW60" i="1"/>
  <c r="AI61" i="1"/>
  <c r="AJ61" i="1"/>
  <c r="AK61" i="1"/>
  <c r="AL61" i="1"/>
  <c r="AM61" i="1"/>
  <c r="AO61" i="1"/>
  <c r="AP61" i="1"/>
  <c r="AQ61" i="1"/>
  <c r="AR61" i="1"/>
  <c r="AS61" i="1"/>
  <c r="AT61" i="1"/>
  <c r="AU61" i="1"/>
  <c r="AV61" i="1"/>
  <c r="AW61" i="1"/>
  <c r="AI62" i="1"/>
  <c r="AJ62" i="1"/>
  <c r="AK62" i="1"/>
  <c r="AL62" i="1"/>
  <c r="AM62" i="1"/>
  <c r="AN62" i="1"/>
  <c r="AP62" i="1"/>
  <c r="AQ62" i="1"/>
  <c r="AR62" i="1"/>
  <c r="AS62" i="1"/>
  <c r="AT62" i="1"/>
  <c r="AU62" i="1"/>
  <c r="AV62" i="1"/>
  <c r="AW62" i="1"/>
  <c r="AI63" i="1"/>
  <c r="AJ63" i="1"/>
  <c r="AK63" i="1"/>
  <c r="AL63" i="1"/>
  <c r="AM63" i="1"/>
  <c r="AN63" i="1"/>
  <c r="AO63" i="1"/>
  <c r="AQ63" i="1"/>
  <c r="AR63" i="1"/>
  <c r="AS63" i="1"/>
  <c r="AT63" i="1"/>
  <c r="AU63" i="1"/>
  <c r="AV63" i="1"/>
  <c r="AW63" i="1"/>
  <c r="AI64" i="1"/>
  <c r="AJ64" i="1"/>
  <c r="AK64" i="1"/>
  <c r="AL64" i="1"/>
  <c r="AM64" i="1"/>
  <c r="AN64" i="1"/>
  <c r="AO64" i="1"/>
  <c r="AP64" i="1"/>
  <c r="AR64" i="1"/>
  <c r="AS64" i="1"/>
  <c r="AT64" i="1"/>
  <c r="AU64" i="1"/>
  <c r="AV64" i="1"/>
  <c r="AW64" i="1"/>
  <c r="AI65" i="1"/>
  <c r="AJ65" i="1"/>
  <c r="AK65" i="1"/>
  <c r="AL65" i="1"/>
  <c r="AM65" i="1"/>
  <c r="AN65" i="1"/>
  <c r="AO65" i="1"/>
  <c r="AP65" i="1"/>
  <c r="AQ65" i="1"/>
  <c r="AS65" i="1"/>
  <c r="AT65" i="1"/>
  <c r="AU65" i="1"/>
  <c r="AV65" i="1"/>
  <c r="AW65" i="1"/>
  <c r="AI66" i="1"/>
  <c r="AJ66" i="1"/>
  <c r="AK66" i="1"/>
  <c r="AL66" i="1"/>
  <c r="AM66" i="1"/>
  <c r="AN66" i="1"/>
  <c r="AO66" i="1"/>
  <c r="AP66" i="1"/>
  <c r="AQ66" i="1"/>
  <c r="AR66" i="1"/>
  <c r="AT66" i="1"/>
  <c r="AU66" i="1"/>
  <c r="AV66" i="1"/>
  <c r="AW66" i="1"/>
  <c r="AI67" i="1"/>
  <c r="AJ67" i="1"/>
  <c r="AK67" i="1"/>
  <c r="AL67" i="1"/>
  <c r="AM67" i="1"/>
  <c r="AN67" i="1"/>
  <c r="AO67" i="1"/>
  <c r="AP67" i="1"/>
  <c r="AQ67" i="1"/>
  <c r="AR67" i="1"/>
  <c r="AS67" i="1"/>
  <c r="AU67" i="1"/>
  <c r="AV67" i="1"/>
  <c r="AW67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V68" i="1"/>
  <c r="AW68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W69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Y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55" i="1"/>
  <c r="P71" i="1"/>
  <c r="J60" i="1"/>
  <c r="J61" i="1"/>
  <c r="J62" i="1"/>
  <c r="J63" i="1"/>
  <c r="J64" i="1"/>
  <c r="J65" i="1"/>
  <c r="J66" i="1"/>
  <c r="J67" i="1"/>
  <c r="J68" i="1"/>
  <c r="J69" i="1"/>
  <c r="J70" i="1"/>
  <c r="J56" i="1"/>
  <c r="N56" i="1" s="1"/>
  <c r="AG56" i="1" s="1"/>
  <c r="K55" i="1"/>
  <c r="U55" i="1"/>
  <c r="N55" i="1"/>
  <c r="AG55" i="1" s="1"/>
  <c r="H46" i="1"/>
  <c r="V38" i="1"/>
  <c r="P38" i="1" s="1"/>
  <c r="V32" i="1"/>
  <c r="P32" i="1" s="1"/>
  <c r="U24" i="1"/>
  <c r="U22" i="1"/>
  <c r="AC26" i="1"/>
  <c r="AA26" i="1" s="1"/>
  <c r="U26" i="1" s="1"/>
  <c r="K61" i="1" l="1"/>
  <c r="R61" i="1"/>
  <c r="K68" i="1"/>
  <c r="R68" i="1"/>
  <c r="K64" i="1"/>
  <c r="R64" i="1"/>
  <c r="K60" i="1"/>
  <c r="R60" i="1"/>
  <c r="K69" i="1"/>
  <c r="R69" i="1"/>
  <c r="K67" i="1"/>
  <c r="R67" i="1"/>
  <c r="K63" i="1"/>
  <c r="R63" i="1"/>
  <c r="K65" i="1"/>
  <c r="R65" i="1"/>
  <c r="Y70" i="1"/>
  <c r="R70" i="1"/>
  <c r="K66" i="1"/>
  <c r="R66" i="1"/>
  <c r="K62" i="1"/>
  <c r="R62" i="1"/>
  <c r="AH71" i="1"/>
  <c r="AL71" i="1"/>
  <c r="AW71" i="1"/>
  <c r="AS71" i="1"/>
  <c r="AO71" i="1"/>
  <c r="AK71" i="1"/>
  <c r="AT71" i="1"/>
  <c r="AV71" i="1"/>
  <c r="AR71" i="1"/>
  <c r="AN71" i="1"/>
  <c r="AJ71" i="1"/>
  <c r="AP71" i="1"/>
  <c r="AU71" i="1"/>
  <c r="AQ71" i="1"/>
  <c r="AM71" i="1"/>
  <c r="AI71" i="1"/>
  <c r="Y63" i="1"/>
  <c r="Y56" i="1"/>
  <c r="Y60" i="1"/>
  <c r="Y67" i="1"/>
  <c r="Y64" i="1"/>
  <c r="Y68" i="1"/>
  <c r="K70" i="1"/>
  <c r="Y66" i="1"/>
  <c r="Y62" i="1"/>
  <c r="Y69" i="1"/>
  <c r="Y65" i="1"/>
  <c r="Y61" i="1"/>
  <c r="AE70" i="1"/>
  <c r="J57" i="1"/>
  <c r="K56" i="1"/>
  <c r="N67" i="1"/>
  <c r="AG67" i="1" s="1"/>
  <c r="N63" i="1"/>
  <c r="AG63" i="1" s="1"/>
  <c r="N65" i="1"/>
  <c r="AG65" i="1" s="1"/>
  <c r="U67" i="1"/>
  <c r="U63" i="1"/>
  <c r="N69" i="1"/>
  <c r="AG69" i="1" s="1"/>
  <c r="N61" i="1"/>
  <c r="AG61" i="1" s="1"/>
  <c r="U70" i="1"/>
  <c r="U66" i="1"/>
  <c r="U62" i="1"/>
  <c r="U69" i="1"/>
  <c r="U65" i="1"/>
  <c r="U61" i="1"/>
  <c r="U68" i="1"/>
  <c r="U64" i="1"/>
  <c r="U60" i="1"/>
  <c r="U56" i="1"/>
  <c r="N66" i="1"/>
  <c r="AG66" i="1" s="1"/>
  <c r="N70" i="1"/>
  <c r="AG70" i="1" s="1"/>
  <c r="N62" i="1"/>
  <c r="AG62" i="1" s="1"/>
  <c r="N68" i="1"/>
  <c r="AG68" i="1" s="1"/>
  <c r="N64" i="1"/>
  <c r="AG64" i="1" s="1"/>
  <c r="N60" i="1"/>
  <c r="AG60" i="1" s="1"/>
  <c r="U27" i="1"/>
  <c r="Q29" i="1" s="1"/>
  <c r="P35" i="1" s="1"/>
  <c r="AA14" i="1"/>
  <c r="F8" i="1"/>
  <c r="AC9" i="1"/>
  <c r="AE9" i="1" l="1"/>
  <c r="N9" i="1"/>
  <c r="AY71" i="1"/>
  <c r="Y57" i="1"/>
  <c r="J58" i="1"/>
  <c r="J59" i="1" s="1"/>
  <c r="K57" i="1"/>
  <c r="N57" i="1"/>
  <c r="AG57" i="1" s="1"/>
  <c r="U57" i="1"/>
  <c r="P41" i="1"/>
  <c r="AE14" i="1" l="1"/>
  <c r="K59" i="1"/>
  <c r="Y59" i="1"/>
  <c r="U59" i="1"/>
  <c r="N59" i="1"/>
  <c r="AG59" i="1" s="1"/>
  <c r="U58" i="1"/>
  <c r="K58" i="1"/>
  <c r="Y58" i="1"/>
  <c r="N58" i="1"/>
  <c r="AG58" i="1" s="1"/>
  <c r="AC14" i="1"/>
  <c r="AG14" i="1" l="1"/>
  <c r="Q14" i="1" s="1"/>
  <c r="U17" i="1" s="1"/>
  <c r="P46" i="1"/>
  <c r="AK72" i="1" l="1"/>
  <c r="R58" i="1" s="1"/>
  <c r="AJ72" i="1"/>
  <c r="R57" i="1" s="1"/>
  <c r="AM72" i="1"/>
  <c r="AW72" i="1"/>
  <c r="P76" i="1"/>
  <c r="U76" i="1" s="1"/>
  <c r="P73" i="1"/>
  <c r="U73" i="1" s="1"/>
  <c r="AP72" i="1"/>
  <c r="AI72" i="1"/>
  <c r="R56" i="1" s="1"/>
  <c r="AS72" i="1"/>
  <c r="AT72" i="1"/>
  <c r="AR72" i="1"/>
  <c r="AU72" i="1"/>
  <c r="AH72" i="1"/>
  <c r="R55" i="1" s="1"/>
  <c r="AV72" i="1"/>
  <c r="AN72" i="1"/>
  <c r="AQ72" i="1"/>
  <c r="AL72" i="1"/>
  <c r="R59" i="1" s="1"/>
  <c r="AO72" i="1"/>
  <c r="F17" i="1"/>
  <c r="U71" i="1"/>
  <c r="F53" i="1"/>
  <c r="E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Enrico Cinalli</author>
  </authors>
  <commentList>
    <comment ref="H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Enrico Cinalli: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Se già chiaramente indicato sopra mettere "</t>
        </r>
        <r>
          <rPr>
            <b/>
            <sz val="12"/>
            <color indexed="81"/>
            <rFont val="Tahoma"/>
            <family val="2"/>
          </rPr>
          <t>***</t>
        </r>
        <r>
          <rPr>
            <sz val="12"/>
            <color indexed="81"/>
            <rFont val="Tahoma"/>
            <family val="2"/>
          </rPr>
          <t>"</t>
        </r>
      </text>
    </comment>
  </commentList>
</comments>
</file>

<file path=xl/sharedStrings.xml><?xml version="1.0" encoding="utf-8"?>
<sst xmlns="http://schemas.openxmlformats.org/spreadsheetml/2006/main" count="277" uniqueCount="152">
  <si>
    <t>S =</t>
  </si>
  <si>
    <t>A1</t>
  </si>
  <si>
    <t>A2</t>
  </si>
  <si>
    <t>A3</t>
  </si>
  <si>
    <t>A4</t>
  </si>
  <si>
    <t>B1</t>
  </si>
  <si>
    <t>B2</t>
  </si>
  <si>
    <t>B3</t>
  </si>
  <si>
    <t>Ci1</t>
  </si>
  <si>
    <t>Ci2</t>
  </si>
  <si>
    <t>Ci3</t>
  </si>
  <si>
    <t>Cii1</t>
  </si>
  <si>
    <t>Cii2</t>
  </si>
  <si>
    <t>Cii3</t>
  </si>
  <si>
    <t>Ciii1</t>
  </si>
  <si>
    <t>Ciii2</t>
  </si>
  <si>
    <t>Ciii3</t>
  </si>
  <si>
    <t>D1</t>
  </si>
  <si>
    <t>D2</t>
  </si>
  <si>
    <t>E1</t>
  </si>
  <si>
    <t>E2</t>
  </si>
  <si>
    <t>E3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</si>
  <si>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vita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</si>
  <si>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beni</t>
    </r>
  </si>
  <si>
    <t>Compartimento n.</t>
  </si>
  <si>
    <t>Classe R.F.</t>
  </si>
  <si>
    <r>
      <t>m</t>
    </r>
    <r>
      <rPr>
        <vertAlign val="superscript"/>
        <sz val="10"/>
        <color theme="1"/>
        <rFont val="Calibri"/>
        <family val="2"/>
        <scheme val="minor"/>
      </rPr>
      <t>2</t>
    </r>
  </si>
  <si>
    <r>
      <t>R</t>
    </r>
    <r>
      <rPr>
        <vertAlign val="subscript"/>
        <sz val="10"/>
        <color theme="1"/>
        <rFont val="Calibri"/>
        <family val="2"/>
        <scheme val="minor"/>
      </rPr>
      <t>vita</t>
    </r>
    <r>
      <rPr>
        <sz val="10"/>
        <color theme="1"/>
        <rFont val="Calibri"/>
        <family val="2"/>
        <scheme val="minor"/>
      </rPr>
      <t xml:space="preserve"> =</t>
    </r>
  </si>
  <si>
    <r>
      <t>R</t>
    </r>
    <r>
      <rPr>
        <vertAlign val="subscript"/>
        <sz val="10"/>
        <color theme="1"/>
        <rFont val="Calibri"/>
        <family val="2"/>
        <scheme val="minor"/>
      </rPr>
      <t>beni</t>
    </r>
    <r>
      <rPr>
        <sz val="10"/>
        <color theme="1"/>
        <rFont val="Calibri"/>
        <family val="2"/>
        <scheme val="minor"/>
      </rPr>
      <t xml:space="preserve"> =</t>
    </r>
  </si>
  <si>
    <t>Luoghi di pubblico spettacolo senza posti a sedere</t>
  </si>
  <si>
    <t>Aree adibite a ristorazione</t>
  </si>
  <si>
    <t>Aree adibite ad attività scolastica e laboratori (senza posti a sedere)</t>
  </si>
  <si>
    <t>Sale d'attesa</t>
  </si>
  <si>
    <t>Uffici aperti al pubblico</t>
  </si>
  <si>
    <t>Aree di vendita di attività commerciali al dettaglio senza settore alimentare</t>
  </si>
  <si>
    <t>Sale di lettura di biblioteche, archivi</t>
  </si>
  <si>
    <t>Ambulatori</t>
  </si>
  <si>
    <t>Uffici non aperti al pubblico</t>
  </si>
  <si>
    <t>Aree di vendita di attività commerciali all'ingrosso</t>
  </si>
  <si>
    <t>Civile abitazione</t>
  </si>
  <si>
    <t>Degenza</t>
  </si>
  <si>
    <r>
      <t xml:space="preserve">Aree di vendita di </t>
    </r>
    <r>
      <rPr>
        <i/>
        <sz val="9"/>
        <color theme="1"/>
        <rFont val="Arial"/>
        <family val="2"/>
      </rPr>
      <t xml:space="preserve">medie e grandi </t>
    </r>
    <r>
      <rPr>
        <sz val="9"/>
        <color theme="1"/>
        <rFont val="Arial"/>
        <family val="2"/>
      </rPr>
      <t>attività commerciali al dettaglio con settore alimentare o misto</t>
    </r>
  </si>
  <si>
    <t>Densità [persone/mq]</t>
  </si>
  <si>
    <t>Aree per mostre, esposizioni, manifestazioni varie di intrattenimento a carat-tere temporaneo</t>
  </si>
  <si>
    <r>
      <t xml:space="preserve">Aree di vendita di </t>
    </r>
    <r>
      <rPr>
        <i/>
        <sz val="9"/>
        <color theme="1"/>
        <rFont val="Arial"/>
        <family val="2"/>
      </rPr>
      <t xml:space="preserve">piccole </t>
    </r>
    <r>
      <rPr>
        <sz val="9"/>
        <color theme="1"/>
        <rFont val="Arial"/>
        <family val="2"/>
      </rPr>
      <t>attività commerciali al dettaglio con settore alimentare o misto</t>
    </r>
  </si>
  <si>
    <r>
      <t xml:space="preserve">Aree di vendita di </t>
    </r>
    <r>
      <rPr>
        <i/>
        <sz val="9"/>
        <color theme="1"/>
        <rFont val="Arial"/>
        <family val="2"/>
      </rPr>
      <t xml:space="preserve">piccole </t>
    </r>
    <r>
      <rPr>
        <sz val="9"/>
        <color theme="1"/>
        <rFont val="Arial"/>
        <family val="2"/>
      </rPr>
      <t>attività commerciali al dettaglio con specifica gamma merceologica non alimentare</t>
    </r>
  </si>
  <si>
    <t>x</t>
  </si>
  <si>
    <t>Altra attività</t>
  </si>
  <si>
    <t>Autorimessa</t>
  </si>
  <si>
    <t>Area con posti a sedere o posti letto</t>
  </si>
  <si>
    <t xml:space="preserve">Affollamento:   </t>
  </si>
  <si>
    <t xml:space="preserve"> persone</t>
  </si>
  <si>
    <t>Tipo attività [Tab. S.4-6]:</t>
  </si>
  <si>
    <t>Tipologia attività [Tab S.4-6]</t>
  </si>
  <si>
    <t>Affollamento</t>
  </si>
  <si>
    <t>N. minimo uscite</t>
  </si>
  <si>
    <t>Qualsiasi</t>
  </si>
  <si>
    <t>Casi specifici tabella S 4-8)</t>
  </si>
  <si>
    <r>
      <t xml:space="preserve">uscite per </t>
    </r>
    <r>
      <rPr>
        <b/>
        <sz val="10"/>
        <color rgb="FF0070C0"/>
        <rFont val="Calibri"/>
        <family val="2"/>
        <scheme val="minor"/>
      </rPr>
      <t>persone &lt; 50</t>
    </r>
  </si>
  <si>
    <r>
      <t xml:space="preserve">uscite </t>
    </r>
    <r>
      <rPr>
        <b/>
        <sz val="10"/>
        <color rgb="FF0070C0"/>
        <rFont val="Calibri"/>
        <family val="2"/>
        <scheme val="minor"/>
      </rPr>
      <t>50 &lt; persone =&lt; 100</t>
    </r>
    <r>
      <rPr>
        <b/>
        <sz val="10"/>
        <rFont val="Calibri"/>
        <family val="2"/>
        <scheme val="minor"/>
      </rPr>
      <t xml:space="preserve"> per casi specifici</t>
    </r>
  </si>
  <si>
    <t>Altri casi</t>
  </si>
  <si>
    <t>SI</t>
  </si>
  <si>
    <t>NO</t>
  </si>
  <si>
    <t>m</t>
  </si>
  <si>
    <t>Misure antincendio aggiuntive presenti:</t>
  </si>
  <si>
    <t>Misura antincendio aggiuntiva</t>
  </si>
  <si>
    <r>
      <t xml:space="preserve">Rivelazione ed allarme (Capitolo S.7) </t>
    </r>
    <r>
      <rPr>
        <sz val="9"/>
        <rFont val="Verdana"/>
        <family val="2"/>
      </rPr>
      <t>con livello di prestazione IV.</t>
    </r>
  </si>
  <si>
    <t>&lt; 3 m</t>
  </si>
  <si>
    <t>&gt; 10 m</t>
  </si>
  <si>
    <t>[1] Qualora la via d'esodo serva più locali, si assume la minore tra le altezze medie</t>
  </si>
  <si>
    <t>Controllo di fumi e calore (Capitolo S.8) con livello di prestazione III.</t>
  </si>
  <si>
    <r>
      <rPr>
        <b/>
        <sz val="11"/>
        <rFont val="Symbol"/>
        <family val="1"/>
        <charset val="2"/>
      </rPr>
      <t>d</t>
    </r>
    <r>
      <rPr>
        <b/>
        <vertAlign val="subscript"/>
        <sz val="11"/>
        <rFont val="Verdana"/>
        <family val="2"/>
      </rPr>
      <t>m,i</t>
    </r>
  </si>
  <si>
    <r>
      <t>Altezza media del locale servito dalla via d'esodo, h</t>
    </r>
    <r>
      <rPr>
        <vertAlign val="subscript"/>
        <sz val="9"/>
        <rFont val="Verdana"/>
        <family val="2"/>
      </rPr>
      <t>m</t>
    </r>
    <r>
      <rPr>
        <sz val="9"/>
        <rFont val="Verdana"/>
        <family val="2"/>
      </rPr>
      <t xml:space="preserve"> in metri [1]</t>
    </r>
  </si>
  <si>
    <t>&gt; 3 m, ≤ 4 m</t>
  </si>
  <si>
    <r>
      <t xml:space="preserve">&gt; 4 m, </t>
    </r>
    <r>
      <rPr>
        <sz val="11"/>
        <rFont val="Calibri"/>
        <family val="2"/>
      </rPr>
      <t>≤</t>
    </r>
    <r>
      <rPr>
        <sz val="11"/>
        <rFont val="Verdana"/>
        <family val="2"/>
      </rPr>
      <t xml:space="preserve"> 5 m</t>
    </r>
  </si>
  <si>
    <r>
      <t xml:space="preserve">&gt; 5 m, </t>
    </r>
    <r>
      <rPr>
        <sz val="11"/>
        <rFont val="Calibri"/>
        <family val="2"/>
      </rPr>
      <t>≤</t>
    </r>
    <r>
      <rPr>
        <sz val="11"/>
        <rFont val="Verdana"/>
        <family val="2"/>
      </rPr>
      <t xml:space="preserve"> 6 m</t>
    </r>
  </si>
  <si>
    <r>
      <t xml:space="preserve">&gt; 6 m, </t>
    </r>
    <r>
      <rPr>
        <sz val="11"/>
        <rFont val="Calibri"/>
        <family val="2"/>
      </rPr>
      <t>≤</t>
    </r>
    <r>
      <rPr>
        <sz val="11"/>
        <rFont val="Verdana"/>
        <family val="2"/>
      </rPr>
      <t xml:space="preserve"> 7 m</t>
    </r>
  </si>
  <si>
    <r>
      <t xml:space="preserve">&gt; 7 m, </t>
    </r>
    <r>
      <rPr>
        <sz val="11"/>
        <rFont val="Calibri"/>
        <family val="2"/>
      </rPr>
      <t>≤</t>
    </r>
    <r>
      <rPr>
        <sz val="11"/>
        <rFont val="Verdana"/>
        <family val="2"/>
      </rPr>
      <t xml:space="preserve"> 8 m</t>
    </r>
  </si>
  <si>
    <r>
      <t xml:space="preserve">&gt; 8 m, </t>
    </r>
    <r>
      <rPr>
        <sz val="11"/>
        <rFont val="Calibri"/>
        <family val="2"/>
      </rPr>
      <t>≤</t>
    </r>
    <r>
      <rPr>
        <sz val="11"/>
        <rFont val="Verdana"/>
        <family val="2"/>
      </rPr>
      <t xml:space="preserve"> 9 m</t>
    </r>
  </si>
  <si>
    <r>
      <t xml:space="preserve">&gt; 9 m, </t>
    </r>
    <r>
      <rPr>
        <sz val="11"/>
        <rFont val="Calibri"/>
        <family val="2"/>
      </rPr>
      <t>≤</t>
    </r>
    <r>
      <rPr>
        <sz val="11"/>
        <rFont val="Verdana"/>
        <family val="2"/>
      </rPr>
      <t xml:space="preserve"> 10 m</t>
    </r>
  </si>
  <si>
    <t xml:space="preserve"> - Rivelazione ed allarme (Capitolo S.7) con livello di prestazione IV ?</t>
  </si>
  <si>
    <t xml:space="preserve"> - Controllo di fumi e calore (Capitolo S.8) con livello di prestazione III ?</t>
  </si>
  <si>
    <r>
      <t>- Altezza media del locale servito dalla via d'esodo, h</t>
    </r>
    <r>
      <rPr>
        <i/>
        <vertAlign val="subscript"/>
        <sz val="10"/>
        <color theme="1"/>
        <rFont val="Calibri"/>
        <family val="2"/>
        <scheme val="minor"/>
      </rPr>
      <t>m</t>
    </r>
    <r>
      <rPr>
        <i/>
        <sz val="10"/>
        <color theme="1"/>
        <rFont val="Calibri"/>
        <family val="2"/>
        <scheme val="minor"/>
      </rPr>
      <t xml:space="preserve"> in metri </t>
    </r>
    <r>
      <rPr>
        <i/>
        <vertAlign val="superscript"/>
        <sz val="10"/>
        <color theme="1"/>
        <rFont val="Calibri"/>
        <family val="2"/>
        <scheme val="minor"/>
      </rPr>
      <t>[1]</t>
    </r>
    <r>
      <rPr>
        <i/>
        <sz val="10"/>
        <color theme="1"/>
        <rFont val="Calibri"/>
        <family val="2"/>
        <scheme val="minor"/>
      </rPr>
      <t xml:space="preserve"> =</t>
    </r>
  </si>
  <si>
    <t>Incrementi %</t>
  </si>
  <si>
    <t>←</t>
  </si>
  <si>
    <t>Totale</t>
  </si>
  <si>
    <r>
      <t xml:space="preserve">Il fattore di incremento percentuale  </t>
    </r>
    <r>
      <rPr>
        <b/>
        <sz val="11"/>
        <color theme="1"/>
        <rFont val="Symbol"/>
        <family val="1"/>
        <charset val="2"/>
      </rPr>
      <t>d</t>
    </r>
    <r>
      <rPr>
        <b/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 applicabile è pari al</t>
    </r>
  </si>
  <si>
    <r>
      <t>I valori delle massime lunghezze d'esodo e dei corridoi ciechi di riferimento possono essere incrementati in rela</t>
    </r>
    <r>
      <rPr>
        <sz val="9"/>
        <rFont val="Verdana"/>
        <family val="2"/>
      </rPr>
      <t xml:space="preserve">zione </t>
    </r>
    <r>
      <rPr>
        <i/>
        <sz val="9"/>
        <rFont val="Verdana"/>
        <family val="2"/>
      </rPr>
      <t xml:space="preserve">a misure antincendio aggiuntive </t>
    </r>
    <r>
      <rPr>
        <sz val="9"/>
        <rFont val="Verdana"/>
        <family val="2"/>
      </rPr>
      <t>secondo la metodologia di cui al paragrafo S.4.10.</t>
    </r>
  </si>
  <si>
    <t>Max lunghezza
d'esodo Les [m]</t>
  </si>
  <si>
    <t>Max lunghezza
corrid. cieco Lcc [m]</t>
  </si>
  <si>
    <t>Rvita</t>
  </si>
  <si>
    <r>
      <t>L</t>
    </r>
    <r>
      <rPr>
        <vertAlign val="subscript"/>
        <sz val="10"/>
        <color theme="1"/>
        <rFont val="Calibri"/>
        <family val="2"/>
        <scheme val="minor"/>
      </rPr>
      <t>es</t>
    </r>
    <r>
      <rPr>
        <sz val="10"/>
        <color theme="1"/>
        <rFont val="Calibri"/>
        <family val="2"/>
        <scheme val="minor"/>
      </rPr>
      <t xml:space="preserve"> =</t>
    </r>
  </si>
  <si>
    <r>
      <t xml:space="preserve">Max lunghezza d'esodo </t>
    </r>
    <r>
      <rPr>
        <b/>
        <i/>
        <sz val="11"/>
        <color theme="1"/>
        <rFont val="Calibri"/>
        <family val="2"/>
        <scheme val="minor"/>
      </rPr>
      <t>L</t>
    </r>
    <r>
      <rPr>
        <b/>
        <i/>
        <vertAlign val="subscript"/>
        <sz val="11"/>
        <color theme="1"/>
        <rFont val="Calibri"/>
        <family val="2"/>
        <scheme val="minor"/>
      </rPr>
      <t>es</t>
    </r>
    <r>
      <rPr>
        <i/>
        <sz val="11"/>
        <color theme="1"/>
        <rFont val="Calibri"/>
        <family val="2"/>
        <scheme val="minor"/>
      </rPr>
      <t xml:space="preserve"> (Tab. S.4-10) è :</t>
    </r>
  </si>
  <si>
    <r>
      <t xml:space="preserve">Max lungh. dei corridoi ciechi </t>
    </r>
    <r>
      <rPr>
        <b/>
        <i/>
        <sz val="11"/>
        <color theme="1"/>
        <rFont val="Calibri"/>
        <family val="2"/>
        <scheme val="minor"/>
      </rPr>
      <t>L</t>
    </r>
    <r>
      <rPr>
        <b/>
        <i/>
        <vertAlign val="subscript"/>
        <sz val="11"/>
        <color theme="1"/>
        <rFont val="Calibri"/>
        <family val="2"/>
        <scheme val="minor"/>
      </rPr>
      <t>cc</t>
    </r>
    <r>
      <rPr>
        <i/>
        <sz val="11"/>
        <color theme="1"/>
        <rFont val="Calibri"/>
        <family val="2"/>
        <scheme val="minor"/>
      </rPr>
      <t xml:space="preserve"> (Tab. S.4-10) è :</t>
    </r>
  </si>
  <si>
    <r>
      <t>L</t>
    </r>
    <r>
      <rPr>
        <vertAlign val="subscript"/>
        <sz val="10"/>
        <color theme="1"/>
        <rFont val="Calibri"/>
        <family val="2"/>
        <scheme val="minor"/>
      </rPr>
      <t>cc</t>
    </r>
    <r>
      <rPr>
        <sz val="10"/>
        <color theme="1"/>
        <rFont val="Calibri"/>
        <family val="2"/>
        <scheme val="minor"/>
      </rPr>
      <t xml:space="preserve"> =</t>
    </r>
  </si>
  <si>
    <t xml:space="preserve">LUNGHEZZA CORRIDOI CIECHI MAX ammissibile = </t>
  </si>
  <si>
    <t xml:space="preserve">LUNGHEZZA D'ESODO MAX ammissibile = </t>
  </si>
  <si>
    <t xml:space="preserve"> Il n. minimo di VIE DI ESODO ed USCITE INDIPENDENTI è pari a </t>
  </si>
  <si>
    <r>
      <t>L</t>
    </r>
    <r>
      <rPr>
        <b/>
        <vertAlign val="subscript"/>
        <sz val="10"/>
        <color theme="1"/>
        <rFont val="Calibri"/>
        <family val="2"/>
        <scheme val="minor"/>
      </rPr>
      <t>U</t>
    </r>
    <r>
      <rPr>
        <b/>
        <sz val="10"/>
        <color theme="1"/>
        <rFont val="Calibri"/>
        <family val="2"/>
        <scheme val="minor"/>
      </rPr>
      <t xml:space="preserve"> =</t>
    </r>
  </si>
  <si>
    <r>
      <t>L</t>
    </r>
    <r>
      <rPr>
        <b/>
        <vertAlign val="subscript"/>
        <sz val="10"/>
        <color theme="1"/>
        <rFont val="Calibri"/>
        <family val="2"/>
        <scheme val="minor"/>
      </rPr>
      <t>O</t>
    </r>
    <r>
      <rPr>
        <b/>
        <sz val="10"/>
        <color theme="1"/>
        <rFont val="Calibri"/>
        <family val="2"/>
        <scheme val="minor"/>
      </rPr>
      <t xml:space="preserve"> =</t>
    </r>
  </si>
  <si>
    <r>
      <t xml:space="preserve"> L</t>
    </r>
    <r>
      <rPr>
        <b/>
        <vertAlign val="subscript"/>
        <sz val="9"/>
        <rFont val="Verdana"/>
        <family val="2"/>
      </rPr>
      <t>O</t>
    </r>
    <r>
      <rPr>
        <b/>
        <sz val="9"/>
        <rFont val="Verdana"/>
        <family val="2"/>
      </rPr>
      <t xml:space="preserve"> [m]</t>
    </r>
  </si>
  <si>
    <t>Tab. S.4-11</t>
  </si>
  <si>
    <t>Larghezza minima delle vie di esodo orizzontali (Tab. S.4-11]</t>
  </si>
  <si>
    <t xml:space="preserve"> mm/persona</t>
  </si>
  <si>
    <t>Larghezza dei percorsi (porte, corridoi, uscite) presenti:</t>
  </si>
  <si>
    <t>Larghezza</t>
  </si>
  <si>
    <t>a)</t>
  </si>
  <si>
    <t>La larghezza può essere solo di 80 cm per locali con  al più 10 persone;</t>
  </si>
  <si>
    <t>La larghezza può essere solo di 60 cm per locali con presenza occasionale di persone.</t>
  </si>
  <si>
    <t>a.1)</t>
  </si>
  <si>
    <t>a.2)</t>
  </si>
  <si>
    <t>Non eliminare e/o restringere questa riga</t>
  </si>
  <si>
    <t>USCITE</t>
  </si>
  <si>
    <t>**</t>
  </si>
  <si>
    <t xml:space="preserve">** </t>
  </si>
  <si>
    <t>mm</t>
  </si>
  <si>
    <t xml:space="preserve">U.S.1 = </t>
  </si>
  <si>
    <t xml:space="preserve">U.S.2 = </t>
  </si>
  <si>
    <t xml:space="preserve">U.S.3 = </t>
  </si>
  <si>
    <t xml:space="preserve">U.S.4 = </t>
  </si>
  <si>
    <t xml:space="preserve">U.S.5 = </t>
  </si>
  <si>
    <t xml:space="preserve">U.S.6 = </t>
  </si>
  <si>
    <t xml:space="preserve">U.S.7 = </t>
  </si>
  <si>
    <t xml:space="preserve">U.S.8 = </t>
  </si>
  <si>
    <t xml:space="preserve">U.S.9 = </t>
  </si>
  <si>
    <t xml:space="preserve">U.S.10 = </t>
  </si>
  <si>
    <t xml:space="preserve">U.S.11 = </t>
  </si>
  <si>
    <t xml:space="preserve">U.S.12 = </t>
  </si>
  <si>
    <t xml:space="preserve">U.S.13 = </t>
  </si>
  <si>
    <t xml:space="preserve">U.S.14 = </t>
  </si>
  <si>
    <t xml:space="preserve">U.S.15 = </t>
  </si>
  <si>
    <t xml:space="preserve">U.S.16 = </t>
  </si>
  <si>
    <t>U.S.Tot =</t>
  </si>
  <si>
    <r>
      <t xml:space="preserve">Numero uscite </t>
    </r>
    <r>
      <rPr>
        <b/>
        <sz val="10"/>
        <color theme="1"/>
        <rFont val="Calibri"/>
        <family val="2"/>
      </rPr>
      <t>≥</t>
    </r>
    <r>
      <rPr>
        <b/>
        <sz val="10"/>
        <color theme="1"/>
        <rFont val="Calibri"/>
        <family val="2"/>
        <scheme val="minor"/>
      </rPr>
      <t xml:space="preserve"> 1200 mm</t>
    </r>
  </si>
  <si>
    <t>TOTALE</t>
  </si>
  <si>
    <t>La larghezza dei percorsi non sarà inferiore a 900 mm ad eccezione:</t>
  </si>
  <si>
    <r>
      <t>Verifica del dimensionamento:</t>
    </r>
    <r>
      <rPr>
        <b/>
        <sz val="11"/>
        <color theme="1"/>
        <rFont val="Calibri"/>
        <family val="2"/>
        <scheme val="minor"/>
      </rPr>
      <t xml:space="preserve">      U.S.Tot  </t>
    </r>
    <r>
      <rPr>
        <b/>
        <sz val="11"/>
        <color theme="1"/>
        <rFont val="Calibri"/>
        <family val="2"/>
      </rPr>
      <t xml:space="preserve">≥  Lo   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</rPr>
      <t xml:space="preserve"> </t>
    </r>
  </si>
  <si>
    <t>Ridondanza</t>
  </si>
  <si>
    <t>Uscita</t>
  </si>
  <si>
    <t>U.S.Tot</t>
  </si>
  <si>
    <t>Valore minimo =</t>
  </si>
  <si>
    <r>
      <t xml:space="preserve">Verifica ridondanza vie di esodo orizzontali:     </t>
    </r>
    <r>
      <rPr>
        <b/>
        <sz val="11"/>
        <color theme="1"/>
        <rFont val="Calibri"/>
        <family val="2"/>
      </rPr>
      <t>→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</si>
  <si>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[1] </t>
    </r>
    <r>
      <rPr>
        <i/>
        <sz val="8"/>
        <color theme="1"/>
        <rFont val="Calibri"/>
        <family val="2"/>
        <scheme val="minor"/>
      </rPr>
      <t>Ove la via d'esodo serve più locali, si assume la minore tra le altezze medie.</t>
    </r>
  </si>
  <si>
    <t>VIE DI ESODO INDIPENDENTI</t>
  </si>
  <si>
    <t>→</t>
  </si>
  <si>
    <t>U.S. non ridondanti</t>
  </si>
  <si>
    <t>laboratori produzione e locali annessi</t>
  </si>
  <si>
    <r>
      <rPr>
        <b/>
        <sz val="14"/>
        <rFont val="Calibri"/>
        <family val="2"/>
        <scheme val="minor"/>
      </rPr>
      <t xml:space="preserve"> USO DEL FOGLIO</t>
    </r>
    <r>
      <rPr>
        <b/>
        <sz val="14"/>
        <color rgb="FFFF0000"/>
        <rFont val="Calibri"/>
        <family val="2"/>
        <scheme val="minor"/>
      </rPr>
      <t xml:space="preserve"> - LE NOTE DA CONTROLLARE SONO IN ROSSO</t>
    </r>
  </si>
  <si>
    <r>
      <t xml:space="preserve">Verificare in planimetria che </t>
    </r>
    <r>
      <rPr>
        <b/>
        <u/>
        <sz val="10"/>
        <color rgb="FF0000FF"/>
        <rFont val="Calibri"/>
        <family val="2"/>
        <scheme val="minor"/>
      </rPr>
      <t>da ogni punto</t>
    </r>
    <r>
      <rPr>
        <b/>
        <sz val="10"/>
        <color rgb="FF0000FF"/>
        <rFont val="Calibri"/>
        <family val="2"/>
        <scheme val="minor"/>
      </rPr>
      <t xml:space="preserve"> ESISTA </t>
    </r>
    <r>
      <rPr>
        <b/>
        <u/>
        <sz val="10"/>
        <color rgb="FF0000FF"/>
        <rFont val="Calibri"/>
        <family val="2"/>
        <scheme val="minor"/>
      </rPr>
      <t>almeno 1 percorso inferiore a tale lunghezza</t>
    </r>
    <r>
      <rPr>
        <b/>
        <sz val="10"/>
        <color rgb="FF0000FF"/>
        <rFont val="Calibri"/>
        <family val="2"/>
        <scheme val="minor"/>
      </rPr>
      <t>.</t>
    </r>
  </si>
  <si>
    <r>
      <t xml:space="preserve">Verificare in planimetria che </t>
    </r>
    <r>
      <rPr>
        <b/>
        <u/>
        <sz val="10"/>
        <color rgb="FF0000FF"/>
        <rFont val="Calibri"/>
        <family val="2"/>
        <scheme val="minor"/>
      </rPr>
      <t>TUTTI</t>
    </r>
    <r>
      <rPr>
        <b/>
        <sz val="10"/>
        <color rgb="FF0000FF"/>
        <rFont val="Calibri"/>
        <family val="2"/>
        <scheme val="minor"/>
      </rPr>
      <t xml:space="preserve"> i percorsi (corridoi) ciechi siano </t>
    </r>
    <r>
      <rPr>
        <b/>
        <u/>
        <sz val="10"/>
        <color rgb="FF0000FF"/>
        <rFont val="Calibri"/>
        <family val="2"/>
        <scheme val="minor"/>
      </rPr>
      <t>inferiori a tale lunghezza</t>
    </r>
    <r>
      <rPr>
        <b/>
        <sz val="10"/>
        <color rgb="FF0000FF"/>
        <rFont val="Calibri"/>
        <family val="2"/>
        <scheme val="minor"/>
      </rPr>
      <t>.</t>
    </r>
  </si>
  <si>
    <r>
      <t xml:space="preserve">Il foglio di calcolo consente per un compartimento di determinare il </t>
    </r>
    <r>
      <rPr>
        <b/>
        <u/>
        <sz val="11"/>
        <color theme="1"/>
        <rFont val="Calibri"/>
        <family val="2"/>
        <scheme val="minor"/>
      </rPr>
      <t>numero di vie di esodo,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la lunghezza massima dei percorsi e dei corridoi ciechi,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la larghezza totale delle Uscite di sicurezza,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il numero e le dimensioni delle Uscite di Sicurezza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(fino a n. 16 U.S.)</t>
    </r>
    <r>
      <rPr>
        <b/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 xml:space="preserve">di verificare la ridondanza delle Uscite.
</t>
    </r>
    <r>
      <rPr>
        <b/>
        <sz val="11"/>
        <color rgb="FF0070C0"/>
        <rFont val="Calibri"/>
        <family val="2"/>
        <scheme val="minor"/>
      </rPr>
      <t xml:space="preserve">Il tutto per compartimenti privi di vie di esodo verticali in cui le uscite dal compartimento non adducono ad altri compartimenti adiacenti ma sono direttamente verso luogo sicuro. </t>
    </r>
    <r>
      <rPr>
        <b/>
        <u/>
        <sz val="11"/>
        <color rgb="FF0070C0"/>
        <rFont val="Calibri"/>
        <family val="2"/>
        <scheme val="minor"/>
      </rPr>
      <t xml:space="preserve">L'indipendenza dei percorsi (angoli &gt; 45°) e </t>
    </r>
    <r>
      <rPr>
        <b/>
        <u/>
        <sz val="11"/>
        <color rgb="FF0000FF"/>
        <rFont val="Calibri"/>
        <family val="2"/>
        <scheme val="minor"/>
      </rPr>
      <t>le lunghezze massime ammissibili sono da verificare sugli elaborati grafici.</t>
    </r>
  </si>
  <si>
    <t>ESODO - Stategia Antincendio S.4 - D.M. 3 agosto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</si>
</sst>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name val="Verdana"/>
      <family val="2"/>
    </font>
    <font>
      <sz val="9"/>
      <name val="Verdana"/>
      <family val="2"/>
    </font>
    <font>
      <vertAlign val="subscript"/>
      <sz val="9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name val="Symbol"/>
      <family val="1"/>
      <charset val="2"/>
    </font>
    <font>
      <b/>
      <vertAlign val="subscript"/>
      <sz val="11"/>
      <name val="Verdana"/>
      <family val="2"/>
    </font>
    <font>
      <sz val="11"/>
      <name val="Calibri"/>
      <family val="2"/>
    </font>
    <font>
      <sz val="11"/>
      <color theme="1"/>
      <name val="Verdana"/>
      <family val="2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vertAlign val="subscript"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Symbol"/>
      <family val="1"/>
      <charset val="2"/>
    </font>
    <font>
      <i/>
      <sz val="9"/>
      <name val="Verdana"/>
      <family val="2"/>
    </font>
    <font>
      <b/>
      <vertAlign val="subscript"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vertAlign val="subscript"/>
      <sz val="9"/>
      <name val="Verdana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FF00"/>
      <name val="Calibri"/>
      <family val="2"/>
    </font>
    <font>
      <b/>
      <sz val="10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20"/>
      <color rgb="FFFF0000"/>
      <name val="Calibri"/>
      <family val="2"/>
    </font>
    <font>
      <b/>
      <u/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b/>
      <sz val="10"/>
      <color rgb="FF0000FF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26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5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6" xfId="0" applyFont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1" fontId="0" fillId="0" borderId="22" xfId="0" applyNumberFormat="1" applyBorder="1" applyAlignment="1">
      <alignment horizontal="center"/>
    </xf>
    <xf numFmtId="0" fontId="5" fillId="0" borderId="18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0" xfId="0" applyFont="1" applyAlignment="1">
      <alignment vertical="center"/>
    </xf>
    <xf numFmtId="9" fontId="26" fillId="0" borderId="23" xfId="0" applyNumberFormat="1" applyFont="1" applyFill="1" applyBorder="1" applyAlignment="1">
      <alignment horizontal="center" vertical="center"/>
    </xf>
    <xf numFmtId="9" fontId="26" fillId="0" borderId="23" xfId="1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35" fillId="0" borderId="0" xfId="0" quotePrefix="1" applyFont="1" applyAlignment="1">
      <alignment vertical="center"/>
    </xf>
    <xf numFmtId="1" fontId="26" fillId="0" borderId="23" xfId="0" applyNumberFormat="1" applyFont="1" applyFill="1" applyBorder="1" applyAlignment="1">
      <alignment horizontal="center" vertical="center"/>
    </xf>
    <xf numFmtId="1" fontId="26" fillId="0" borderId="32" xfId="0" applyNumberFormat="1" applyFont="1" applyFill="1" applyBorder="1" applyAlignment="1">
      <alignment horizontal="center" vertical="center"/>
    </xf>
    <xf numFmtId="0" fontId="25" fillId="6" borderId="30" xfId="0" applyFont="1" applyFill="1" applyBorder="1" applyAlignment="1">
      <alignment horizontal="center" vertical="top" wrapText="1"/>
    </xf>
    <xf numFmtId="0" fontId="25" fillId="6" borderId="31" xfId="0" applyFont="1" applyFill="1" applyBorder="1" applyAlignment="1">
      <alignment horizontal="center" vertical="top" wrapText="1"/>
    </xf>
    <xf numFmtId="0" fontId="2" fillId="6" borderId="29" xfId="0" applyFont="1" applyFill="1" applyBorder="1" applyAlignment="1">
      <alignment horizontal="center" vertical="top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1" fontId="26" fillId="0" borderId="37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8" xfId="0" applyBorder="1" applyAlignment="1">
      <alignment horizontal="center"/>
    </xf>
    <xf numFmtId="0" fontId="22" fillId="0" borderId="0" xfId="0" applyFont="1" applyAlignment="1">
      <alignment vertical="center"/>
    </xf>
    <xf numFmtId="2" fontId="26" fillId="0" borderId="32" xfId="0" applyNumberFormat="1" applyFont="1" applyFill="1" applyBorder="1" applyAlignment="1">
      <alignment horizontal="center" vertical="center"/>
    </xf>
    <xf numFmtId="2" fontId="26" fillId="0" borderId="38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5" xfId="0" quotePrefix="1" applyFont="1" applyBorder="1" applyAlignment="1">
      <alignment horizontal="right" vertical="center"/>
    </xf>
    <xf numFmtId="0" fontId="5" fillId="0" borderId="28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0" fontId="50" fillId="8" borderId="0" xfId="0" applyFont="1" applyFill="1"/>
    <xf numFmtId="0" fontId="0" fillId="0" borderId="13" xfId="0" applyBorder="1"/>
    <xf numFmtId="0" fontId="0" fillId="0" borderId="4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5" fillId="9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6" fillId="3" borderId="10" xfId="0" applyNumberFormat="1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164" fontId="6" fillId="3" borderId="0" xfId="0" applyNumberFormat="1" applyFont="1" applyFill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7" borderId="1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9" fontId="5" fillId="7" borderId="4" xfId="1" applyFont="1" applyFill="1" applyBorder="1" applyAlignment="1">
      <alignment horizontal="left" vertical="center"/>
    </xf>
    <xf numFmtId="0" fontId="5" fillId="7" borderId="0" xfId="0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5" fillId="7" borderId="4" xfId="0" applyFont="1" applyFill="1" applyBorder="1" applyAlignment="1">
      <alignment horizontal="left" vertical="center"/>
    </xf>
    <xf numFmtId="0" fontId="39" fillId="7" borderId="22" xfId="0" applyFont="1" applyFill="1" applyBorder="1" applyAlignment="1">
      <alignment vertical="center"/>
    </xf>
    <xf numFmtId="1" fontId="5" fillId="7" borderId="7" xfId="1" applyNumberFormat="1" applyFont="1" applyFill="1" applyBorder="1" applyAlignment="1">
      <alignment horizontal="left" vertical="center"/>
    </xf>
    <xf numFmtId="0" fontId="6" fillId="7" borderId="1" xfId="0" applyFont="1" applyFill="1" applyBorder="1" applyAlignment="1">
      <alignment vertical="center"/>
    </xf>
    <xf numFmtId="0" fontId="39" fillId="7" borderId="2" xfId="0" applyFont="1" applyFill="1" applyBorder="1" applyAlignment="1">
      <alignment vertical="center"/>
    </xf>
    <xf numFmtId="1" fontId="5" fillId="7" borderId="21" xfId="1" applyNumberFormat="1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3" fillId="7" borderId="26" xfId="0" applyFont="1" applyFill="1" applyBorder="1" applyAlignment="1">
      <alignment vertical="center"/>
    </xf>
    <xf numFmtId="0" fontId="17" fillId="9" borderId="0" xfId="0" applyFont="1" applyFill="1" applyAlignment="1">
      <alignment vertical="center" textRotation="90"/>
    </xf>
    <xf numFmtId="0" fontId="48" fillId="9" borderId="0" xfId="0" applyFont="1" applyFill="1" applyAlignment="1">
      <alignment vertical="center"/>
    </xf>
    <xf numFmtId="9" fontId="5" fillId="9" borderId="0" xfId="0" applyNumberFormat="1" applyFont="1" applyFill="1" applyAlignment="1">
      <alignment vertical="center"/>
    </xf>
    <xf numFmtId="9" fontId="6" fillId="9" borderId="25" xfId="0" applyNumberFormat="1" applyFont="1" applyFill="1" applyBorder="1" applyAlignment="1">
      <alignment vertical="center"/>
    </xf>
    <xf numFmtId="0" fontId="6" fillId="9" borderId="27" xfId="0" applyFont="1" applyFill="1" applyBorder="1" applyAlignment="1">
      <alignment vertical="center"/>
    </xf>
    <xf numFmtId="0" fontId="6" fillId="9" borderId="26" xfId="0" applyFont="1" applyFill="1" applyBorder="1" applyAlignment="1">
      <alignment vertical="center"/>
    </xf>
    <xf numFmtId="0" fontId="5" fillId="9" borderId="0" xfId="0" applyFont="1" applyFill="1" applyBorder="1" applyAlignment="1">
      <alignment horizontal="left" vertical="center"/>
    </xf>
    <xf numFmtId="0" fontId="0" fillId="9" borderId="0" xfId="0" applyFill="1" applyBorder="1" applyAlignment="1">
      <alignment horizontal="left" vertical="center"/>
    </xf>
    <xf numFmtId="0" fontId="15" fillId="9" borderId="0" xfId="0" applyFont="1" applyFill="1" applyAlignment="1">
      <alignment vertical="center"/>
    </xf>
    <xf numFmtId="0" fontId="1" fillId="10" borderId="8" xfId="0" applyFont="1" applyFill="1" applyBorder="1" applyAlignment="1">
      <alignment horizontal="left" vertical="center"/>
    </xf>
    <xf numFmtId="0" fontId="1" fillId="10" borderId="10" xfId="0" applyFont="1" applyFill="1" applyBorder="1" applyAlignment="1">
      <alignment vertical="center"/>
    </xf>
    <xf numFmtId="0" fontId="1" fillId="10" borderId="0" xfId="0" applyFont="1" applyFill="1" applyAlignment="1">
      <alignment vertical="center"/>
    </xf>
    <xf numFmtId="0" fontId="1" fillId="10" borderId="0" xfId="0" applyFont="1" applyFill="1" applyAlignment="1">
      <alignment horizontal="right" vertical="center"/>
    </xf>
    <xf numFmtId="0" fontId="34" fillId="3" borderId="10" xfId="0" applyFont="1" applyFill="1" applyBorder="1" applyAlignment="1" applyProtection="1">
      <alignment horizontal="center" vertical="center"/>
      <protection locked="0"/>
    </xf>
    <xf numFmtId="1" fontId="6" fillId="3" borderId="9" xfId="0" applyNumberFormat="1" applyFont="1" applyFill="1" applyBorder="1" applyAlignment="1" applyProtection="1">
      <alignment vertical="center"/>
      <protection locked="0"/>
    </xf>
    <xf numFmtId="0" fontId="53" fillId="9" borderId="0" xfId="0" applyFont="1" applyFill="1" applyAlignment="1">
      <alignment vertical="center"/>
    </xf>
    <xf numFmtId="0" fontId="54" fillId="9" borderId="0" xfId="0" applyFont="1" applyFill="1" applyAlignment="1">
      <alignment vertical="center"/>
    </xf>
    <xf numFmtId="0" fontId="55" fillId="9" borderId="0" xfId="0" applyFont="1" applyFill="1" applyAlignment="1">
      <alignment vertical="center"/>
    </xf>
    <xf numFmtId="0" fontId="5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11" borderId="4" xfId="0" applyFont="1" applyFill="1" applyBorder="1" applyAlignment="1">
      <alignment vertical="center"/>
    </xf>
    <xf numFmtId="0" fontId="5" fillId="11" borderId="0" xfId="0" applyFont="1" applyFill="1" applyBorder="1" applyAlignment="1">
      <alignment vertical="center"/>
    </xf>
    <xf numFmtId="0" fontId="5" fillId="11" borderId="5" xfId="0" applyFont="1" applyFill="1" applyBorder="1" applyAlignment="1">
      <alignment vertical="center"/>
    </xf>
    <xf numFmtId="0" fontId="6" fillId="11" borderId="24" xfId="0" applyFont="1" applyFill="1" applyBorder="1" applyAlignment="1">
      <alignment horizontal="center" vertical="center"/>
    </xf>
    <xf numFmtId="0" fontId="6" fillId="11" borderId="43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6" fillId="11" borderId="32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vertical="center"/>
    </xf>
    <xf numFmtId="0" fontId="21" fillId="12" borderId="24" xfId="0" applyFont="1" applyFill="1" applyBorder="1" applyAlignment="1">
      <alignment horizontal="center" vertical="center"/>
    </xf>
    <xf numFmtId="0" fontId="21" fillId="12" borderId="23" xfId="0" applyFont="1" applyFill="1" applyBorder="1" applyAlignment="1">
      <alignment horizontal="center" vertical="center"/>
    </xf>
    <xf numFmtId="0" fontId="21" fillId="12" borderId="32" xfId="0" applyFont="1" applyFill="1" applyBorder="1" applyAlignment="1">
      <alignment horizontal="center" vertical="center"/>
    </xf>
    <xf numFmtId="0" fontId="57" fillId="11" borderId="42" xfId="0" applyFont="1" applyFill="1" applyBorder="1" applyAlignment="1">
      <alignment vertical="center"/>
    </xf>
    <xf numFmtId="0" fontId="57" fillId="11" borderId="35" xfId="0" applyFont="1" applyFill="1" applyBorder="1" applyAlignment="1">
      <alignment vertical="center"/>
    </xf>
    <xf numFmtId="0" fontId="57" fillId="11" borderId="35" xfId="0" applyFont="1" applyFill="1" applyBorder="1" applyAlignment="1">
      <alignment horizontal="center" vertical="center"/>
    </xf>
    <xf numFmtId="0" fontId="16" fillId="11" borderId="23" xfId="0" applyFont="1" applyFill="1" applyBorder="1" applyAlignment="1">
      <alignment horizontal="center" vertical="center"/>
    </xf>
    <xf numFmtId="0" fontId="16" fillId="11" borderId="32" xfId="0" applyFont="1" applyFill="1" applyBorder="1" applyAlignment="1">
      <alignment horizontal="center" vertical="center"/>
    </xf>
    <xf numFmtId="0" fontId="57" fillId="11" borderId="21" xfId="0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3" fillId="7" borderId="27" xfId="0" applyFont="1" applyFill="1" applyBorder="1" applyAlignment="1">
      <alignment vertical="center"/>
    </xf>
    <xf numFmtId="0" fontId="57" fillId="11" borderId="3" xfId="0" applyFont="1" applyFill="1" applyBorder="1" applyAlignment="1">
      <alignment horizontal="center" vertical="center"/>
    </xf>
    <xf numFmtId="0" fontId="63" fillId="9" borderId="0" xfId="0" applyFont="1" applyFill="1" applyAlignment="1">
      <alignment horizontal="right" vertic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33" fillId="7" borderId="0" xfId="0" applyFont="1" applyFill="1"/>
    <xf numFmtId="0" fontId="0" fillId="7" borderId="39" xfId="0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0" fillId="0" borderId="18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10" borderId="14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vertical="center"/>
    </xf>
    <xf numFmtId="0" fontId="0" fillId="10" borderId="17" xfId="0" applyFont="1" applyFill="1" applyBorder="1" applyAlignment="1">
      <alignment vertical="center"/>
    </xf>
    <xf numFmtId="0" fontId="0" fillId="10" borderId="2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6" fillId="3" borderId="10" xfId="0" quotePrefix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Fill="1" applyBorder="1" applyAlignment="1">
      <alignment horizontal="right" vertical="center"/>
    </xf>
    <xf numFmtId="0" fontId="5" fillId="9" borderId="21" xfId="0" applyFont="1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1" fillId="10" borderId="14" xfId="0" applyFont="1" applyFill="1" applyBorder="1" applyAlignment="1">
      <alignment vertical="center"/>
    </xf>
    <xf numFmtId="0" fontId="1" fillId="10" borderId="17" xfId="0" applyFont="1" applyFill="1" applyBorder="1" applyAlignment="1">
      <alignment vertical="center"/>
    </xf>
    <xf numFmtId="0" fontId="1" fillId="10" borderId="19" xfId="0" applyFont="1" applyFill="1" applyBorder="1" applyAlignment="1">
      <alignment vertical="center"/>
    </xf>
    <xf numFmtId="0" fontId="1" fillId="10" borderId="20" xfId="0" applyFont="1" applyFill="1" applyBorder="1" applyAlignment="1">
      <alignment vertical="center"/>
    </xf>
    <xf numFmtId="2" fontId="6" fillId="0" borderId="10" xfId="0" applyNumberFormat="1" applyFont="1" applyBorder="1" applyAlignment="1">
      <alignment vertical="center"/>
    </xf>
    <xf numFmtId="2" fontId="2" fillId="0" borderId="10" xfId="0" applyNumberFormat="1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1" fillId="10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0" fontId="5" fillId="3" borderId="18" xfId="0" applyFont="1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51" fillId="0" borderId="14" xfId="0" applyFont="1" applyBorder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10" borderId="19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vertical="center"/>
    </xf>
    <xf numFmtId="0" fontId="1" fillId="10" borderId="18" xfId="0" applyFont="1" applyFill="1" applyBorder="1" applyAlignment="1">
      <alignment horizontal="right" vertical="center"/>
    </xf>
    <xf numFmtId="0" fontId="0" fillId="10" borderId="14" xfId="0" applyFill="1" applyBorder="1" applyAlignment="1">
      <alignment vertical="center"/>
    </xf>
    <xf numFmtId="0" fontId="0" fillId="10" borderId="16" xfId="0" applyFill="1" applyBorder="1" applyAlignment="1">
      <alignment vertical="center"/>
    </xf>
    <xf numFmtId="0" fontId="0" fillId="10" borderId="17" xfId="0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1" fillId="10" borderId="14" xfId="0" applyFont="1" applyFill="1" applyBorder="1" applyAlignment="1">
      <alignment horizontal="left" vertical="center"/>
    </xf>
    <xf numFmtId="0" fontId="0" fillId="10" borderId="14" xfId="0" applyFont="1" applyFill="1" applyBorder="1" applyAlignment="1">
      <alignment vertical="center"/>
    </xf>
    <xf numFmtId="0" fontId="0" fillId="10" borderId="19" xfId="0" applyFont="1" applyFill="1" applyBorder="1" applyAlignment="1">
      <alignment vertical="center"/>
    </xf>
    <xf numFmtId="1" fontId="1" fillId="10" borderId="14" xfId="0" applyNumberFormat="1" applyFont="1" applyFill="1" applyBorder="1" applyAlignment="1" applyProtection="1">
      <alignment vertical="center"/>
    </xf>
    <xf numFmtId="0" fontId="0" fillId="10" borderId="17" xfId="0" applyFont="1" applyFill="1" applyBorder="1" applyAlignment="1" applyProtection="1">
      <alignment vertical="center"/>
    </xf>
    <xf numFmtId="0" fontId="2" fillId="9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5" fillId="9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15" fillId="9" borderId="0" xfId="0" applyFont="1" applyFill="1" applyAlignment="1">
      <alignment vertical="center"/>
    </xf>
    <xf numFmtId="0" fontId="48" fillId="9" borderId="0" xfId="0" applyFont="1" applyFill="1" applyAlignment="1">
      <alignment vertical="center"/>
    </xf>
    <xf numFmtId="0" fontId="65" fillId="13" borderId="0" xfId="0" applyFont="1" applyFill="1" applyAlignment="1">
      <alignment vertical="center"/>
    </xf>
    <xf numFmtId="0" fontId="69" fillId="13" borderId="0" xfId="0" applyFont="1" applyFill="1" applyAlignment="1">
      <alignment vertical="center"/>
    </xf>
    <xf numFmtId="0" fontId="5" fillId="9" borderId="3" xfId="0" applyFont="1" applyFill="1" applyBorder="1" applyAlignment="1">
      <alignment horizontal="left" vertical="center"/>
    </xf>
    <xf numFmtId="0" fontId="0" fillId="9" borderId="7" xfId="0" applyFill="1" applyBorder="1" applyAlignment="1">
      <alignment horizontal="left" vertical="center"/>
    </xf>
    <xf numFmtId="0" fontId="5" fillId="9" borderId="2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16" fillId="3" borderId="19" xfId="0" applyFont="1" applyFill="1" applyBorder="1" applyAlignment="1" applyProtection="1">
      <alignment horizontal="center" vertical="center"/>
      <protection locked="0"/>
    </xf>
    <xf numFmtId="0" fontId="20" fillId="3" borderId="20" xfId="0" applyFont="1" applyFill="1" applyBorder="1" applyAlignment="1" applyProtection="1">
      <alignment vertical="center"/>
      <protection locked="0"/>
    </xf>
    <xf numFmtId="0" fontId="0" fillId="0" borderId="18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9" fontId="21" fillId="10" borderId="19" xfId="1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0" fontId="35" fillId="0" borderId="0" xfId="0" quotePrefix="1" applyFont="1" applyAlignment="1">
      <alignment vertical="center"/>
    </xf>
    <xf numFmtId="0" fontId="6" fillId="11" borderId="23" xfId="0" applyFont="1" applyFill="1" applyBorder="1" applyAlignment="1">
      <alignment horizontal="center" vertical="center"/>
    </xf>
    <xf numFmtId="0" fontId="2" fillId="11" borderId="37" xfId="0" applyFont="1" applyFill="1" applyBorder="1" applyAlignment="1">
      <alignment horizontal="center" vertical="center"/>
    </xf>
    <xf numFmtId="0" fontId="6" fillId="11" borderId="32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vertical="top" wrapText="1"/>
    </xf>
    <xf numFmtId="0" fontId="59" fillId="13" borderId="3" xfId="0" applyFont="1" applyFill="1" applyBorder="1" applyAlignment="1">
      <alignment vertical="top" wrapText="1"/>
    </xf>
    <xf numFmtId="0" fontId="59" fillId="13" borderId="4" xfId="0" applyFont="1" applyFill="1" applyBorder="1" applyAlignment="1">
      <alignment vertical="top" wrapText="1"/>
    </xf>
    <xf numFmtId="0" fontId="59" fillId="13" borderId="5" xfId="0" applyFont="1" applyFill="1" applyBorder="1" applyAlignment="1">
      <alignment vertical="top" wrapText="1"/>
    </xf>
    <xf numFmtId="0" fontId="59" fillId="13" borderId="6" xfId="0" applyFont="1" applyFill="1" applyBorder="1" applyAlignment="1">
      <alignment vertical="top" wrapText="1"/>
    </xf>
    <xf numFmtId="0" fontId="59" fillId="13" borderId="7" xfId="0" applyFont="1" applyFill="1" applyBorder="1" applyAlignment="1">
      <alignment vertical="top" wrapText="1"/>
    </xf>
    <xf numFmtId="0" fontId="49" fillId="9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66" fillId="13" borderId="0" xfId="0" applyFont="1" applyFill="1" applyAlignment="1">
      <alignment vertical="center"/>
    </xf>
    <xf numFmtId="0" fontId="70" fillId="13" borderId="0" xfId="0" applyFont="1" applyFill="1" applyAlignment="1">
      <alignment vertical="center"/>
    </xf>
    <xf numFmtId="0" fontId="68" fillId="13" borderId="0" xfId="0" applyFont="1" applyFill="1" applyAlignment="1">
      <alignment vertical="center"/>
    </xf>
    <xf numFmtId="0" fontId="15" fillId="11" borderId="35" xfId="0" applyFont="1" applyFill="1" applyBorder="1" applyAlignment="1">
      <alignment vertical="center"/>
    </xf>
    <xf numFmtId="0" fontId="49" fillId="11" borderId="36" xfId="0" applyFont="1" applyFill="1" applyBorder="1" applyAlignment="1">
      <alignment vertical="center"/>
    </xf>
    <xf numFmtId="0" fontId="26" fillId="7" borderId="2" xfId="0" applyFont="1" applyFill="1" applyBorder="1" applyAlignment="1">
      <alignment horizontal="justify" vertical="top" wrapText="1"/>
    </xf>
    <xf numFmtId="0" fontId="26" fillId="7" borderId="21" xfId="0" applyFont="1" applyFill="1" applyBorder="1" applyAlignment="1">
      <alignment horizontal="justify" vertical="top" wrapText="1"/>
    </xf>
    <xf numFmtId="0" fontId="26" fillId="7" borderId="3" xfId="0" applyFont="1" applyFill="1" applyBorder="1" applyAlignment="1">
      <alignment horizontal="justify" vertical="top" wrapText="1"/>
    </xf>
    <xf numFmtId="0" fontId="0" fillId="7" borderId="4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7" borderId="6" xfId="0" applyFill="1" applyBorder="1" applyAlignment="1">
      <alignment wrapText="1"/>
    </xf>
    <xf numFmtId="0" fontId="0" fillId="7" borderId="22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34" fillId="2" borderId="8" xfId="0" applyFont="1" applyFill="1" applyBorder="1" applyAlignment="1">
      <alignment vertical="center" wrapText="1"/>
    </xf>
    <xf numFmtId="0" fontId="34" fillId="2" borderId="9" xfId="0" applyFont="1" applyFill="1" applyBorder="1" applyAlignment="1">
      <alignment vertical="center" wrapText="1"/>
    </xf>
    <xf numFmtId="0" fontId="26" fillId="0" borderId="23" xfId="0" applyFont="1" applyFill="1" applyBorder="1" applyAlignment="1">
      <alignment horizontal="left" vertical="top" wrapText="1"/>
    </xf>
    <xf numFmtId="0" fontId="26" fillId="0" borderId="23" xfId="0" applyFont="1" applyFill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12"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color rgb="FF009900"/>
      </font>
    </dxf>
    <dxf>
      <font>
        <color rgb="FF009900"/>
      </font>
    </dxf>
    <dxf>
      <font>
        <color rgb="FF009900"/>
      </font>
    </dxf>
    <dxf>
      <font>
        <color rgb="FF009900"/>
      </font>
    </dxf>
    <dxf>
      <font>
        <color rgb="FF009900"/>
      </font>
    </dxf>
    <dxf>
      <font>
        <color rgb="FF009900"/>
      </font>
    </dxf>
    <dxf>
      <font>
        <color rgb="FF9C0006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O532"/>
  <sheetViews>
    <sheetView tabSelected="1" zoomScale="140" zoomScaleNormal="140" workbookViewId="0">
      <selection activeCell="T5" sqref="T5"/>
    </sheetView>
  </sheetViews>
  <sheetFormatPr defaultRowHeight="12.75" x14ac:dyDescent="0.25"/>
  <cols>
    <col min="1" max="1" width="1.5703125" style="13" customWidth="1"/>
    <col min="2" max="2" width="9.140625" style="13"/>
    <col min="3" max="3" width="8.85546875" style="13" customWidth="1"/>
    <col min="4" max="4" width="3.28515625" style="13" customWidth="1"/>
    <col min="5" max="5" width="4.7109375" style="13" customWidth="1"/>
    <col min="6" max="6" width="3.7109375" style="13" customWidth="1"/>
    <col min="7" max="7" width="10.140625" style="13" customWidth="1"/>
    <col min="8" max="8" width="3.7109375" style="13" customWidth="1"/>
    <col min="9" max="9" width="2.7109375" style="13" customWidth="1"/>
    <col min="10" max="10" width="5.42578125" style="13" customWidth="1"/>
    <col min="11" max="11" width="4.7109375" style="13" customWidth="1"/>
    <col min="12" max="12" width="2.7109375" style="13" customWidth="1"/>
    <col min="13" max="13" width="5.42578125" style="13" customWidth="1"/>
    <col min="14" max="14" width="5.7109375" style="13" customWidth="1"/>
    <col min="15" max="15" width="3.7109375" style="13" customWidth="1"/>
    <col min="16" max="16" width="9.5703125" style="13" customWidth="1"/>
    <col min="17" max="17" width="4.7109375" style="13" customWidth="1"/>
    <col min="18" max="18" width="1.7109375" style="13" customWidth="1"/>
    <col min="19" max="20" width="2.42578125" style="69" customWidth="1"/>
    <col min="21" max="21" width="4.85546875" style="69" customWidth="1"/>
    <col min="22" max="22" width="3.85546875" style="69" customWidth="1"/>
    <col min="23" max="23" width="4.7109375" style="69" bestFit="1" customWidth="1"/>
    <col min="24" max="24" width="22.140625" style="69" customWidth="1"/>
    <col min="25" max="25" width="49.42578125" style="69" customWidth="1"/>
    <col min="26" max="26" width="4.42578125" style="70" customWidth="1"/>
    <col min="27" max="27" width="21.42578125" style="70" hidden="1" customWidth="1"/>
    <col min="28" max="28" width="3.140625" style="70" hidden="1" customWidth="1"/>
    <col min="29" max="29" width="20.7109375" style="70" hidden="1" customWidth="1"/>
    <col min="30" max="30" width="2.7109375" style="70" hidden="1" customWidth="1"/>
    <col min="31" max="31" width="39.5703125" style="70" hidden="1" customWidth="1"/>
    <col min="32" max="32" width="9.140625" style="70" customWidth="1"/>
    <col min="33" max="33" width="16.5703125" style="70" customWidth="1"/>
    <col min="34" max="49" width="5.7109375" style="70" customWidth="1"/>
    <col min="50" max="50" width="16.140625" style="70" customWidth="1"/>
    <col min="51" max="52" width="9.140625" style="70" customWidth="1"/>
    <col min="53" max="93" width="9.140625" style="70"/>
    <col min="94" max="16384" width="9.140625" style="13"/>
  </cols>
  <sheetData>
    <row r="1" spans="2:33" ht="4.5" customHeight="1" x14ac:dyDescent="0.25"/>
    <row r="2" spans="2:33" ht="22.5" customHeight="1" thickBot="1" x14ac:dyDescent="0.3">
      <c r="B2" s="182" t="s">
        <v>151</v>
      </c>
      <c r="C2" s="183"/>
      <c r="D2" s="183"/>
      <c r="E2" s="183"/>
      <c r="F2" s="183"/>
      <c r="G2" s="183"/>
      <c r="H2" s="183"/>
      <c r="I2" s="183"/>
      <c r="J2" s="184"/>
      <c r="K2" s="184"/>
      <c r="L2" s="184"/>
      <c r="M2" s="184"/>
      <c r="N2" s="184"/>
      <c r="O2" s="184"/>
      <c r="P2" s="184"/>
      <c r="Q2" s="184"/>
      <c r="W2" s="140" t="s">
        <v>144</v>
      </c>
      <c r="X2" s="117" t="s">
        <v>147</v>
      </c>
      <c r="Y2" s="118"/>
    </row>
    <row r="3" spans="2:33" ht="9" customHeight="1" x14ac:dyDescent="0.25">
      <c r="X3" s="243" t="s">
        <v>150</v>
      </c>
      <c r="Y3" s="244"/>
    </row>
    <row r="4" spans="2:33" ht="6" customHeight="1" x14ac:dyDescent="0.25">
      <c r="X4" s="245"/>
      <c r="Y4" s="246"/>
    </row>
    <row r="5" spans="2:33" ht="18" customHeight="1" x14ac:dyDescent="0.25">
      <c r="B5" s="108" t="s">
        <v>24</v>
      </c>
      <c r="C5" s="109"/>
      <c r="D5" s="112">
        <v>1</v>
      </c>
      <c r="E5" s="19"/>
      <c r="F5" s="14" t="s">
        <v>0</v>
      </c>
      <c r="G5" s="74">
        <v>1860</v>
      </c>
      <c r="H5" s="15" t="s">
        <v>26</v>
      </c>
      <c r="J5" s="16" t="s">
        <v>27</v>
      </c>
      <c r="K5" s="75" t="s">
        <v>2</v>
      </c>
      <c r="M5" s="16" t="s">
        <v>28</v>
      </c>
      <c r="N5" s="75">
        <v>1</v>
      </c>
      <c r="P5" s="17" t="s">
        <v>25</v>
      </c>
      <c r="Q5" s="75">
        <v>90</v>
      </c>
      <c r="X5" s="245"/>
      <c r="Y5" s="246"/>
    </row>
    <row r="6" spans="2:33" ht="9.75" customHeight="1" x14ac:dyDescent="0.25">
      <c r="E6" s="19"/>
      <c r="U6" s="99"/>
      <c r="X6" s="245"/>
      <c r="Y6" s="246"/>
    </row>
    <row r="7" spans="2:33" ht="26.25" customHeight="1" x14ac:dyDescent="0.25">
      <c r="B7" s="201" t="s">
        <v>52</v>
      </c>
      <c r="C7" s="202"/>
      <c r="D7" s="203"/>
      <c r="E7" s="19"/>
      <c r="F7" s="214" t="s">
        <v>47</v>
      </c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6"/>
      <c r="U7" s="99"/>
      <c r="X7" s="245"/>
      <c r="Y7" s="246"/>
    </row>
    <row r="8" spans="2:33" ht="15.75" thickBot="1" x14ac:dyDescent="0.3">
      <c r="E8" s="19"/>
      <c r="F8" s="189" t="str">
        <f>IF(F7="Altra attività","adibita a:",IF(H8&lt;&gt;"***","Inserire: ***",""))</f>
        <v>adibita a:</v>
      </c>
      <c r="G8" s="190"/>
      <c r="H8" s="185" t="s">
        <v>146</v>
      </c>
      <c r="I8" s="186"/>
      <c r="J8" s="186"/>
      <c r="K8" s="186"/>
      <c r="L8" s="186"/>
      <c r="M8" s="186"/>
      <c r="N8" s="186"/>
      <c r="O8" s="186"/>
      <c r="P8" s="187"/>
      <c r="Q8" s="188"/>
      <c r="U8" s="99"/>
      <c r="X8" s="245"/>
      <c r="Y8" s="246"/>
    </row>
    <row r="9" spans="2:33" ht="13.5" thickBot="1" x14ac:dyDescent="0.3">
      <c r="E9" s="19"/>
      <c r="G9" s="17"/>
      <c r="H9" s="60"/>
      <c r="I9" s="60"/>
      <c r="J9" s="60"/>
      <c r="K9" s="60"/>
      <c r="L9" s="60"/>
      <c r="M9" s="61" t="str">
        <f>IF(F7="Autorimessa","n. veicoli parcati:",IF(F7="Degenza","n. posti letto:",IF(F7="Area con posti a sedere o posti letto","n. posti:",IF(F7="Altra attività","n. presenti (addetti+pubblico):","Densità da Tabella S.4-6 : "))))</f>
        <v>n. presenti (addetti+pubblico):</v>
      </c>
      <c r="N9" s="71" t="str">
        <f>IF(M9="Densità da Tabella S.4-6 : ",AC9,"→")</f>
        <v>→</v>
      </c>
      <c r="O9" s="113">
        <v>60</v>
      </c>
      <c r="P9" s="18" t="str">
        <f>IF(M9="Densità da Tabella S.4-6 : ",IF(O9&lt;&gt;"","← Cancellare numero !!",""),IF(O9="","← Inserire numero",""))</f>
        <v/>
      </c>
      <c r="U9" s="99"/>
      <c r="X9" s="245"/>
      <c r="Y9" s="246"/>
      <c r="AA9" s="80" t="str">
        <f>IF(F7="Autorimessa","Criterio",IF(F7="Degenza","Criterio",IF(F7="Area con posti a sedere o posti letto","Criterio",IF(F7="Altra attività","Criterio","Densità"))))</f>
        <v>Criterio</v>
      </c>
      <c r="AC9" s="81" t="str">
        <f>IF(AA9="Densità",VLOOKUP(Foglio1!F7,DATI!G3:H21,2,FALSE),"?")</f>
        <v>?</v>
      </c>
      <c r="AE9" s="81" t="str">
        <f>IF(AC9&lt;&gt;"?",G5*AC9,"?")</f>
        <v>?</v>
      </c>
    </row>
    <row r="10" spans="2:33" ht="6" customHeight="1" x14ac:dyDescent="0.25">
      <c r="E10" s="19"/>
      <c r="U10" s="99"/>
      <c r="X10" s="245"/>
      <c r="Y10" s="246"/>
    </row>
    <row r="11" spans="2:33" ht="8.25" customHeight="1" x14ac:dyDescent="0.25">
      <c r="E11" s="20"/>
      <c r="F11" s="197" t="s">
        <v>50</v>
      </c>
      <c r="G11" s="198"/>
      <c r="H11" s="198"/>
      <c r="I11" s="198"/>
      <c r="J11" s="198"/>
      <c r="K11" s="198"/>
      <c r="L11" s="198"/>
      <c r="M11" s="198"/>
      <c r="N11" s="207">
        <f>IF(AA9="Densità",AE9,IF(F7="Autorimessa",O9*2,IF(F7="Degenza",O9*3,O9)))</f>
        <v>60</v>
      </c>
      <c r="O11" s="204" t="s">
        <v>51</v>
      </c>
      <c r="P11" s="205"/>
      <c r="Q11" s="206"/>
      <c r="U11" s="99"/>
      <c r="X11" s="245"/>
      <c r="Y11" s="246"/>
    </row>
    <row r="12" spans="2:33" ht="8.25" customHeight="1" thickBot="1" x14ac:dyDescent="0.3">
      <c r="E12" s="31"/>
      <c r="F12" s="199"/>
      <c r="G12" s="200"/>
      <c r="H12" s="200"/>
      <c r="I12" s="200"/>
      <c r="J12" s="200"/>
      <c r="K12" s="200"/>
      <c r="L12" s="200"/>
      <c r="M12" s="200"/>
      <c r="N12" s="208"/>
      <c r="O12" s="154"/>
      <c r="P12" s="154"/>
      <c r="Q12" s="155"/>
      <c r="U12" s="99"/>
      <c r="X12" s="247"/>
      <c r="Y12" s="248"/>
    </row>
    <row r="13" spans="2:33" ht="8.25" customHeight="1" x14ac:dyDescent="0.25">
      <c r="E13" s="19"/>
      <c r="AA13" s="79" t="s">
        <v>57</v>
      </c>
      <c r="AC13" s="79" t="s">
        <v>58</v>
      </c>
      <c r="AE13" s="79" t="s">
        <v>59</v>
      </c>
      <c r="AG13" s="82" t="s">
        <v>60</v>
      </c>
    </row>
    <row r="14" spans="2:33" ht="9" customHeight="1" thickBot="1" x14ac:dyDescent="0.3">
      <c r="E14" s="32"/>
      <c r="F14" s="191" t="s">
        <v>97</v>
      </c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5">
        <f>IF(AC14=1,1,IF(AE14=1,1,AG14))</f>
        <v>1</v>
      </c>
      <c r="AA14" s="81">
        <f>IF(K5="A1",1,IF(K5="A2",1,IF(K5="Ci1",1,IF(K5="Ci2",1,IF(K5="Ci3",1,0)))))</f>
        <v>1</v>
      </c>
      <c r="AC14" s="81">
        <f>IF(N11&lt;=50,1,0)</f>
        <v>0</v>
      </c>
      <c r="AE14" s="81">
        <f>IF(N11&gt;50,IF(N11&lt;=100,IF(AA14=1,1,0),0),0)</f>
        <v>1</v>
      </c>
      <c r="AG14" s="81">
        <f>IF(N11&lt;=500,2,IF(N11&lt;=1000,3,4))</f>
        <v>2</v>
      </c>
    </row>
    <row r="15" spans="2:33" ht="9" customHeight="1" x14ac:dyDescent="0.25">
      <c r="E15" s="31"/>
      <c r="F15" s="193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6"/>
    </row>
    <row r="16" spans="2:33" ht="9" customHeight="1" x14ac:dyDescent="0.25">
      <c r="E16" s="19"/>
    </row>
    <row r="17" spans="5:29" ht="8.25" customHeight="1" x14ac:dyDescent="0.25">
      <c r="E17" s="32"/>
      <c r="F17" s="226" t="str">
        <f>IF(Q14&gt;1," I percorsi di esodo formano tra loro angoli superiori a 45° ?","Verifica di ridondanza non necessaria")</f>
        <v>Verifica di ridondanza non necessaria</v>
      </c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30"/>
      <c r="T17" s="219" t="s">
        <v>84</v>
      </c>
      <c r="U17" s="249" t="str">
        <f>IF(Q14&gt;1,IF(Q17="NO","Modificare in planimetria l'ubicazione delle Uscite di sicurezza",IF(Q17&lt;&gt;"SI","Occorre inserire SI verificandone l'ubicazione in planimetria","")),IF(Q17="SI","Cancellare il SI",IF(Q17="NO","Cancellare il NO","")))</f>
        <v/>
      </c>
      <c r="V17" s="250"/>
      <c r="W17" s="250"/>
      <c r="X17" s="250"/>
      <c r="Y17" s="250"/>
    </row>
    <row r="18" spans="5:29" ht="8.25" customHeight="1" x14ac:dyDescent="0.25">
      <c r="E18" s="31"/>
      <c r="F18" s="228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31"/>
      <c r="T18" s="212"/>
      <c r="U18" s="250"/>
      <c r="V18" s="250"/>
      <c r="W18" s="250"/>
      <c r="X18" s="250"/>
      <c r="Y18" s="250"/>
    </row>
    <row r="19" spans="5:29" ht="6" customHeight="1" thickBot="1" x14ac:dyDescent="0.3">
      <c r="E19" s="19"/>
    </row>
    <row r="20" spans="5:29" ht="13.5" customHeight="1" thickBot="1" x14ac:dyDescent="0.3">
      <c r="E20" s="19"/>
      <c r="F20" s="34" t="s">
        <v>64</v>
      </c>
      <c r="AA20" s="83" t="s">
        <v>83</v>
      </c>
    </row>
    <row r="21" spans="5:29" ht="6" customHeight="1" x14ac:dyDescent="0.25">
      <c r="E21" s="19"/>
      <c r="AA21" s="84"/>
      <c r="AB21" s="85"/>
      <c r="AC21" s="86"/>
    </row>
    <row r="22" spans="5:29" ht="12" customHeight="1" x14ac:dyDescent="0.25">
      <c r="E22" s="19"/>
      <c r="F22" s="39" t="s">
        <v>80</v>
      </c>
      <c r="Q22" s="76" t="s">
        <v>61</v>
      </c>
      <c r="T22" s="100" t="s">
        <v>84</v>
      </c>
      <c r="U22" s="101">
        <f>IF(Q22="SI",AA22,0)</f>
        <v>0.15</v>
      </c>
      <c r="AA22" s="87">
        <v>0.15</v>
      </c>
      <c r="AB22" s="88"/>
      <c r="AC22" s="89"/>
    </row>
    <row r="23" spans="5:29" ht="6" customHeight="1" x14ac:dyDescent="0.25">
      <c r="E23" s="19"/>
      <c r="AA23" s="90"/>
      <c r="AB23" s="88"/>
      <c r="AC23" s="89"/>
    </row>
    <row r="24" spans="5:29" ht="12" customHeight="1" x14ac:dyDescent="0.25">
      <c r="E24" s="19"/>
      <c r="F24" s="39" t="s">
        <v>81</v>
      </c>
      <c r="Q24" s="76" t="s">
        <v>62</v>
      </c>
      <c r="T24" s="100" t="s">
        <v>84</v>
      </c>
      <c r="U24" s="101">
        <f>IF(Q24="SI",AA24,0)</f>
        <v>0</v>
      </c>
      <c r="AA24" s="87">
        <v>0.2</v>
      </c>
      <c r="AB24" s="88"/>
      <c r="AC24" s="89"/>
    </row>
    <row r="25" spans="5:29" ht="6" customHeight="1" x14ac:dyDescent="0.25">
      <c r="E25" s="19"/>
      <c r="AA25" s="90"/>
      <c r="AB25" s="88"/>
      <c r="AC25" s="89"/>
    </row>
    <row r="26" spans="5:29" ht="12" customHeight="1" thickBot="1" x14ac:dyDescent="0.3">
      <c r="E26" s="19"/>
      <c r="F26" s="39" t="s">
        <v>82</v>
      </c>
      <c r="Q26" s="77">
        <v>3</v>
      </c>
      <c r="T26" s="100" t="s">
        <v>84</v>
      </c>
      <c r="U26" s="101">
        <f>+AA26</f>
        <v>0</v>
      </c>
      <c r="AA26" s="87">
        <f>+AC26/100</f>
        <v>0</v>
      </c>
      <c r="AB26" s="91" t="s">
        <v>84</v>
      </c>
      <c r="AC26" s="92">
        <f>IF(Q26&lt;=3,0,IF(Q26&lt;=4,5,IF(Q26&lt;=5,10,IF(Q26&lt;=6,15,IF(Q26&lt;=7,18,IF(Q26&lt;=8,21,IF(Q26&lt;=9,24,IF(Q26&lt;=10,27,30))))))))</f>
        <v>0</v>
      </c>
    </row>
    <row r="27" spans="5:29" ht="15.75" thickBot="1" x14ac:dyDescent="0.3">
      <c r="E27" s="19"/>
      <c r="F27" s="238" t="s">
        <v>142</v>
      </c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U27" s="102">
        <f>+U22+U24+U26</f>
        <v>0.15</v>
      </c>
      <c r="V27" s="103" t="s">
        <v>134</v>
      </c>
      <c r="W27" s="104"/>
      <c r="AA27" s="93" t="s">
        <v>85</v>
      </c>
      <c r="AB27" s="94"/>
      <c r="AC27" s="95"/>
    </row>
    <row r="28" spans="5:29" ht="6" customHeight="1" x14ac:dyDescent="0.25">
      <c r="E28" s="19"/>
      <c r="AB28" s="88"/>
      <c r="AC28" s="88"/>
    </row>
    <row r="29" spans="5:29" ht="8.25" customHeight="1" x14ac:dyDescent="0.25">
      <c r="E29" s="20"/>
      <c r="F29" s="232" t="s">
        <v>86</v>
      </c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6">
        <f>IF(K5&lt;&gt;"A4",IF(U27&lt;=0.36,U27,0.36),0)</f>
        <v>0.15</v>
      </c>
      <c r="AC29" s="88"/>
    </row>
    <row r="30" spans="5:29" ht="8.25" customHeight="1" x14ac:dyDescent="0.25">
      <c r="E30" s="31"/>
      <c r="F30" s="234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7"/>
      <c r="AC30" s="88"/>
    </row>
    <row r="31" spans="5:29" ht="6" customHeight="1" thickBot="1" x14ac:dyDescent="0.3">
      <c r="E31" s="19"/>
    </row>
    <row r="32" spans="5:29" ht="8.25" customHeight="1" x14ac:dyDescent="0.25">
      <c r="E32" s="19"/>
      <c r="F32" s="180" t="s">
        <v>92</v>
      </c>
      <c r="G32" s="180"/>
      <c r="H32" s="180"/>
      <c r="I32" s="180"/>
      <c r="J32" s="180"/>
      <c r="K32" s="180"/>
      <c r="L32" s="180"/>
      <c r="M32" s="180"/>
      <c r="N32" s="180"/>
      <c r="O32" s="180"/>
      <c r="P32" s="181">
        <f>+V32</f>
        <v>60</v>
      </c>
      <c r="Q32" s="181" t="s">
        <v>63</v>
      </c>
      <c r="U32" s="224" t="s">
        <v>91</v>
      </c>
      <c r="V32" s="162">
        <f>VLOOKUP(K5,DATI!R3:T23,2,FALSE)</f>
        <v>60</v>
      </c>
      <c r="W32" s="222" t="s">
        <v>63</v>
      </c>
      <c r="X32" s="105"/>
      <c r="Y32" s="105"/>
    </row>
    <row r="33" spans="5:25" ht="8.25" customHeight="1" thickBot="1" x14ac:dyDescent="0.3">
      <c r="E33" s="19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1"/>
      <c r="Q33" s="181"/>
      <c r="U33" s="225"/>
      <c r="V33" s="163"/>
      <c r="W33" s="223"/>
      <c r="X33" s="106"/>
      <c r="Y33" s="106"/>
    </row>
    <row r="34" spans="5:25" ht="6" customHeight="1" x14ac:dyDescent="0.25">
      <c r="E34" s="19"/>
    </row>
    <row r="35" spans="5:25" ht="8.25" customHeight="1" x14ac:dyDescent="0.25">
      <c r="E35" s="20"/>
      <c r="F35" s="166" t="s">
        <v>96</v>
      </c>
      <c r="G35" s="167"/>
      <c r="H35" s="167"/>
      <c r="I35" s="167"/>
      <c r="J35" s="167"/>
      <c r="K35" s="167"/>
      <c r="L35" s="167"/>
      <c r="M35" s="167"/>
      <c r="N35" s="167"/>
      <c r="O35" s="167"/>
      <c r="P35" s="170">
        <f>IF(Q29&gt;0,P32+(P32*Q29),P32)</f>
        <v>69</v>
      </c>
      <c r="Q35" s="172" t="s">
        <v>63</v>
      </c>
      <c r="T35" s="220" t="s">
        <v>84</v>
      </c>
      <c r="U35" s="251" t="s">
        <v>148</v>
      </c>
      <c r="V35" s="253"/>
      <c r="W35" s="253"/>
      <c r="X35" s="253"/>
      <c r="Y35" s="253"/>
    </row>
    <row r="36" spans="5:25" ht="8.25" customHeight="1" x14ac:dyDescent="0.25">
      <c r="E36" s="31"/>
      <c r="F36" s="168"/>
      <c r="G36" s="169"/>
      <c r="H36" s="169"/>
      <c r="I36" s="169"/>
      <c r="J36" s="169"/>
      <c r="K36" s="169"/>
      <c r="L36" s="169"/>
      <c r="M36" s="169"/>
      <c r="N36" s="169"/>
      <c r="O36" s="169"/>
      <c r="P36" s="171"/>
      <c r="Q36" s="173"/>
      <c r="T36" s="221"/>
      <c r="U36" s="253"/>
      <c r="V36" s="253"/>
      <c r="W36" s="253"/>
      <c r="X36" s="253"/>
      <c r="Y36" s="253"/>
    </row>
    <row r="37" spans="5:25" ht="6" customHeight="1" thickBot="1" x14ac:dyDescent="0.3">
      <c r="E37" s="19"/>
    </row>
    <row r="38" spans="5:25" ht="7.5" customHeight="1" x14ac:dyDescent="0.25">
      <c r="E38" s="19"/>
      <c r="F38" s="180" t="s">
        <v>93</v>
      </c>
      <c r="G38" s="180"/>
      <c r="H38" s="180"/>
      <c r="I38" s="180"/>
      <c r="J38" s="180"/>
      <c r="K38" s="180"/>
      <c r="L38" s="180"/>
      <c r="M38" s="180"/>
      <c r="N38" s="180"/>
      <c r="O38" s="180"/>
      <c r="P38" s="181">
        <f>+V38</f>
        <v>25</v>
      </c>
      <c r="Q38" s="181" t="s">
        <v>63</v>
      </c>
      <c r="U38" s="224" t="s">
        <v>94</v>
      </c>
      <c r="V38" s="162">
        <f>VLOOKUP(K5,DATI!R3:T23,3,FALSE)</f>
        <v>25</v>
      </c>
      <c r="W38" s="222" t="s">
        <v>63</v>
      </c>
      <c r="X38" s="105"/>
      <c r="Y38" s="105"/>
    </row>
    <row r="39" spans="5:25" ht="7.5" customHeight="1" thickBot="1" x14ac:dyDescent="0.3">
      <c r="E39" s="19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1"/>
      <c r="Q39" s="181"/>
      <c r="U39" s="225"/>
      <c r="V39" s="163"/>
      <c r="W39" s="223"/>
      <c r="X39" s="106"/>
      <c r="Y39" s="106"/>
    </row>
    <row r="40" spans="5:25" ht="6" customHeight="1" x14ac:dyDescent="0.25">
      <c r="E40" s="19"/>
    </row>
    <row r="41" spans="5:25" ht="8.25" customHeight="1" x14ac:dyDescent="0.25">
      <c r="E41" s="20"/>
      <c r="F41" s="166" t="s">
        <v>95</v>
      </c>
      <c r="G41" s="167"/>
      <c r="H41" s="167"/>
      <c r="I41" s="167"/>
      <c r="J41" s="167"/>
      <c r="K41" s="167"/>
      <c r="L41" s="167"/>
      <c r="M41" s="167"/>
      <c r="N41" s="167"/>
      <c r="O41" s="167"/>
      <c r="P41" s="170">
        <f>IF(Q29&gt;0,P38+(P38*Q29),P38)</f>
        <v>28.75</v>
      </c>
      <c r="Q41" s="172" t="s">
        <v>63</v>
      </c>
      <c r="T41" s="220" t="s">
        <v>84</v>
      </c>
      <c r="U41" s="251" t="s">
        <v>149</v>
      </c>
      <c r="V41" s="252"/>
      <c r="W41" s="252"/>
      <c r="X41" s="252"/>
      <c r="Y41" s="252"/>
    </row>
    <row r="42" spans="5:25" ht="8.25" customHeight="1" x14ac:dyDescent="0.25">
      <c r="E42" s="31"/>
      <c r="F42" s="168"/>
      <c r="G42" s="169"/>
      <c r="H42" s="169"/>
      <c r="I42" s="169"/>
      <c r="J42" s="169"/>
      <c r="K42" s="169"/>
      <c r="L42" s="169"/>
      <c r="M42" s="169"/>
      <c r="N42" s="169"/>
      <c r="O42" s="169"/>
      <c r="P42" s="171"/>
      <c r="Q42" s="173"/>
      <c r="T42" s="221"/>
      <c r="U42" s="252"/>
      <c r="V42" s="252"/>
      <c r="W42" s="252"/>
      <c r="X42" s="252"/>
      <c r="Y42" s="252"/>
    </row>
    <row r="43" spans="5:25" ht="6" customHeight="1" x14ac:dyDescent="0.25">
      <c r="E43" s="19"/>
      <c r="U43" s="137"/>
      <c r="V43" s="137"/>
      <c r="W43" s="137"/>
      <c r="X43" s="137"/>
      <c r="Y43" s="137"/>
    </row>
    <row r="44" spans="5:25" ht="15" x14ac:dyDescent="0.25">
      <c r="E44" s="19"/>
      <c r="F44" s="34" t="s">
        <v>102</v>
      </c>
    </row>
    <row r="45" spans="5:25" ht="6" customHeight="1" x14ac:dyDescent="0.25">
      <c r="E45" s="19"/>
    </row>
    <row r="46" spans="5:25" ht="15" x14ac:dyDescent="0.25">
      <c r="E46" s="19"/>
      <c r="G46" s="14" t="s">
        <v>98</v>
      </c>
      <c r="H46" s="174">
        <f>VLOOKUP(K5,DATI!V3:W23,2,FALSE)</f>
        <v>3.8</v>
      </c>
      <c r="I46" s="175"/>
      <c r="J46" s="178" t="s">
        <v>103</v>
      </c>
      <c r="K46" s="177"/>
      <c r="L46" s="179"/>
      <c r="N46" s="176" t="s">
        <v>99</v>
      </c>
      <c r="O46" s="177"/>
      <c r="P46" s="56">
        <f>+H46*N11</f>
        <v>228</v>
      </c>
      <c r="Q46" s="57" t="s">
        <v>115</v>
      </c>
    </row>
    <row r="47" spans="5:25" ht="6" customHeight="1" x14ac:dyDescent="0.25">
      <c r="E47" s="19"/>
    </row>
    <row r="48" spans="5:25" ht="15" x14ac:dyDescent="0.25">
      <c r="E48" s="19"/>
      <c r="F48" s="34" t="s">
        <v>104</v>
      </c>
    </row>
    <row r="49" spans="5:49" ht="3.75" customHeight="1" x14ac:dyDescent="0.25">
      <c r="E49" s="19"/>
    </row>
    <row r="50" spans="5:49" ht="15" customHeight="1" x14ac:dyDescent="0.25">
      <c r="E50" s="58" t="s">
        <v>106</v>
      </c>
      <c r="F50" s="217" t="s">
        <v>135</v>
      </c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5:49" ht="13.5" customHeight="1" x14ac:dyDescent="0.25">
      <c r="E51" s="58"/>
      <c r="F51" s="52" t="s">
        <v>109</v>
      </c>
      <c r="G51" s="52" t="s">
        <v>107</v>
      </c>
    </row>
    <row r="52" spans="5:49" ht="13.5" customHeight="1" thickBot="1" x14ac:dyDescent="0.3">
      <c r="E52" s="58"/>
      <c r="F52" s="52" t="s">
        <v>110</v>
      </c>
      <c r="G52" s="52" t="s">
        <v>108</v>
      </c>
    </row>
    <row r="53" spans="5:49" ht="13.5" customHeight="1" x14ac:dyDescent="0.25">
      <c r="E53" s="58" t="str">
        <f>IF(Q14&gt;2,"b)","")</f>
        <v/>
      </c>
      <c r="F53" s="217" t="str">
        <f>IF(Q14&gt;2,"Poiché sono necessarie più di due uscite almeno una deve essere di 1200 mm.","")</f>
        <v/>
      </c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T53" s="114" t="s">
        <v>84</v>
      </c>
      <c r="U53" s="115" t="s">
        <v>111</v>
      </c>
      <c r="V53" s="116"/>
      <c r="W53" s="116"/>
      <c r="X53" s="116"/>
      <c r="AE53" s="83" t="s">
        <v>133</v>
      </c>
      <c r="AG53" s="126" t="s">
        <v>137</v>
      </c>
      <c r="AH53" s="135">
        <v>1</v>
      </c>
      <c r="AI53" s="135">
        <v>2</v>
      </c>
      <c r="AJ53" s="135">
        <v>3</v>
      </c>
      <c r="AK53" s="135">
        <v>4</v>
      </c>
      <c r="AL53" s="135">
        <v>5</v>
      </c>
      <c r="AM53" s="135">
        <v>6</v>
      </c>
      <c r="AN53" s="135">
        <v>7</v>
      </c>
      <c r="AO53" s="135">
        <v>8</v>
      </c>
      <c r="AP53" s="135">
        <v>9</v>
      </c>
      <c r="AQ53" s="135">
        <v>10</v>
      </c>
      <c r="AR53" s="135">
        <v>11</v>
      </c>
      <c r="AS53" s="135">
        <v>12</v>
      </c>
      <c r="AT53" s="135">
        <v>13</v>
      </c>
      <c r="AU53" s="135">
        <v>14</v>
      </c>
      <c r="AV53" s="135">
        <v>15</v>
      </c>
      <c r="AW53" s="139">
        <v>16</v>
      </c>
    </row>
    <row r="54" spans="5:49" ht="6" customHeight="1" x14ac:dyDescent="0.25">
      <c r="E54" s="19"/>
      <c r="AE54" s="96"/>
      <c r="AG54" s="119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1"/>
    </row>
    <row r="55" spans="5:49" ht="12.75" customHeight="1" x14ac:dyDescent="0.25">
      <c r="E55" s="19"/>
      <c r="F55" s="145" t="s">
        <v>143</v>
      </c>
      <c r="G55" s="55"/>
      <c r="H55" s="164" t="s">
        <v>138</v>
      </c>
      <c r="I55" s="165"/>
      <c r="J55" s="66">
        <v>1</v>
      </c>
      <c r="K55" s="156" t="str">
        <f t="shared" ref="K55:K70" si="0">IF(J55&lt;&gt;"**","Larghezza","**")</f>
        <v>Larghezza</v>
      </c>
      <c r="L55" s="161"/>
      <c r="M55" s="161"/>
      <c r="N55" s="157" t="str">
        <f>VLOOKUP(J55,DATI!$Z$5:$AA$21,2,FALSE)</f>
        <v xml:space="preserve">U.S.1 = </v>
      </c>
      <c r="O55" s="158"/>
      <c r="P55" s="78">
        <v>1200</v>
      </c>
      <c r="Q55" s="60" t="s">
        <v>115</v>
      </c>
      <c r="R55" s="136" t="str">
        <f>IF(J55&lt;&gt;"**",IF(AH72&lt;&gt;0,"!",""),"")</f>
        <v/>
      </c>
      <c r="T55" s="100" t="s">
        <v>84</v>
      </c>
      <c r="U55" s="107" t="str">
        <f t="shared" ref="U55:U70" si="1">IF(J55="**",IF(P55&lt;&gt;"","Cancellare dimensioni uscita non presente","OK"),IF(P55="","Inserire dimensione uscita","OK"))</f>
        <v>OK</v>
      </c>
      <c r="Y55" s="107" t="str">
        <f t="shared" ref="Y55:Y70" si="2">IF(J55&lt;&gt;"**",IF(P55&lt;900,IF(P55&gt;=800,"Larghezza consentita sola dai locali con massimo 10 persone",IF(P55&gt;=600,"Larghezza ammessa solo per locali con presenza occasionale di persone (impianti, …","Larghezza non consentita")),"Larghezza idonea"),"**")</f>
        <v>Larghezza idonea</v>
      </c>
      <c r="AE55" s="96">
        <f>IF(P55&gt;=1200,1,0)</f>
        <v>1</v>
      </c>
      <c r="AG55" s="130" t="str">
        <f>+N55</f>
        <v xml:space="preserve">U.S.1 = </v>
      </c>
      <c r="AH55" s="127">
        <v>0</v>
      </c>
      <c r="AI55" s="122">
        <f t="shared" ref="AI55:AW55" si="3">+$P$55</f>
        <v>1200</v>
      </c>
      <c r="AJ55" s="122">
        <f t="shared" si="3"/>
        <v>1200</v>
      </c>
      <c r="AK55" s="122">
        <f t="shared" si="3"/>
        <v>1200</v>
      </c>
      <c r="AL55" s="122">
        <f t="shared" si="3"/>
        <v>1200</v>
      </c>
      <c r="AM55" s="122">
        <f t="shared" si="3"/>
        <v>1200</v>
      </c>
      <c r="AN55" s="122">
        <f t="shared" si="3"/>
        <v>1200</v>
      </c>
      <c r="AO55" s="122">
        <f t="shared" si="3"/>
        <v>1200</v>
      </c>
      <c r="AP55" s="122">
        <f t="shared" si="3"/>
        <v>1200</v>
      </c>
      <c r="AQ55" s="122">
        <f t="shared" si="3"/>
        <v>1200</v>
      </c>
      <c r="AR55" s="122">
        <f t="shared" si="3"/>
        <v>1200</v>
      </c>
      <c r="AS55" s="122">
        <f t="shared" si="3"/>
        <v>1200</v>
      </c>
      <c r="AT55" s="122">
        <f t="shared" si="3"/>
        <v>1200</v>
      </c>
      <c r="AU55" s="122">
        <f t="shared" si="3"/>
        <v>1200</v>
      </c>
      <c r="AV55" s="122">
        <f t="shared" si="3"/>
        <v>1200</v>
      </c>
      <c r="AW55" s="123">
        <f t="shared" si="3"/>
        <v>1200</v>
      </c>
    </row>
    <row r="56" spans="5:49" ht="12.75" customHeight="1" x14ac:dyDescent="0.25">
      <c r="E56" s="19"/>
      <c r="F56" s="146"/>
      <c r="G56" s="55"/>
      <c r="H56" s="159" t="s">
        <v>138</v>
      </c>
      <c r="I56" s="160"/>
      <c r="J56" s="66">
        <f t="shared" ref="J56:J70" si="4">IF(H56&lt;&gt;"**",J55+1,"**")</f>
        <v>2</v>
      </c>
      <c r="K56" s="156" t="str">
        <f t="shared" si="0"/>
        <v>Larghezza</v>
      </c>
      <c r="L56" s="156"/>
      <c r="M56" s="156"/>
      <c r="N56" s="157" t="str">
        <f>VLOOKUP(J56,DATI!$Z$5:$AA$21,2,FALSE)</f>
        <v xml:space="preserve">U.S.2 = </v>
      </c>
      <c r="O56" s="158"/>
      <c r="P56" s="78">
        <v>900</v>
      </c>
      <c r="Q56" s="60" t="s">
        <v>115</v>
      </c>
      <c r="R56" s="136" t="str">
        <f>IF(J56&lt;&gt;"**",IF(AI72&lt;&gt;0,"!",""),"")</f>
        <v/>
      </c>
      <c r="T56" s="100" t="s">
        <v>84</v>
      </c>
      <c r="U56" s="107" t="str">
        <f t="shared" si="1"/>
        <v>OK</v>
      </c>
      <c r="Y56" s="107" t="str">
        <f t="shared" si="2"/>
        <v>Larghezza idonea</v>
      </c>
      <c r="AE56" s="96">
        <f t="shared" ref="AE56:AE69" si="5">IF(P56&gt;=1200,1,0)</f>
        <v>0</v>
      </c>
      <c r="AG56" s="131" t="str">
        <f t="shared" ref="AG56:AG70" si="6">+N56</f>
        <v xml:space="preserve">U.S.2 = </v>
      </c>
      <c r="AH56" s="124">
        <f>+$P$56</f>
        <v>900</v>
      </c>
      <c r="AI56" s="128">
        <v>0</v>
      </c>
      <c r="AJ56" s="124">
        <f t="shared" ref="AJ56:AW56" si="7">+$P$56</f>
        <v>900</v>
      </c>
      <c r="AK56" s="124">
        <f t="shared" si="7"/>
        <v>900</v>
      </c>
      <c r="AL56" s="124">
        <f t="shared" si="7"/>
        <v>900</v>
      </c>
      <c r="AM56" s="124">
        <f t="shared" si="7"/>
        <v>900</v>
      </c>
      <c r="AN56" s="124">
        <f t="shared" si="7"/>
        <v>900</v>
      </c>
      <c r="AO56" s="124">
        <f t="shared" si="7"/>
        <v>900</v>
      </c>
      <c r="AP56" s="124">
        <f t="shared" si="7"/>
        <v>900</v>
      </c>
      <c r="AQ56" s="124">
        <f t="shared" si="7"/>
        <v>900</v>
      </c>
      <c r="AR56" s="124">
        <f t="shared" si="7"/>
        <v>900</v>
      </c>
      <c r="AS56" s="124">
        <f t="shared" si="7"/>
        <v>900</v>
      </c>
      <c r="AT56" s="124">
        <f t="shared" si="7"/>
        <v>900</v>
      </c>
      <c r="AU56" s="124">
        <f t="shared" si="7"/>
        <v>900</v>
      </c>
      <c r="AV56" s="124">
        <f t="shared" si="7"/>
        <v>900</v>
      </c>
      <c r="AW56" s="125">
        <f t="shared" si="7"/>
        <v>900</v>
      </c>
    </row>
    <row r="57" spans="5:49" ht="12.75" customHeight="1" x14ac:dyDescent="0.25">
      <c r="E57" s="19"/>
      <c r="F57" s="146"/>
      <c r="G57" s="55"/>
      <c r="H57" s="159" t="s">
        <v>113</v>
      </c>
      <c r="I57" s="160"/>
      <c r="J57" s="66" t="str">
        <f t="shared" si="4"/>
        <v>**</v>
      </c>
      <c r="K57" s="156" t="str">
        <f t="shared" si="0"/>
        <v>**</v>
      </c>
      <c r="L57" s="156"/>
      <c r="M57" s="156"/>
      <c r="N57" s="157" t="str">
        <f>VLOOKUP(J57,DATI!$Z$5:$AA$21,2,FALSE)</f>
        <v xml:space="preserve">** </v>
      </c>
      <c r="O57" s="158"/>
      <c r="P57" s="78"/>
      <c r="Q57" s="60" t="s">
        <v>115</v>
      </c>
      <c r="R57" s="136" t="str">
        <f>IF(J57&lt;&gt;"**",IF(AJ72&lt;&gt;0,"!",""),"")</f>
        <v/>
      </c>
      <c r="T57" s="100" t="s">
        <v>84</v>
      </c>
      <c r="U57" s="107" t="str">
        <f t="shared" si="1"/>
        <v>OK</v>
      </c>
      <c r="Y57" s="107" t="str">
        <f t="shared" si="2"/>
        <v>**</v>
      </c>
      <c r="AE57" s="96">
        <f t="shared" si="5"/>
        <v>0</v>
      </c>
      <c r="AG57" s="131" t="str">
        <f t="shared" si="6"/>
        <v xml:space="preserve">** </v>
      </c>
      <c r="AH57" s="124">
        <f>+$P$57</f>
        <v>0</v>
      </c>
      <c r="AI57" s="124">
        <f>+$P$57</f>
        <v>0</v>
      </c>
      <c r="AJ57" s="128">
        <v>0</v>
      </c>
      <c r="AK57" s="124">
        <f t="shared" ref="AK57:AW57" si="8">+$P$57</f>
        <v>0</v>
      </c>
      <c r="AL57" s="124">
        <f t="shared" si="8"/>
        <v>0</v>
      </c>
      <c r="AM57" s="124">
        <f t="shared" si="8"/>
        <v>0</v>
      </c>
      <c r="AN57" s="124">
        <f t="shared" si="8"/>
        <v>0</v>
      </c>
      <c r="AO57" s="124">
        <f t="shared" si="8"/>
        <v>0</v>
      </c>
      <c r="AP57" s="124">
        <f t="shared" si="8"/>
        <v>0</v>
      </c>
      <c r="AQ57" s="124">
        <f t="shared" si="8"/>
        <v>0</v>
      </c>
      <c r="AR57" s="124">
        <f t="shared" si="8"/>
        <v>0</v>
      </c>
      <c r="AS57" s="124">
        <f t="shared" si="8"/>
        <v>0</v>
      </c>
      <c r="AT57" s="124">
        <f t="shared" si="8"/>
        <v>0</v>
      </c>
      <c r="AU57" s="124">
        <f t="shared" si="8"/>
        <v>0</v>
      </c>
      <c r="AV57" s="124">
        <f t="shared" si="8"/>
        <v>0</v>
      </c>
      <c r="AW57" s="125">
        <f t="shared" si="8"/>
        <v>0</v>
      </c>
    </row>
    <row r="58" spans="5:49" ht="12.75" customHeight="1" x14ac:dyDescent="0.25">
      <c r="E58" s="19"/>
      <c r="F58" s="146"/>
      <c r="G58" s="55"/>
      <c r="H58" s="159" t="s">
        <v>113</v>
      </c>
      <c r="I58" s="160"/>
      <c r="J58" s="66" t="str">
        <f t="shared" si="4"/>
        <v>**</v>
      </c>
      <c r="K58" s="156" t="str">
        <f t="shared" si="0"/>
        <v>**</v>
      </c>
      <c r="L58" s="156"/>
      <c r="M58" s="156"/>
      <c r="N58" s="157" t="str">
        <f>VLOOKUP(J58,DATI!$Z$5:$AA$21,2,FALSE)</f>
        <v xml:space="preserve">** </v>
      </c>
      <c r="O58" s="158"/>
      <c r="P58" s="78"/>
      <c r="Q58" s="60" t="s">
        <v>115</v>
      </c>
      <c r="R58" s="136" t="str">
        <f>IF(AK72&lt;&gt;0,"!","")</f>
        <v/>
      </c>
      <c r="T58" s="100" t="s">
        <v>84</v>
      </c>
      <c r="U58" s="107" t="str">
        <f t="shared" si="1"/>
        <v>OK</v>
      </c>
      <c r="Y58" s="107" t="str">
        <f t="shared" si="2"/>
        <v>**</v>
      </c>
      <c r="AE58" s="96">
        <f t="shared" si="5"/>
        <v>0</v>
      </c>
      <c r="AG58" s="131" t="str">
        <f t="shared" si="6"/>
        <v xml:space="preserve">** </v>
      </c>
      <c r="AH58" s="124">
        <f>+$P$58</f>
        <v>0</v>
      </c>
      <c r="AI58" s="124">
        <f>+$P$58</f>
        <v>0</v>
      </c>
      <c r="AJ58" s="124">
        <f>+$P$58</f>
        <v>0</v>
      </c>
      <c r="AK58" s="128">
        <v>0</v>
      </c>
      <c r="AL58" s="124">
        <f t="shared" ref="AL58:AW58" si="9">+$P$58</f>
        <v>0</v>
      </c>
      <c r="AM58" s="124">
        <f t="shared" si="9"/>
        <v>0</v>
      </c>
      <c r="AN58" s="124">
        <f t="shared" si="9"/>
        <v>0</v>
      </c>
      <c r="AO58" s="124">
        <f t="shared" si="9"/>
        <v>0</v>
      </c>
      <c r="AP58" s="124">
        <f t="shared" si="9"/>
        <v>0</v>
      </c>
      <c r="AQ58" s="124">
        <f t="shared" si="9"/>
        <v>0</v>
      </c>
      <c r="AR58" s="124">
        <f t="shared" si="9"/>
        <v>0</v>
      </c>
      <c r="AS58" s="124">
        <f t="shared" si="9"/>
        <v>0</v>
      </c>
      <c r="AT58" s="124">
        <f t="shared" si="9"/>
        <v>0</v>
      </c>
      <c r="AU58" s="124">
        <f t="shared" si="9"/>
        <v>0</v>
      </c>
      <c r="AV58" s="124">
        <f t="shared" si="9"/>
        <v>0</v>
      </c>
      <c r="AW58" s="125">
        <f t="shared" si="9"/>
        <v>0</v>
      </c>
    </row>
    <row r="59" spans="5:49" ht="12.75" customHeight="1" x14ac:dyDescent="0.25">
      <c r="E59" s="19"/>
      <c r="F59" s="146"/>
      <c r="G59" s="55"/>
      <c r="H59" s="159" t="s">
        <v>113</v>
      </c>
      <c r="I59" s="160"/>
      <c r="J59" s="66" t="str">
        <f t="shared" si="4"/>
        <v>**</v>
      </c>
      <c r="K59" s="156" t="str">
        <f t="shared" si="0"/>
        <v>**</v>
      </c>
      <c r="L59" s="156"/>
      <c r="M59" s="156"/>
      <c r="N59" s="157" t="str">
        <f>VLOOKUP(J59,DATI!$Z$5:$AA$21,2,FALSE)</f>
        <v xml:space="preserve">** </v>
      </c>
      <c r="O59" s="158"/>
      <c r="P59" s="78"/>
      <c r="Q59" s="60" t="s">
        <v>115</v>
      </c>
      <c r="R59" s="136" t="str">
        <f>IF(J59&lt;&gt;"**",IF(AL72&lt;&gt;0,"!",""),"")</f>
        <v/>
      </c>
      <c r="T59" s="100" t="s">
        <v>84</v>
      </c>
      <c r="U59" s="107" t="str">
        <f t="shared" si="1"/>
        <v>OK</v>
      </c>
      <c r="Y59" s="107" t="str">
        <f t="shared" si="2"/>
        <v>**</v>
      </c>
      <c r="AE59" s="96">
        <f t="shared" si="5"/>
        <v>0</v>
      </c>
      <c r="AG59" s="131" t="str">
        <f t="shared" si="6"/>
        <v xml:space="preserve">** </v>
      </c>
      <c r="AH59" s="124">
        <f>+$P$59</f>
        <v>0</v>
      </c>
      <c r="AI59" s="124">
        <f>+$P$59</f>
        <v>0</v>
      </c>
      <c r="AJ59" s="124">
        <f>+$P$59</f>
        <v>0</v>
      </c>
      <c r="AK59" s="124">
        <f>+$P$59</f>
        <v>0</v>
      </c>
      <c r="AL59" s="128">
        <v>0</v>
      </c>
      <c r="AM59" s="124">
        <f t="shared" ref="AM59:AW59" si="10">+$P$59</f>
        <v>0</v>
      </c>
      <c r="AN59" s="124">
        <f t="shared" si="10"/>
        <v>0</v>
      </c>
      <c r="AO59" s="124">
        <f t="shared" si="10"/>
        <v>0</v>
      </c>
      <c r="AP59" s="124">
        <f t="shared" si="10"/>
        <v>0</v>
      </c>
      <c r="AQ59" s="124">
        <f t="shared" si="10"/>
        <v>0</v>
      </c>
      <c r="AR59" s="124">
        <f t="shared" si="10"/>
        <v>0</v>
      </c>
      <c r="AS59" s="124">
        <f t="shared" si="10"/>
        <v>0</v>
      </c>
      <c r="AT59" s="124">
        <f t="shared" si="10"/>
        <v>0</v>
      </c>
      <c r="AU59" s="124">
        <f t="shared" si="10"/>
        <v>0</v>
      </c>
      <c r="AV59" s="124">
        <f t="shared" si="10"/>
        <v>0</v>
      </c>
      <c r="AW59" s="125">
        <f t="shared" si="10"/>
        <v>0</v>
      </c>
    </row>
    <row r="60" spans="5:49" ht="12.75" customHeight="1" x14ac:dyDescent="0.25">
      <c r="E60" s="59"/>
      <c r="F60" s="146"/>
      <c r="G60" s="55"/>
      <c r="H60" s="159" t="s">
        <v>113</v>
      </c>
      <c r="I60" s="160"/>
      <c r="J60" s="66" t="str">
        <f t="shared" si="4"/>
        <v>**</v>
      </c>
      <c r="K60" s="156" t="str">
        <f t="shared" si="0"/>
        <v>**</v>
      </c>
      <c r="L60" s="156"/>
      <c r="M60" s="156"/>
      <c r="N60" s="157" t="str">
        <f>VLOOKUP(J60,DATI!$Z$5:$AA$21,2,FALSE)</f>
        <v xml:space="preserve">** </v>
      </c>
      <c r="O60" s="158"/>
      <c r="P60" s="78"/>
      <c r="Q60" s="60" t="s">
        <v>115</v>
      </c>
      <c r="R60" s="136" t="str">
        <f>IF(J60&lt;&gt;"**",IF(AM72&lt;&gt;0,"!",""),"")</f>
        <v/>
      </c>
      <c r="T60" s="100" t="s">
        <v>84</v>
      </c>
      <c r="U60" s="107" t="str">
        <f t="shared" si="1"/>
        <v>OK</v>
      </c>
      <c r="Y60" s="107" t="str">
        <f t="shared" si="2"/>
        <v>**</v>
      </c>
      <c r="AE60" s="96">
        <f t="shared" si="5"/>
        <v>0</v>
      </c>
      <c r="AG60" s="131" t="str">
        <f t="shared" si="6"/>
        <v xml:space="preserve">** </v>
      </c>
      <c r="AH60" s="124">
        <f>+$P$60</f>
        <v>0</v>
      </c>
      <c r="AI60" s="124">
        <f>+$P$60</f>
        <v>0</v>
      </c>
      <c r="AJ60" s="124">
        <f>+$P$60</f>
        <v>0</v>
      </c>
      <c r="AK60" s="124">
        <f>+$P$60</f>
        <v>0</v>
      </c>
      <c r="AL60" s="124">
        <f>+$P$60</f>
        <v>0</v>
      </c>
      <c r="AM60" s="128">
        <v>0</v>
      </c>
      <c r="AN60" s="124">
        <f t="shared" ref="AN60:AW60" si="11">+$P$60</f>
        <v>0</v>
      </c>
      <c r="AO60" s="124">
        <f t="shared" si="11"/>
        <v>0</v>
      </c>
      <c r="AP60" s="124">
        <f t="shared" si="11"/>
        <v>0</v>
      </c>
      <c r="AQ60" s="124">
        <f t="shared" si="11"/>
        <v>0</v>
      </c>
      <c r="AR60" s="124">
        <f t="shared" si="11"/>
        <v>0</v>
      </c>
      <c r="AS60" s="124">
        <f t="shared" si="11"/>
        <v>0</v>
      </c>
      <c r="AT60" s="124">
        <f t="shared" si="11"/>
        <v>0</v>
      </c>
      <c r="AU60" s="124">
        <f t="shared" si="11"/>
        <v>0</v>
      </c>
      <c r="AV60" s="124">
        <f t="shared" si="11"/>
        <v>0</v>
      </c>
      <c r="AW60" s="125">
        <f t="shared" si="11"/>
        <v>0</v>
      </c>
    </row>
    <row r="61" spans="5:49" ht="12.75" customHeight="1" x14ac:dyDescent="0.25">
      <c r="E61" s="59"/>
      <c r="F61" s="146"/>
      <c r="G61" s="55"/>
      <c r="H61" s="159" t="s">
        <v>113</v>
      </c>
      <c r="I61" s="160"/>
      <c r="J61" s="66" t="str">
        <f t="shared" si="4"/>
        <v>**</v>
      </c>
      <c r="K61" s="156" t="str">
        <f t="shared" si="0"/>
        <v>**</v>
      </c>
      <c r="L61" s="156"/>
      <c r="M61" s="156"/>
      <c r="N61" s="157" t="str">
        <f>VLOOKUP(J61,DATI!$Z$5:$AA$21,2,FALSE)</f>
        <v xml:space="preserve">** </v>
      </c>
      <c r="O61" s="158"/>
      <c r="P61" s="78"/>
      <c r="Q61" s="60" t="s">
        <v>115</v>
      </c>
      <c r="R61" s="136" t="str">
        <f>IF(J61&lt;&gt;"**",IF(AN72&lt;&gt;0,"!",""),"")</f>
        <v/>
      </c>
      <c r="T61" s="100" t="s">
        <v>84</v>
      </c>
      <c r="U61" s="107" t="str">
        <f t="shared" si="1"/>
        <v>OK</v>
      </c>
      <c r="Y61" s="107" t="str">
        <f t="shared" si="2"/>
        <v>**</v>
      </c>
      <c r="AE61" s="96">
        <f t="shared" si="5"/>
        <v>0</v>
      </c>
      <c r="AG61" s="131" t="str">
        <f t="shared" si="6"/>
        <v xml:space="preserve">** </v>
      </c>
      <c r="AH61" s="124">
        <f t="shared" ref="AH61:AM61" si="12">+$P$61</f>
        <v>0</v>
      </c>
      <c r="AI61" s="124">
        <f t="shared" si="12"/>
        <v>0</v>
      </c>
      <c r="AJ61" s="124">
        <f t="shared" si="12"/>
        <v>0</v>
      </c>
      <c r="AK61" s="124">
        <f t="shared" si="12"/>
        <v>0</v>
      </c>
      <c r="AL61" s="124">
        <f t="shared" si="12"/>
        <v>0</v>
      </c>
      <c r="AM61" s="124">
        <f t="shared" si="12"/>
        <v>0</v>
      </c>
      <c r="AN61" s="128">
        <v>0</v>
      </c>
      <c r="AO61" s="124">
        <f t="shared" ref="AO61:AW61" si="13">+$P$61</f>
        <v>0</v>
      </c>
      <c r="AP61" s="124">
        <f t="shared" si="13"/>
        <v>0</v>
      </c>
      <c r="AQ61" s="124">
        <f t="shared" si="13"/>
        <v>0</v>
      </c>
      <c r="AR61" s="124">
        <f t="shared" si="13"/>
        <v>0</v>
      </c>
      <c r="AS61" s="124">
        <f t="shared" si="13"/>
        <v>0</v>
      </c>
      <c r="AT61" s="124">
        <f t="shared" si="13"/>
        <v>0</v>
      </c>
      <c r="AU61" s="124">
        <f t="shared" si="13"/>
        <v>0</v>
      </c>
      <c r="AV61" s="124">
        <f t="shared" si="13"/>
        <v>0</v>
      </c>
      <c r="AW61" s="125">
        <f t="shared" si="13"/>
        <v>0</v>
      </c>
    </row>
    <row r="62" spans="5:49" ht="12.75" customHeight="1" x14ac:dyDescent="0.25">
      <c r="E62" s="32"/>
      <c r="F62" s="146"/>
      <c r="G62" s="55"/>
      <c r="H62" s="159" t="s">
        <v>113</v>
      </c>
      <c r="I62" s="160"/>
      <c r="J62" s="66" t="str">
        <f t="shared" si="4"/>
        <v>**</v>
      </c>
      <c r="K62" s="156" t="str">
        <f t="shared" si="0"/>
        <v>**</v>
      </c>
      <c r="L62" s="156"/>
      <c r="M62" s="156"/>
      <c r="N62" s="157" t="str">
        <f>VLOOKUP(J62,DATI!$Z$5:$AA$21,2,FALSE)</f>
        <v xml:space="preserve">** </v>
      </c>
      <c r="O62" s="158"/>
      <c r="P62" s="78"/>
      <c r="Q62" s="60" t="s">
        <v>115</v>
      </c>
      <c r="R62" s="136" t="str">
        <f>IF(J62&lt;&gt;"**",IF(AO72&lt;&gt;0,"!",""),"")</f>
        <v/>
      </c>
      <c r="T62" s="100" t="s">
        <v>84</v>
      </c>
      <c r="U62" s="107" t="str">
        <f t="shared" si="1"/>
        <v>OK</v>
      </c>
      <c r="Y62" s="107" t="str">
        <f t="shared" si="2"/>
        <v>**</v>
      </c>
      <c r="AE62" s="96">
        <f t="shared" si="5"/>
        <v>0</v>
      </c>
      <c r="AG62" s="131" t="str">
        <f t="shared" si="6"/>
        <v xml:space="preserve">** </v>
      </c>
      <c r="AH62" s="124">
        <f t="shared" ref="AH62:AN62" si="14">+$P$62</f>
        <v>0</v>
      </c>
      <c r="AI62" s="124">
        <f t="shared" si="14"/>
        <v>0</v>
      </c>
      <c r="AJ62" s="124">
        <f t="shared" si="14"/>
        <v>0</v>
      </c>
      <c r="AK62" s="124">
        <f t="shared" si="14"/>
        <v>0</v>
      </c>
      <c r="AL62" s="124">
        <f t="shared" si="14"/>
        <v>0</v>
      </c>
      <c r="AM62" s="124">
        <f t="shared" si="14"/>
        <v>0</v>
      </c>
      <c r="AN62" s="124">
        <f t="shared" si="14"/>
        <v>0</v>
      </c>
      <c r="AO62" s="128">
        <v>0</v>
      </c>
      <c r="AP62" s="124">
        <f t="shared" ref="AP62:AW62" si="15">+$P$62</f>
        <v>0</v>
      </c>
      <c r="AQ62" s="124">
        <f t="shared" si="15"/>
        <v>0</v>
      </c>
      <c r="AR62" s="124">
        <f t="shared" si="15"/>
        <v>0</v>
      </c>
      <c r="AS62" s="124">
        <f t="shared" si="15"/>
        <v>0</v>
      </c>
      <c r="AT62" s="124">
        <f t="shared" si="15"/>
        <v>0</v>
      </c>
      <c r="AU62" s="124">
        <f t="shared" si="15"/>
        <v>0</v>
      </c>
      <c r="AV62" s="124">
        <f t="shared" si="15"/>
        <v>0</v>
      </c>
      <c r="AW62" s="125">
        <f t="shared" si="15"/>
        <v>0</v>
      </c>
    </row>
    <row r="63" spans="5:49" ht="12.75" customHeight="1" x14ac:dyDescent="0.25">
      <c r="E63" s="31"/>
      <c r="F63" s="146"/>
      <c r="G63" s="55"/>
      <c r="H63" s="159" t="s">
        <v>113</v>
      </c>
      <c r="I63" s="160"/>
      <c r="J63" s="66" t="str">
        <f t="shared" si="4"/>
        <v>**</v>
      </c>
      <c r="K63" s="156" t="str">
        <f t="shared" si="0"/>
        <v>**</v>
      </c>
      <c r="L63" s="156"/>
      <c r="M63" s="156"/>
      <c r="N63" s="157" t="str">
        <f>VLOOKUP(J63,DATI!$Z$5:$AA$21,2,FALSE)</f>
        <v xml:space="preserve">** </v>
      </c>
      <c r="O63" s="158"/>
      <c r="P63" s="78"/>
      <c r="Q63" s="60" t="s">
        <v>115</v>
      </c>
      <c r="R63" s="136" t="str">
        <f>IF(J63&lt;&gt;"**",IF(AP72&lt;&gt;0,"!",""),"")</f>
        <v/>
      </c>
      <c r="T63" s="100" t="s">
        <v>84</v>
      </c>
      <c r="U63" s="107" t="str">
        <f t="shared" si="1"/>
        <v>OK</v>
      </c>
      <c r="Y63" s="107" t="str">
        <f t="shared" si="2"/>
        <v>**</v>
      </c>
      <c r="AE63" s="96">
        <f t="shared" si="5"/>
        <v>0</v>
      </c>
      <c r="AG63" s="131" t="str">
        <f t="shared" si="6"/>
        <v xml:space="preserve">** </v>
      </c>
      <c r="AH63" s="124">
        <f t="shared" ref="AH63:AO63" si="16">+$P$63</f>
        <v>0</v>
      </c>
      <c r="AI63" s="124">
        <f t="shared" si="16"/>
        <v>0</v>
      </c>
      <c r="AJ63" s="124">
        <f t="shared" si="16"/>
        <v>0</v>
      </c>
      <c r="AK63" s="124">
        <f t="shared" si="16"/>
        <v>0</v>
      </c>
      <c r="AL63" s="124">
        <f t="shared" si="16"/>
        <v>0</v>
      </c>
      <c r="AM63" s="124">
        <f t="shared" si="16"/>
        <v>0</v>
      </c>
      <c r="AN63" s="124">
        <f t="shared" si="16"/>
        <v>0</v>
      </c>
      <c r="AO63" s="124">
        <f t="shared" si="16"/>
        <v>0</v>
      </c>
      <c r="AP63" s="128">
        <v>0</v>
      </c>
      <c r="AQ63" s="124">
        <f t="shared" ref="AQ63:AW63" si="17">+$P$63</f>
        <v>0</v>
      </c>
      <c r="AR63" s="124">
        <f t="shared" si="17"/>
        <v>0</v>
      </c>
      <c r="AS63" s="124">
        <f t="shared" si="17"/>
        <v>0</v>
      </c>
      <c r="AT63" s="124">
        <f t="shared" si="17"/>
        <v>0</v>
      </c>
      <c r="AU63" s="124">
        <f t="shared" si="17"/>
        <v>0</v>
      </c>
      <c r="AV63" s="124">
        <f t="shared" si="17"/>
        <v>0</v>
      </c>
      <c r="AW63" s="125">
        <f t="shared" si="17"/>
        <v>0</v>
      </c>
    </row>
    <row r="64" spans="5:49" ht="12.75" customHeight="1" x14ac:dyDescent="0.25">
      <c r="E64" s="19"/>
      <c r="F64" s="146"/>
      <c r="G64" s="55"/>
      <c r="H64" s="159" t="s">
        <v>113</v>
      </c>
      <c r="I64" s="160"/>
      <c r="J64" s="66" t="str">
        <f t="shared" si="4"/>
        <v>**</v>
      </c>
      <c r="K64" s="156" t="str">
        <f t="shared" si="0"/>
        <v>**</v>
      </c>
      <c r="L64" s="156"/>
      <c r="M64" s="156"/>
      <c r="N64" s="157" t="str">
        <f>VLOOKUP(J64,DATI!$Z$5:$AA$21,2,FALSE)</f>
        <v xml:space="preserve">** </v>
      </c>
      <c r="O64" s="158"/>
      <c r="P64" s="78"/>
      <c r="Q64" s="60" t="s">
        <v>115</v>
      </c>
      <c r="R64" s="136" t="str">
        <f>IF(J64&lt;&gt;"**",IF(AQ72&lt;&gt;0,"!",""),"")</f>
        <v/>
      </c>
      <c r="T64" s="100" t="s">
        <v>84</v>
      </c>
      <c r="U64" s="107" t="str">
        <f t="shared" si="1"/>
        <v>OK</v>
      </c>
      <c r="Y64" s="107" t="str">
        <f t="shared" si="2"/>
        <v>**</v>
      </c>
      <c r="AE64" s="96">
        <f t="shared" si="5"/>
        <v>0</v>
      </c>
      <c r="AG64" s="131" t="str">
        <f t="shared" si="6"/>
        <v xml:space="preserve">** </v>
      </c>
      <c r="AH64" s="124">
        <f t="shared" ref="AH64:AP64" si="18">+$P$64</f>
        <v>0</v>
      </c>
      <c r="AI64" s="124">
        <f t="shared" si="18"/>
        <v>0</v>
      </c>
      <c r="AJ64" s="124">
        <f t="shared" si="18"/>
        <v>0</v>
      </c>
      <c r="AK64" s="124">
        <f t="shared" si="18"/>
        <v>0</v>
      </c>
      <c r="AL64" s="124">
        <f t="shared" si="18"/>
        <v>0</v>
      </c>
      <c r="AM64" s="124">
        <f t="shared" si="18"/>
        <v>0</v>
      </c>
      <c r="AN64" s="124">
        <f t="shared" si="18"/>
        <v>0</v>
      </c>
      <c r="AO64" s="124">
        <f t="shared" si="18"/>
        <v>0</v>
      </c>
      <c r="AP64" s="124">
        <f t="shared" si="18"/>
        <v>0</v>
      </c>
      <c r="AQ64" s="128">
        <v>0</v>
      </c>
      <c r="AR64" s="124">
        <f t="shared" ref="AR64:AW64" si="19">+$P$64</f>
        <v>0</v>
      </c>
      <c r="AS64" s="124">
        <f t="shared" si="19"/>
        <v>0</v>
      </c>
      <c r="AT64" s="124">
        <f t="shared" si="19"/>
        <v>0</v>
      </c>
      <c r="AU64" s="124">
        <f t="shared" si="19"/>
        <v>0</v>
      </c>
      <c r="AV64" s="124">
        <f t="shared" si="19"/>
        <v>0</v>
      </c>
      <c r="AW64" s="125">
        <f t="shared" si="19"/>
        <v>0</v>
      </c>
    </row>
    <row r="65" spans="5:51" ht="12.75" customHeight="1" x14ac:dyDescent="0.25">
      <c r="E65" s="19"/>
      <c r="F65" s="146"/>
      <c r="G65" s="55"/>
      <c r="H65" s="159" t="s">
        <v>113</v>
      </c>
      <c r="I65" s="160"/>
      <c r="J65" s="66" t="str">
        <f t="shared" si="4"/>
        <v>**</v>
      </c>
      <c r="K65" s="156" t="str">
        <f t="shared" si="0"/>
        <v>**</v>
      </c>
      <c r="L65" s="156"/>
      <c r="M65" s="156"/>
      <c r="N65" s="157" t="str">
        <f>VLOOKUP(J65,DATI!$Z$5:$AA$21,2,FALSE)</f>
        <v xml:space="preserve">** </v>
      </c>
      <c r="O65" s="158"/>
      <c r="P65" s="78"/>
      <c r="Q65" s="60" t="s">
        <v>115</v>
      </c>
      <c r="R65" s="136" t="str">
        <f>IF(J65&lt;&gt;"**",IF(AR72&lt;&gt;0,"!",""),"")</f>
        <v/>
      </c>
      <c r="T65" s="100" t="s">
        <v>84</v>
      </c>
      <c r="U65" s="107" t="str">
        <f t="shared" si="1"/>
        <v>OK</v>
      </c>
      <c r="Y65" s="107" t="str">
        <f t="shared" si="2"/>
        <v>**</v>
      </c>
      <c r="AE65" s="96">
        <f t="shared" si="5"/>
        <v>0</v>
      </c>
      <c r="AG65" s="131" t="str">
        <f t="shared" si="6"/>
        <v xml:space="preserve">** </v>
      </c>
      <c r="AH65" s="124">
        <f t="shared" ref="AH65:AQ65" si="20">+$P$65</f>
        <v>0</v>
      </c>
      <c r="AI65" s="124">
        <f t="shared" si="20"/>
        <v>0</v>
      </c>
      <c r="AJ65" s="124">
        <f t="shared" si="20"/>
        <v>0</v>
      </c>
      <c r="AK65" s="124">
        <f t="shared" si="20"/>
        <v>0</v>
      </c>
      <c r="AL65" s="124">
        <f t="shared" si="20"/>
        <v>0</v>
      </c>
      <c r="AM65" s="124">
        <f t="shared" si="20"/>
        <v>0</v>
      </c>
      <c r="AN65" s="124">
        <f t="shared" si="20"/>
        <v>0</v>
      </c>
      <c r="AO65" s="124">
        <f t="shared" si="20"/>
        <v>0</v>
      </c>
      <c r="AP65" s="124">
        <f t="shared" si="20"/>
        <v>0</v>
      </c>
      <c r="AQ65" s="124">
        <f t="shared" si="20"/>
        <v>0</v>
      </c>
      <c r="AR65" s="128">
        <v>0</v>
      </c>
      <c r="AS65" s="124">
        <f>+$P$65</f>
        <v>0</v>
      </c>
      <c r="AT65" s="124">
        <f>+$P$65</f>
        <v>0</v>
      </c>
      <c r="AU65" s="124">
        <f>+$P$65</f>
        <v>0</v>
      </c>
      <c r="AV65" s="124">
        <f>+$P$65</f>
        <v>0</v>
      </c>
      <c r="AW65" s="125">
        <f>+$P$65</f>
        <v>0</v>
      </c>
    </row>
    <row r="66" spans="5:51" ht="12.75" customHeight="1" x14ac:dyDescent="0.25">
      <c r="E66" s="19"/>
      <c r="F66" s="146"/>
      <c r="G66" s="55"/>
      <c r="H66" s="159" t="s">
        <v>113</v>
      </c>
      <c r="I66" s="160"/>
      <c r="J66" s="66" t="str">
        <f t="shared" si="4"/>
        <v>**</v>
      </c>
      <c r="K66" s="156" t="str">
        <f t="shared" si="0"/>
        <v>**</v>
      </c>
      <c r="L66" s="156"/>
      <c r="M66" s="156"/>
      <c r="N66" s="157" t="str">
        <f>VLOOKUP(J66,DATI!$Z$5:$AA$21,2,FALSE)</f>
        <v xml:space="preserve">** </v>
      </c>
      <c r="O66" s="158"/>
      <c r="P66" s="78"/>
      <c r="Q66" s="60" t="s">
        <v>115</v>
      </c>
      <c r="R66" s="136" t="str">
        <f>IF(J66&lt;&gt;"**",IF(AS72&lt;&gt;0,"!",""),"")</f>
        <v/>
      </c>
      <c r="T66" s="100" t="s">
        <v>84</v>
      </c>
      <c r="U66" s="107" t="str">
        <f t="shared" si="1"/>
        <v>OK</v>
      </c>
      <c r="Y66" s="107" t="str">
        <f t="shared" si="2"/>
        <v>**</v>
      </c>
      <c r="AE66" s="96">
        <f t="shared" si="5"/>
        <v>0</v>
      </c>
      <c r="AG66" s="131" t="str">
        <f t="shared" si="6"/>
        <v xml:space="preserve">** </v>
      </c>
      <c r="AH66" s="124">
        <f t="shared" ref="AH66:AR66" si="21">+$P$66</f>
        <v>0</v>
      </c>
      <c r="AI66" s="124">
        <f t="shared" si="21"/>
        <v>0</v>
      </c>
      <c r="AJ66" s="124">
        <f t="shared" si="21"/>
        <v>0</v>
      </c>
      <c r="AK66" s="124">
        <f t="shared" si="21"/>
        <v>0</v>
      </c>
      <c r="AL66" s="124">
        <f t="shared" si="21"/>
        <v>0</v>
      </c>
      <c r="AM66" s="124">
        <f t="shared" si="21"/>
        <v>0</v>
      </c>
      <c r="AN66" s="124">
        <f t="shared" si="21"/>
        <v>0</v>
      </c>
      <c r="AO66" s="124">
        <f t="shared" si="21"/>
        <v>0</v>
      </c>
      <c r="AP66" s="124">
        <f t="shared" si="21"/>
        <v>0</v>
      </c>
      <c r="AQ66" s="124">
        <f t="shared" si="21"/>
        <v>0</v>
      </c>
      <c r="AR66" s="124">
        <f t="shared" si="21"/>
        <v>0</v>
      </c>
      <c r="AS66" s="128">
        <v>0</v>
      </c>
      <c r="AT66" s="124">
        <f>+$P$66</f>
        <v>0</v>
      </c>
      <c r="AU66" s="124">
        <f>+$P$66</f>
        <v>0</v>
      </c>
      <c r="AV66" s="124">
        <f>+$P$66</f>
        <v>0</v>
      </c>
      <c r="AW66" s="125">
        <f>+$P$66</f>
        <v>0</v>
      </c>
    </row>
    <row r="67" spans="5:51" ht="12.75" customHeight="1" x14ac:dyDescent="0.25">
      <c r="E67" s="19"/>
      <c r="F67" s="146"/>
      <c r="G67" s="55"/>
      <c r="H67" s="159" t="s">
        <v>113</v>
      </c>
      <c r="I67" s="160"/>
      <c r="J67" s="66" t="str">
        <f t="shared" si="4"/>
        <v>**</v>
      </c>
      <c r="K67" s="156" t="str">
        <f t="shared" si="0"/>
        <v>**</v>
      </c>
      <c r="L67" s="156"/>
      <c r="M67" s="156"/>
      <c r="N67" s="157" t="str">
        <f>VLOOKUP(J67,DATI!$Z$5:$AA$21,2,FALSE)</f>
        <v xml:space="preserve">** </v>
      </c>
      <c r="O67" s="158"/>
      <c r="P67" s="78"/>
      <c r="Q67" s="60" t="s">
        <v>115</v>
      </c>
      <c r="R67" s="136" t="str">
        <f>IF(J67&lt;&gt;"**",IF(AT72&lt;&gt;0,"!",""),"")</f>
        <v/>
      </c>
      <c r="T67" s="100" t="s">
        <v>84</v>
      </c>
      <c r="U67" s="107" t="str">
        <f t="shared" si="1"/>
        <v>OK</v>
      </c>
      <c r="Y67" s="107" t="str">
        <f t="shared" si="2"/>
        <v>**</v>
      </c>
      <c r="AE67" s="96">
        <f t="shared" si="5"/>
        <v>0</v>
      </c>
      <c r="AG67" s="131" t="str">
        <f t="shared" si="6"/>
        <v xml:space="preserve">** </v>
      </c>
      <c r="AH67" s="124">
        <f t="shared" ref="AH67:AS67" si="22">+$P$67</f>
        <v>0</v>
      </c>
      <c r="AI67" s="124">
        <f t="shared" si="22"/>
        <v>0</v>
      </c>
      <c r="AJ67" s="124">
        <f t="shared" si="22"/>
        <v>0</v>
      </c>
      <c r="AK67" s="124">
        <f t="shared" si="22"/>
        <v>0</v>
      </c>
      <c r="AL67" s="124">
        <f t="shared" si="22"/>
        <v>0</v>
      </c>
      <c r="AM67" s="124">
        <f t="shared" si="22"/>
        <v>0</v>
      </c>
      <c r="AN67" s="124">
        <f t="shared" si="22"/>
        <v>0</v>
      </c>
      <c r="AO67" s="124">
        <f t="shared" si="22"/>
        <v>0</v>
      </c>
      <c r="AP67" s="124">
        <f t="shared" si="22"/>
        <v>0</v>
      </c>
      <c r="AQ67" s="124">
        <f t="shared" si="22"/>
        <v>0</v>
      </c>
      <c r="AR67" s="124">
        <f t="shared" si="22"/>
        <v>0</v>
      </c>
      <c r="AS67" s="124">
        <f t="shared" si="22"/>
        <v>0</v>
      </c>
      <c r="AT67" s="128">
        <v>0</v>
      </c>
      <c r="AU67" s="124">
        <f>+$P$67</f>
        <v>0</v>
      </c>
      <c r="AV67" s="124">
        <f>+$P$67</f>
        <v>0</v>
      </c>
      <c r="AW67" s="125">
        <f>+$P$67</f>
        <v>0</v>
      </c>
    </row>
    <row r="68" spans="5:51" ht="12.75" customHeight="1" x14ac:dyDescent="0.25">
      <c r="E68" s="19"/>
      <c r="F68" s="146"/>
      <c r="G68" s="55"/>
      <c r="H68" s="159" t="s">
        <v>113</v>
      </c>
      <c r="I68" s="160"/>
      <c r="J68" s="66" t="str">
        <f t="shared" si="4"/>
        <v>**</v>
      </c>
      <c r="K68" s="156" t="str">
        <f t="shared" si="0"/>
        <v>**</v>
      </c>
      <c r="L68" s="156"/>
      <c r="M68" s="156"/>
      <c r="N68" s="157" t="str">
        <f>VLOOKUP(J68,DATI!$Z$5:$AA$21,2,FALSE)</f>
        <v xml:space="preserve">** </v>
      </c>
      <c r="O68" s="158"/>
      <c r="P68" s="78"/>
      <c r="Q68" s="60" t="s">
        <v>115</v>
      </c>
      <c r="R68" s="136" t="str">
        <f>IF(J68&lt;&gt;"**",IF(AU72&lt;&gt;0,"!",""),"")</f>
        <v/>
      </c>
      <c r="T68" s="100" t="s">
        <v>84</v>
      </c>
      <c r="U68" s="107" t="str">
        <f t="shared" si="1"/>
        <v>OK</v>
      </c>
      <c r="Y68" s="107" t="str">
        <f t="shared" si="2"/>
        <v>**</v>
      </c>
      <c r="AE68" s="96">
        <f t="shared" si="5"/>
        <v>0</v>
      </c>
      <c r="AG68" s="131" t="str">
        <f t="shared" si="6"/>
        <v xml:space="preserve">** </v>
      </c>
      <c r="AH68" s="124">
        <f t="shared" ref="AH68:AT68" si="23">+$P$68</f>
        <v>0</v>
      </c>
      <c r="AI68" s="124">
        <f t="shared" si="23"/>
        <v>0</v>
      </c>
      <c r="AJ68" s="124">
        <f t="shared" si="23"/>
        <v>0</v>
      </c>
      <c r="AK68" s="124">
        <f t="shared" si="23"/>
        <v>0</v>
      </c>
      <c r="AL68" s="124">
        <f t="shared" si="23"/>
        <v>0</v>
      </c>
      <c r="AM68" s="124">
        <f t="shared" si="23"/>
        <v>0</v>
      </c>
      <c r="AN68" s="124">
        <f t="shared" si="23"/>
        <v>0</v>
      </c>
      <c r="AO68" s="124">
        <f t="shared" si="23"/>
        <v>0</v>
      </c>
      <c r="AP68" s="124">
        <f t="shared" si="23"/>
        <v>0</v>
      </c>
      <c r="AQ68" s="124">
        <f t="shared" si="23"/>
        <v>0</v>
      </c>
      <c r="AR68" s="124">
        <f t="shared" si="23"/>
        <v>0</v>
      </c>
      <c r="AS68" s="124">
        <f t="shared" si="23"/>
        <v>0</v>
      </c>
      <c r="AT68" s="124">
        <f t="shared" si="23"/>
        <v>0</v>
      </c>
      <c r="AU68" s="128">
        <v>0</v>
      </c>
      <c r="AV68" s="124">
        <f>+$P$68</f>
        <v>0</v>
      </c>
      <c r="AW68" s="125">
        <f>+$P$68</f>
        <v>0</v>
      </c>
    </row>
    <row r="69" spans="5:51" ht="12.75" customHeight="1" thickBot="1" x14ac:dyDescent="0.3">
      <c r="E69" s="19"/>
      <c r="F69" s="146"/>
      <c r="G69" s="55"/>
      <c r="H69" s="159" t="s">
        <v>113</v>
      </c>
      <c r="I69" s="160"/>
      <c r="J69" s="66" t="str">
        <f t="shared" si="4"/>
        <v>**</v>
      </c>
      <c r="K69" s="156" t="str">
        <f t="shared" si="0"/>
        <v>**</v>
      </c>
      <c r="L69" s="156"/>
      <c r="M69" s="156"/>
      <c r="N69" s="157" t="str">
        <f>VLOOKUP(J69,DATI!$Z$5:$AA$21,2,FALSE)</f>
        <v xml:space="preserve">** </v>
      </c>
      <c r="O69" s="158"/>
      <c r="P69" s="78"/>
      <c r="Q69" s="60" t="s">
        <v>115</v>
      </c>
      <c r="R69" s="136" t="str">
        <f>IF(J69&lt;&gt;"**",IF(AV72&lt;&gt;0,"!",""),"")</f>
        <v/>
      </c>
      <c r="T69" s="100" t="s">
        <v>84</v>
      </c>
      <c r="U69" s="107" t="str">
        <f t="shared" si="1"/>
        <v>OK</v>
      </c>
      <c r="Y69" s="107" t="str">
        <f t="shared" si="2"/>
        <v>**</v>
      </c>
      <c r="AE69" s="96">
        <f t="shared" si="5"/>
        <v>0</v>
      </c>
      <c r="AG69" s="131" t="str">
        <f t="shared" si="6"/>
        <v xml:space="preserve">** </v>
      </c>
      <c r="AH69" s="124">
        <f t="shared" ref="AH69:AU69" si="24">+$P$69</f>
        <v>0</v>
      </c>
      <c r="AI69" s="124">
        <f t="shared" si="24"/>
        <v>0</v>
      </c>
      <c r="AJ69" s="124">
        <f t="shared" si="24"/>
        <v>0</v>
      </c>
      <c r="AK69" s="124">
        <f t="shared" si="24"/>
        <v>0</v>
      </c>
      <c r="AL69" s="124">
        <f t="shared" si="24"/>
        <v>0</v>
      </c>
      <c r="AM69" s="124">
        <f t="shared" si="24"/>
        <v>0</v>
      </c>
      <c r="AN69" s="124">
        <f t="shared" si="24"/>
        <v>0</v>
      </c>
      <c r="AO69" s="124">
        <f t="shared" si="24"/>
        <v>0</v>
      </c>
      <c r="AP69" s="124">
        <f t="shared" si="24"/>
        <v>0</v>
      </c>
      <c r="AQ69" s="124">
        <f t="shared" si="24"/>
        <v>0</v>
      </c>
      <c r="AR69" s="124">
        <f t="shared" si="24"/>
        <v>0</v>
      </c>
      <c r="AS69" s="124">
        <f t="shared" si="24"/>
        <v>0</v>
      </c>
      <c r="AT69" s="124">
        <f t="shared" si="24"/>
        <v>0</v>
      </c>
      <c r="AU69" s="124">
        <f t="shared" si="24"/>
        <v>0</v>
      </c>
      <c r="AV69" s="128">
        <v>0</v>
      </c>
      <c r="AW69" s="125">
        <f>+$P$69</f>
        <v>0</v>
      </c>
    </row>
    <row r="70" spans="5:51" ht="12.75" customHeight="1" thickBot="1" x14ac:dyDescent="0.3">
      <c r="E70" s="19"/>
      <c r="F70" s="147"/>
      <c r="G70" s="55"/>
      <c r="H70" s="159" t="s">
        <v>113</v>
      </c>
      <c r="I70" s="160"/>
      <c r="J70" s="66" t="str">
        <f t="shared" si="4"/>
        <v>**</v>
      </c>
      <c r="K70" s="156" t="str">
        <f t="shared" si="0"/>
        <v>**</v>
      </c>
      <c r="L70" s="156"/>
      <c r="M70" s="156"/>
      <c r="N70" s="157" t="str">
        <f>VLOOKUP(J70,DATI!$Z$5:$AA$21,2,FALSE)</f>
        <v xml:space="preserve">** </v>
      </c>
      <c r="O70" s="158"/>
      <c r="P70" s="78"/>
      <c r="Q70" s="60" t="s">
        <v>115</v>
      </c>
      <c r="R70" s="136" t="str">
        <f>IF(J70&lt;&gt;"**",IF(AW72&lt;&gt;0,"!",""),"")</f>
        <v/>
      </c>
      <c r="T70" s="100" t="s">
        <v>84</v>
      </c>
      <c r="U70" s="107" t="str">
        <f t="shared" si="1"/>
        <v>OK</v>
      </c>
      <c r="Y70" s="107" t="str">
        <f t="shared" si="2"/>
        <v>**</v>
      </c>
      <c r="AE70" s="97">
        <f>SUM(AE55:AE69)</f>
        <v>1</v>
      </c>
      <c r="AG70" s="131" t="str">
        <f t="shared" si="6"/>
        <v xml:space="preserve">** </v>
      </c>
      <c r="AH70" s="124">
        <f t="shared" ref="AH70:AV70" si="25">+$P$70</f>
        <v>0</v>
      </c>
      <c r="AI70" s="124">
        <f t="shared" si="25"/>
        <v>0</v>
      </c>
      <c r="AJ70" s="124">
        <f t="shared" si="25"/>
        <v>0</v>
      </c>
      <c r="AK70" s="124">
        <f t="shared" si="25"/>
        <v>0</v>
      </c>
      <c r="AL70" s="124">
        <f t="shared" si="25"/>
        <v>0</v>
      </c>
      <c r="AM70" s="124">
        <f t="shared" si="25"/>
        <v>0</v>
      </c>
      <c r="AN70" s="124">
        <f t="shared" si="25"/>
        <v>0</v>
      </c>
      <c r="AO70" s="124">
        <f t="shared" si="25"/>
        <v>0</v>
      </c>
      <c r="AP70" s="124">
        <f t="shared" si="25"/>
        <v>0</v>
      </c>
      <c r="AQ70" s="124">
        <f t="shared" si="25"/>
        <v>0</v>
      </c>
      <c r="AR70" s="124">
        <f t="shared" si="25"/>
        <v>0</v>
      </c>
      <c r="AS70" s="124">
        <f t="shared" si="25"/>
        <v>0</v>
      </c>
      <c r="AT70" s="124">
        <f t="shared" si="25"/>
        <v>0</v>
      </c>
      <c r="AU70" s="124">
        <f t="shared" si="25"/>
        <v>0</v>
      </c>
      <c r="AV70" s="124">
        <f t="shared" si="25"/>
        <v>0</v>
      </c>
      <c r="AW70" s="129">
        <v>0</v>
      </c>
    </row>
    <row r="71" spans="5:51" ht="16.5" customHeight="1" thickBot="1" x14ac:dyDescent="0.3">
      <c r="E71" s="19"/>
      <c r="N71" s="110"/>
      <c r="O71" s="111" t="s">
        <v>132</v>
      </c>
      <c r="P71" s="110">
        <f>SUM(P55:P70)</f>
        <v>2100</v>
      </c>
      <c r="Q71" s="110" t="s">
        <v>115</v>
      </c>
      <c r="T71" s="100" t="s">
        <v>84</v>
      </c>
      <c r="U71" s="218" t="str">
        <f>IF(Q14&gt;2,IF(AE70&gt;=1,"OK","Manca almeno una uscita da 1200 mm !!!"),"")</f>
        <v/>
      </c>
      <c r="V71" s="212"/>
      <c r="W71" s="212"/>
      <c r="X71" s="212"/>
      <c r="Y71" s="212"/>
      <c r="AG71" s="132" t="s">
        <v>139</v>
      </c>
      <c r="AH71" s="133">
        <f>SUM(AH55:AH70)</f>
        <v>900</v>
      </c>
      <c r="AI71" s="133">
        <f t="shared" ref="AI71:AW71" si="26">SUM(AI55:AI70)</f>
        <v>1200</v>
      </c>
      <c r="AJ71" s="133">
        <f t="shared" si="26"/>
        <v>2100</v>
      </c>
      <c r="AK71" s="133">
        <f t="shared" si="26"/>
        <v>2100</v>
      </c>
      <c r="AL71" s="133">
        <f t="shared" si="26"/>
        <v>2100</v>
      </c>
      <c r="AM71" s="133">
        <f t="shared" si="26"/>
        <v>2100</v>
      </c>
      <c r="AN71" s="133">
        <f t="shared" si="26"/>
        <v>2100</v>
      </c>
      <c r="AO71" s="133">
        <f t="shared" si="26"/>
        <v>2100</v>
      </c>
      <c r="AP71" s="133">
        <f t="shared" si="26"/>
        <v>2100</v>
      </c>
      <c r="AQ71" s="133">
        <f t="shared" si="26"/>
        <v>2100</v>
      </c>
      <c r="AR71" s="133">
        <f t="shared" si="26"/>
        <v>2100</v>
      </c>
      <c r="AS71" s="133">
        <f t="shared" si="26"/>
        <v>2100</v>
      </c>
      <c r="AT71" s="133">
        <f t="shared" si="26"/>
        <v>2100</v>
      </c>
      <c r="AU71" s="133">
        <f t="shared" si="26"/>
        <v>2100</v>
      </c>
      <c r="AV71" s="133">
        <f t="shared" si="26"/>
        <v>2100</v>
      </c>
      <c r="AW71" s="134">
        <f t="shared" si="26"/>
        <v>2100</v>
      </c>
      <c r="AX71" s="138" t="s">
        <v>140</v>
      </c>
      <c r="AY71" s="98">
        <f>MINA(AH71:AW71)</f>
        <v>900</v>
      </c>
    </row>
    <row r="72" spans="5:51" ht="6" customHeight="1" x14ac:dyDescent="0.25">
      <c r="E72" s="19"/>
      <c r="AG72" s="254" t="s">
        <v>145</v>
      </c>
      <c r="AH72" s="239">
        <f>IF(AH71&lt;$P$46,AH53,0)</f>
        <v>0</v>
      </c>
      <c r="AI72" s="239">
        <f t="shared" ref="AI72:AW72" si="27">IF(AI71&lt;$P$46,AI53,0)</f>
        <v>0</v>
      </c>
      <c r="AJ72" s="239">
        <f t="shared" si="27"/>
        <v>0</v>
      </c>
      <c r="AK72" s="239">
        <f t="shared" si="27"/>
        <v>0</v>
      </c>
      <c r="AL72" s="239">
        <f t="shared" si="27"/>
        <v>0</v>
      </c>
      <c r="AM72" s="239">
        <f t="shared" si="27"/>
        <v>0</v>
      </c>
      <c r="AN72" s="239">
        <f t="shared" si="27"/>
        <v>0</v>
      </c>
      <c r="AO72" s="239">
        <f t="shared" si="27"/>
        <v>0</v>
      </c>
      <c r="AP72" s="239">
        <f t="shared" si="27"/>
        <v>0</v>
      </c>
      <c r="AQ72" s="239">
        <f t="shared" si="27"/>
        <v>0</v>
      </c>
      <c r="AR72" s="239">
        <f t="shared" si="27"/>
        <v>0</v>
      </c>
      <c r="AS72" s="239">
        <f t="shared" si="27"/>
        <v>0</v>
      </c>
      <c r="AT72" s="239">
        <f t="shared" si="27"/>
        <v>0</v>
      </c>
      <c r="AU72" s="239">
        <f t="shared" si="27"/>
        <v>0</v>
      </c>
      <c r="AV72" s="239">
        <f t="shared" si="27"/>
        <v>0</v>
      </c>
      <c r="AW72" s="241">
        <f t="shared" si="27"/>
        <v>0</v>
      </c>
    </row>
    <row r="73" spans="5:51" ht="8.25" customHeight="1" thickBot="1" x14ac:dyDescent="0.3">
      <c r="E73" s="32"/>
      <c r="F73" s="148" t="s">
        <v>136</v>
      </c>
      <c r="G73" s="149"/>
      <c r="H73" s="149"/>
      <c r="I73" s="149"/>
      <c r="J73" s="149"/>
      <c r="K73" s="149"/>
      <c r="L73" s="149"/>
      <c r="M73" s="149"/>
      <c r="N73" s="149"/>
      <c r="O73" s="149"/>
      <c r="P73" s="152" t="str">
        <f>IF(P71&gt;=P46,"POSITIVA","NEGATIVA")</f>
        <v>POSITIVA</v>
      </c>
      <c r="Q73" s="153"/>
      <c r="T73" s="209" t="s">
        <v>84</v>
      </c>
      <c r="U73" s="211" t="str">
        <f>IF(P73="POSITIVA","OK","Aumentare la larghezza delle U.S. o aggiungere altre U.S.")</f>
        <v>OK</v>
      </c>
      <c r="V73" s="212"/>
      <c r="W73" s="212"/>
      <c r="X73" s="212"/>
      <c r="Y73" s="212"/>
      <c r="AG73" s="255"/>
      <c r="AH73" s="240"/>
      <c r="AI73" s="240"/>
      <c r="AJ73" s="240"/>
      <c r="AK73" s="240"/>
      <c r="AL73" s="240"/>
      <c r="AM73" s="240"/>
      <c r="AN73" s="240"/>
      <c r="AO73" s="240"/>
      <c r="AP73" s="240"/>
      <c r="AQ73" s="240"/>
      <c r="AR73" s="240"/>
      <c r="AS73" s="240"/>
      <c r="AT73" s="240"/>
      <c r="AU73" s="240"/>
      <c r="AV73" s="240"/>
      <c r="AW73" s="242"/>
    </row>
    <row r="74" spans="5:51" ht="8.25" customHeight="1" x14ac:dyDescent="0.25">
      <c r="E74" s="19"/>
      <c r="F74" s="150"/>
      <c r="G74" s="151"/>
      <c r="H74" s="151"/>
      <c r="I74" s="151"/>
      <c r="J74" s="151"/>
      <c r="K74" s="151"/>
      <c r="L74" s="151"/>
      <c r="M74" s="151"/>
      <c r="N74" s="151"/>
      <c r="O74" s="151"/>
      <c r="P74" s="154"/>
      <c r="Q74" s="155"/>
      <c r="T74" s="210"/>
      <c r="U74" s="213"/>
      <c r="V74" s="212"/>
      <c r="W74" s="212"/>
      <c r="X74" s="212"/>
      <c r="Y74" s="212"/>
    </row>
    <row r="75" spans="5:51" ht="6" customHeight="1" x14ac:dyDescent="0.25">
      <c r="E75" s="19"/>
    </row>
    <row r="76" spans="5:51" ht="8.25" customHeight="1" x14ac:dyDescent="0.25">
      <c r="E76" s="32"/>
      <c r="F76" s="148" t="s">
        <v>141</v>
      </c>
      <c r="G76" s="149"/>
      <c r="H76" s="149"/>
      <c r="I76" s="149"/>
      <c r="J76" s="149"/>
      <c r="K76" s="149"/>
      <c r="L76" s="149"/>
      <c r="M76" s="149"/>
      <c r="N76" s="149"/>
      <c r="O76" s="149"/>
      <c r="P76" s="152" t="str">
        <f>IF(AY71&gt;=P46,"POSITIVA","NEGATIVA")</f>
        <v>POSITIVA</v>
      </c>
      <c r="Q76" s="153"/>
      <c r="T76" s="209" t="s">
        <v>84</v>
      </c>
      <c r="U76" s="211" t="str">
        <f>IF(P76="POSITIVA","OK","Non è verificata la ridondanza delle U.S.  cioè in caso di non disponibilità delle uscite indicate con '!'")</f>
        <v>OK</v>
      </c>
      <c r="V76" s="212"/>
      <c r="W76" s="212"/>
      <c r="X76" s="212"/>
      <c r="Y76" s="212"/>
    </row>
    <row r="77" spans="5:51" ht="8.25" customHeight="1" x14ac:dyDescent="0.25">
      <c r="F77" s="150"/>
      <c r="G77" s="151"/>
      <c r="H77" s="151"/>
      <c r="I77" s="151"/>
      <c r="J77" s="151"/>
      <c r="K77" s="151"/>
      <c r="L77" s="151"/>
      <c r="M77" s="151"/>
      <c r="N77" s="151"/>
      <c r="O77" s="151"/>
      <c r="P77" s="154"/>
      <c r="Q77" s="155"/>
      <c r="T77" s="210"/>
      <c r="U77" s="213"/>
      <c r="V77" s="212"/>
      <c r="W77" s="212"/>
      <c r="X77" s="212"/>
      <c r="Y77" s="212"/>
    </row>
    <row r="78" spans="5:51" s="70" customFormat="1" x14ac:dyDescent="0.25"/>
    <row r="79" spans="5:51" s="70" customFormat="1" x14ac:dyDescent="0.25"/>
    <row r="80" spans="5:51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  <row r="92" s="70" customFormat="1" x14ac:dyDescent="0.25"/>
    <row r="93" s="70" customFormat="1" x14ac:dyDescent="0.25"/>
    <row r="94" s="70" customFormat="1" x14ac:dyDescent="0.25"/>
    <row r="95" s="70" customFormat="1" x14ac:dyDescent="0.25"/>
    <row r="96" s="70" customFormat="1" x14ac:dyDescent="0.25"/>
    <row r="97" s="70" customFormat="1" x14ac:dyDescent="0.25"/>
    <row r="98" s="70" customFormat="1" x14ac:dyDescent="0.25"/>
    <row r="99" s="70" customFormat="1" x14ac:dyDescent="0.25"/>
    <row r="100" s="70" customFormat="1" x14ac:dyDescent="0.25"/>
    <row r="101" s="70" customFormat="1" x14ac:dyDescent="0.25"/>
    <row r="102" s="70" customFormat="1" x14ac:dyDescent="0.25"/>
    <row r="103" s="70" customFormat="1" x14ac:dyDescent="0.25"/>
    <row r="104" s="70" customFormat="1" x14ac:dyDescent="0.25"/>
    <row r="105" s="70" customFormat="1" x14ac:dyDescent="0.25"/>
    <row r="106" s="70" customFormat="1" x14ac:dyDescent="0.25"/>
    <row r="107" s="70" customFormat="1" x14ac:dyDescent="0.25"/>
    <row r="108" s="70" customFormat="1" x14ac:dyDescent="0.25"/>
    <row r="109" s="70" customFormat="1" x14ac:dyDescent="0.25"/>
    <row r="110" s="70" customFormat="1" x14ac:dyDescent="0.25"/>
    <row r="111" s="70" customFormat="1" x14ac:dyDescent="0.25"/>
    <row r="112" s="70" customFormat="1" x14ac:dyDescent="0.25"/>
    <row r="113" s="70" customFormat="1" x14ac:dyDescent="0.25"/>
    <row r="114" s="70" customFormat="1" x14ac:dyDescent="0.25"/>
    <row r="115" s="70" customFormat="1" x14ac:dyDescent="0.25"/>
    <row r="116" s="70" customFormat="1" x14ac:dyDescent="0.25"/>
    <row r="117" s="70" customFormat="1" x14ac:dyDescent="0.25"/>
    <row r="118" s="70" customFormat="1" x14ac:dyDescent="0.25"/>
    <row r="119" s="70" customFormat="1" x14ac:dyDescent="0.25"/>
    <row r="120" s="70" customFormat="1" x14ac:dyDescent="0.25"/>
    <row r="121" s="70" customFormat="1" x14ac:dyDescent="0.25"/>
    <row r="122" s="70" customFormat="1" x14ac:dyDescent="0.25"/>
    <row r="123" s="70" customFormat="1" x14ac:dyDescent="0.25"/>
    <row r="124" s="70" customFormat="1" x14ac:dyDescent="0.25"/>
    <row r="125" s="70" customFormat="1" x14ac:dyDescent="0.25"/>
    <row r="126" s="70" customFormat="1" x14ac:dyDescent="0.25"/>
    <row r="127" s="70" customFormat="1" x14ac:dyDescent="0.25"/>
    <row r="128" s="70" customFormat="1" x14ac:dyDescent="0.25"/>
    <row r="129" s="70" customFormat="1" x14ac:dyDescent="0.25"/>
    <row r="130" s="70" customFormat="1" x14ac:dyDescent="0.25"/>
    <row r="131" s="70" customFormat="1" x14ac:dyDescent="0.25"/>
    <row r="132" s="70" customFormat="1" x14ac:dyDescent="0.25"/>
    <row r="133" s="70" customFormat="1" x14ac:dyDescent="0.25"/>
    <row r="134" s="70" customFormat="1" x14ac:dyDescent="0.25"/>
    <row r="135" s="70" customFormat="1" x14ac:dyDescent="0.25"/>
    <row r="136" s="70" customFormat="1" x14ac:dyDescent="0.25"/>
    <row r="137" s="70" customFormat="1" x14ac:dyDescent="0.25"/>
    <row r="138" s="70" customFormat="1" x14ac:dyDescent="0.25"/>
    <row r="139" s="70" customFormat="1" x14ac:dyDescent="0.25"/>
    <row r="140" s="70" customFormat="1" x14ac:dyDescent="0.25"/>
    <row r="141" s="70" customFormat="1" x14ac:dyDescent="0.25"/>
    <row r="142" s="70" customFormat="1" x14ac:dyDescent="0.25"/>
    <row r="143" s="70" customFormat="1" x14ac:dyDescent="0.25"/>
    <row r="144" s="70" customFormat="1" x14ac:dyDescent="0.25"/>
    <row r="145" s="70" customFormat="1" x14ac:dyDescent="0.25"/>
    <row r="146" s="70" customFormat="1" x14ac:dyDescent="0.25"/>
    <row r="147" s="70" customFormat="1" x14ac:dyDescent="0.25"/>
    <row r="148" s="70" customFormat="1" x14ac:dyDescent="0.25"/>
    <row r="149" s="70" customFormat="1" x14ac:dyDescent="0.25"/>
    <row r="150" s="70" customFormat="1" x14ac:dyDescent="0.25"/>
    <row r="151" s="70" customFormat="1" x14ac:dyDescent="0.25"/>
    <row r="152" s="70" customFormat="1" x14ac:dyDescent="0.25"/>
    <row r="153" s="70" customFormat="1" x14ac:dyDescent="0.25"/>
    <row r="154" s="70" customFormat="1" x14ac:dyDescent="0.25"/>
    <row r="155" s="70" customFormat="1" x14ac:dyDescent="0.25"/>
    <row r="156" s="70" customFormat="1" x14ac:dyDescent="0.25"/>
    <row r="157" s="70" customFormat="1" x14ac:dyDescent="0.25"/>
    <row r="158" s="70" customFormat="1" x14ac:dyDescent="0.25"/>
    <row r="159" s="70" customFormat="1" x14ac:dyDescent="0.25"/>
    <row r="160" s="70" customFormat="1" x14ac:dyDescent="0.25"/>
    <row r="161" s="70" customFormat="1" x14ac:dyDescent="0.25"/>
    <row r="162" s="70" customFormat="1" x14ac:dyDescent="0.25"/>
    <row r="163" s="70" customFormat="1" x14ac:dyDescent="0.25"/>
    <row r="164" s="70" customFormat="1" x14ac:dyDescent="0.25"/>
    <row r="165" s="70" customFormat="1" x14ac:dyDescent="0.25"/>
    <row r="166" s="70" customFormat="1" x14ac:dyDescent="0.25"/>
    <row r="167" s="70" customFormat="1" x14ac:dyDescent="0.25"/>
    <row r="168" s="70" customFormat="1" x14ac:dyDescent="0.25"/>
    <row r="169" s="70" customFormat="1" x14ac:dyDescent="0.25"/>
    <row r="170" s="70" customFormat="1" x14ac:dyDescent="0.25"/>
    <row r="171" s="70" customFormat="1" x14ac:dyDescent="0.25"/>
    <row r="172" s="70" customFormat="1" x14ac:dyDescent="0.25"/>
    <row r="173" s="70" customFormat="1" x14ac:dyDescent="0.25"/>
    <row r="174" s="70" customFormat="1" x14ac:dyDescent="0.25"/>
    <row r="175" s="70" customFormat="1" x14ac:dyDescent="0.25"/>
    <row r="176" s="70" customFormat="1" x14ac:dyDescent="0.25"/>
    <row r="177" s="70" customFormat="1" x14ac:dyDescent="0.25"/>
    <row r="178" s="70" customFormat="1" x14ac:dyDescent="0.25"/>
    <row r="179" s="70" customFormat="1" x14ac:dyDescent="0.25"/>
    <row r="180" s="70" customFormat="1" x14ac:dyDescent="0.25"/>
    <row r="181" s="70" customFormat="1" x14ac:dyDescent="0.25"/>
    <row r="182" s="70" customFormat="1" x14ac:dyDescent="0.25"/>
    <row r="183" s="70" customFormat="1" x14ac:dyDescent="0.25"/>
    <row r="184" s="70" customFormat="1" x14ac:dyDescent="0.25"/>
    <row r="185" s="70" customFormat="1" x14ac:dyDescent="0.25"/>
    <row r="186" s="70" customFormat="1" x14ac:dyDescent="0.25"/>
    <row r="187" s="70" customFormat="1" x14ac:dyDescent="0.25"/>
    <row r="188" s="70" customFormat="1" x14ac:dyDescent="0.25"/>
    <row r="189" s="70" customFormat="1" x14ac:dyDescent="0.25"/>
    <row r="190" s="70" customFormat="1" x14ac:dyDescent="0.25"/>
    <row r="191" s="70" customFormat="1" x14ac:dyDescent="0.25"/>
    <row r="192" s="70" customFormat="1" x14ac:dyDescent="0.25"/>
    <row r="193" s="70" customFormat="1" x14ac:dyDescent="0.25"/>
    <row r="194" s="70" customFormat="1" x14ac:dyDescent="0.25"/>
    <row r="195" s="70" customFormat="1" x14ac:dyDescent="0.25"/>
    <row r="196" s="70" customFormat="1" x14ac:dyDescent="0.25"/>
    <row r="197" s="70" customFormat="1" x14ac:dyDescent="0.25"/>
    <row r="198" s="70" customFormat="1" x14ac:dyDescent="0.25"/>
    <row r="199" s="70" customFormat="1" x14ac:dyDescent="0.25"/>
    <row r="200" s="70" customFormat="1" x14ac:dyDescent="0.25"/>
    <row r="201" s="70" customFormat="1" x14ac:dyDescent="0.25"/>
    <row r="202" s="70" customFormat="1" x14ac:dyDescent="0.25"/>
    <row r="203" s="70" customFormat="1" x14ac:dyDescent="0.25"/>
    <row r="204" s="70" customFormat="1" x14ac:dyDescent="0.25"/>
    <row r="205" s="70" customFormat="1" x14ac:dyDescent="0.25"/>
    <row r="206" s="70" customFormat="1" x14ac:dyDescent="0.25"/>
    <row r="207" s="70" customFormat="1" x14ac:dyDescent="0.25"/>
    <row r="208" s="70" customFormat="1" x14ac:dyDescent="0.25"/>
    <row r="209" s="70" customFormat="1" x14ac:dyDescent="0.25"/>
    <row r="210" s="70" customFormat="1" x14ac:dyDescent="0.25"/>
    <row r="211" s="70" customFormat="1" x14ac:dyDescent="0.25"/>
    <row r="212" s="70" customFormat="1" x14ac:dyDescent="0.25"/>
    <row r="213" s="70" customFormat="1" x14ac:dyDescent="0.25"/>
    <row r="214" s="70" customFormat="1" x14ac:dyDescent="0.25"/>
    <row r="215" s="70" customFormat="1" x14ac:dyDescent="0.25"/>
    <row r="216" s="70" customFormat="1" x14ac:dyDescent="0.25"/>
    <row r="217" s="70" customFormat="1" x14ac:dyDescent="0.25"/>
    <row r="218" s="70" customFormat="1" x14ac:dyDescent="0.25"/>
    <row r="219" s="70" customFormat="1" x14ac:dyDescent="0.25"/>
    <row r="220" s="70" customFormat="1" x14ac:dyDescent="0.25"/>
    <row r="221" s="70" customFormat="1" x14ac:dyDescent="0.25"/>
    <row r="222" s="70" customFormat="1" x14ac:dyDescent="0.25"/>
    <row r="223" s="70" customFormat="1" x14ac:dyDescent="0.25"/>
    <row r="224" s="70" customFormat="1" x14ac:dyDescent="0.25"/>
    <row r="225" s="70" customFormat="1" x14ac:dyDescent="0.25"/>
    <row r="226" s="70" customFormat="1" x14ac:dyDescent="0.25"/>
    <row r="227" s="70" customFormat="1" x14ac:dyDescent="0.25"/>
    <row r="228" s="70" customFormat="1" x14ac:dyDescent="0.25"/>
    <row r="229" s="70" customFormat="1" x14ac:dyDescent="0.25"/>
    <row r="230" s="70" customFormat="1" x14ac:dyDescent="0.25"/>
    <row r="231" s="70" customFormat="1" x14ac:dyDescent="0.25"/>
    <row r="232" s="70" customFormat="1" x14ac:dyDescent="0.25"/>
    <row r="233" s="70" customFormat="1" x14ac:dyDescent="0.25"/>
    <row r="234" s="70" customFormat="1" x14ac:dyDescent="0.25"/>
    <row r="235" s="70" customFormat="1" x14ac:dyDescent="0.25"/>
    <row r="236" s="70" customFormat="1" x14ac:dyDescent="0.25"/>
    <row r="237" s="70" customFormat="1" x14ac:dyDescent="0.25"/>
    <row r="238" s="70" customFormat="1" x14ac:dyDescent="0.25"/>
    <row r="239" s="70" customFormat="1" x14ac:dyDescent="0.25"/>
    <row r="240" s="70" customFormat="1" x14ac:dyDescent="0.25"/>
    <row r="241" s="70" customFormat="1" x14ac:dyDescent="0.25"/>
    <row r="242" s="70" customFormat="1" x14ac:dyDescent="0.25"/>
    <row r="243" s="70" customFormat="1" x14ac:dyDescent="0.25"/>
    <row r="244" s="70" customFormat="1" x14ac:dyDescent="0.25"/>
    <row r="245" s="70" customFormat="1" x14ac:dyDescent="0.25"/>
    <row r="246" s="70" customFormat="1" x14ac:dyDescent="0.25"/>
    <row r="247" s="70" customFormat="1" x14ac:dyDescent="0.25"/>
    <row r="248" s="70" customFormat="1" x14ac:dyDescent="0.25"/>
    <row r="249" s="70" customFormat="1" x14ac:dyDescent="0.25"/>
    <row r="250" s="70" customFormat="1" x14ac:dyDescent="0.25"/>
    <row r="251" s="70" customFormat="1" x14ac:dyDescent="0.25"/>
    <row r="252" s="70" customFormat="1" x14ac:dyDescent="0.25"/>
    <row r="253" s="70" customFormat="1" x14ac:dyDescent="0.25"/>
    <row r="254" s="70" customFormat="1" x14ac:dyDescent="0.25"/>
    <row r="255" s="70" customFormat="1" x14ac:dyDescent="0.25"/>
    <row r="256" s="70" customFormat="1" x14ac:dyDescent="0.25"/>
    <row r="257" s="70" customFormat="1" x14ac:dyDescent="0.25"/>
    <row r="258" s="70" customFormat="1" x14ac:dyDescent="0.25"/>
    <row r="259" s="70" customFormat="1" x14ac:dyDescent="0.25"/>
    <row r="260" s="70" customFormat="1" x14ac:dyDescent="0.25"/>
    <row r="261" s="70" customFormat="1" x14ac:dyDescent="0.25"/>
    <row r="262" s="70" customFormat="1" x14ac:dyDescent="0.25"/>
    <row r="263" s="70" customFormat="1" x14ac:dyDescent="0.25"/>
    <row r="264" s="70" customFormat="1" x14ac:dyDescent="0.25"/>
    <row r="265" s="70" customFormat="1" x14ac:dyDescent="0.25"/>
    <row r="266" s="70" customFormat="1" x14ac:dyDescent="0.25"/>
    <row r="267" s="70" customFormat="1" x14ac:dyDescent="0.25"/>
    <row r="268" s="70" customFormat="1" x14ac:dyDescent="0.25"/>
    <row r="269" s="70" customFormat="1" x14ac:dyDescent="0.25"/>
    <row r="270" s="70" customFormat="1" x14ac:dyDescent="0.25"/>
    <row r="271" s="70" customFormat="1" x14ac:dyDescent="0.25"/>
    <row r="272" s="70" customFormat="1" x14ac:dyDescent="0.25"/>
    <row r="273" s="70" customFormat="1" x14ac:dyDescent="0.25"/>
    <row r="274" s="70" customFormat="1" x14ac:dyDescent="0.25"/>
    <row r="275" s="70" customFormat="1" x14ac:dyDescent="0.25"/>
    <row r="276" s="70" customFormat="1" x14ac:dyDescent="0.25"/>
    <row r="277" s="70" customFormat="1" x14ac:dyDescent="0.25"/>
    <row r="278" s="70" customFormat="1" x14ac:dyDescent="0.25"/>
    <row r="279" s="70" customFormat="1" x14ac:dyDescent="0.25"/>
    <row r="280" s="70" customFormat="1" x14ac:dyDescent="0.25"/>
    <row r="281" s="70" customFormat="1" x14ac:dyDescent="0.25"/>
    <row r="282" s="70" customFormat="1" x14ac:dyDescent="0.25"/>
    <row r="283" s="70" customFormat="1" x14ac:dyDescent="0.25"/>
    <row r="284" s="70" customFormat="1" x14ac:dyDescent="0.25"/>
    <row r="285" s="70" customFormat="1" x14ac:dyDescent="0.25"/>
    <row r="286" s="70" customFormat="1" x14ac:dyDescent="0.25"/>
    <row r="287" s="70" customFormat="1" x14ac:dyDescent="0.25"/>
    <row r="288" s="70" customFormat="1" x14ac:dyDescent="0.25"/>
    <row r="289" s="70" customFormat="1" x14ac:dyDescent="0.25"/>
    <row r="290" s="70" customFormat="1" x14ac:dyDescent="0.25"/>
    <row r="291" s="70" customFormat="1" x14ac:dyDescent="0.25"/>
    <row r="292" s="70" customFormat="1" x14ac:dyDescent="0.25"/>
    <row r="293" s="70" customFormat="1" x14ac:dyDescent="0.25"/>
    <row r="294" s="70" customFormat="1" x14ac:dyDescent="0.25"/>
    <row r="295" s="70" customFormat="1" x14ac:dyDescent="0.25"/>
    <row r="296" s="70" customFormat="1" x14ac:dyDescent="0.25"/>
    <row r="297" s="70" customFormat="1" x14ac:dyDescent="0.25"/>
    <row r="298" s="70" customFormat="1" x14ac:dyDescent="0.25"/>
    <row r="299" s="70" customFormat="1" x14ac:dyDescent="0.25"/>
    <row r="300" s="70" customFormat="1" x14ac:dyDescent="0.25"/>
    <row r="301" s="70" customFormat="1" x14ac:dyDescent="0.25"/>
    <row r="302" s="70" customFormat="1" x14ac:dyDescent="0.25"/>
    <row r="303" s="70" customFormat="1" x14ac:dyDescent="0.25"/>
    <row r="304" s="70" customFormat="1" x14ac:dyDescent="0.25"/>
    <row r="305" s="70" customFormat="1" x14ac:dyDescent="0.25"/>
    <row r="306" s="70" customFormat="1" x14ac:dyDescent="0.25"/>
    <row r="307" s="70" customFormat="1" x14ac:dyDescent="0.25"/>
    <row r="308" s="70" customFormat="1" x14ac:dyDescent="0.25"/>
    <row r="309" s="70" customFormat="1" x14ac:dyDescent="0.25"/>
    <row r="310" s="70" customFormat="1" x14ac:dyDescent="0.25"/>
    <row r="311" s="70" customFormat="1" x14ac:dyDescent="0.25"/>
    <row r="312" s="70" customFormat="1" x14ac:dyDescent="0.25"/>
    <row r="313" s="70" customFormat="1" x14ac:dyDescent="0.25"/>
    <row r="314" s="70" customFormat="1" x14ac:dyDescent="0.25"/>
    <row r="315" s="70" customFormat="1" x14ac:dyDescent="0.25"/>
    <row r="316" s="70" customFormat="1" x14ac:dyDescent="0.25"/>
    <row r="317" s="70" customFormat="1" x14ac:dyDescent="0.25"/>
    <row r="318" s="70" customFormat="1" x14ac:dyDescent="0.25"/>
    <row r="319" s="70" customFormat="1" x14ac:dyDescent="0.25"/>
    <row r="320" s="70" customFormat="1" x14ac:dyDescent="0.25"/>
    <row r="321" s="70" customFormat="1" x14ac:dyDescent="0.25"/>
    <row r="322" s="70" customFormat="1" x14ac:dyDescent="0.25"/>
    <row r="323" s="70" customFormat="1" x14ac:dyDescent="0.25"/>
    <row r="324" s="70" customFormat="1" x14ac:dyDescent="0.25"/>
    <row r="325" s="70" customFormat="1" x14ac:dyDescent="0.25"/>
    <row r="326" s="70" customFormat="1" x14ac:dyDescent="0.25"/>
    <row r="327" s="70" customFormat="1" x14ac:dyDescent="0.25"/>
    <row r="328" s="70" customFormat="1" x14ac:dyDescent="0.25"/>
    <row r="329" s="70" customFormat="1" x14ac:dyDescent="0.25"/>
    <row r="330" s="70" customFormat="1" x14ac:dyDescent="0.25"/>
    <row r="331" s="70" customFormat="1" x14ac:dyDescent="0.25"/>
    <row r="332" s="70" customFormat="1" x14ac:dyDescent="0.25"/>
    <row r="333" s="70" customFormat="1" x14ac:dyDescent="0.25"/>
    <row r="334" s="70" customFormat="1" x14ac:dyDescent="0.25"/>
    <row r="335" s="70" customFormat="1" x14ac:dyDescent="0.25"/>
    <row r="336" s="70" customFormat="1" x14ac:dyDescent="0.25"/>
    <row r="337" s="70" customFormat="1" x14ac:dyDescent="0.25"/>
    <row r="338" s="70" customFormat="1" x14ac:dyDescent="0.25"/>
    <row r="339" s="70" customFormat="1" x14ac:dyDescent="0.25"/>
    <row r="340" s="70" customFormat="1" x14ac:dyDescent="0.25"/>
    <row r="341" s="70" customFormat="1" x14ac:dyDescent="0.25"/>
    <row r="342" s="70" customFormat="1" x14ac:dyDescent="0.25"/>
    <row r="343" s="70" customFormat="1" x14ac:dyDescent="0.25"/>
    <row r="344" s="70" customFormat="1" x14ac:dyDescent="0.25"/>
    <row r="345" s="70" customFormat="1" x14ac:dyDescent="0.25"/>
    <row r="346" s="70" customFormat="1" x14ac:dyDescent="0.25"/>
    <row r="347" s="70" customFormat="1" x14ac:dyDescent="0.25"/>
    <row r="348" s="70" customFormat="1" x14ac:dyDescent="0.25"/>
    <row r="349" s="70" customFormat="1" x14ac:dyDescent="0.25"/>
    <row r="350" s="70" customFormat="1" x14ac:dyDescent="0.25"/>
    <row r="351" s="70" customFormat="1" x14ac:dyDescent="0.25"/>
    <row r="352" s="70" customFormat="1" x14ac:dyDescent="0.25"/>
    <row r="353" s="70" customFormat="1" x14ac:dyDescent="0.25"/>
    <row r="354" s="70" customFormat="1" x14ac:dyDescent="0.25"/>
    <row r="355" s="70" customFormat="1" x14ac:dyDescent="0.25"/>
    <row r="356" s="70" customFormat="1" x14ac:dyDescent="0.25"/>
    <row r="357" s="70" customFormat="1" x14ac:dyDescent="0.25"/>
    <row r="358" s="70" customFormat="1" x14ac:dyDescent="0.25"/>
    <row r="359" s="70" customFormat="1" x14ac:dyDescent="0.25"/>
    <row r="360" s="70" customFormat="1" x14ac:dyDescent="0.25"/>
    <row r="361" s="70" customFormat="1" x14ac:dyDescent="0.25"/>
    <row r="362" s="70" customFormat="1" x14ac:dyDescent="0.25"/>
    <row r="363" s="70" customFormat="1" x14ac:dyDescent="0.25"/>
    <row r="364" s="70" customFormat="1" x14ac:dyDescent="0.25"/>
    <row r="365" s="70" customFormat="1" x14ac:dyDescent="0.25"/>
    <row r="366" s="70" customFormat="1" x14ac:dyDescent="0.25"/>
    <row r="367" s="70" customFormat="1" x14ac:dyDescent="0.25"/>
    <row r="368" s="70" customFormat="1" x14ac:dyDescent="0.25"/>
    <row r="369" s="70" customFormat="1" x14ac:dyDescent="0.25"/>
    <row r="370" s="70" customFormat="1" x14ac:dyDescent="0.25"/>
    <row r="371" s="70" customFormat="1" x14ac:dyDescent="0.25"/>
    <row r="372" s="70" customFormat="1" x14ac:dyDescent="0.25"/>
    <row r="373" s="70" customFormat="1" x14ac:dyDescent="0.25"/>
    <row r="374" s="70" customFormat="1" x14ac:dyDescent="0.25"/>
    <row r="375" s="70" customFormat="1" x14ac:dyDescent="0.25"/>
    <row r="376" s="70" customFormat="1" x14ac:dyDescent="0.25"/>
    <row r="377" s="70" customFormat="1" x14ac:dyDescent="0.25"/>
    <row r="378" s="70" customFormat="1" x14ac:dyDescent="0.25"/>
    <row r="379" s="70" customFormat="1" x14ac:dyDescent="0.25"/>
    <row r="380" s="70" customFormat="1" x14ac:dyDescent="0.25"/>
    <row r="381" s="70" customFormat="1" x14ac:dyDescent="0.25"/>
    <row r="382" s="70" customFormat="1" x14ac:dyDescent="0.25"/>
    <row r="383" s="70" customFormat="1" x14ac:dyDescent="0.25"/>
    <row r="384" s="70" customFormat="1" x14ac:dyDescent="0.25"/>
    <row r="385" s="70" customFormat="1" x14ac:dyDescent="0.25"/>
    <row r="386" s="70" customFormat="1" x14ac:dyDescent="0.25"/>
    <row r="387" s="70" customFormat="1" x14ac:dyDescent="0.25"/>
    <row r="388" s="70" customFormat="1" x14ac:dyDescent="0.25"/>
    <row r="389" s="70" customFormat="1" x14ac:dyDescent="0.25"/>
    <row r="390" s="70" customFormat="1" x14ac:dyDescent="0.25"/>
    <row r="391" s="70" customFormat="1" x14ac:dyDescent="0.25"/>
    <row r="392" s="70" customFormat="1" x14ac:dyDescent="0.25"/>
    <row r="393" s="70" customFormat="1" x14ac:dyDescent="0.25"/>
    <row r="394" s="70" customFormat="1" x14ac:dyDescent="0.25"/>
    <row r="395" s="70" customFormat="1" x14ac:dyDescent="0.25"/>
    <row r="396" s="70" customFormat="1" x14ac:dyDescent="0.25"/>
    <row r="397" s="70" customFormat="1" x14ac:dyDescent="0.25"/>
    <row r="398" s="70" customFormat="1" x14ac:dyDescent="0.25"/>
    <row r="399" s="70" customFormat="1" x14ac:dyDescent="0.25"/>
    <row r="400" s="70" customFormat="1" x14ac:dyDescent="0.25"/>
    <row r="401" s="70" customFormat="1" x14ac:dyDescent="0.25"/>
    <row r="402" s="70" customFormat="1" x14ac:dyDescent="0.25"/>
    <row r="403" s="70" customFormat="1" x14ac:dyDescent="0.25"/>
    <row r="404" s="70" customFormat="1" x14ac:dyDescent="0.25"/>
    <row r="405" s="70" customFormat="1" x14ac:dyDescent="0.25"/>
    <row r="406" s="70" customFormat="1" x14ac:dyDescent="0.25"/>
    <row r="407" s="70" customFormat="1" x14ac:dyDescent="0.25"/>
    <row r="408" s="70" customFormat="1" x14ac:dyDescent="0.25"/>
    <row r="409" s="70" customFormat="1" x14ac:dyDescent="0.25"/>
    <row r="410" s="70" customFormat="1" x14ac:dyDescent="0.25"/>
    <row r="411" s="70" customFormat="1" x14ac:dyDescent="0.25"/>
    <row r="412" s="70" customFormat="1" x14ac:dyDescent="0.25"/>
    <row r="413" s="70" customFormat="1" x14ac:dyDescent="0.25"/>
    <row r="414" s="70" customFormat="1" x14ac:dyDescent="0.25"/>
    <row r="415" s="70" customFormat="1" x14ac:dyDescent="0.25"/>
    <row r="416" s="70" customFormat="1" x14ac:dyDescent="0.25"/>
    <row r="417" s="70" customFormat="1" x14ac:dyDescent="0.25"/>
    <row r="418" s="70" customFormat="1" x14ac:dyDescent="0.25"/>
    <row r="419" s="70" customFormat="1" x14ac:dyDescent="0.25"/>
    <row r="420" s="70" customFormat="1" x14ac:dyDescent="0.25"/>
    <row r="421" s="70" customFormat="1" x14ac:dyDescent="0.25"/>
    <row r="422" s="70" customFormat="1" x14ac:dyDescent="0.25"/>
    <row r="423" s="70" customFormat="1" x14ac:dyDescent="0.25"/>
    <row r="424" s="70" customFormat="1" x14ac:dyDescent="0.25"/>
    <row r="425" s="70" customFormat="1" x14ac:dyDescent="0.25"/>
    <row r="426" s="70" customFormat="1" x14ac:dyDescent="0.25"/>
    <row r="427" s="70" customFormat="1" x14ac:dyDescent="0.25"/>
    <row r="428" s="70" customFormat="1" x14ac:dyDescent="0.25"/>
    <row r="429" s="70" customFormat="1" x14ac:dyDescent="0.25"/>
    <row r="430" s="70" customFormat="1" x14ac:dyDescent="0.25"/>
    <row r="431" s="70" customFormat="1" x14ac:dyDescent="0.25"/>
    <row r="432" s="70" customFormat="1" x14ac:dyDescent="0.25"/>
    <row r="433" s="70" customFormat="1" x14ac:dyDescent="0.25"/>
    <row r="434" s="70" customFormat="1" x14ac:dyDescent="0.25"/>
    <row r="435" s="70" customFormat="1" x14ac:dyDescent="0.25"/>
    <row r="436" s="70" customFormat="1" x14ac:dyDescent="0.25"/>
    <row r="437" s="70" customFormat="1" x14ac:dyDescent="0.25"/>
    <row r="438" s="70" customFormat="1" x14ac:dyDescent="0.25"/>
    <row r="439" s="70" customFormat="1" x14ac:dyDescent="0.25"/>
    <row r="440" s="70" customFormat="1" x14ac:dyDescent="0.25"/>
    <row r="441" s="70" customFormat="1" x14ac:dyDescent="0.25"/>
    <row r="442" s="70" customFormat="1" x14ac:dyDescent="0.25"/>
    <row r="443" s="70" customFormat="1" x14ac:dyDescent="0.25"/>
    <row r="444" s="70" customFormat="1" x14ac:dyDescent="0.25"/>
    <row r="445" s="70" customFormat="1" x14ac:dyDescent="0.25"/>
    <row r="446" s="70" customFormat="1" x14ac:dyDescent="0.25"/>
    <row r="447" s="70" customFormat="1" x14ac:dyDescent="0.25"/>
    <row r="448" s="70" customFormat="1" x14ac:dyDescent="0.25"/>
    <row r="449" s="70" customFormat="1" x14ac:dyDescent="0.25"/>
    <row r="450" s="70" customFormat="1" x14ac:dyDescent="0.25"/>
    <row r="451" s="70" customFormat="1" x14ac:dyDescent="0.25"/>
    <row r="452" s="70" customFormat="1" x14ac:dyDescent="0.25"/>
    <row r="453" s="70" customFormat="1" x14ac:dyDescent="0.25"/>
    <row r="454" s="70" customFormat="1" x14ac:dyDescent="0.25"/>
    <row r="455" s="70" customFormat="1" x14ac:dyDescent="0.25"/>
    <row r="456" s="70" customFormat="1" x14ac:dyDescent="0.25"/>
    <row r="457" s="70" customFormat="1" x14ac:dyDescent="0.25"/>
    <row r="458" s="70" customFormat="1" x14ac:dyDescent="0.25"/>
    <row r="459" s="70" customFormat="1" x14ac:dyDescent="0.25"/>
    <row r="460" s="70" customFormat="1" x14ac:dyDescent="0.25"/>
    <row r="461" s="70" customFormat="1" x14ac:dyDescent="0.25"/>
    <row r="462" s="70" customFormat="1" x14ac:dyDescent="0.25"/>
    <row r="463" s="70" customFormat="1" x14ac:dyDescent="0.25"/>
    <row r="464" s="70" customFormat="1" x14ac:dyDescent="0.25"/>
    <row r="465" s="70" customFormat="1" x14ac:dyDescent="0.25"/>
    <row r="466" s="70" customFormat="1" x14ac:dyDescent="0.25"/>
    <row r="467" s="70" customFormat="1" x14ac:dyDescent="0.25"/>
    <row r="468" s="70" customFormat="1" x14ac:dyDescent="0.25"/>
    <row r="469" s="70" customFormat="1" x14ac:dyDescent="0.25"/>
    <row r="470" s="70" customFormat="1" x14ac:dyDescent="0.25"/>
    <row r="471" s="70" customFormat="1" x14ac:dyDescent="0.25"/>
    <row r="472" s="70" customFormat="1" x14ac:dyDescent="0.25"/>
    <row r="473" s="70" customFormat="1" x14ac:dyDescent="0.25"/>
    <row r="474" s="70" customFormat="1" x14ac:dyDescent="0.25"/>
    <row r="475" s="70" customFormat="1" x14ac:dyDescent="0.25"/>
    <row r="476" s="70" customFormat="1" x14ac:dyDescent="0.25"/>
    <row r="477" s="70" customFormat="1" x14ac:dyDescent="0.25"/>
    <row r="478" s="70" customFormat="1" x14ac:dyDescent="0.25"/>
    <row r="479" s="70" customFormat="1" x14ac:dyDescent="0.25"/>
    <row r="480" s="70" customFormat="1" x14ac:dyDescent="0.25"/>
    <row r="481" s="70" customFormat="1" x14ac:dyDescent="0.25"/>
    <row r="482" s="70" customFormat="1" x14ac:dyDescent="0.25"/>
    <row r="483" s="70" customFormat="1" x14ac:dyDescent="0.25"/>
    <row r="484" s="70" customFormat="1" x14ac:dyDescent="0.25"/>
    <row r="485" s="70" customFormat="1" x14ac:dyDescent="0.25"/>
    <row r="486" s="70" customFormat="1" x14ac:dyDescent="0.25"/>
    <row r="487" s="70" customFormat="1" x14ac:dyDescent="0.25"/>
    <row r="488" s="70" customFormat="1" x14ac:dyDescent="0.25"/>
    <row r="489" s="70" customFormat="1" x14ac:dyDescent="0.25"/>
    <row r="490" s="70" customFormat="1" x14ac:dyDescent="0.25"/>
    <row r="491" s="70" customFormat="1" x14ac:dyDescent="0.25"/>
    <row r="492" s="70" customFormat="1" x14ac:dyDescent="0.25"/>
    <row r="493" s="70" customFormat="1" x14ac:dyDescent="0.25"/>
    <row r="494" s="70" customFormat="1" x14ac:dyDescent="0.25"/>
    <row r="495" s="70" customFormat="1" x14ac:dyDescent="0.25"/>
    <row r="496" s="70" customFormat="1" x14ac:dyDescent="0.25"/>
    <row r="497" s="70" customFormat="1" x14ac:dyDescent="0.25"/>
    <row r="498" s="70" customFormat="1" x14ac:dyDescent="0.25"/>
    <row r="499" s="70" customFormat="1" x14ac:dyDescent="0.25"/>
    <row r="500" s="70" customFormat="1" x14ac:dyDescent="0.25"/>
    <row r="501" s="70" customFormat="1" x14ac:dyDescent="0.25"/>
    <row r="502" s="70" customFormat="1" x14ac:dyDescent="0.25"/>
    <row r="503" s="70" customFormat="1" x14ac:dyDescent="0.25"/>
    <row r="504" s="70" customFormat="1" x14ac:dyDescent="0.25"/>
    <row r="505" s="70" customFormat="1" x14ac:dyDescent="0.25"/>
    <row r="506" s="70" customFormat="1" x14ac:dyDescent="0.25"/>
    <row r="507" s="70" customFormat="1" x14ac:dyDescent="0.25"/>
    <row r="508" s="70" customFormat="1" x14ac:dyDescent="0.25"/>
    <row r="509" s="70" customFormat="1" x14ac:dyDescent="0.25"/>
    <row r="510" s="70" customFormat="1" x14ac:dyDescent="0.25"/>
    <row r="511" s="70" customFormat="1" x14ac:dyDescent="0.25"/>
    <row r="512" s="70" customFormat="1" x14ac:dyDescent="0.25"/>
    <row r="513" s="70" customFormat="1" x14ac:dyDescent="0.25"/>
    <row r="514" s="70" customFormat="1" x14ac:dyDescent="0.25"/>
    <row r="515" s="70" customFormat="1" x14ac:dyDescent="0.25"/>
    <row r="516" s="70" customFormat="1" x14ac:dyDescent="0.25"/>
    <row r="517" s="70" customFormat="1" x14ac:dyDescent="0.25"/>
    <row r="518" s="70" customFormat="1" x14ac:dyDescent="0.25"/>
    <row r="519" s="70" customFormat="1" x14ac:dyDescent="0.25"/>
    <row r="520" s="70" customFormat="1" x14ac:dyDescent="0.25"/>
    <row r="521" s="70" customFormat="1" x14ac:dyDescent="0.25"/>
    <row r="522" s="70" customFormat="1" x14ac:dyDescent="0.25"/>
    <row r="523" s="70" customFormat="1" x14ac:dyDescent="0.25"/>
    <row r="524" s="70" customFormat="1" x14ac:dyDescent="0.25"/>
    <row r="525" s="70" customFormat="1" x14ac:dyDescent="0.25"/>
    <row r="526" s="70" customFormat="1" x14ac:dyDescent="0.25"/>
    <row r="527" s="70" customFormat="1" x14ac:dyDescent="0.25"/>
    <row r="528" s="70" customFormat="1" x14ac:dyDescent="0.25"/>
    <row r="529" s="70" customFormat="1" x14ac:dyDescent="0.25"/>
    <row r="530" s="70" customFormat="1" x14ac:dyDescent="0.25"/>
    <row r="531" s="70" customFormat="1" x14ac:dyDescent="0.25"/>
    <row r="532" s="70" customFormat="1" x14ac:dyDescent="0.25"/>
  </sheetData>
  <sheetProtection algorithmName="SHA-512" hashValue="OCih/6q2rl7OX0jvR7OJPB9vntpC5ETN2hRgFCl5gBXAGiOMBChTurgBglVy84Pmq8LRUsAfPP8Yt4dlrm0X4w==" saltValue="ErmcHcEojJylTSjYiwTXZg==" spinCount="100000" sheet="1" objects="1" scenarios="1"/>
  <mergeCells count="120">
    <mergeCell ref="AV72:AV73"/>
    <mergeCell ref="AW72:AW73"/>
    <mergeCell ref="X3:Y12"/>
    <mergeCell ref="U17:Y18"/>
    <mergeCell ref="U41:Y42"/>
    <mergeCell ref="U35:Y36"/>
    <mergeCell ref="AQ72:AQ73"/>
    <mergeCell ref="AR72:AR73"/>
    <mergeCell ref="AS72:AS73"/>
    <mergeCell ref="AT72:AT73"/>
    <mergeCell ref="AU72:AU73"/>
    <mergeCell ref="AL72:AL73"/>
    <mergeCell ref="AM72:AM73"/>
    <mergeCell ref="AN72:AN73"/>
    <mergeCell ref="AO72:AO73"/>
    <mergeCell ref="AP72:AP73"/>
    <mergeCell ref="AG72:AG73"/>
    <mergeCell ref="AH72:AH73"/>
    <mergeCell ref="AI72:AI73"/>
    <mergeCell ref="AJ72:AJ73"/>
    <mergeCell ref="AK72:AK73"/>
    <mergeCell ref="U73:Y74"/>
    <mergeCell ref="W38:W39"/>
    <mergeCell ref="U38:U39"/>
    <mergeCell ref="T76:T77"/>
    <mergeCell ref="U76:Y77"/>
    <mergeCell ref="F7:Q7"/>
    <mergeCell ref="F53:Q53"/>
    <mergeCell ref="F50:Q50"/>
    <mergeCell ref="T73:T74"/>
    <mergeCell ref="U71:Y71"/>
    <mergeCell ref="T17:T18"/>
    <mergeCell ref="T41:T42"/>
    <mergeCell ref="T35:T36"/>
    <mergeCell ref="W32:W33"/>
    <mergeCell ref="U32:U33"/>
    <mergeCell ref="F17:P18"/>
    <mergeCell ref="Q17:Q18"/>
    <mergeCell ref="F32:O33"/>
    <mergeCell ref="P32:P33"/>
    <mergeCell ref="Q32:Q33"/>
    <mergeCell ref="F29:P30"/>
    <mergeCell ref="Q29:Q30"/>
    <mergeCell ref="Q35:Q36"/>
    <mergeCell ref="P35:P36"/>
    <mergeCell ref="F35:O36"/>
    <mergeCell ref="F27:P27"/>
    <mergeCell ref="V32:V33"/>
    <mergeCell ref="P38:P39"/>
    <mergeCell ref="Q38:Q39"/>
    <mergeCell ref="B2:Q2"/>
    <mergeCell ref="H8:Q8"/>
    <mergeCell ref="F8:G8"/>
    <mergeCell ref="F14:P15"/>
    <mergeCell ref="Q14:Q15"/>
    <mergeCell ref="F11:M12"/>
    <mergeCell ref="B7:D7"/>
    <mergeCell ref="O11:Q12"/>
    <mergeCell ref="N11:N12"/>
    <mergeCell ref="V38:V39"/>
    <mergeCell ref="H55:I55"/>
    <mergeCell ref="H56:I56"/>
    <mergeCell ref="H57:I57"/>
    <mergeCell ref="H58:I58"/>
    <mergeCell ref="H59:I59"/>
    <mergeCell ref="H60:I60"/>
    <mergeCell ref="H61:I61"/>
    <mergeCell ref="H62:I62"/>
    <mergeCell ref="N55:O55"/>
    <mergeCell ref="N56:O56"/>
    <mergeCell ref="N57:O57"/>
    <mergeCell ref="N58:O58"/>
    <mergeCell ref="N59:O59"/>
    <mergeCell ref="N60:O60"/>
    <mergeCell ref="N61:O61"/>
    <mergeCell ref="N62:O62"/>
    <mergeCell ref="F41:O42"/>
    <mergeCell ref="P41:P42"/>
    <mergeCell ref="Q41:Q42"/>
    <mergeCell ref="H46:I46"/>
    <mergeCell ref="N46:O46"/>
    <mergeCell ref="J46:L46"/>
    <mergeCell ref="F38:O39"/>
    <mergeCell ref="H66:I66"/>
    <mergeCell ref="H63:I63"/>
    <mergeCell ref="H64:I64"/>
    <mergeCell ref="K55:M55"/>
    <mergeCell ref="K56:M56"/>
    <mergeCell ref="K57:M57"/>
    <mergeCell ref="K58:M58"/>
    <mergeCell ref="K59:M59"/>
    <mergeCell ref="K60:M60"/>
    <mergeCell ref="K61:M61"/>
    <mergeCell ref="K63:M63"/>
    <mergeCell ref="K62:M62"/>
    <mergeCell ref="K64:M64"/>
    <mergeCell ref="F55:F70"/>
    <mergeCell ref="F73:O74"/>
    <mergeCell ref="P73:Q74"/>
    <mergeCell ref="F76:O77"/>
    <mergeCell ref="P76:Q77"/>
    <mergeCell ref="K69:M69"/>
    <mergeCell ref="N69:O69"/>
    <mergeCell ref="K70:M70"/>
    <mergeCell ref="N70:O70"/>
    <mergeCell ref="H69:I69"/>
    <mergeCell ref="H70:I70"/>
    <mergeCell ref="K67:M67"/>
    <mergeCell ref="N67:O67"/>
    <mergeCell ref="K68:M68"/>
    <mergeCell ref="N68:O68"/>
    <mergeCell ref="H67:I67"/>
    <mergeCell ref="N63:O63"/>
    <mergeCell ref="N64:O64"/>
    <mergeCell ref="H68:I68"/>
    <mergeCell ref="K65:M65"/>
    <mergeCell ref="N65:O65"/>
    <mergeCell ref="K66:M66"/>
    <mergeCell ref="N66:O66"/>
    <mergeCell ref="H65:I65"/>
  </mergeCells>
  <conditionalFormatting sqref="F8:G8">
    <cfRule type="cellIs" dxfId="11" priority="16" operator="equal">
      <formula>"Inserire: ***"</formula>
    </cfRule>
    <cfRule type="cellIs" dxfId="10" priority="18" operator="equal">
      <formula>"Inserire: ***"</formula>
    </cfRule>
  </conditionalFormatting>
  <conditionalFormatting sqref="U55:U70">
    <cfRule type="cellIs" dxfId="9" priority="17" operator="equal">
      <formula>"OK"</formula>
    </cfRule>
  </conditionalFormatting>
  <conditionalFormatting sqref="U71">
    <cfRule type="cellIs" dxfId="8" priority="15" operator="equal">
      <formula>"OK"</formula>
    </cfRule>
  </conditionalFormatting>
  <conditionalFormatting sqref="Y55:Y70">
    <cfRule type="cellIs" dxfId="7" priority="12" operator="equal">
      <formula>"**"</formula>
    </cfRule>
    <cfRule type="cellIs" dxfId="6" priority="13" operator="equal">
      <formula>"Larghezza idonea"</formula>
    </cfRule>
  </conditionalFormatting>
  <conditionalFormatting sqref="U73">
    <cfRule type="cellIs" dxfId="5" priority="11" operator="equal">
      <formula>"OK"</formula>
    </cfRule>
  </conditionalFormatting>
  <conditionalFormatting sqref="U76">
    <cfRule type="cellIs" dxfId="4" priority="10" operator="equal">
      <formula>"OK"</formula>
    </cfRule>
  </conditionalFormatting>
  <conditionalFormatting sqref="P76">
    <cfRule type="cellIs" dxfId="3" priority="4" operator="equal">
      <formula>"NEGATIVA"</formula>
    </cfRule>
  </conditionalFormatting>
  <conditionalFormatting sqref="P76:Q77">
    <cfRule type="cellIs" dxfId="2" priority="3" operator="equal">
      <formula>"NEGATIVA"</formula>
    </cfRule>
  </conditionalFormatting>
  <conditionalFormatting sqref="P73">
    <cfRule type="cellIs" dxfId="1" priority="2" operator="equal">
      <formula>"NEGATIVA"</formula>
    </cfRule>
  </conditionalFormatting>
  <conditionalFormatting sqref="P73:Q74">
    <cfRule type="cellIs" dxfId="0" priority="1" operator="equal">
      <formula>"NEGATIVA"</formula>
    </cfRule>
  </conditionalFormatting>
  <pageMargins left="0.70866141732283472" right="0.51181102362204722" top="0.35433070866141736" bottom="0.51181102362204722" header="0.23622047244094491" footer="0.19685039370078741"/>
  <pageSetup paperSize="9" orientation="portrait" r:id="rId1"/>
  <headerFooter>
    <oddFooter>&amp;L&amp;"-,Grassetto"&amp;9STUDIO TECNICO ASSOCIATO CINALLI-ZAPPA
&amp;"-,Normale"www.studiocz.eu</oddFooter>
  </headerFooter>
  <ignoredErrors>
    <ignoredError sqref="AH59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DATI!$B$3:$B$23</xm:f>
          </x14:formula1>
          <xm:sqref>K5</xm:sqref>
        </x14:dataValidation>
        <x14:dataValidation type="list" allowBlank="1" showInputMessage="1" showErrorMessage="1" xr:uid="{00000000-0002-0000-0000-000001000000}">
          <x14:formula1>
            <xm:f>DATI!$C$3:$C$6</xm:f>
          </x14:formula1>
          <xm:sqref>N5</xm:sqref>
        </x14:dataValidation>
        <x14:dataValidation type="list" allowBlank="1" showInputMessage="1" showErrorMessage="1" xr:uid="{00000000-0002-0000-0000-000002000000}">
          <x14:formula1>
            <xm:f>DATI!$E$3:$E$10</xm:f>
          </x14:formula1>
          <xm:sqref>Q5</xm:sqref>
        </x14:dataValidation>
        <x14:dataValidation type="list" allowBlank="1" showInputMessage="1" showErrorMessage="1" xr:uid="{00000000-0002-0000-0000-000003000000}">
          <x14:formula1>
            <xm:f>DATI!$G$3:$G$21</xm:f>
          </x14:formula1>
          <xm:sqref>F7</xm:sqref>
        </x14:dataValidation>
        <x14:dataValidation type="list" allowBlank="1" showInputMessage="1" showErrorMessage="1" xr:uid="{00000000-0002-0000-0000-000004000000}">
          <x14:formula1>
            <xm:f>DATI!$E$13:$E$14</xm:f>
          </x14:formula1>
          <xm:sqref>Q17 Q22 Q24</xm:sqref>
        </x14:dataValidation>
        <x14:dataValidation type="list" allowBlank="1" showInputMessage="1" showErrorMessage="1" xr:uid="{00000000-0002-0000-0000-000005000000}">
          <x14:formula1>
            <xm:f>DATI!$Z$3:$Z$4</xm:f>
          </x14:formula1>
          <xm:sqref>H56:H70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294"/>
  <sheetViews>
    <sheetView workbookViewId="0">
      <selection activeCell="V36" sqref="V36"/>
    </sheetView>
  </sheetViews>
  <sheetFormatPr defaultRowHeight="15" x14ac:dyDescent="0.25"/>
  <cols>
    <col min="1" max="1" width="5.7109375" style="141" customWidth="1"/>
    <col min="2" max="2" width="8" customWidth="1"/>
    <col min="3" max="3" width="7.28515625" customWidth="1"/>
    <col min="4" max="4" width="4.42578125" style="141" customWidth="1"/>
    <col min="5" max="5" width="10.28515625" bestFit="1" customWidth="1"/>
    <col min="6" max="6" width="4.28515625" style="141" customWidth="1"/>
    <col min="7" max="7" width="87.28515625" customWidth="1"/>
    <col min="8" max="8" width="20.85546875" style="9" bestFit="1" customWidth="1"/>
    <col min="9" max="9" width="5.140625" style="141" customWidth="1"/>
    <col min="10" max="10" width="10.42578125" customWidth="1"/>
    <col min="11" max="11" width="13.7109375" style="9" customWidth="1"/>
    <col min="12" max="12" width="18.140625" style="9" customWidth="1"/>
    <col min="13" max="13" width="9.140625" style="141"/>
    <col min="14" max="14" width="60.28515625" customWidth="1"/>
    <col min="15" max="15" width="19.7109375" customWidth="1"/>
    <col min="17" max="17" width="9.140625" style="141"/>
    <col min="18" max="18" width="8" customWidth="1"/>
    <col min="19" max="19" width="18.42578125" customWidth="1"/>
    <col min="20" max="20" width="23.28515625" customWidth="1"/>
    <col min="21" max="21" width="9.140625" style="141"/>
    <col min="22" max="22" width="7.5703125" customWidth="1"/>
    <col min="24" max="24" width="9.140625" style="141"/>
    <col min="25" max="25" width="4.140625" customWidth="1"/>
    <col min="26" max="26" width="8.140625" customWidth="1"/>
    <col min="27" max="27" width="10.42578125" customWidth="1"/>
    <col min="28" max="42" width="9.140625" style="141"/>
  </cols>
  <sheetData>
    <row r="1" spans="2:27" s="141" customFormat="1" ht="15.75" thickBot="1" x14ac:dyDescent="0.3">
      <c r="H1" s="142"/>
      <c r="K1" s="142"/>
      <c r="L1" s="142"/>
      <c r="N1" s="143"/>
      <c r="O1" s="143"/>
    </row>
    <row r="2" spans="2:27" ht="23.25" thickBot="1" x14ac:dyDescent="0.4">
      <c r="B2" s="7" t="s">
        <v>22</v>
      </c>
      <c r="C2" s="8" t="s">
        <v>23</v>
      </c>
      <c r="E2" s="10" t="s">
        <v>25</v>
      </c>
      <c r="G2" s="24" t="s">
        <v>53</v>
      </c>
      <c r="H2" s="25" t="s">
        <v>42</v>
      </c>
      <c r="J2" s="26" t="s">
        <v>22</v>
      </c>
      <c r="K2" s="27" t="s">
        <v>54</v>
      </c>
      <c r="L2" s="28" t="s">
        <v>55</v>
      </c>
      <c r="N2" s="265" t="s">
        <v>65</v>
      </c>
      <c r="O2" s="266"/>
      <c r="P2" s="38" t="s">
        <v>71</v>
      </c>
      <c r="R2" s="44" t="s">
        <v>90</v>
      </c>
      <c r="S2" s="42" t="s">
        <v>88</v>
      </c>
      <c r="T2" s="43" t="s">
        <v>89</v>
      </c>
      <c r="V2" s="44" t="s">
        <v>90</v>
      </c>
      <c r="W2" s="43" t="s">
        <v>100</v>
      </c>
      <c r="Y2" s="141"/>
      <c r="Z2" s="62" t="s">
        <v>112</v>
      </c>
      <c r="AA2" s="62"/>
    </row>
    <row r="3" spans="2:27" x14ac:dyDescent="0.25">
      <c r="B3" s="3" t="s">
        <v>1</v>
      </c>
      <c r="C3" s="4">
        <v>1</v>
      </c>
      <c r="E3" s="11">
        <v>15</v>
      </c>
      <c r="G3" s="21" t="s">
        <v>29</v>
      </c>
      <c r="H3" s="4">
        <v>1.2</v>
      </c>
      <c r="J3" s="1" t="s">
        <v>56</v>
      </c>
      <c r="K3" s="29">
        <v>50</v>
      </c>
      <c r="L3" s="4">
        <v>1</v>
      </c>
      <c r="N3" s="267" t="s">
        <v>66</v>
      </c>
      <c r="O3" s="267"/>
      <c r="P3" s="36">
        <v>0.15</v>
      </c>
      <c r="R3" s="47" t="s">
        <v>1</v>
      </c>
      <c r="S3" s="40">
        <v>70</v>
      </c>
      <c r="T3" s="41">
        <v>30</v>
      </c>
      <c r="V3" s="47" t="s">
        <v>1</v>
      </c>
      <c r="W3" s="53">
        <v>3.4</v>
      </c>
      <c r="Y3" s="141"/>
      <c r="Z3" s="33" t="s">
        <v>138</v>
      </c>
      <c r="AA3" s="33" t="s">
        <v>105</v>
      </c>
    </row>
    <row r="4" spans="2:27" ht="15.75" thickBot="1" x14ac:dyDescent="0.3">
      <c r="B4" s="3" t="s">
        <v>2</v>
      </c>
      <c r="C4" s="4">
        <v>2</v>
      </c>
      <c r="E4" s="11">
        <v>30</v>
      </c>
      <c r="G4" s="22" t="s">
        <v>43</v>
      </c>
      <c r="H4" s="4">
        <v>1.2</v>
      </c>
      <c r="J4" s="1" t="s">
        <v>1</v>
      </c>
      <c r="K4" s="29">
        <v>100</v>
      </c>
      <c r="L4" s="4">
        <v>1</v>
      </c>
      <c r="N4" s="267" t="s">
        <v>70</v>
      </c>
      <c r="O4" s="267"/>
      <c r="P4" s="36">
        <v>0.2</v>
      </c>
      <c r="R4" s="47" t="s">
        <v>2</v>
      </c>
      <c r="S4" s="40">
        <v>60</v>
      </c>
      <c r="T4" s="41">
        <v>25</v>
      </c>
      <c r="V4" s="47" t="s">
        <v>2</v>
      </c>
      <c r="W4" s="53">
        <v>3.8</v>
      </c>
      <c r="Y4" s="141"/>
      <c r="Z4" s="12" t="s">
        <v>113</v>
      </c>
      <c r="AA4" s="63"/>
    </row>
    <row r="5" spans="2:27" x14ac:dyDescent="0.25">
      <c r="B5" s="3" t="s">
        <v>3</v>
      </c>
      <c r="C5" s="4">
        <v>3</v>
      </c>
      <c r="E5" s="11">
        <v>45</v>
      </c>
      <c r="G5" s="21" t="s">
        <v>30</v>
      </c>
      <c r="H5" s="4">
        <v>0.7</v>
      </c>
      <c r="J5" s="1" t="s">
        <v>2</v>
      </c>
      <c r="K5" s="29">
        <v>100</v>
      </c>
      <c r="L5" s="4">
        <v>1</v>
      </c>
      <c r="N5" s="268" t="s">
        <v>72</v>
      </c>
      <c r="O5" s="37" t="s">
        <v>67</v>
      </c>
      <c r="P5" s="35">
        <v>0</v>
      </c>
      <c r="R5" s="47" t="s">
        <v>3</v>
      </c>
      <c r="S5" s="40">
        <v>45</v>
      </c>
      <c r="T5" s="41">
        <v>20</v>
      </c>
      <c r="V5" s="47" t="s">
        <v>3</v>
      </c>
      <c r="W5" s="53">
        <v>4.5999999999999996</v>
      </c>
      <c r="Y5" s="67"/>
      <c r="Z5" s="64" t="s">
        <v>113</v>
      </c>
      <c r="AA5" s="65" t="s">
        <v>114</v>
      </c>
    </row>
    <row r="6" spans="2:27" x14ac:dyDescent="0.25">
      <c r="B6" s="3" t="s">
        <v>4</v>
      </c>
      <c r="C6" s="4">
        <v>4</v>
      </c>
      <c r="E6" s="11">
        <v>60</v>
      </c>
      <c r="G6" s="21" t="s">
        <v>31</v>
      </c>
      <c r="H6" s="4">
        <v>0.4</v>
      </c>
      <c r="J6" s="1" t="s">
        <v>8</v>
      </c>
      <c r="K6" s="29">
        <v>100</v>
      </c>
      <c r="L6" s="4">
        <v>1</v>
      </c>
      <c r="N6" s="268"/>
      <c r="O6" s="37" t="s">
        <v>73</v>
      </c>
      <c r="P6" s="35">
        <v>0.05</v>
      </c>
      <c r="R6" s="47" t="s">
        <v>4</v>
      </c>
      <c r="S6" s="40">
        <v>30</v>
      </c>
      <c r="T6" s="41">
        <v>15</v>
      </c>
      <c r="V6" s="47" t="s">
        <v>4</v>
      </c>
      <c r="W6" s="53">
        <v>12.3</v>
      </c>
      <c r="Y6" s="68">
        <v>1</v>
      </c>
      <c r="Z6" s="45">
        <v>1</v>
      </c>
      <c r="AA6" s="50" t="s">
        <v>116</v>
      </c>
    </row>
    <row r="7" spans="2:27" x14ac:dyDescent="0.25">
      <c r="B7" s="3" t="s">
        <v>5</v>
      </c>
      <c r="C7" s="4"/>
      <c r="E7" s="11">
        <v>90</v>
      </c>
      <c r="G7" s="21" t="s">
        <v>32</v>
      </c>
      <c r="H7" s="4">
        <v>0.4</v>
      </c>
      <c r="J7" s="1" t="s">
        <v>9</v>
      </c>
      <c r="K7" s="29">
        <v>100</v>
      </c>
      <c r="L7" s="4">
        <v>1</v>
      </c>
      <c r="N7" s="268"/>
      <c r="O7" s="37" t="s">
        <v>74</v>
      </c>
      <c r="P7" s="35">
        <v>0.1</v>
      </c>
      <c r="R7" s="47" t="s">
        <v>5</v>
      </c>
      <c r="S7" s="40">
        <v>60</v>
      </c>
      <c r="T7" s="50">
        <v>25</v>
      </c>
      <c r="V7" s="47" t="s">
        <v>5</v>
      </c>
      <c r="W7" s="53">
        <v>3.6</v>
      </c>
      <c r="Y7" s="68">
        <v>2</v>
      </c>
      <c r="Z7" s="45">
        <v>2</v>
      </c>
      <c r="AA7" s="50" t="s">
        <v>117</v>
      </c>
    </row>
    <row r="8" spans="2:27" x14ac:dyDescent="0.25">
      <c r="B8" s="3" t="s">
        <v>6</v>
      </c>
      <c r="C8" s="4"/>
      <c r="E8" s="11">
        <v>120</v>
      </c>
      <c r="G8" s="21" t="s">
        <v>33</v>
      </c>
      <c r="H8" s="4">
        <v>0.4</v>
      </c>
      <c r="J8" s="1" t="s">
        <v>10</v>
      </c>
      <c r="K8" s="29">
        <v>100</v>
      </c>
      <c r="L8" s="4">
        <v>1</v>
      </c>
      <c r="N8" s="268"/>
      <c r="O8" s="37" t="s">
        <v>75</v>
      </c>
      <c r="P8" s="35">
        <v>0.15</v>
      </c>
      <c r="R8" s="47" t="s">
        <v>6</v>
      </c>
      <c r="S8" s="40">
        <v>50</v>
      </c>
      <c r="T8" s="50">
        <v>20</v>
      </c>
      <c r="V8" s="47" t="s">
        <v>6</v>
      </c>
      <c r="W8" s="53">
        <v>4.0999999999999996</v>
      </c>
      <c r="Y8" s="68">
        <v>3</v>
      </c>
      <c r="Z8" s="45">
        <v>3</v>
      </c>
      <c r="AA8" s="50" t="s">
        <v>118</v>
      </c>
    </row>
    <row r="9" spans="2:27" ht="15" customHeight="1" x14ac:dyDescent="0.25">
      <c r="B9" s="3" t="s">
        <v>7</v>
      </c>
      <c r="C9" s="4"/>
      <c r="E9" s="11">
        <v>180</v>
      </c>
      <c r="G9" s="22" t="s">
        <v>44</v>
      </c>
      <c r="H9" s="4">
        <v>0.4</v>
      </c>
      <c r="J9" s="1" t="s">
        <v>56</v>
      </c>
      <c r="K9" s="29">
        <v>500</v>
      </c>
      <c r="L9" s="4">
        <v>2</v>
      </c>
      <c r="N9" s="268"/>
      <c r="O9" s="37" t="s">
        <v>76</v>
      </c>
      <c r="P9" s="35">
        <v>0.18</v>
      </c>
      <c r="R9" s="47" t="s">
        <v>7</v>
      </c>
      <c r="S9" s="40">
        <v>40</v>
      </c>
      <c r="T9" s="50">
        <v>15</v>
      </c>
      <c r="V9" s="47" t="s">
        <v>7</v>
      </c>
      <c r="W9" s="53">
        <v>6.2</v>
      </c>
      <c r="Y9" s="68">
        <v>4</v>
      </c>
      <c r="Z9" s="45">
        <v>4</v>
      </c>
      <c r="AA9" s="50" t="s">
        <v>119</v>
      </c>
    </row>
    <row r="10" spans="2:27" ht="15.75" thickBot="1" x14ac:dyDescent="0.3">
      <c r="B10" s="3" t="s">
        <v>8</v>
      </c>
      <c r="C10" s="4"/>
      <c r="E10" s="12">
        <v>240</v>
      </c>
      <c r="G10" s="22" t="s">
        <v>41</v>
      </c>
      <c r="H10" s="4">
        <v>0.2</v>
      </c>
      <c r="J10" s="1" t="s">
        <v>56</v>
      </c>
      <c r="K10" s="29">
        <v>1000</v>
      </c>
      <c r="L10" s="4">
        <v>3</v>
      </c>
      <c r="N10" s="268"/>
      <c r="O10" s="37" t="s">
        <v>77</v>
      </c>
      <c r="P10" s="35">
        <v>0.21</v>
      </c>
      <c r="R10" s="47" t="s">
        <v>8</v>
      </c>
      <c r="S10" s="40">
        <v>40</v>
      </c>
      <c r="T10" s="50">
        <v>20</v>
      </c>
      <c r="V10" s="47" t="s">
        <v>8</v>
      </c>
      <c r="W10" s="53">
        <v>3.6</v>
      </c>
      <c r="Y10" s="68">
        <v>5</v>
      </c>
      <c r="Z10" s="45">
        <v>5</v>
      </c>
      <c r="AA10" s="50" t="s">
        <v>120</v>
      </c>
    </row>
    <row r="11" spans="2:27" ht="15.75" thickBot="1" x14ac:dyDescent="0.3">
      <c r="B11" s="3" t="s">
        <v>9</v>
      </c>
      <c r="C11" s="4"/>
      <c r="E11" s="141"/>
      <c r="G11" s="21" t="s">
        <v>34</v>
      </c>
      <c r="H11" s="4">
        <v>0.2</v>
      </c>
      <c r="J11" s="2" t="s">
        <v>56</v>
      </c>
      <c r="K11" s="30">
        <v>1000000000</v>
      </c>
      <c r="L11" s="6">
        <v>4</v>
      </c>
      <c r="N11" s="268"/>
      <c r="O11" s="37" t="s">
        <v>78</v>
      </c>
      <c r="P11" s="35">
        <v>0.24</v>
      </c>
      <c r="R11" s="47" t="s">
        <v>9</v>
      </c>
      <c r="S11" s="40">
        <v>30</v>
      </c>
      <c r="T11" s="50">
        <v>15</v>
      </c>
      <c r="V11" s="47" t="s">
        <v>9</v>
      </c>
      <c r="W11" s="53">
        <v>4.0999999999999996</v>
      </c>
      <c r="Y11" s="68">
        <v>6</v>
      </c>
      <c r="Z11" s="45">
        <v>6</v>
      </c>
      <c r="AA11" s="50" t="s">
        <v>121</v>
      </c>
    </row>
    <row r="12" spans="2:27" ht="15.75" thickBot="1" x14ac:dyDescent="0.3">
      <c r="B12" s="3" t="s">
        <v>10</v>
      </c>
      <c r="C12" s="4"/>
      <c r="E12" s="141"/>
      <c r="G12" s="21" t="s">
        <v>35</v>
      </c>
      <c r="H12" s="4">
        <v>0.2</v>
      </c>
      <c r="J12" s="141"/>
      <c r="K12" s="142"/>
      <c r="L12" s="142"/>
      <c r="N12" s="268"/>
      <c r="O12" s="37" t="s">
        <v>79</v>
      </c>
      <c r="P12" s="35">
        <v>0.27</v>
      </c>
      <c r="R12" s="47" t="s">
        <v>10</v>
      </c>
      <c r="S12" s="40">
        <v>20</v>
      </c>
      <c r="T12" s="50">
        <v>10</v>
      </c>
      <c r="V12" s="47" t="s">
        <v>10</v>
      </c>
      <c r="W12" s="53">
        <v>6.2</v>
      </c>
      <c r="Y12" s="68">
        <v>7</v>
      </c>
      <c r="Z12" s="45">
        <v>7</v>
      </c>
      <c r="AA12" s="50" t="s">
        <v>122</v>
      </c>
    </row>
    <row r="13" spans="2:27" x14ac:dyDescent="0.25">
      <c r="B13" s="3" t="s">
        <v>11</v>
      </c>
      <c r="C13" s="4"/>
      <c r="E13" s="33" t="s">
        <v>61</v>
      </c>
      <c r="G13" s="21" t="s">
        <v>36</v>
      </c>
      <c r="H13" s="4">
        <v>0.1</v>
      </c>
      <c r="J13" s="141"/>
      <c r="K13" s="142"/>
      <c r="L13" s="142"/>
      <c r="N13" s="268"/>
      <c r="O13" s="37" t="s">
        <v>68</v>
      </c>
      <c r="P13" s="35">
        <v>0.3</v>
      </c>
      <c r="R13" s="47" t="s">
        <v>11</v>
      </c>
      <c r="S13" s="40">
        <v>40</v>
      </c>
      <c r="T13" s="50">
        <v>20</v>
      </c>
      <c r="V13" s="47" t="s">
        <v>11</v>
      </c>
      <c r="W13" s="53">
        <v>3.6</v>
      </c>
      <c r="Y13" s="68">
        <v>8</v>
      </c>
      <c r="Z13" s="45">
        <v>8</v>
      </c>
      <c r="AA13" s="50" t="s">
        <v>123</v>
      </c>
    </row>
    <row r="14" spans="2:27" ht="15.75" thickBot="1" x14ac:dyDescent="0.3">
      <c r="B14" s="3" t="s">
        <v>12</v>
      </c>
      <c r="C14" s="4"/>
      <c r="E14" s="12" t="s">
        <v>62</v>
      </c>
      <c r="G14" s="21" t="s">
        <v>37</v>
      </c>
      <c r="H14" s="4">
        <v>0.1</v>
      </c>
      <c r="J14" s="141"/>
      <c r="K14" s="142"/>
      <c r="L14" s="142"/>
      <c r="N14" s="268" t="s">
        <v>69</v>
      </c>
      <c r="O14" s="268"/>
      <c r="P14" s="268"/>
      <c r="R14" s="47" t="s">
        <v>12</v>
      </c>
      <c r="S14" s="40">
        <v>30</v>
      </c>
      <c r="T14" s="50">
        <v>15</v>
      </c>
      <c r="V14" s="47" t="s">
        <v>12</v>
      </c>
      <c r="W14" s="53">
        <v>4.0999999999999996</v>
      </c>
      <c r="Y14" s="68">
        <v>9</v>
      </c>
      <c r="Z14" s="45">
        <v>9</v>
      </c>
      <c r="AA14" s="50" t="s">
        <v>124</v>
      </c>
    </row>
    <row r="15" spans="2:27" x14ac:dyDescent="0.25">
      <c r="B15" s="3" t="s">
        <v>13</v>
      </c>
      <c r="C15" s="4"/>
      <c r="E15" s="141"/>
      <c r="G15" s="21" t="s">
        <v>38</v>
      </c>
      <c r="H15" s="4">
        <v>0.1</v>
      </c>
      <c r="J15" s="141"/>
      <c r="K15" s="142"/>
      <c r="L15" s="142"/>
      <c r="N15" s="141"/>
      <c r="O15" s="141"/>
      <c r="P15" s="141"/>
      <c r="R15" s="47" t="s">
        <v>13</v>
      </c>
      <c r="S15" s="40">
        <v>20</v>
      </c>
      <c r="T15" s="50">
        <v>10</v>
      </c>
      <c r="V15" s="47" t="s">
        <v>13</v>
      </c>
      <c r="W15" s="53">
        <v>6.2</v>
      </c>
      <c r="Y15" s="68">
        <v>10</v>
      </c>
      <c r="Z15" s="45">
        <v>10</v>
      </c>
      <c r="AA15" s="50" t="s">
        <v>125</v>
      </c>
    </row>
    <row r="16" spans="2:27" ht="24" x14ac:dyDescent="0.25">
      <c r="B16" s="3" t="s">
        <v>14</v>
      </c>
      <c r="C16" s="4"/>
      <c r="E16" s="141"/>
      <c r="G16" s="21" t="s">
        <v>45</v>
      </c>
      <c r="H16" s="4">
        <v>0.1</v>
      </c>
      <c r="J16" s="141"/>
      <c r="K16" s="142"/>
      <c r="L16" s="142"/>
      <c r="N16" s="141"/>
      <c r="O16" s="141"/>
      <c r="P16" s="141"/>
      <c r="R16" s="47" t="s">
        <v>14</v>
      </c>
      <c r="S16" s="40">
        <v>40</v>
      </c>
      <c r="T16" s="50">
        <v>20</v>
      </c>
      <c r="V16" s="47" t="s">
        <v>14</v>
      </c>
      <c r="W16" s="53">
        <v>3.6</v>
      </c>
      <c r="Y16" s="68">
        <v>11</v>
      </c>
      <c r="Z16" s="45">
        <v>11</v>
      </c>
      <c r="AA16" s="50" t="s">
        <v>126</v>
      </c>
    </row>
    <row r="17" spans="2:27" x14ac:dyDescent="0.25">
      <c r="B17" s="3" t="s">
        <v>15</v>
      </c>
      <c r="C17" s="4"/>
      <c r="E17" s="141"/>
      <c r="G17" s="21" t="s">
        <v>39</v>
      </c>
      <c r="H17" s="4">
        <v>0.05</v>
      </c>
      <c r="J17" s="141"/>
      <c r="K17" s="142"/>
      <c r="L17" s="142"/>
      <c r="N17" s="141"/>
      <c r="O17" s="141"/>
      <c r="P17" s="141"/>
      <c r="R17" s="47" t="s">
        <v>15</v>
      </c>
      <c r="S17" s="40">
        <v>30</v>
      </c>
      <c r="T17" s="50">
        <v>15</v>
      </c>
      <c r="V17" s="47" t="s">
        <v>15</v>
      </c>
      <c r="W17" s="53">
        <v>4.0999999999999996</v>
      </c>
      <c r="Y17" s="68">
        <v>12</v>
      </c>
      <c r="Z17" s="45">
        <v>12</v>
      </c>
      <c r="AA17" s="50" t="s">
        <v>127</v>
      </c>
    </row>
    <row r="18" spans="2:27" x14ac:dyDescent="0.25">
      <c r="B18" s="3" t="s">
        <v>16</v>
      </c>
      <c r="C18" s="4"/>
      <c r="E18" s="141"/>
      <c r="G18" s="21" t="s">
        <v>48</v>
      </c>
      <c r="H18" s="72" t="s">
        <v>46</v>
      </c>
      <c r="J18" s="141"/>
      <c r="K18" s="142"/>
      <c r="L18" s="142"/>
      <c r="N18" s="141"/>
      <c r="O18" s="141"/>
      <c r="P18" s="141"/>
      <c r="R18" s="47" t="s">
        <v>16</v>
      </c>
      <c r="S18" s="40">
        <v>20</v>
      </c>
      <c r="T18" s="50">
        <v>10</v>
      </c>
      <c r="V18" s="47" t="s">
        <v>16</v>
      </c>
      <c r="W18" s="53">
        <v>6.2</v>
      </c>
      <c r="Y18" s="68">
        <v>13</v>
      </c>
      <c r="Z18" s="45">
        <v>13</v>
      </c>
      <c r="AA18" s="50" t="s">
        <v>128</v>
      </c>
    </row>
    <row r="19" spans="2:27" x14ac:dyDescent="0.25">
      <c r="B19" s="3" t="s">
        <v>17</v>
      </c>
      <c r="C19" s="4"/>
      <c r="E19" s="141"/>
      <c r="G19" s="21" t="s">
        <v>40</v>
      </c>
      <c r="H19" s="72" t="s">
        <v>46</v>
      </c>
      <c r="J19" s="141"/>
      <c r="K19" s="142"/>
      <c r="L19" s="142"/>
      <c r="N19" s="141"/>
      <c r="O19" s="141"/>
      <c r="P19" s="141"/>
      <c r="R19" s="47" t="s">
        <v>17</v>
      </c>
      <c r="S19" s="40">
        <v>30</v>
      </c>
      <c r="T19" s="50">
        <v>15</v>
      </c>
      <c r="V19" s="47" t="s">
        <v>17</v>
      </c>
      <c r="W19" s="53">
        <v>4.0999999999999996</v>
      </c>
      <c r="Y19" s="68">
        <v>14</v>
      </c>
      <c r="Z19" s="45">
        <v>14</v>
      </c>
      <c r="AA19" s="50" t="s">
        <v>129</v>
      </c>
    </row>
    <row r="20" spans="2:27" x14ac:dyDescent="0.25">
      <c r="B20" s="3" t="s">
        <v>18</v>
      </c>
      <c r="C20" s="4"/>
      <c r="E20" s="141"/>
      <c r="G20" s="21" t="s">
        <v>49</v>
      </c>
      <c r="H20" s="72" t="s">
        <v>46</v>
      </c>
      <c r="J20" s="141"/>
      <c r="K20" s="142"/>
      <c r="L20" s="142"/>
      <c r="N20" s="141"/>
      <c r="O20" s="141"/>
      <c r="P20" s="141"/>
      <c r="R20" s="47" t="s">
        <v>18</v>
      </c>
      <c r="S20" s="40">
        <v>20</v>
      </c>
      <c r="T20" s="50">
        <v>10</v>
      </c>
      <c r="V20" s="47" t="s">
        <v>18</v>
      </c>
      <c r="W20" s="53">
        <v>6.2</v>
      </c>
      <c r="Y20" s="68">
        <v>15</v>
      </c>
      <c r="Z20" s="45">
        <v>15</v>
      </c>
      <c r="AA20" s="50" t="s">
        <v>130</v>
      </c>
    </row>
    <row r="21" spans="2:27" ht="15.75" thickBot="1" x14ac:dyDescent="0.3">
      <c r="B21" s="3" t="s">
        <v>19</v>
      </c>
      <c r="C21" s="4"/>
      <c r="E21" s="141"/>
      <c r="G21" s="23" t="s">
        <v>47</v>
      </c>
      <c r="H21" s="73" t="s">
        <v>46</v>
      </c>
      <c r="J21" s="141"/>
      <c r="K21" s="142"/>
      <c r="L21" s="142"/>
      <c r="N21" s="141"/>
      <c r="O21" s="141"/>
      <c r="P21" s="141"/>
      <c r="R21" s="47" t="s">
        <v>19</v>
      </c>
      <c r="S21" s="40">
        <v>60</v>
      </c>
      <c r="T21" s="50">
        <v>25</v>
      </c>
      <c r="V21" s="47" t="s">
        <v>19</v>
      </c>
      <c r="W21" s="53">
        <v>3.6</v>
      </c>
      <c r="Y21" s="63">
        <v>16</v>
      </c>
      <c r="Z21" s="46">
        <v>16</v>
      </c>
      <c r="AA21" s="51" t="s">
        <v>131</v>
      </c>
    </row>
    <row r="22" spans="2:27" x14ac:dyDescent="0.25">
      <c r="B22" s="3" t="s">
        <v>20</v>
      </c>
      <c r="C22" s="4"/>
      <c r="E22" s="141"/>
      <c r="G22" s="141"/>
      <c r="H22" s="142"/>
      <c r="J22" s="141"/>
      <c r="K22" s="142"/>
      <c r="L22" s="142"/>
      <c r="N22" s="141"/>
      <c r="O22" s="141"/>
      <c r="P22" s="141"/>
      <c r="R22" s="47" t="s">
        <v>20</v>
      </c>
      <c r="S22" s="40">
        <v>50</v>
      </c>
      <c r="T22" s="50">
        <v>20</v>
      </c>
      <c r="V22" s="47" t="s">
        <v>20</v>
      </c>
      <c r="W22" s="53">
        <v>4.0999999999999996</v>
      </c>
      <c r="Y22" s="141"/>
      <c r="Z22" s="141"/>
      <c r="AA22" s="141"/>
    </row>
    <row r="23" spans="2:27" ht="15.75" thickBot="1" x14ac:dyDescent="0.3">
      <c r="B23" s="5" t="s">
        <v>21</v>
      </c>
      <c r="C23" s="6"/>
      <c r="E23" s="141"/>
      <c r="G23" s="141"/>
      <c r="H23" s="142"/>
      <c r="J23" s="141"/>
      <c r="K23" s="142"/>
      <c r="L23" s="142"/>
      <c r="N23" s="141"/>
      <c r="O23" s="141"/>
      <c r="P23" s="141"/>
      <c r="R23" s="48" t="s">
        <v>21</v>
      </c>
      <c r="S23" s="49">
        <v>40</v>
      </c>
      <c r="T23" s="51">
        <v>15</v>
      </c>
      <c r="V23" s="48" t="s">
        <v>21</v>
      </c>
      <c r="W23" s="54">
        <v>6.2</v>
      </c>
      <c r="Y23" s="141"/>
      <c r="Z23" s="141"/>
      <c r="AA23" s="141"/>
    </row>
    <row r="24" spans="2:27" s="141" customFormat="1" x14ac:dyDescent="0.25">
      <c r="H24" s="142"/>
      <c r="K24" s="142"/>
      <c r="L24" s="142"/>
      <c r="R24" s="256" t="s">
        <v>87</v>
      </c>
      <c r="S24" s="257"/>
      <c r="T24" s="258"/>
      <c r="V24" s="144" t="s">
        <v>101</v>
      </c>
    </row>
    <row r="25" spans="2:27" s="141" customFormat="1" x14ac:dyDescent="0.25">
      <c r="H25" s="142"/>
      <c r="K25" s="142"/>
      <c r="L25" s="142"/>
      <c r="R25" s="259"/>
      <c r="S25" s="260"/>
      <c r="T25" s="261"/>
    </row>
    <row r="26" spans="2:27" s="141" customFormat="1" x14ac:dyDescent="0.25">
      <c r="H26" s="142"/>
      <c r="K26" s="142"/>
      <c r="L26" s="142"/>
      <c r="R26" s="259"/>
      <c r="S26" s="260"/>
      <c r="T26" s="261"/>
    </row>
    <row r="27" spans="2:27" s="141" customFormat="1" ht="15.75" thickBot="1" x14ac:dyDescent="0.3">
      <c r="H27" s="142"/>
      <c r="K27" s="142"/>
      <c r="L27" s="142"/>
      <c r="R27" s="262"/>
      <c r="S27" s="263"/>
      <c r="T27" s="264"/>
    </row>
    <row r="28" spans="2:27" s="141" customFormat="1" x14ac:dyDescent="0.25">
      <c r="H28" s="142"/>
      <c r="K28" s="142"/>
      <c r="L28" s="142"/>
    </row>
    <row r="29" spans="2:27" s="141" customFormat="1" x14ac:dyDescent="0.25">
      <c r="H29" s="142"/>
      <c r="K29" s="142"/>
      <c r="L29" s="142"/>
    </row>
    <row r="30" spans="2:27" s="141" customFormat="1" x14ac:dyDescent="0.25">
      <c r="H30" s="142"/>
      <c r="K30" s="142"/>
      <c r="L30" s="142"/>
    </row>
    <row r="31" spans="2:27" s="141" customFormat="1" x14ac:dyDescent="0.25">
      <c r="H31" s="142"/>
      <c r="K31" s="142"/>
      <c r="L31" s="142"/>
    </row>
    <row r="32" spans="2:27" s="141" customFormat="1" x14ac:dyDescent="0.25">
      <c r="H32" s="142"/>
      <c r="K32" s="142"/>
      <c r="L32" s="142"/>
    </row>
    <row r="33" spans="8:12" s="141" customFormat="1" x14ac:dyDescent="0.25">
      <c r="H33" s="142"/>
      <c r="K33" s="142"/>
      <c r="L33" s="142"/>
    </row>
    <row r="34" spans="8:12" s="141" customFormat="1" x14ac:dyDescent="0.25">
      <c r="H34" s="142"/>
      <c r="K34" s="142"/>
      <c r="L34" s="142"/>
    </row>
    <row r="35" spans="8:12" s="141" customFormat="1" x14ac:dyDescent="0.25">
      <c r="H35" s="142"/>
      <c r="K35" s="142"/>
      <c r="L35" s="142"/>
    </row>
    <row r="36" spans="8:12" s="141" customFormat="1" x14ac:dyDescent="0.25">
      <c r="H36" s="142"/>
      <c r="K36" s="142"/>
      <c r="L36" s="142"/>
    </row>
    <row r="37" spans="8:12" s="141" customFormat="1" x14ac:dyDescent="0.25">
      <c r="H37" s="142"/>
      <c r="K37" s="142"/>
      <c r="L37" s="142"/>
    </row>
    <row r="38" spans="8:12" s="141" customFormat="1" x14ac:dyDescent="0.25">
      <c r="H38" s="142"/>
      <c r="K38" s="142"/>
      <c r="L38" s="142"/>
    </row>
    <row r="39" spans="8:12" s="141" customFormat="1" x14ac:dyDescent="0.25">
      <c r="H39" s="142"/>
      <c r="K39" s="142"/>
      <c r="L39" s="142"/>
    </row>
    <row r="40" spans="8:12" s="141" customFormat="1" x14ac:dyDescent="0.25">
      <c r="H40" s="142"/>
      <c r="K40" s="142"/>
      <c r="L40" s="142"/>
    </row>
    <row r="41" spans="8:12" s="141" customFormat="1" x14ac:dyDescent="0.25">
      <c r="H41" s="142"/>
      <c r="K41" s="142"/>
      <c r="L41" s="142"/>
    </row>
    <row r="42" spans="8:12" s="141" customFormat="1" x14ac:dyDescent="0.25">
      <c r="H42" s="142"/>
      <c r="K42" s="142"/>
      <c r="L42" s="142"/>
    </row>
    <row r="43" spans="8:12" s="141" customFormat="1" x14ac:dyDescent="0.25">
      <c r="H43" s="142"/>
      <c r="K43" s="142"/>
      <c r="L43" s="142"/>
    </row>
    <row r="44" spans="8:12" s="141" customFormat="1" x14ac:dyDescent="0.25">
      <c r="H44" s="142"/>
      <c r="K44" s="142"/>
      <c r="L44" s="142"/>
    </row>
    <row r="45" spans="8:12" s="141" customFormat="1" x14ac:dyDescent="0.25">
      <c r="H45" s="142"/>
      <c r="K45" s="142"/>
      <c r="L45" s="142"/>
    </row>
    <row r="46" spans="8:12" s="141" customFormat="1" x14ac:dyDescent="0.25">
      <c r="H46" s="142"/>
      <c r="K46" s="142"/>
      <c r="L46" s="142"/>
    </row>
    <row r="47" spans="8:12" s="141" customFormat="1" x14ac:dyDescent="0.25">
      <c r="H47" s="142"/>
      <c r="K47" s="142"/>
      <c r="L47" s="142"/>
    </row>
    <row r="48" spans="8:12" s="141" customFormat="1" x14ac:dyDescent="0.25">
      <c r="H48" s="142"/>
      <c r="K48" s="142"/>
      <c r="L48" s="142"/>
    </row>
    <row r="49" spans="8:12" s="141" customFormat="1" x14ac:dyDescent="0.25">
      <c r="H49" s="142"/>
      <c r="K49" s="142"/>
      <c r="L49" s="142"/>
    </row>
    <row r="50" spans="8:12" s="141" customFormat="1" x14ac:dyDescent="0.25">
      <c r="H50" s="142"/>
      <c r="K50" s="142"/>
      <c r="L50" s="142"/>
    </row>
    <row r="51" spans="8:12" s="141" customFormat="1" x14ac:dyDescent="0.25">
      <c r="H51" s="142"/>
      <c r="K51" s="142"/>
      <c r="L51" s="142"/>
    </row>
    <row r="52" spans="8:12" s="141" customFormat="1" x14ac:dyDescent="0.25">
      <c r="H52" s="142"/>
      <c r="K52" s="142"/>
      <c r="L52" s="142"/>
    </row>
    <row r="53" spans="8:12" s="141" customFormat="1" x14ac:dyDescent="0.25">
      <c r="H53" s="142"/>
      <c r="K53" s="142"/>
      <c r="L53" s="142"/>
    </row>
    <row r="54" spans="8:12" s="141" customFormat="1" x14ac:dyDescent="0.25">
      <c r="H54" s="142"/>
      <c r="K54" s="142"/>
      <c r="L54" s="142"/>
    </row>
    <row r="55" spans="8:12" s="141" customFormat="1" x14ac:dyDescent="0.25">
      <c r="H55" s="142"/>
      <c r="K55" s="142"/>
      <c r="L55" s="142"/>
    </row>
    <row r="56" spans="8:12" s="141" customFormat="1" x14ac:dyDescent="0.25">
      <c r="H56" s="142"/>
      <c r="K56" s="142"/>
      <c r="L56" s="142"/>
    </row>
    <row r="57" spans="8:12" s="141" customFormat="1" x14ac:dyDescent="0.25">
      <c r="H57" s="142"/>
      <c r="K57" s="142"/>
      <c r="L57" s="142"/>
    </row>
    <row r="58" spans="8:12" s="141" customFormat="1" x14ac:dyDescent="0.25">
      <c r="H58" s="142"/>
      <c r="K58" s="142"/>
      <c r="L58" s="142"/>
    </row>
    <row r="59" spans="8:12" s="141" customFormat="1" x14ac:dyDescent="0.25">
      <c r="H59" s="142"/>
      <c r="K59" s="142"/>
      <c r="L59" s="142"/>
    </row>
    <row r="60" spans="8:12" s="141" customFormat="1" x14ac:dyDescent="0.25">
      <c r="H60" s="142"/>
      <c r="K60" s="142"/>
      <c r="L60" s="142"/>
    </row>
    <row r="61" spans="8:12" s="141" customFormat="1" x14ac:dyDescent="0.25">
      <c r="H61" s="142"/>
      <c r="K61" s="142"/>
      <c r="L61" s="142"/>
    </row>
    <row r="62" spans="8:12" s="141" customFormat="1" x14ac:dyDescent="0.25">
      <c r="H62" s="142"/>
      <c r="K62" s="142"/>
      <c r="L62" s="142"/>
    </row>
    <row r="63" spans="8:12" s="141" customFormat="1" x14ac:dyDescent="0.25">
      <c r="H63" s="142"/>
      <c r="K63" s="142"/>
      <c r="L63" s="142"/>
    </row>
    <row r="64" spans="8:12" s="141" customFormat="1" x14ac:dyDescent="0.25">
      <c r="H64" s="142"/>
      <c r="K64" s="142"/>
      <c r="L64" s="142"/>
    </row>
    <row r="65" spans="8:12" s="141" customFormat="1" x14ac:dyDescent="0.25">
      <c r="H65" s="142"/>
      <c r="K65" s="142"/>
      <c r="L65" s="142"/>
    </row>
    <row r="66" spans="8:12" s="141" customFormat="1" x14ac:dyDescent="0.25">
      <c r="H66" s="142"/>
      <c r="K66" s="142"/>
      <c r="L66" s="142"/>
    </row>
    <row r="67" spans="8:12" s="141" customFormat="1" x14ac:dyDescent="0.25">
      <c r="H67" s="142"/>
      <c r="K67" s="142"/>
      <c r="L67" s="142"/>
    </row>
    <row r="68" spans="8:12" s="141" customFormat="1" x14ac:dyDescent="0.25">
      <c r="H68" s="142"/>
      <c r="K68" s="142"/>
      <c r="L68" s="142"/>
    </row>
    <row r="69" spans="8:12" s="141" customFormat="1" x14ac:dyDescent="0.25">
      <c r="H69" s="142"/>
      <c r="K69" s="142"/>
      <c r="L69" s="142"/>
    </row>
    <row r="70" spans="8:12" s="141" customFormat="1" x14ac:dyDescent="0.25">
      <c r="H70" s="142"/>
      <c r="K70" s="142"/>
      <c r="L70" s="142"/>
    </row>
    <row r="71" spans="8:12" s="141" customFormat="1" x14ac:dyDescent="0.25">
      <c r="H71" s="142"/>
      <c r="K71" s="142"/>
      <c r="L71" s="142"/>
    </row>
    <row r="72" spans="8:12" s="141" customFormat="1" x14ac:dyDescent="0.25">
      <c r="H72" s="142"/>
      <c r="K72" s="142"/>
      <c r="L72" s="142"/>
    </row>
    <row r="73" spans="8:12" s="141" customFormat="1" x14ac:dyDescent="0.25">
      <c r="H73" s="142"/>
      <c r="K73" s="142"/>
      <c r="L73" s="142"/>
    </row>
    <row r="74" spans="8:12" s="141" customFormat="1" x14ac:dyDescent="0.25">
      <c r="H74" s="142"/>
      <c r="K74" s="142"/>
      <c r="L74" s="142"/>
    </row>
    <row r="75" spans="8:12" s="141" customFormat="1" x14ac:dyDescent="0.25">
      <c r="H75" s="142"/>
      <c r="K75" s="142"/>
      <c r="L75" s="142"/>
    </row>
    <row r="76" spans="8:12" s="141" customFormat="1" x14ac:dyDescent="0.25">
      <c r="H76" s="142"/>
      <c r="K76" s="142"/>
      <c r="L76" s="142"/>
    </row>
    <row r="77" spans="8:12" s="141" customFormat="1" x14ac:dyDescent="0.25">
      <c r="H77" s="142"/>
      <c r="K77" s="142"/>
      <c r="L77" s="142"/>
    </row>
    <row r="78" spans="8:12" s="141" customFormat="1" x14ac:dyDescent="0.25">
      <c r="H78" s="142"/>
      <c r="K78" s="142"/>
      <c r="L78" s="142"/>
    </row>
    <row r="79" spans="8:12" s="141" customFormat="1" x14ac:dyDescent="0.25">
      <c r="H79" s="142"/>
      <c r="K79" s="142"/>
      <c r="L79" s="142"/>
    </row>
    <row r="80" spans="8:12" s="141" customFormat="1" x14ac:dyDescent="0.25">
      <c r="H80" s="142"/>
      <c r="K80" s="142"/>
      <c r="L80" s="142"/>
    </row>
    <row r="81" spans="8:12" s="141" customFormat="1" x14ac:dyDescent="0.25">
      <c r="H81" s="142"/>
      <c r="K81" s="142"/>
      <c r="L81" s="142"/>
    </row>
    <row r="82" spans="8:12" s="141" customFormat="1" x14ac:dyDescent="0.25">
      <c r="H82" s="142"/>
      <c r="K82" s="142"/>
      <c r="L82" s="142"/>
    </row>
    <row r="83" spans="8:12" s="141" customFormat="1" x14ac:dyDescent="0.25">
      <c r="H83" s="142"/>
      <c r="K83" s="142"/>
      <c r="L83" s="142"/>
    </row>
    <row r="84" spans="8:12" s="141" customFormat="1" x14ac:dyDescent="0.25">
      <c r="H84" s="142"/>
      <c r="K84" s="142"/>
      <c r="L84" s="142"/>
    </row>
    <row r="85" spans="8:12" s="141" customFormat="1" x14ac:dyDescent="0.25">
      <c r="H85" s="142"/>
      <c r="K85" s="142"/>
      <c r="L85" s="142"/>
    </row>
    <row r="86" spans="8:12" s="141" customFormat="1" x14ac:dyDescent="0.25">
      <c r="H86" s="142"/>
      <c r="K86" s="142"/>
      <c r="L86" s="142"/>
    </row>
    <row r="87" spans="8:12" s="141" customFormat="1" x14ac:dyDescent="0.25">
      <c r="H87" s="142"/>
      <c r="K87" s="142"/>
      <c r="L87" s="142"/>
    </row>
    <row r="88" spans="8:12" s="141" customFormat="1" x14ac:dyDescent="0.25">
      <c r="H88" s="142"/>
      <c r="K88" s="142"/>
      <c r="L88" s="142"/>
    </row>
    <row r="89" spans="8:12" s="141" customFormat="1" x14ac:dyDescent="0.25">
      <c r="H89" s="142"/>
      <c r="K89" s="142"/>
      <c r="L89" s="142"/>
    </row>
    <row r="90" spans="8:12" s="141" customFormat="1" x14ac:dyDescent="0.25">
      <c r="H90" s="142"/>
      <c r="K90" s="142"/>
      <c r="L90" s="142"/>
    </row>
    <row r="91" spans="8:12" s="141" customFormat="1" x14ac:dyDescent="0.25">
      <c r="H91" s="142"/>
      <c r="K91" s="142"/>
      <c r="L91" s="142"/>
    </row>
    <row r="92" spans="8:12" s="141" customFormat="1" x14ac:dyDescent="0.25">
      <c r="H92" s="142"/>
      <c r="K92" s="142"/>
      <c r="L92" s="142"/>
    </row>
    <row r="93" spans="8:12" s="141" customFormat="1" x14ac:dyDescent="0.25">
      <c r="H93" s="142"/>
      <c r="K93" s="142"/>
      <c r="L93" s="142"/>
    </row>
    <row r="94" spans="8:12" s="141" customFormat="1" x14ac:dyDescent="0.25">
      <c r="H94" s="142"/>
      <c r="K94" s="142"/>
      <c r="L94" s="142"/>
    </row>
    <row r="95" spans="8:12" s="141" customFormat="1" x14ac:dyDescent="0.25">
      <c r="H95" s="142"/>
      <c r="K95" s="142"/>
      <c r="L95" s="142"/>
    </row>
    <row r="96" spans="8:12" s="141" customFormat="1" x14ac:dyDescent="0.25">
      <c r="H96" s="142"/>
      <c r="K96" s="142"/>
      <c r="L96" s="142"/>
    </row>
    <row r="97" spans="8:12" s="141" customFormat="1" x14ac:dyDescent="0.25">
      <c r="H97" s="142"/>
      <c r="K97" s="142"/>
      <c r="L97" s="142"/>
    </row>
    <row r="98" spans="8:12" s="141" customFormat="1" x14ac:dyDescent="0.25">
      <c r="H98" s="142"/>
      <c r="K98" s="142"/>
      <c r="L98" s="142"/>
    </row>
    <row r="99" spans="8:12" s="141" customFormat="1" x14ac:dyDescent="0.25">
      <c r="H99" s="142"/>
      <c r="K99" s="142"/>
      <c r="L99" s="142"/>
    </row>
    <row r="100" spans="8:12" s="141" customFormat="1" x14ac:dyDescent="0.25">
      <c r="H100" s="142"/>
      <c r="K100" s="142"/>
      <c r="L100" s="142"/>
    </row>
    <row r="101" spans="8:12" s="141" customFormat="1" x14ac:dyDescent="0.25">
      <c r="H101" s="142"/>
      <c r="K101" s="142"/>
      <c r="L101" s="142"/>
    </row>
    <row r="102" spans="8:12" s="141" customFormat="1" x14ac:dyDescent="0.25">
      <c r="H102" s="142"/>
      <c r="K102" s="142"/>
      <c r="L102" s="142"/>
    </row>
    <row r="103" spans="8:12" s="141" customFormat="1" x14ac:dyDescent="0.25">
      <c r="H103" s="142"/>
      <c r="K103" s="142"/>
      <c r="L103" s="142"/>
    </row>
    <row r="104" spans="8:12" s="141" customFormat="1" x14ac:dyDescent="0.25">
      <c r="H104" s="142"/>
      <c r="K104" s="142"/>
      <c r="L104" s="142"/>
    </row>
    <row r="105" spans="8:12" s="141" customFormat="1" x14ac:dyDescent="0.25">
      <c r="H105" s="142"/>
      <c r="K105" s="142"/>
      <c r="L105" s="142"/>
    </row>
    <row r="106" spans="8:12" s="141" customFormat="1" x14ac:dyDescent="0.25">
      <c r="H106" s="142"/>
      <c r="K106" s="142"/>
      <c r="L106" s="142"/>
    </row>
    <row r="107" spans="8:12" s="141" customFormat="1" x14ac:dyDescent="0.25">
      <c r="H107" s="142"/>
      <c r="K107" s="142"/>
      <c r="L107" s="142"/>
    </row>
    <row r="108" spans="8:12" s="141" customFormat="1" x14ac:dyDescent="0.25">
      <c r="H108" s="142"/>
      <c r="K108" s="142"/>
      <c r="L108" s="142"/>
    </row>
    <row r="109" spans="8:12" s="141" customFormat="1" x14ac:dyDescent="0.25">
      <c r="H109" s="142"/>
      <c r="K109" s="142"/>
      <c r="L109" s="142"/>
    </row>
    <row r="110" spans="8:12" s="141" customFormat="1" x14ac:dyDescent="0.25">
      <c r="H110" s="142"/>
      <c r="K110" s="142"/>
      <c r="L110" s="142"/>
    </row>
    <row r="111" spans="8:12" s="141" customFormat="1" x14ac:dyDescent="0.25">
      <c r="H111" s="142"/>
      <c r="K111" s="142"/>
      <c r="L111" s="142"/>
    </row>
    <row r="112" spans="8:12" s="141" customFormat="1" x14ac:dyDescent="0.25">
      <c r="H112" s="142"/>
      <c r="K112" s="142"/>
      <c r="L112" s="142"/>
    </row>
    <row r="113" spans="8:12" s="141" customFormat="1" x14ac:dyDescent="0.25">
      <c r="H113" s="142"/>
      <c r="K113" s="142"/>
      <c r="L113" s="142"/>
    </row>
    <row r="114" spans="8:12" s="141" customFormat="1" x14ac:dyDescent="0.25">
      <c r="H114" s="142"/>
      <c r="K114" s="142"/>
      <c r="L114" s="142"/>
    </row>
    <row r="115" spans="8:12" s="141" customFormat="1" x14ac:dyDescent="0.25">
      <c r="H115" s="142"/>
      <c r="K115" s="142"/>
      <c r="L115" s="142"/>
    </row>
    <row r="116" spans="8:12" s="141" customFormat="1" x14ac:dyDescent="0.25">
      <c r="H116" s="142"/>
      <c r="K116" s="142"/>
      <c r="L116" s="142"/>
    </row>
    <row r="117" spans="8:12" s="141" customFormat="1" x14ac:dyDescent="0.25">
      <c r="H117" s="142"/>
      <c r="K117" s="142"/>
      <c r="L117" s="142"/>
    </row>
    <row r="118" spans="8:12" s="141" customFormat="1" x14ac:dyDescent="0.25">
      <c r="H118" s="142"/>
      <c r="K118" s="142"/>
      <c r="L118" s="142"/>
    </row>
    <row r="119" spans="8:12" s="141" customFormat="1" x14ac:dyDescent="0.25">
      <c r="H119" s="142"/>
      <c r="K119" s="142"/>
      <c r="L119" s="142"/>
    </row>
    <row r="120" spans="8:12" s="141" customFormat="1" x14ac:dyDescent="0.25">
      <c r="H120" s="142"/>
      <c r="K120" s="142"/>
      <c r="L120" s="142"/>
    </row>
    <row r="121" spans="8:12" s="141" customFormat="1" x14ac:dyDescent="0.25">
      <c r="H121" s="142"/>
      <c r="K121" s="142"/>
      <c r="L121" s="142"/>
    </row>
    <row r="122" spans="8:12" s="141" customFormat="1" x14ac:dyDescent="0.25">
      <c r="H122" s="142"/>
      <c r="K122" s="142"/>
      <c r="L122" s="142"/>
    </row>
    <row r="123" spans="8:12" s="141" customFormat="1" x14ac:dyDescent="0.25">
      <c r="H123" s="142"/>
      <c r="K123" s="142"/>
      <c r="L123" s="142"/>
    </row>
    <row r="124" spans="8:12" s="141" customFormat="1" x14ac:dyDescent="0.25">
      <c r="H124" s="142"/>
      <c r="K124" s="142"/>
      <c r="L124" s="142"/>
    </row>
    <row r="125" spans="8:12" s="141" customFormat="1" x14ac:dyDescent="0.25">
      <c r="H125" s="142"/>
      <c r="K125" s="142"/>
      <c r="L125" s="142"/>
    </row>
    <row r="126" spans="8:12" s="141" customFormat="1" x14ac:dyDescent="0.25">
      <c r="H126" s="142"/>
      <c r="K126" s="142"/>
      <c r="L126" s="142"/>
    </row>
    <row r="127" spans="8:12" s="141" customFormat="1" x14ac:dyDescent="0.25">
      <c r="H127" s="142"/>
      <c r="K127" s="142"/>
      <c r="L127" s="142"/>
    </row>
    <row r="128" spans="8:12" s="141" customFormat="1" x14ac:dyDescent="0.25">
      <c r="H128" s="142"/>
      <c r="K128" s="142"/>
      <c r="L128" s="142"/>
    </row>
    <row r="129" spans="8:12" s="141" customFormat="1" x14ac:dyDescent="0.25">
      <c r="H129" s="142"/>
      <c r="K129" s="142"/>
      <c r="L129" s="142"/>
    </row>
    <row r="130" spans="8:12" s="141" customFormat="1" x14ac:dyDescent="0.25">
      <c r="H130" s="142"/>
      <c r="K130" s="142"/>
      <c r="L130" s="142"/>
    </row>
    <row r="131" spans="8:12" s="141" customFormat="1" x14ac:dyDescent="0.25">
      <c r="H131" s="142"/>
      <c r="K131" s="142"/>
      <c r="L131" s="142"/>
    </row>
    <row r="132" spans="8:12" s="141" customFormat="1" x14ac:dyDescent="0.25">
      <c r="H132" s="142"/>
      <c r="K132" s="142"/>
      <c r="L132" s="142"/>
    </row>
    <row r="133" spans="8:12" s="141" customFormat="1" x14ac:dyDescent="0.25">
      <c r="H133" s="142"/>
      <c r="K133" s="142"/>
      <c r="L133" s="142"/>
    </row>
    <row r="134" spans="8:12" s="141" customFormat="1" x14ac:dyDescent="0.25">
      <c r="H134" s="142"/>
      <c r="K134" s="142"/>
      <c r="L134" s="142"/>
    </row>
    <row r="135" spans="8:12" s="141" customFormat="1" x14ac:dyDescent="0.25">
      <c r="H135" s="142"/>
      <c r="K135" s="142"/>
      <c r="L135" s="142"/>
    </row>
    <row r="136" spans="8:12" s="141" customFormat="1" x14ac:dyDescent="0.25">
      <c r="H136" s="142"/>
      <c r="K136" s="142"/>
      <c r="L136" s="142"/>
    </row>
    <row r="137" spans="8:12" s="141" customFormat="1" x14ac:dyDescent="0.25">
      <c r="H137" s="142"/>
      <c r="K137" s="142"/>
      <c r="L137" s="142"/>
    </row>
    <row r="138" spans="8:12" s="141" customFormat="1" x14ac:dyDescent="0.25">
      <c r="H138" s="142"/>
      <c r="K138" s="142"/>
      <c r="L138" s="142"/>
    </row>
    <row r="139" spans="8:12" s="141" customFormat="1" x14ac:dyDescent="0.25">
      <c r="H139" s="142"/>
      <c r="K139" s="142"/>
      <c r="L139" s="142"/>
    </row>
    <row r="140" spans="8:12" s="141" customFormat="1" x14ac:dyDescent="0.25">
      <c r="H140" s="142"/>
      <c r="K140" s="142"/>
      <c r="L140" s="142"/>
    </row>
    <row r="141" spans="8:12" s="141" customFormat="1" x14ac:dyDescent="0.25">
      <c r="H141" s="142"/>
      <c r="K141" s="142"/>
      <c r="L141" s="142"/>
    </row>
    <row r="142" spans="8:12" s="141" customFormat="1" x14ac:dyDescent="0.25">
      <c r="H142" s="142"/>
      <c r="K142" s="142"/>
      <c r="L142" s="142"/>
    </row>
    <row r="143" spans="8:12" s="141" customFormat="1" x14ac:dyDescent="0.25">
      <c r="H143" s="142"/>
      <c r="K143" s="142"/>
      <c r="L143" s="142"/>
    </row>
    <row r="144" spans="8:12" s="141" customFormat="1" x14ac:dyDescent="0.25">
      <c r="H144" s="142"/>
      <c r="K144" s="142"/>
      <c r="L144" s="142"/>
    </row>
    <row r="145" spans="8:12" s="141" customFormat="1" x14ac:dyDescent="0.25">
      <c r="H145" s="142"/>
      <c r="K145" s="142"/>
      <c r="L145" s="142"/>
    </row>
    <row r="146" spans="8:12" s="141" customFormat="1" x14ac:dyDescent="0.25">
      <c r="H146" s="142"/>
      <c r="K146" s="142"/>
      <c r="L146" s="142"/>
    </row>
    <row r="147" spans="8:12" s="141" customFormat="1" x14ac:dyDescent="0.25">
      <c r="H147" s="142"/>
      <c r="K147" s="142"/>
      <c r="L147" s="142"/>
    </row>
    <row r="148" spans="8:12" s="141" customFormat="1" x14ac:dyDescent="0.25">
      <c r="H148" s="142"/>
      <c r="K148" s="142"/>
      <c r="L148" s="142"/>
    </row>
    <row r="149" spans="8:12" s="141" customFormat="1" x14ac:dyDescent="0.25">
      <c r="H149" s="142"/>
      <c r="K149" s="142"/>
      <c r="L149" s="142"/>
    </row>
    <row r="150" spans="8:12" s="141" customFormat="1" x14ac:dyDescent="0.25">
      <c r="H150" s="142"/>
      <c r="K150" s="142"/>
      <c r="L150" s="142"/>
    </row>
    <row r="151" spans="8:12" s="141" customFormat="1" x14ac:dyDescent="0.25">
      <c r="H151" s="142"/>
      <c r="K151" s="142"/>
      <c r="L151" s="142"/>
    </row>
    <row r="152" spans="8:12" s="141" customFormat="1" x14ac:dyDescent="0.25">
      <c r="H152" s="142"/>
      <c r="K152" s="142"/>
      <c r="L152" s="142"/>
    </row>
    <row r="153" spans="8:12" s="141" customFormat="1" x14ac:dyDescent="0.25">
      <c r="H153" s="142"/>
      <c r="K153" s="142"/>
      <c r="L153" s="142"/>
    </row>
    <row r="154" spans="8:12" s="141" customFormat="1" x14ac:dyDescent="0.25">
      <c r="H154" s="142"/>
      <c r="K154" s="142"/>
      <c r="L154" s="142"/>
    </row>
    <row r="155" spans="8:12" s="141" customFormat="1" x14ac:dyDescent="0.25">
      <c r="H155" s="142"/>
      <c r="K155" s="142"/>
      <c r="L155" s="142"/>
    </row>
    <row r="156" spans="8:12" s="141" customFormat="1" x14ac:dyDescent="0.25">
      <c r="H156" s="142"/>
      <c r="K156" s="142"/>
      <c r="L156" s="142"/>
    </row>
    <row r="157" spans="8:12" s="141" customFormat="1" x14ac:dyDescent="0.25">
      <c r="H157" s="142"/>
      <c r="K157" s="142"/>
      <c r="L157" s="142"/>
    </row>
    <row r="158" spans="8:12" s="141" customFormat="1" x14ac:dyDescent="0.25">
      <c r="H158" s="142"/>
      <c r="K158" s="142"/>
      <c r="L158" s="142"/>
    </row>
    <row r="159" spans="8:12" s="141" customFormat="1" x14ac:dyDescent="0.25">
      <c r="H159" s="142"/>
      <c r="K159" s="142"/>
      <c r="L159" s="142"/>
    </row>
    <row r="160" spans="8:12" s="141" customFormat="1" x14ac:dyDescent="0.25">
      <c r="H160" s="142"/>
      <c r="K160" s="142"/>
      <c r="L160" s="142"/>
    </row>
    <row r="161" spans="8:12" s="141" customFormat="1" x14ac:dyDescent="0.25">
      <c r="H161" s="142"/>
      <c r="K161" s="142"/>
      <c r="L161" s="142"/>
    </row>
    <row r="162" spans="8:12" s="141" customFormat="1" x14ac:dyDescent="0.25">
      <c r="H162" s="142"/>
      <c r="K162" s="142"/>
      <c r="L162" s="142"/>
    </row>
    <row r="163" spans="8:12" s="141" customFormat="1" x14ac:dyDescent="0.25">
      <c r="H163" s="142"/>
      <c r="K163" s="142"/>
      <c r="L163" s="142"/>
    </row>
    <row r="164" spans="8:12" s="141" customFormat="1" x14ac:dyDescent="0.25">
      <c r="H164" s="142"/>
      <c r="K164" s="142"/>
      <c r="L164" s="142"/>
    </row>
    <row r="165" spans="8:12" s="141" customFormat="1" x14ac:dyDescent="0.25">
      <c r="H165" s="142"/>
      <c r="K165" s="142"/>
      <c r="L165" s="142"/>
    </row>
    <row r="166" spans="8:12" s="141" customFormat="1" x14ac:dyDescent="0.25">
      <c r="H166" s="142"/>
      <c r="K166" s="142"/>
      <c r="L166" s="142"/>
    </row>
    <row r="167" spans="8:12" s="141" customFormat="1" x14ac:dyDescent="0.25">
      <c r="H167" s="142"/>
      <c r="K167" s="142"/>
      <c r="L167" s="142"/>
    </row>
    <row r="168" spans="8:12" s="141" customFormat="1" x14ac:dyDescent="0.25">
      <c r="H168" s="142"/>
      <c r="K168" s="142"/>
      <c r="L168" s="142"/>
    </row>
    <row r="169" spans="8:12" s="141" customFormat="1" x14ac:dyDescent="0.25">
      <c r="H169" s="142"/>
      <c r="K169" s="142"/>
      <c r="L169" s="142"/>
    </row>
    <row r="170" spans="8:12" s="141" customFormat="1" x14ac:dyDescent="0.25">
      <c r="H170" s="142"/>
      <c r="K170" s="142"/>
      <c r="L170" s="142"/>
    </row>
    <row r="171" spans="8:12" s="141" customFormat="1" x14ac:dyDescent="0.25">
      <c r="H171" s="142"/>
      <c r="K171" s="142"/>
      <c r="L171" s="142"/>
    </row>
    <row r="172" spans="8:12" s="141" customFormat="1" x14ac:dyDescent="0.25">
      <c r="H172" s="142"/>
      <c r="K172" s="142"/>
      <c r="L172" s="142"/>
    </row>
    <row r="173" spans="8:12" s="141" customFormat="1" x14ac:dyDescent="0.25">
      <c r="H173" s="142"/>
      <c r="K173" s="142"/>
      <c r="L173" s="142"/>
    </row>
    <row r="174" spans="8:12" s="141" customFormat="1" x14ac:dyDescent="0.25">
      <c r="H174" s="142"/>
      <c r="K174" s="142"/>
      <c r="L174" s="142"/>
    </row>
    <row r="175" spans="8:12" s="141" customFormat="1" x14ac:dyDescent="0.25">
      <c r="H175" s="142"/>
      <c r="K175" s="142"/>
      <c r="L175" s="142"/>
    </row>
    <row r="176" spans="8:12" s="141" customFormat="1" x14ac:dyDescent="0.25">
      <c r="H176" s="142"/>
      <c r="K176" s="142"/>
      <c r="L176" s="142"/>
    </row>
    <row r="177" spans="8:12" s="141" customFormat="1" x14ac:dyDescent="0.25">
      <c r="H177" s="142"/>
      <c r="K177" s="142"/>
      <c r="L177" s="142"/>
    </row>
    <row r="178" spans="8:12" s="141" customFormat="1" x14ac:dyDescent="0.25">
      <c r="H178" s="142"/>
      <c r="K178" s="142"/>
      <c r="L178" s="142"/>
    </row>
    <row r="179" spans="8:12" s="141" customFormat="1" x14ac:dyDescent="0.25">
      <c r="H179" s="142"/>
      <c r="K179" s="142"/>
      <c r="L179" s="142"/>
    </row>
    <row r="180" spans="8:12" s="141" customFormat="1" x14ac:dyDescent="0.25">
      <c r="H180" s="142"/>
      <c r="K180" s="142"/>
      <c r="L180" s="142"/>
    </row>
    <row r="181" spans="8:12" s="141" customFormat="1" x14ac:dyDescent="0.25">
      <c r="H181" s="142"/>
      <c r="K181" s="142"/>
      <c r="L181" s="142"/>
    </row>
    <row r="182" spans="8:12" s="141" customFormat="1" x14ac:dyDescent="0.25">
      <c r="H182" s="142"/>
      <c r="K182" s="142"/>
      <c r="L182" s="142"/>
    </row>
    <row r="183" spans="8:12" s="141" customFormat="1" x14ac:dyDescent="0.25">
      <c r="H183" s="142"/>
      <c r="K183" s="142"/>
      <c r="L183" s="142"/>
    </row>
    <row r="184" spans="8:12" s="141" customFormat="1" x14ac:dyDescent="0.25">
      <c r="H184" s="142"/>
      <c r="K184" s="142"/>
      <c r="L184" s="142"/>
    </row>
    <row r="185" spans="8:12" s="141" customFormat="1" x14ac:dyDescent="0.25">
      <c r="H185" s="142"/>
      <c r="K185" s="142"/>
      <c r="L185" s="142"/>
    </row>
    <row r="186" spans="8:12" s="141" customFormat="1" x14ac:dyDescent="0.25">
      <c r="H186" s="142"/>
      <c r="K186" s="142"/>
      <c r="L186" s="142"/>
    </row>
    <row r="187" spans="8:12" s="141" customFormat="1" x14ac:dyDescent="0.25">
      <c r="H187" s="142"/>
      <c r="K187" s="142"/>
      <c r="L187" s="142"/>
    </row>
    <row r="188" spans="8:12" s="141" customFormat="1" x14ac:dyDescent="0.25">
      <c r="H188" s="142"/>
      <c r="K188" s="142"/>
      <c r="L188" s="142"/>
    </row>
    <row r="189" spans="8:12" s="141" customFormat="1" x14ac:dyDescent="0.25">
      <c r="H189" s="142"/>
      <c r="K189" s="142"/>
      <c r="L189" s="142"/>
    </row>
    <row r="190" spans="8:12" s="141" customFormat="1" x14ac:dyDescent="0.25">
      <c r="H190" s="142"/>
      <c r="K190" s="142"/>
      <c r="L190" s="142"/>
    </row>
    <row r="191" spans="8:12" s="141" customFormat="1" x14ac:dyDescent="0.25">
      <c r="H191" s="142"/>
      <c r="K191" s="142"/>
      <c r="L191" s="142"/>
    </row>
    <row r="192" spans="8:12" s="141" customFormat="1" x14ac:dyDescent="0.25">
      <c r="H192" s="142"/>
      <c r="K192" s="142"/>
      <c r="L192" s="142"/>
    </row>
    <row r="193" spans="8:12" s="141" customFormat="1" x14ac:dyDescent="0.25">
      <c r="H193" s="142"/>
      <c r="K193" s="142"/>
      <c r="L193" s="142"/>
    </row>
    <row r="194" spans="8:12" s="141" customFormat="1" x14ac:dyDescent="0.25">
      <c r="H194" s="142"/>
      <c r="K194" s="142"/>
      <c r="L194" s="142"/>
    </row>
    <row r="195" spans="8:12" s="141" customFormat="1" x14ac:dyDescent="0.25">
      <c r="H195" s="142"/>
      <c r="K195" s="142"/>
      <c r="L195" s="142"/>
    </row>
    <row r="196" spans="8:12" s="141" customFormat="1" x14ac:dyDescent="0.25">
      <c r="H196" s="142"/>
      <c r="K196" s="142"/>
      <c r="L196" s="142"/>
    </row>
    <row r="197" spans="8:12" s="141" customFormat="1" x14ac:dyDescent="0.25">
      <c r="H197" s="142"/>
      <c r="K197" s="142"/>
      <c r="L197" s="142"/>
    </row>
    <row r="198" spans="8:12" s="141" customFormat="1" x14ac:dyDescent="0.25">
      <c r="H198" s="142"/>
      <c r="K198" s="142"/>
      <c r="L198" s="142"/>
    </row>
    <row r="199" spans="8:12" s="141" customFormat="1" x14ac:dyDescent="0.25">
      <c r="H199" s="142"/>
      <c r="K199" s="142"/>
      <c r="L199" s="142"/>
    </row>
    <row r="200" spans="8:12" s="141" customFormat="1" x14ac:dyDescent="0.25">
      <c r="H200" s="142"/>
      <c r="K200" s="142"/>
      <c r="L200" s="142"/>
    </row>
    <row r="201" spans="8:12" s="141" customFormat="1" x14ac:dyDescent="0.25">
      <c r="H201" s="142"/>
      <c r="K201" s="142"/>
      <c r="L201" s="142"/>
    </row>
    <row r="202" spans="8:12" s="141" customFormat="1" x14ac:dyDescent="0.25">
      <c r="H202" s="142"/>
      <c r="K202" s="142"/>
      <c r="L202" s="142"/>
    </row>
    <row r="203" spans="8:12" s="141" customFormat="1" x14ac:dyDescent="0.25">
      <c r="H203" s="142"/>
      <c r="K203" s="142"/>
      <c r="L203" s="142"/>
    </row>
    <row r="204" spans="8:12" s="141" customFormat="1" x14ac:dyDescent="0.25">
      <c r="H204" s="142"/>
      <c r="K204" s="142"/>
      <c r="L204" s="142"/>
    </row>
    <row r="205" spans="8:12" s="141" customFormat="1" x14ac:dyDescent="0.25">
      <c r="H205" s="142"/>
      <c r="K205" s="142"/>
      <c r="L205" s="142"/>
    </row>
    <row r="206" spans="8:12" s="141" customFormat="1" x14ac:dyDescent="0.25">
      <c r="H206" s="142"/>
      <c r="K206" s="142"/>
      <c r="L206" s="142"/>
    </row>
    <row r="207" spans="8:12" s="141" customFormat="1" x14ac:dyDescent="0.25">
      <c r="H207" s="142"/>
      <c r="K207" s="142"/>
      <c r="L207" s="142"/>
    </row>
    <row r="208" spans="8:12" s="141" customFormat="1" x14ac:dyDescent="0.25">
      <c r="H208" s="142"/>
      <c r="K208" s="142"/>
      <c r="L208" s="142"/>
    </row>
    <row r="209" spans="8:12" s="141" customFormat="1" x14ac:dyDescent="0.25">
      <c r="H209" s="142"/>
      <c r="K209" s="142"/>
      <c r="L209" s="142"/>
    </row>
    <row r="210" spans="8:12" s="141" customFormat="1" x14ac:dyDescent="0.25">
      <c r="H210" s="142"/>
      <c r="K210" s="142"/>
      <c r="L210" s="142"/>
    </row>
    <row r="211" spans="8:12" s="141" customFormat="1" x14ac:dyDescent="0.25">
      <c r="H211" s="142"/>
      <c r="K211" s="142"/>
      <c r="L211" s="142"/>
    </row>
    <row r="212" spans="8:12" s="141" customFormat="1" x14ac:dyDescent="0.25">
      <c r="H212" s="142"/>
      <c r="K212" s="142"/>
      <c r="L212" s="142"/>
    </row>
    <row r="213" spans="8:12" s="141" customFormat="1" x14ac:dyDescent="0.25">
      <c r="H213" s="142"/>
      <c r="K213" s="142"/>
      <c r="L213" s="142"/>
    </row>
    <row r="214" spans="8:12" s="141" customFormat="1" x14ac:dyDescent="0.25">
      <c r="H214" s="142"/>
      <c r="K214" s="142"/>
      <c r="L214" s="142"/>
    </row>
    <row r="215" spans="8:12" s="141" customFormat="1" x14ac:dyDescent="0.25">
      <c r="H215" s="142"/>
      <c r="K215" s="142"/>
      <c r="L215" s="142"/>
    </row>
    <row r="216" spans="8:12" s="141" customFormat="1" x14ac:dyDescent="0.25">
      <c r="H216" s="142"/>
      <c r="K216" s="142"/>
      <c r="L216" s="142"/>
    </row>
    <row r="217" spans="8:12" s="141" customFormat="1" x14ac:dyDescent="0.25">
      <c r="H217" s="142"/>
      <c r="K217" s="142"/>
      <c r="L217" s="142"/>
    </row>
    <row r="218" spans="8:12" s="141" customFormat="1" x14ac:dyDescent="0.25">
      <c r="H218" s="142"/>
      <c r="K218" s="142"/>
      <c r="L218" s="142"/>
    </row>
    <row r="219" spans="8:12" s="141" customFormat="1" x14ac:dyDescent="0.25">
      <c r="H219" s="142"/>
      <c r="K219" s="142"/>
      <c r="L219" s="142"/>
    </row>
    <row r="220" spans="8:12" s="141" customFormat="1" x14ac:dyDescent="0.25">
      <c r="H220" s="142"/>
      <c r="K220" s="142"/>
      <c r="L220" s="142"/>
    </row>
    <row r="221" spans="8:12" s="141" customFormat="1" x14ac:dyDescent="0.25">
      <c r="H221" s="142"/>
      <c r="K221" s="142"/>
      <c r="L221" s="142"/>
    </row>
    <row r="222" spans="8:12" s="141" customFormat="1" x14ac:dyDescent="0.25">
      <c r="H222" s="142"/>
      <c r="K222" s="142"/>
      <c r="L222" s="142"/>
    </row>
    <row r="223" spans="8:12" s="141" customFormat="1" x14ac:dyDescent="0.25">
      <c r="H223" s="142"/>
      <c r="K223" s="142"/>
      <c r="L223" s="142"/>
    </row>
    <row r="224" spans="8:12" s="141" customFormat="1" x14ac:dyDescent="0.25">
      <c r="H224" s="142"/>
      <c r="K224" s="142"/>
      <c r="L224" s="142"/>
    </row>
    <row r="225" spans="8:12" s="141" customFormat="1" x14ac:dyDescent="0.25">
      <c r="H225" s="142"/>
      <c r="K225" s="142"/>
      <c r="L225" s="142"/>
    </row>
    <row r="226" spans="8:12" s="141" customFormat="1" x14ac:dyDescent="0.25">
      <c r="H226" s="142"/>
      <c r="K226" s="142"/>
      <c r="L226" s="142"/>
    </row>
    <row r="227" spans="8:12" s="141" customFormat="1" x14ac:dyDescent="0.25">
      <c r="H227" s="142"/>
      <c r="K227" s="142"/>
      <c r="L227" s="142"/>
    </row>
    <row r="228" spans="8:12" s="141" customFormat="1" x14ac:dyDescent="0.25">
      <c r="H228" s="142"/>
      <c r="K228" s="142"/>
      <c r="L228" s="142"/>
    </row>
    <row r="229" spans="8:12" s="141" customFormat="1" x14ac:dyDescent="0.25">
      <c r="H229" s="142"/>
      <c r="K229" s="142"/>
      <c r="L229" s="142"/>
    </row>
    <row r="230" spans="8:12" s="141" customFormat="1" x14ac:dyDescent="0.25">
      <c r="H230" s="142"/>
      <c r="K230" s="142"/>
      <c r="L230" s="142"/>
    </row>
    <row r="231" spans="8:12" s="141" customFormat="1" x14ac:dyDescent="0.25">
      <c r="H231" s="142"/>
      <c r="K231" s="142"/>
      <c r="L231" s="142"/>
    </row>
    <row r="232" spans="8:12" s="141" customFormat="1" x14ac:dyDescent="0.25">
      <c r="H232" s="142"/>
      <c r="K232" s="142"/>
      <c r="L232" s="142"/>
    </row>
    <row r="233" spans="8:12" s="141" customFormat="1" x14ac:dyDescent="0.25">
      <c r="H233" s="142"/>
      <c r="K233" s="142"/>
      <c r="L233" s="142"/>
    </row>
    <row r="234" spans="8:12" s="141" customFormat="1" x14ac:dyDescent="0.25">
      <c r="H234" s="142"/>
      <c r="K234" s="142"/>
      <c r="L234" s="142"/>
    </row>
    <row r="235" spans="8:12" s="141" customFormat="1" x14ac:dyDescent="0.25">
      <c r="H235" s="142"/>
      <c r="K235" s="142"/>
      <c r="L235" s="142"/>
    </row>
    <row r="236" spans="8:12" s="141" customFormat="1" x14ac:dyDescent="0.25">
      <c r="H236" s="142"/>
      <c r="K236" s="142"/>
      <c r="L236" s="142"/>
    </row>
    <row r="237" spans="8:12" s="141" customFormat="1" x14ac:dyDescent="0.25">
      <c r="H237" s="142"/>
      <c r="K237" s="142"/>
      <c r="L237" s="142"/>
    </row>
    <row r="238" spans="8:12" s="141" customFormat="1" x14ac:dyDescent="0.25">
      <c r="H238" s="142"/>
      <c r="K238" s="142"/>
      <c r="L238" s="142"/>
    </row>
    <row r="239" spans="8:12" s="141" customFormat="1" x14ac:dyDescent="0.25">
      <c r="H239" s="142"/>
      <c r="K239" s="142"/>
      <c r="L239" s="142"/>
    </row>
    <row r="240" spans="8:12" s="141" customFormat="1" x14ac:dyDescent="0.25">
      <c r="H240" s="142"/>
      <c r="K240" s="142"/>
      <c r="L240" s="142"/>
    </row>
    <row r="241" spans="8:12" s="141" customFormat="1" x14ac:dyDescent="0.25">
      <c r="H241" s="142"/>
      <c r="K241" s="142"/>
      <c r="L241" s="142"/>
    </row>
    <row r="242" spans="8:12" s="141" customFormat="1" x14ac:dyDescent="0.25">
      <c r="H242" s="142"/>
      <c r="K242" s="142"/>
      <c r="L242" s="142"/>
    </row>
    <row r="243" spans="8:12" s="141" customFormat="1" x14ac:dyDescent="0.25">
      <c r="H243" s="142"/>
      <c r="K243" s="142"/>
      <c r="L243" s="142"/>
    </row>
    <row r="244" spans="8:12" s="141" customFormat="1" x14ac:dyDescent="0.25">
      <c r="H244" s="142"/>
      <c r="K244" s="142"/>
      <c r="L244" s="142"/>
    </row>
    <row r="245" spans="8:12" s="141" customFormat="1" x14ac:dyDescent="0.25">
      <c r="H245" s="142"/>
      <c r="K245" s="142"/>
      <c r="L245" s="142"/>
    </row>
    <row r="246" spans="8:12" s="141" customFormat="1" x14ac:dyDescent="0.25">
      <c r="H246" s="142"/>
      <c r="K246" s="142"/>
      <c r="L246" s="142"/>
    </row>
    <row r="247" spans="8:12" s="141" customFormat="1" x14ac:dyDescent="0.25">
      <c r="H247" s="142"/>
      <c r="K247" s="142"/>
      <c r="L247" s="142"/>
    </row>
    <row r="248" spans="8:12" s="141" customFormat="1" x14ac:dyDescent="0.25">
      <c r="H248" s="142"/>
      <c r="K248" s="142"/>
      <c r="L248" s="142"/>
    </row>
    <row r="249" spans="8:12" s="141" customFormat="1" x14ac:dyDescent="0.25">
      <c r="H249" s="142"/>
      <c r="K249" s="142"/>
      <c r="L249" s="142"/>
    </row>
    <row r="250" spans="8:12" s="141" customFormat="1" x14ac:dyDescent="0.25">
      <c r="H250" s="142"/>
      <c r="K250" s="142"/>
      <c r="L250" s="142"/>
    </row>
    <row r="251" spans="8:12" s="141" customFormat="1" x14ac:dyDescent="0.25">
      <c r="H251" s="142"/>
      <c r="K251" s="142"/>
      <c r="L251" s="142"/>
    </row>
    <row r="252" spans="8:12" s="141" customFormat="1" x14ac:dyDescent="0.25">
      <c r="H252" s="142"/>
      <c r="K252" s="142"/>
      <c r="L252" s="142"/>
    </row>
    <row r="253" spans="8:12" s="141" customFormat="1" x14ac:dyDescent="0.25">
      <c r="H253" s="142"/>
      <c r="K253" s="142"/>
      <c r="L253" s="142"/>
    </row>
    <row r="254" spans="8:12" s="141" customFormat="1" x14ac:dyDescent="0.25">
      <c r="H254" s="142"/>
      <c r="K254" s="142"/>
      <c r="L254" s="142"/>
    </row>
    <row r="255" spans="8:12" s="141" customFormat="1" x14ac:dyDescent="0.25">
      <c r="H255" s="142"/>
      <c r="K255" s="142"/>
      <c r="L255" s="142"/>
    </row>
    <row r="256" spans="8:12" s="141" customFormat="1" x14ac:dyDescent="0.25">
      <c r="H256" s="142"/>
      <c r="K256" s="142"/>
      <c r="L256" s="142"/>
    </row>
    <row r="257" spans="8:12" s="141" customFormat="1" x14ac:dyDescent="0.25">
      <c r="H257" s="142"/>
      <c r="K257" s="142"/>
      <c r="L257" s="142"/>
    </row>
    <row r="258" spans="8:12" s="141" customFormat="1" x14ac:dyDescent="0.25">
      <c r="H258" s="142"/>
      <c r="K258" s="142"/>
      <c r="L258" s="142"/>
    </row>
    <row r="259" spans="8:12" s="141" customFormat="1" x14ac:dyDescent="0.25">
      <c r="H259" s="142"/>
      <c r="K259" s="142"/>
      <c r="L259" s="142"/>
    </row>
    <row r="260" spans="8:12" s="141" customFormat="1" x14ac:dyDescent="0.25">
      <c r="H260" s="142"/>
      <c r="K260" s="142"/>
      <c r="L260" s="142"/>
    </row>
    <row r="261" spans="8:12" s="141" customFormat="1" x14ac:dyDescent="0.25">
      <c r="H261" s="142"/>
      <c r="K261" s="142"/>
      <c r="L261" s="142"/>
    </row>
    <row r="262" spans="8:12" s="141" customFormat="1" x14ac:dyDescent="0.25">
      <c r="H262" s="142"/>
      <c r="K262" s="142"/>
      <c r="L262" s="142"/>
    </row>
    <row r="263" spans="8:12" s="141" customFormat="1" x14ac:dyDescent="0.25">
      <c r="H263" s="142"/>
      <c r="K263" s="142"/>
      <c r="L263" s="142"/>
    </row>
    <row r="264" spans="8:12" s="141" customFormat="1" x14ac:dyDescent="0.25">
      <c r="H264" s="142"/>
      <c r="K264" s="142"/>
      <c r="L264" s="142"/>
    </row>
    <row r="265" spans="8:12" s="141" customFormat="1" x14ac:dyDescent="0.25">
      <c r="H265" s="142"/>
      <c r="K265" s="142"/>
      <c r="L265" s="142"/>
    </row>
    <row r="266" spans="8:12" s="141" customFormat="1" x14ac:dyDescent="0.25">
      <c r="H266" s="142"/>
      <c r="K266" s="142"/>
      <c r="L266" s="142"/>
    </row>
    <row r="267" spans="8:12" s="141" customFormat="1" x14ac:dyDescent="0.25">
      <c r="H267" s="142"/>
      <c r="K267" s="142"/>
      <c r="L267" s="142"/>
    </row>
    <row r="268" spans="8:12" s="141" customFormat="1" x14ac:dyDescent="0.25">
      <c r="H268" s="142"/>
      <c r="K268" s="142"/>
      <c r="L268" s="142"/>
    </row>
    <row r="269" spans="8:12" s="141" customFormat="1" x14ac:dyDescent="0.25">
      <c r="H269" s="142"/>
      <c r="K269" s="142"/>
      <c r="L269" s="142"/>
    </row>
    <row r="270" spans="8:12" s="141" customFormat="1" x14ac:dyDescent="0.25">
      <c r="H270" s="142"/>
      <c r="K270" s="142"/>
      <c r="L270" s="142"/>
    </row>
    <row r="271" spans="8:12" s="141" customFormat="1" x14ac:dyDescent="0.25">
      <c r="H271" s="142"/>
      <c r="K271" s="142"/>
      <c r="L271" s="142"/>
    </row>
    <row r="272" spans="8:12" s="141" customFormat="1" x14ac:dyDescent="0.25">
      <c r="H272" s="142"/>
      <c r="K272" s="142"/>
      <c r="L272" s="142"/>
    </row>
    <row r="273" spans="8:12" s="141" customFormat="1" x14ac:dyDescent="0.25">
      <c r="H273" s="142"/>
      <c r="K273" s="142"/>
      <c r="L273" s="142"/>
    </row>
    <row r="274" spans="8:12" s="141" customFormat="1" x14ac:dyDescent="0.25">
      <c r="H274" s="142"/>
      <c r="K274" s="142"/>
      <c r="L274" s="142"/>
    </row>
    <row r="275" spans="8:12" s="141" customFormat="1" x14ac:dyDescent="0.25">
      <c r="H275" s="142"/>
      <c r="K275" s="142"/>
      <c r="L275" s="142"/>
    </row>
    <row r="276" spans="8:12" s="141" customFormat="1" x14ac:dyDescent="0.25">
      <c r="H276" s="142"/>
      <c r="K276" s="142"/>
      <c r="L276" s="142"/>
    </row>
    <row r="277" spans="8:12" s="141" customFormat="1" x14ac:dyDescent="0.25">
      <c r="H277" s="142"/>
      <c r="K277" s="142"/>
      <c r="L277" s="142"/>
    </row>
    <row r="278" spans="8:12" s="141" customFormat="1" x14ac:dyDescent="0.25">
      <c r="H278" s="142"/>
      <c r="K278" s="142"/>
      <c r="L278" s="142"/>
    </row>
    <row r="279" spans="8:12" s="141" customFormat="1" x14ac:dyDescent="0.25">
      <c r="H279" s="142"/>
      <c r="K279" s="142"/>
      <c r="L279" s="142"/>
    </row>
    <row r="280" spans="8:12" s="141" customFormat="1" x14ac:dyDescent="0.25">
      <c r="H280" s="142"/>
      <c r="K280" s="142"/>
      <c r="L280" s="142"/>
    </row>
    <row r="281" spans="8:12" s="141" customFormat="1" x14ac:dyDescent="0.25">
      <c r="H281" s="142"/>
      <c r="K281" s="142"/>
      <c r="L281" s="142"/>
    </row>
    <row r="282" spans="8:12" s="141" customFormat="1" x14ac:dyDescent="0.25">
      <c r="H282" s="142"/>
      <c r="K282" s="142"/>
      <c r="L282" s="142"/>
    </row>
    <row r="283" spans="8:12" s="141" customFormat="1" x14ac:dyDescent="0.25">
      <c r="H283" s="142"/>
      <c r="K283" s="142"/>
      <c r="L283" s="142"/>
    </row>
    <row r="284" spans="8:12" s="141" customFormat="1" x14ac:dyDescent="0.25">
      <c r="H284" s="142"/>
      <c r="K284" s="142"/>
      <c r="L284" s="142"/>
    </row>
    <row r="285" spans="8:12" s="141" customFormat="1" x14ac:dyDescent="0.25">
      <c r="H285" s="142"/>
      <c r="K285" s="142"/>
      <c r="L285" s="142"/>
    </row>
    <row r="286" spans="8:12" s="141" customFormat="1" x14ac:dyDescent="0.25">
      <c r="H286" s="142"/>
      <c r="K286" s="142"/>
      <c r="L286" s="142"/>
    </row>
    <row r="287" spans="8:12" s="141" customFormat="1" x14ac:dyDescent="0.25">
      <c r="H287" s="142"/>
      <c r="K287" s="142"/>
      <c r="L287" s="142"/>
    </row>
    <row r="288" spans="8:12" s="141" customFormat="1" x14ac:dyDescent="0.25">
      <c r="H288" s="142"/>
      <c r="K288" s="142"/>
      <c r="L288" s="142"/>
    </row>
    <row r="289" spans="8:12" s="141" customFormat="1" x14ac:dyDescent="0.25">
      <c r="H289" s="142"/>
      <c r="K289" s="142"/>
      <c r="L289" s="142"/>
    </row>
    <row r="290" spans="8:12" s="141" customFormat="1" x14ac:dyDescent="0.25">
      <c r="H290" s="142"/>
      <c r="K290" s="142"/>
      <c r="L290" s="142"/>
    </row>
    <row r="291" spans="8:12" s="141" customFormat="1" x14ac:dyDescent="0.25">
      <c r="H291" s="142"/>
      <c r="K291" s="142"/>
      <c r="L291" s="142"/>
    </row>
    <row r="292" spans="8:12" s="141" customFormat="1" x14ac:dyDescent="0.25">
      <c r="H292" s="142"/>
      <c r="K292" s="142"/>
      <c r="L292" s="142"/>
    </row>
    <row r="293" spans="8:12" s="141" customFormat="1" x14ac:dyDescent="0.25">
      <c r="H293" s="142"/>
      <c r="K293" s="142"/>
      <c r="L293" s="142"/>
    </row>
    <row r="294" spans="8:12" s="141" customFormat="1" x14ac:dyDescent="0.25">
      <c r="H294" s="142"/>
      <c r="K294" s="142"/>
      <c r="L294" s="142"/>
    </row>
  </sheetData>
  <sheetProtection algorithmName="SHA-512" hashValue="r+rqA6WWiS/VgcIqS0eVt/i+9FR1ycfu3o8qol2CbTIGHiqY0fObZd1MZsq91n6mbyxf6rs5gm/HqAriSEeInw==" saltValue="A+eeC5MOAkc2qPcd3NhyaQ==" spinCount="100000" sheet="1" objects="1" scenarios="1"/>
  <mergeCells count="6">
    <mergeCell ref="R24:T27"/>
    <mergeCell ref="N2:O2"/>
    <mergeCell ref="N3:O3"/>
    <mergeCell ref="N4:O4"/>
    <mergeCell ref="N5:N13"/>
    <mergeCell ref="N14:P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DATI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Cinalli</dc:creator>
  <cp:lastModifiedBy>Enrico Cinalli</cp:lastModifiedBy>
  <cp:lastPrinted>2017-11-30T08:28:21Z</cp:lastPrinted>
  <dcterms:created xsi:type="dcterms:W3CDTF">2017-11-28T16:57:39Z</dcterms:created>
  <dcterms:modified xsi:type="dcterms:W3CDTF">2017-11-30T08:29:14Z</dcterms:modified>
</cp:coreProperties>
</file>