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H:\9 - SITO WEB Studio Cinalli-Zappa\Materiale aggiuntivo 11 maggio 2017\"/>
    </mc:Choice>
  </mc:AlternateContent>
  <bookViews>
    <workbookView xWindow="0" yWindow="0" windowWidth="28800" windowHeight="14235"/>
  </bookViews>
  <sheets>
    <sheet name="Introduzione" sheetId="1" r:id="rId1"/>
    <sheet name="Inserimento Dati" sheetId="2" r:id="rId2"/>
    <sheet name="Tabella finale estintori Piano" sheetId="6" r:id="rId3"/>
    <sheet name="Determinazione Est. di Classe F" sheetId="5" r:id="rId4"/>
  </sheets>
  <definedNames>
    <definedName name="_xlnm.Print_Area" localSheetId="1">'Inserimento Dati'!$C$1:$T$125</definedName>
    <definedName name="_xlnm.Print_Area" localSheetId="0">Introduzione!$B$1:$Q$17</definedName>
    <definedName name="_xlnm.Print_Area" localSheetId="2">'Tabella finale estintori Piano'!$B$1:$AD$43</definedName>
    <definedName name="_xlnm.Print_Titles" localSheetId="1">'Inserimento Dati'!$1:$2</definedName>
    <definedName name="_xlnm.Print_Titles" localSheetId="2">'Tabella finale estintori Piano'!$1:$1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6" l="1"/>
  <c r="K17" i="6"/>
  <c r="K16" i="6"/>
  <c r="K15" i="6"/>
  <c r="K14" i="6"/>
  <c r="K13" i="6"/>
  <c r="K12" i="6"/>
  <c r="K11" i="6"/>
  <c r="K10" i="6"/>
  <c r="K9" i="6"/>
  <c r="B13" i="6"/>
  <c r="B34" i="6" s="1"/>
  <c r="B18" i="6"/>
  <c r="B39" i="6" s="1"/>
  <c r="I73" i="2"/>
  <c r="A116" i="2"/>
  <c r="W7" i="2"/>
  <c r="M7" i="2" s="1"/>
  <c r="D5" i="6"/>
  <c r="D26" i="6" s="1"/>
  <c r="A105" i="2"/>
  <c r="I106" i="2" s="1"/>
  <c r="A94" i="2"/>
  <c r="I95" i="2" s="1"/>
  <c r="A83" i="2"/>
  <c r="I84" i="2" s="1"/>
  <c r="A72" i="2"/>
  <c r="B14" i="6" s="1"/>
  <c r="B35" i="6" s="1"/>
  <c r="A61" i="2"/>
  <c r="I62" i="2" s="1"/>
  <c r="A50" i="2"/>
  <c r="I51" i="2" s="1"/>
  <c r="A39" i="2"/>
  <c r="I40" i="2" s="1"/>
  <c r="A28" i="2"/>
  <c r="I29" i="2" s="1"/>
  <c r="A17" i="2"/>
  <c r="B9" i="6" s="1"/>
  <c r="B30" i="6" s="1"/>
  <c r="A7" i="2"/>
  <c r="B17" i="6" l="1"/>
  <c r="B38" i="6" s="1"/>
  <c r="B12" i="6"/>
  <c r="B33" i="6" s="1"/>
  <c r="B16" i="6"/>
  <c r="B37" i="6" s="1"/>
  <c r="B11" i="6"/>
  <c r="B32" i="6" s="1"/>
  <c r="B10" i="6"/>
  <c r="B31" i="6" s="1"/>
  <c r="I18" i="2"/>
  <c r="B15" i="6"/>
  <c r="B36" i="6" s="1"/>
  <c r="I117" i="2"/>
  <c r="AX46" i="6"/>
  <c r="AX45" i="6"/>
  <c r="AX44" i="6"/>
  <c r="AX43" i="6"/>
  <c r="AX20" i="6"/>
  <c r="AX19" i="6"/>
  <c r="AX18" i="6"/>
  <c r="AX17" i="6"/>
  <c r="AX16" i="6"/>
  <c r="AX15" i="6"/>
  <c r="AY10" i="6"/>
  <c r="C44" i="5"/>
  <c r="C41" i="5"/>
  <c r="C38" i="5"/>
  <c r="C35" i="5"/>
  <c r="C32" i="5"/>
  <c r="M124" i="2"/>
  <c r="S122" i="2"/>
  <c r="R122" i="2"/>
  <c r="O122" i="2"/>
  <c r="N122" i="2"/>
  <c r="M122" i="2"/>
  <c r="I122" i="2"/>
  <c r="G44" i="5" s="1"/>
  <c r="Z121" i="2"/>
  <c r="AA121" i="2" s="1"/>
  <c r="X121" i="2"/>
  <c r="S121" i="2"/>
  <c r="R121" i="2"/>
  <c r="O121" i="2"/>
  <c r="N121" i="2"/>
  <c r="M121" i="2"/>
  <c r="I121" i="2"/>
  <c r="Z117" i="2"/>
  <c r="AA117" i="2" s="1"/>
  <c r="M117" i="2" s="1"/>
  <c r="AZ46" i="6" s="1"/>
  <c r="M116" i="2"/>
  <c r="AY46" i="6" s="1"/>
  <c r="M113" i="2"/>
  <c r="S111" i="2"/>
  <c r="R111" i="2"/>
  <c r="O111" i="2"/>
  <c r="N111" i="2"/>
  <c r="M111" i="2"/>
  <c r="I111" i="2"/>
  <c r="N116" i="2" s="1"/>
  <c r="Z110" i="2"/>
  <c r="AA110" i="2" s="1"/>
  <c r="X110" i="2"/>
  <c r="S110" i="2"/>
  <c r="R110" i="2"/>
  <c r="O110" i="2"/>
  <c r="N110" i="2"/>
  <c r="M110" i="2"/>
  <c r="I110" i="2"/>
  <c r="Z106" i="2"/>
  <c r="AA106" i="2" s="1"/>
  <c r="M106" i="2" s="1"/>
  <c r="AZ45" i="6" s="1"/>
  <c r="M105" i="2"/>
  <c r="AY45" i="6" s="1"/>
  <c r="M102" i="2"/>
  <c r="S100" i="2"/>
  <c r="R100" i="2"/>
  <c r="O100" i="2"/>
  <c r="N100" i="2"/>
  <c r="M100" i="2"/>
  <c r="I100" i="2"/>
  <c r="N105" i="2" s="1"/>
  <c r="Z99" i="2"/>
  <c r="AA99" i="2" s="1"/>
  <c r="X99" i="2"/>
  <c r="S99" i="2"/>
  <c r="R99" i="2"/>
  <c r="O99" i="2"/>
  <c r="N99" i="2"/>
  <c r="M99" i="2"/>
  <c r="I99" i="2"/>
  <c r="Z95" i="2"/>
  <c r="AA95" i="2" s="1"/>
  <c r="M95" i="2" s="1"/>
  <c r="AZ44" i="6" s="1"/>
  <c r="M94" i="2"/>
  <c r="AY44" i="6" s="1"/>
  <c r="M91" i="2"/>
  <c r="S89" i="2"/>
  <c r="R89" i="2"/>
  <c r="O89" i="2"/>
  <c r="N89" i="2"/>
  <c r="M89" i="2"/>
  <c r="I89" i="2"/>
  <c r="N94" i="2" s="1"/>
  <c r="Z88" i="2"/>
  <c r="AA88" i="2" s="1"/>
  <c r="X88" i="2"/>
  <c r="S88" i="2"/>
  <c r="R88" i="2"/>
  <c r="O88" i="2"/>
  <c r="N88" i="2"/>
  <c r="M88" i="2"/>
  <c r="I88" i="2"/>
  <c r="Z84" i="2"/>
  <c r="N84" i="2" s="1"/>
  <c r="M83" i="2"/>
  <c r="AY43" i="6" s="1"/>
  <c r="M80" i="2"/>
  <c r="S78" i="2"/>
  <c r="R78" i="2"/>
  <c r="O78" i="2"/>
  <c r="N78" i="2"/>
  <c r="M78" i="2"/>
  <c r="I78" i="2"/>
  <c r="N83" i="2" s="1"/>
  <c r="Z77" i="2"/>
  <c r="AA77" i="2" s="1"/>
  <c r="X77" i="2"/>
  <c r="S77" i="2"/>
  <c r="R77" i="2"/>
  <c r="O77" i="2"/>
  <c r="N77" i="2"/>
  <c r="M77" i="2"/>
  <c r="I77" i="2"/>
  <c r="Z73" i="2"/>
  <c r="AA73" i="2" s="1"/>
  <c r="M73" i="2" s="1"/>
  <c r="AZ20" i="6" s="1"/>
  <c r="M72" i="2"/>
  <c r="AY20" i="6" s="1"/>
  <c r="C29" i="5"/>
  <c r="C26" i="5"/>
  <c r="C23" i="5"/>
  <c r="C20" i="5"/>
  <c r="M69" i="2"/>
  <c r="S67" i="2"/>
  <c r="R67" i="2"/>
  <c r="O67" i="2"/>
  <c r="N67" i="2"/>
  <c r="M67" i="2"/>
  <c r="I67" i="2"/>
  <c r="N72" i="2" s="1"/>
  <c r="X66" i="2"/>
  <c r="S66" i="2"/>
  <c r="R66" i="2"/>
  <c r="O66" i="2"/>
  <c r="N66" i="2"/>
  <c r="M66" i="2"/>
  <c r="I66" i="2"/>
  <c r="Z62" i="2"/>
  <c r="N62" i="2" s="1"/>
  <c r="M61" i="2"/>
  <c r="AY19" i="6" s="1"/>
  <c r="AR10" i="6"/>
  <c r="C17" i="5"/>
  <c r="H4" i="5"/>
  <c r="T4" i="5" s="1"/>
  <c r="H5" i="5"/>
  <c r="T5" i="5" s="1"/>
  <c r="H6" i="5"/>
  <c r="T6" i="5" s="1"/>
  <c r="H7" i="5"/>
  <c r="T7" i="5" s="1"/>
  <c r="H8" i="5"/>
  <c r="T8" i="5" s="1"/>
  <c r="H9" i="5"/>
  <c r="T9" i="5" s="1"/>
  <c r="H10" i="5"/>
  <c r="T10" i="5" s="1"/>
  <c r="H11" i="5"/>
  <c r="T11" i="5" s="1"/>
  <c r="H12" i="5"/>
  <c r="T12" i="5" s="1"/>
  <c r="H13" i="5"/>
  <c r="T13" i="5" s="1"/>
  <c r="H3" i="5"/>
  <c r="T3" i="5" s="1"/>
  <c r="I56" i="2"/>
  <c r="N61" i="2" s="1"/>
  <c r="I45" i="2"/>
  <c r="G23" i="5" s="1"/>
  <c r="I23" i="5" s="1"/>
  <c r="I34" i="2"/>
  <c r="G20" i="5" s="1"/>
  <c r="I20" i="5" s="1"/>
  <c r="J20" i="5" s="1"/>
  <c r="I23" i="2"/>
  <c r="G17" i="5" s="1"/>
  <c r="I17" i="5" s="1"/>
  <c r="J17" i="5" s="1"/>
  <c r="BB19" i="6" l="1"/>
  <c r="BB43" i="6"/>
  <c r="BA20" i="6"/>
  <c r="BA46" i="6"/>
  <c r="BA45" i="6"/>
  <c r="BA44" i="6"/>
  <c r="G35" i="5"/>
  <c r="I35" i="5" s="1"/>
  <c r="J35" i="5" s="1"/>
  <c r="O73" i="2"/>
  <c r="G38" i="5"/>
  <c r="I38" i="5" s="1"/>
  <c r="J38" i="5" s="1"/>
  <c r="G26" i="5"/>
  <c r="I26" i="5" s="1"/>
  <c r="J26" i="5" s="1"/>
  <c r="G32" i="5"/>
  <c r="I32" i="5" s="1"/>
  <c r="J32" i="5" s="1"/>
  <c r="O117" i="2"/>
  <c r="G41" i="5"/>
  <c r="I41" i="5" s="1"/>
  <c r="J41" i="5" s="1"/>
  <c r="I44" i="5"/>
  <c r="J44" i="5" s="1"/>
  <c r="G29" i="5"/>
  <c r="I29" i="5" s="1"/>
  <c r="J29" i="5" s="1"/>
  <c r="O95" i="2"/>
  <c r="P117" i="2"/>
  <c r="N117" i="2"/>
  <c r="BB46" i="6" s="1"/>
  <c r="O106" i="2"/>
  <c r="P106" i="2"/>
  <c r="N106" i="2"/>
  <c r="BB45" i="6" s="1"/>
  <c r="P95" i="2"/>
  <c r="N95" i="2"/>
  <c r="BB44" i="6" s="1"/>
  <c r="AA84" i="2"/>
  <c r="M84" i="2" s="1"/>
  <c r="AZ43" i="6" s="1"/>
  <c r="BA43" i="6" s="1"/>
  <c r="O84" i="2"/>
  <c r="P84" i="2"/>
  <c r="P73" i="2"/>
  <c r="N73" i="2"/>
  <c r="K23" i="5"/>
  <c r="J23" i="5"/>
  <c r="K17" i="5"/>
  <c r="M17" i="5" s="1"/>
  <c r="Z66" i="2"/>
  <c r="AA66" i="2" s="1"/>
  <c r="AA62" i="2"/>
  <c r="M62" i="2" s="1"/>
  <c r="AZ19" i="6" s="1"/>
  <c r="BA19" i="6" s="1"/>
  <c r="O62" i="2"/>
  <c r="P62" i="2"/>
  <c r="AR44" i="6"/>
  <c r="AR43" i="6"/>
  <c r="AR46" i="6"/>
  <c r="AR45" i="6"/>
  <c r="M58" i="2"/>
  <c r="S56" i="2"/>
  <c r="R56" i="2"/>
  <c r="O56" i="2"/>
  <c r="N56" i="2"/>
  <c r="M56" i="2"/>
  <c r="X55" i="2"/>
  <c r="S55" i="2"/>
  <c r="R55" i="2"/>
  <c r="O55" i="2"/>
  <c r="N55" i="2"/>
  <c r="M55" i="2"/>
  <c r="I55" i="2"/>
  <c r="M50" i="2"/>
  <c r="AY18" i="6" s="1"/>
  <c r="M47" i="2"/>
  <c r="O45" i="2"/>
  <c r="X44" i="2"/>
  <c r="R45" i="2" s="1"/>
  <c r="S44" i="2"/>
  <c r="R44" i="2"/>
  <c r="O44" i="2"/>
  <c r="N44" i="2"/>
  <c r="I44" i="2"/>
  <c r="M39" i="2"/>
  <c r="M36" i="2"/>
  <c r="O34" i="2"/>
  <c r="X33" i="2"/>
  <c r="R34" i="2" s="1"/>
  <c r="S33" i="2"/>
  <c r="R33" i="2"/>
  <c r="O33" i="2"/>
  <c r="N33" i="2"/>
  <c r="M33" i="2"/>
  <c r="I33" i="2"/>
  <c r="M28" i="2"/>
  <c r="AY16" i="6" s="1"/>
  <c r="S23" i="2"/>
  <c r="S22" i="2"/>
  <c r="R23" i="2"/>
  <c r="R22" i="2"/>
  <c r="O23" i="2"/>
  <c r="O22" i="2"/>
  <c r="N23" i="2"/>
  <c r="N22" i="2"/>
  <c r="M22" i="2"/>
  <c r="I22" i="2"/>
  <c r="M25" i="2"/>
  <c r="X22" i="2"/>
  <c r="M17" i="2"/>
  <c r="AY15" i="6" s="1"/>
  <c r="N17" i="2"/>
  <c r="BB20" i="6" l="1"/>
  <c r="M44" i="2"/>
  <c r="AY17" i="6"/>
  <c r="K26" i="5"/>
  <c r="M26" i="5" s="1"/>
  <c r="N26" i="5" s="1"/>
  <c r="K29" i="5"/>
  <c r="M29" i="5" s="1"/>
  <c r="N29" i="5" s="1"/>
  <c r="R29" i="5" s="1"/>
  <c r="K44" i="5"/>
  <c r="M44" i="5" s="1"/>
  <c r="N44" i="5" s="1"/>
  <c r="K41" i="5"/>
  <c r="M41" i="5" s="1"/>
  <c r="N41" i="5" s="1"/>
  <c r="K38" i="5"/>
  <c r="M38" i="5" s="1"/>
  <c r="N38" i="5" s="1"/>
  <c r="K35" i="5"/>
  <c r="M35" i="5" s="1"/>
  <c r="N35" i="5" s="1"/>
  <c r="K32" i="5"/>
  <c r="M32" i="5" s="1"/>
  <c r="N32" i="5" s="1"/>
  <c r="M23" i="5"/>
  <c r="N23" i="5" s="1"/>
  <c r="N17" i="5"/>
  <c r="K20" i="5"/>
  <c r="M20" i="5" s="1"/>
  <c r="N20" i="5" s="1"/>
  <c r="Z18" i="2"/>
  <c r="Z22" i="2"/>
  <c r="R23" i="5" l="1"/>
  <c r="AK11" i="6" s="1"/>
  <c r="P23" i="5"/>
  <c r="AH11" i="6" s="1"/>
  <c r="Z11" i="6" s="1"/>
  <c r="AK13" i="6"/>
  <c r="P17" i="5"/>
  <c r="AH9" i="6" s="1"/>
  <c r="Z9" i="6" s="1"/>
  <c r="R17" i="5"/>
  <c r="AK9" i="6" s="1"/>
  <c r="R20" i="5"/>
  <c r="AK10" i="6" s="1"/>
  <c r="P20" i="5"/>
  <c r="P29" i="5"/>
  <c r="Q29" i="5"/>
  <c r="AI13" i="6" s="1"/>
  <c r="AA13" i="6" s="1"/>
  <c r="S29" i="5"/>
  <c r="AL13" i="6" s="1"/>
  <c r="AD13" i="6" s="1"/>
  <c r="S44" i="5"/>
  <c r="AL18" i="6" s="1"/>
  <c r="AD18" i="6" s="1"/>
  <c r="P44" i="5"/>
  <c r="AH18" i="6" s="1"/>
  <c r="Z18" i="6" s="1"/>
  <c r="Q44" i="5"/>
  <c r="AI18" i="6" s="1"/>
  <c r="AA18" i="6" s="1"/>
  <c r="R44" i="5"/>
  <c r="AK18" i="6" s="1"/>
  <c r="S41" i="5"/>
  <c r="AL17" i="6" s="1"/>
  <c r="AD17" i="6" s="1"/>
  <c r="P41" i="5"/>
  <c r="Q41" i="5"/>
  <c r="AI17" i="6" s="1"/>
  <c r="AA17" i="6" s="1"/>
  <c r="R41" i="5"/>
  <c r="AK17" i="6" s="1"/>
  <c r="P38" i="5"/>
  <c r="AH16" i="6" s="1"/>
  <c r="Z16" i="6" s="1"/>
  <c r="S38" i="5"/>
  <c r="AL16" i="6" s="1"/>
  <c r="AD16" i="6" s="1"/>
  <c r="Q38" i="5"/>
  <c r="AI16" i="6" s="1"/>
  <c r="AA16" i="6" s="1"/>
  <c r="R38" i="5"/>
  <c r="AK16" i="6" s="1"/>
  <c r="Q32" i="5"/>
  <c r="AI14" i="6" s="1"/>
  <c r="AA14" i="6" s="1"/>
  <c r="S32" i="5"/>
  <c r="AL14" i="6" s="1"/>
  <c r="AD14" i="6" s="1"/>
  <c r="R32" i="5"/>
  <c r="AK14" i="6" s="1"/>
  <c r="P32" i="5"/>
  <c r="AH14" i="6" s="1"/>
  <c r="Z14" i="6" s="1"/>
  <c r="P35" i="5"/>
  <c r="Q35" i="5"/>
  <c r="AI15" i="6" s="1"/>
  <c r="AA15" i="6" s="1"/>
  <c r="R35" i="5"/>
  <c r="AK15" i="6" s="1"/>
  <c r="S35" i="5"/>
  <c r="AL15" i="6" s="1"/>
  <c r="AD15" i="6" s="1"/>
  <c r="S17" i="5"/>
  <c r="Q17" i="5"/>
  <c r="AI9" i="6" s="1"/>
  <c r="AA9" i="6" s="1"/>
  <c r="R26" i="5"/>
  <c r="AK12" i="6" s="1"/>
  <c r="Q26" i="5"/>
  <c r="AI12" i="6" s="1"/>
  <c r="AA12" i="6" s="1"/>
  <c r="P26" i="5"/>
  <c r="S26" i="5"/>
  <c r="AL12" i="6" s="1"/>
  <c r="AD12" i="6" s="1"/>
  <c r="S23" i="5"/>
  <c r="AL11" i="6" s="1"/>
  <c r="AD11" i="6" s="1"/>
  <c r="Q23" i="5"/>
  <c r="AI11" i="6" s="1"/>
  <c r="AA11" i="6" s="1"/>
  <c r="Q20" i="5"/>
  <c r="AI10" i="6" s="1"/>
  <c r="AA10" i="6" s="1"/>
  <c r="S20" i="5"/>
  <c r="AL10" i="6" s="1"/>
  <c r="AD10" i="6" s="1"/>
  <c r="N34" i="2"/>
  <c r="S34" i="2"/>
  <c r="M34" i="2"/>
  <c r="N39" i="2"/>
  <c r="AA18" i="2"/>
  <c r="M18" i="2" s="1"/>
  <c r="AZ15" i="6" s="1"/>
  <c r="BA15" i="6" s="1"/>
  <c r="N18" i="2"/>
  <c r="P18" i="2"/>
  <c r="O18" i="2"/>
  <c r="AA22" i="2"/>
  <c r="AB12" i="6" l="1"/>
  <c r="AC12" i="6"/>
  <c r="AB16" i="6"/>
  <c r="AC16" i="6"/>
  <c r="AB15" i="6"/>
  <c r="AC15" i="6"/>
  <c r="AH12" i="6"/>
  <c r="Z12" i="6" s="1"/>
  <c r="AL9" i="6"/>
  <c r="AD9" i="6" s="1"/>
  <c r="AH17" i="6"/>
  <c r="Z17" i="6" s="1"/>
  <c r="AH13" i="6"/>
  <c r="Z13" i="6" s="1"/>
  <c r="AC13" i="6"/>
  <c r="AB13" i="6"/>
  <c r="AC17" i="6"/>
  <c r="AB17" i="6"/>
  <c r="AB14" i="6"/>
  <c r="AC14" i="6"/>
  <c r="BB15" i="6"/>
  <c r="AH15" i="6"/>
  <c r="Z15" i="6" s="1"/>
  <c r="AH10" i="6"/>
  <c r="Z10" i="6" s="1"/>
  <c r="AB18" i="6"/>
  <c r="AC18" i="6"/>
  <c r="AB10" i="6"/>
  <c r="AC10" i="6"/>
  <c r="AB9" i="6"/>
  <c r="AC9" i="6"/>
  <c r="AB11" i="6"/>
  <c r="AC11" i="6"/>
  <c r="Z40" i="2"/>
  <c r="N40" i="2" s="1"/>
  <c r="Z44" i="2"/>
  <c r="AA44" i="2" s="1"/>
  <c r="M23" i="2"/>
  <c r="N28" i="2"/>
  <c r="M12" i="2"/>
  <c r="N9" i="2"/>
  <c r="I9" i="2"/>
  <c r="M9" i="2" s="1"/>
  <c r="BB17" i="6" l="1"/>
  <c r="Z29" i="2"/>
  <c r="Z33" i="2"/>
  <c r="AA33" i="2" s="1"/>
  <c r="N50" i="2"/>
  <c r="S45" i="2"/>
  <c r="M45" i="2"/>
  <c r="N45" i="2"/>
  <c r="AA40" i="2"/>
  <c r="M40" i="2" s="1"/>
  <c r="P40" i="2"/>
  <c r="O40" i="2"/>
  <c r="Z10" i="2"/>
  <c r="AA10" i="2" s="1"/>
  <c r="M10" i="2" s="1"/>
  <c r="AR9" i="6" s="1"/>
  <c r="AQ11" i="6" s="1"/>
  <c r="AR11" i="6" s="1"/>
  <c r="AR20" i="6" s="1"/>
  <c r="AZ17" i="6" l="1"/>
  <c r="BA17" i="6" s="1"/>
  <c r="AR12" i="6"/>
  <c r="AR15" i="6"/>
  <c r="AR16" i="6"/>
  <c r="AR17" i="6"/>
  <c r="AR19" i="6"/>
  <c r="AR18" i="6"/>
  <c r="AS43" i="6"/>
  <c r="P29" i="2"/>
  <c r="N29" i="2"/>
  <c r="AA29" i="2"/>
  <c r="M29" i="2" s="1"/>
  <c r="AZ16" i="6" s="1"/>
  <c r="BA16" i="6" s="1"/>
  <c r="O29" i="2"/>
  <c r="Z55" i="2"/>
  <c r="AA55" i="2" s="1"/>
  <c r="Z51" i="2"/>
  <c r="O10" i="2"/>
  <c r="N10" i="2"/>
  <c r="AQ48" i="6" s="1"/>
  <c r="P10" i="2"/>
  <c r="BB16" i="6" l="1"/>
  <c r="AS15" i="6"/>
  <c r="AT15" i="6" s="1"/>
  <c r="AS44" i="6"/>
  <c r="AT43" i="6"/>
  <c r="AS46" i="6"/>
  <c r="AT46" i="6" s="1"/>
  <c r="P51" i="2"/>
  <c r="N51" i="2"/>
  <c r="AA51" i="2"/>
  <c r="M51" i="2" s="1"/>
  <c r="O51" i="2"/>
  <c r="BB18" i="6" l="1"/>
  <c r="AZ18" i="6"/>
  <c r="BA18" i="6" s="1"/>
  <c r="BT46" i="6"/>
  <c r="BV46" i="6" s="1"/>
  <c r="BW46" i="6"/>
  <c r="S18" i="6" s="1"/>
  <c r="BW43" i="6"/>
  <c r="S15" i="6" s="1"/>
  <c r="BT43" i="6"/>
  <c r="BV43" i="6" s="1"/>
  <c r="BW15" i="6"/>
  <c r="S9" i="6" s="1"/>
  <c r="BT15" i="6"/>
  <c r="BI43" i="6"/>
  <c r="L15" i="6" s="1"/>
  <c r="BO43" i="6"/>
  <c r="BR43" i="6" s="1"/>
  <c r="BI15" i="6"/>
  <c r="L9" i="6" s="1"/>
  <c r="BO15" i="6"/>
  <c r="BI46" i="6"/>
  <c r="L18" i="6" s="1"/>
  <c r="BO46" i="6"/>
  <c r="BR46" i="6" s="1"/>
  <c r="BD43" i="6"/>
  <c r="BD15" i="6"/>
  <c r="BD46" i="6"/>
  <c r="AS16" i="6"/>
  <c r="AS45" i="6"/>
  <c r="AT45" i="6" s="1"/>
  <c r="AT44" i="6"/>
  <c r="D9" i="6" l="1"/>
  <c r="H9" i="6" s="1"/>
  <c r="V18" i="6"/>
  <c r="T18" i="6"/>
  <c r="V9" i="6"/>
  <c r="T9" i="6"/>
  <c r="V15" i="6"/>
  <c r="T15" i="6"/>
  <c r="W9" i="6"/>
  <c r="U9" i="6"/>
  <c r="W18" i="6"/>
  <c r="U18" i="6"/>
  <c r="U15" i="6"/>
  <c r="W15" i="6"/>
  <c r="P18" i="6"/>
  <c r="O18" i="6"/>
  <c r="N18" i="6"/>
  <c r="M18" i="6"/>
  <c r="O15" i="6"/>
  <c r="N15" i="6"/>
  <c r="P15" i="6"/>
  <c r="M15" i="6"/>
  <c r="O9" i="6"/>
  <c r="P9" i="6"/>
  <c r="M9" i="6"/>
  <c r="N9" i="6"/>
  <c r="D15" i="6"/>
  <c r="D18" i="6"/>
  <c r="BF46" i="6"/>
  <c r="BK46" i="6"/>
  <c r="BK43" i="6"/>
  <c r="BY43" i="6"/>
  <c r="BY46" i="6"/>
  <c r="BF43" i="6"/>
  <c r="BK15" i="6"/>
  <c r="BY15" i="6"/>
  <c r="BF15" i="6"/>
  <c r="BR15" i="6"/>
  <c r="BV15" i="6"/>
  <c r="BW44" i="6"/>
  <c r="S16" i="6" s="1"/>
  <c r="BT44" i="6"/>
  <c r="BV44" i="6" s="1"/>
  <c r="BT45" i="6"/>
  <c r="BV45" i="6" s="1"/>
  <c r="BW45" i="6"/>
  <c r="S17" i="6" s="1"/>
  <c r="BI44" i="6"/>
  <c r="L16" i="6" s="1"/>
  <c r="BO44" i="6"/>
  <c r="BR44" i="6" s="1"/>
  <c r="BI45" i="6"/>
  <c r="L17" i="6" s="1"/>
  <c r="BO45" i="6"/>
  <c r="BR45" i="6" s="1"/>
  <c r="BD45" i="6"/>
  <c r="BD44" i="6"/>
  <c r="BA47" i="6"/>
  <c r="AS17" i="6"/>
  <c r="AT16" i="6"/>
  <c r="F9" i="6" l="1"/>
  <c r="I9" i="6" s="1"/>
  <c r="E9" i="6"/>
  <c r="T16" i="6"/>
  <c r="V16" i="6"/>
  <c r="T17" i="6"/>
  <c r="V17" i="6"/>
  <c r="W17" i="6"/>
  <c r="U17" i="6"/>
  <c r="U16" i="6"/>
  <c r="W16" i="6"/>
  <c r="M16" i="6"/>
  <c r="O16" i="6"/>
  <c r="N16" i="6"/>
  <c r="P16" i="6"/>
  <c r="M17" i="6"/>
  <c r="P17" i="6"/>
  <c r="O17" i="6"/>
  <c r="N17" i="6"/>
  <c r="E18" i="6"/>
  <c r="H18" i="6"/>
  <c r="F15" i="6"/>
  <c r="H15" i="6"/>
  <c r="D16" i="6"/>
  <c r="D17" i="6"/>
  <c r="E15" i="6"/>
  <c r="F18" i="6"/>
  <c r="BY45" i="6"/>
  <c r="BK45" i="6"/>
  <c r="BF44" i="6"/>
  <c r="BF45" i="6"/>
  <c r="BK44" i="6"/>
  <c r="BY44" i="6"/>
  <c r="BT16" i="6"/>
  <c r="BW16" i="6"/>
  <c r="S10" i="6" s="1"/>
  <c r="BI16" i="6"/>
  <c r="L10" i="6" s="1"/>
  <c r="BO16" i="6"/>
  <c r="BD16" i="6"/>
  <c r="AT17" i="6"/>
  <c r="AS18" i="6"/>
  <c r="G9" i="6" l="1"/>
  <c r="V10" i="6"/>
  <c r="T10" i="6"/>
  <c r="W10" i="6"/>
  <c r="U10" i="6"/>
  <c r="P10" i="6"/>
  <c r="M10" i="6"/>
  <c r="N10" i="6"/>
  <c r="O10" i="6"/>
  <c r="I18" i="6"/>
  <c r="G18" i="6"/>
  <c r="I15" i="6"/>
  <c r="G15" i="6"/>
  <c r="E17" i="6"/>
  <c r="H17" i="6"/>
  <c r="E16" i="6"/>
  <c r="H16" i="6"/>
  <c r="F16" i="6"/>
  <c r="F17" i="6"/>
  <c r="D10" i="6"/>
  <c r="BR16" i="6"/>
  <c r="BK16" i="6"/>
  <c r="BY16" i="6"/>
  <c r="BF16" i="6"/>
  <c r="BV16" i="6"/>
  <c r="BW17" i="6"/>
  <c r="S11" i="6" s="1"/>
  <c r="BT17" i="6"/>
  <c r="BV17" i="6" s="1"/>
  <c r="BI17" i="6"/>
  <c r="L11" i="6" s="1"/>
  <c r="BO17" i="6"/>
  <c r="BR17" i="6" s="1"/>
  <c r="BD17" i="6"/>
  <c r="AT18" i="6"/>
  <c r="AS19" i="6"/>
  <c r="AT19" i="6" s="1"/>
  <c r="AS20" i="6" l="1"/>
  <c r="AT20" i="6" s="1"/>
  <c r="BO20" i="6" s="1"/>
  <c r="BR20" i="6" s="1"/>
  <c r="V11" i="6"/>
  <c r="T11" i="6"/>
  <c r="W11" i="6"/>
  <c r="U11" i="6"/>
  <c r="O11" i="6"/>
  <c r="N11" i="6"/>
  <c r="P11" i="6"/>
  <c r="M11" i="6"/>
  <c r="I16" i="6"/>
  <c r="G16" i="6"/>
  <c r="I17" i="6"/>
  <c r="G17" i="6"/>
  <c r="F10" i="6"/>
  <c r="H10" i="6"/>
  <c r="E10" i="6"/>
  <c r="D11" i="6"/>
  <c r="BF17" i="6"/>
  <c r="BY17" i="6"/>
  <c r="BK17" i="6"/>
  <c r="BT19" i="6"/>
  <c r="BV19" i="6" s="1"/>
  <c r="BW19" i="6"/>
  <c r="S13" i="6" s="1"/>
  <c r="BW18" i="6"/>
  <c r="S12" i="6" s="1"/>
  <c r="BT18" i="6"/>
  <c r="BV18" i="6" s="1"/>
  <c r="BI18" i="6"/>
  <c r="L12" i="6" s="1"/>
  <c r="BO18" i="6"/>
  <c r="BR18" i="6" s="1"/>
  <c r="BI19" i="6"/>
  <c r="L13" i="6" s="1"/>
  <c r="BO19" i="6"/>
  <c r="BR19" i="6" s="1"/>
  <c r="BD18" i="6"/>
  <c r="BD19" i="6"/>
  <c r="BW20" i="6" l="1"/>
  <c r="BY20" i="6" s="1"/>
  <c r="BT20" i="6"/>
  <c r="BV20" i="6" s="1"/>
  <c r="BD20" i="6"/>
  <c r="D14" i="6" s="1"/>
  <c r="AT47" i="6"/>
  <c r="BI20" i="6"/>
  <c r="L14" i="6"/>
  <c r="BK20" i="6"/>
  <c r="S14" i="6"/>
  <c r="H11" i="6"/>
  <c r="T12" i="6"/>
  <c r="V12" i="6"/>
  <c r="T13" i="6"/>
  <c r="V13" i="6"/>
  <c r="U12" i="6"/>
  <c r="W12" i="6"/>
  <c r="U13" i="6"/>
  <c r="W13" i="6"/>
  <c r="O12" i="6"/>
  <c r="N12" i="6"/>
  <c r="M12" i="6"/>
  <c r="P12" i="6"/>
  <c r="M13" i="6"/>
  <c r="P13" i="6"/>
  <c r="O13" i="6"/>
  <c r="N13" i="6"/>
  <c r="I10" i="6"/>
  <c r="G10" i="6"/>
  <c r="D13" i="6"/>
  <c r="D12" i="6"/>
  <c r="F11" i="6"/>
  <c r="E11" i="6"/>
  <c r="BY19" i="6"/>
  <c r="BF18" i="6"/>
  <c r="BK18" i="6"/>
  <c r="BF19" i="6"/>
  <c r="BK19" i="6"/>
  <c r="BY18" i="6"/>
  <c r="BF20" i="6" l="1"/>
  <c r="P14" i="6"/>
  <c r="O14" i="6"/>
  <c r="N14" i="6"/>
  <c r="M14" i="6"/>
  <c r="V14" i="6"/>
  <c r="W14" i="6"/>
  <c r="T14" i="6"/>
  <c r="U14" i="6"/>
  <c r="F14" i="6"/>
  <c r="H14" i="6"/>
  <c r="E14" i="6"/>
  <c r="H12" i="6"/>
  <c r="H13" i="6"/>
  <c r="I11" i="6"/>
  <c r="G11" i="6"/>
  <c r="E12" i="6"/>
  <c r="F12" i="6"/>
  <c r="E13" i="6"/>
  <c r="F13" i="6"/>
  <c r="I14" i="6" l="1"/>
  <c r="G14" i="6"/>
  <c r="I12" i="6"/>
  <c r="G12" i="6"/>
  <c r="I13" i="6"/>
  <c r="G13" i="6"/>
</calcChain>
</file>

<file path=xl/comments1.xml><?xml version="1.0" encoding="utf-8"?>
<comments xmlns="http://schemas.openxmlformats.org/spreadsheetml/2006/main">
  <authors>
    <author>Enrico Cinalli</author>
  </authors>
  <commentList>
    <comment ref="K9" authorId="0" shapeId="0">
      <text>
        <r>
          <rPr>
            <b/>
            <sz val="9"/>
            <color indexed="81"/>
            <rFont val="Tahoma"/>
            <family val="2"/>
          </rPr>
          <t>Enrico Cinalli:</t>
        </r>
        <r>
          <rPr>
            <sz val="9"/>
            <color indexed="81"/>
            <rFont val="Tahoma"/>
            <family val="2"/>
          </rPr>
          <t xml:space="preserve">
Se compare il punto esclamativo evidenziato in giallo significa che nel compartimento deve essere presente almeno un estintore di classe C come indicato nel foglio "Inserimento Dati" e quindi occorre modificare la scelta.</t>
        </r>
      </text>
    </comment>
  </commentList>
</comments>
</file>

<file path=xl/sharedStrings.xml><?xml version="1.0" encoding="utf-8"?>
<sst xmlns="http://schemas.openxmlformats.org/spreadsheetml/2006/main" count="721" uniqueCount="116">
  <si>
    <t>m</t>
  </si>
  <si>
    <t>SI</t>
  </si>
  <si>
    <t>NO</t>
  </si>
  <si>
    <t>Estintori di Classe A</t>
  </si>
  <si>
    <t>S =</t>
  </si>
  <si>
    <t>mq</t>
  </si>
  <si>
    <t>A</t>
  </si>
  <si>
    <t xml:space="preserve">Capacità estinguente totale minima : </t>
  </si>
  <si>
    <r>
      <t>C</t>
    </r>
    <r>
      <rPr>
        <b/>
        <vertAlign val="subscript"/>
        <sz val="10"/>
        <color theme="1"/>
        <rFont val="Calibri"/>
        <family val="2"/>
        <scheme val="minor"/>
      </rPr>
      <t>A</t>
    </r>
    <r>
      <rPr>
        <b/>
        <sz val="10"/>
        <color theme="1"/>
        <rFont val="Calibri"/>
        <family val="2"/>
        <scheme val="minor"/>
      </rPr>
      <t xml:space="preserve"> =</t>
    </r>
  </si>
  <si>
    <t>capacità estintori tipo A</t>
  </si>
  <si>
    <t>N.</t>
  </si>
  <si>
    <t>num.</t>
  </si>
  <si>
    <t>50% vincolata</t>
  </si>
  <si>
    <t>minimo di norma</t>
  </si>
  <si>
    <r>
      <t>D</t>
    </r>
    <r>
      <rPr>
        <b/>
        <vertAlign val="subscript"/>
        <sz val="10"/>
        <color theme="1"/>
        <rFont val="Calibri"/>
        <family val="2"/>
        <scheme val="minor"/>
      </rPr>
      <t>A</t>
    </r>
    <r>
      <rPr>
        <b/>
        <sz val="10"/>
        <color theme="1"/>
        <rFont val="Calibri"/>
        <family val="2"/>
        <scheme val="minor"/>
      </rPr>
      <t xml:space="preserve"> =</t>
    </r>
  </si>
  <si>
    <t xml:space="preserve"> capacità estinguente</t>
  </si>
  <si>
    <t>Estintori di Classe B</t>
  </si>
  <si>
    <t>capacità estintori tipo B</t>
  </si>
  <si>
    <t>B</t>
  </si>
  <si>
    <t>portatili</t>
  </si>
  <si>
    <t>equivalente alla classe B</t>
  </si>
  <si>
    <t>Indice estintori carrellati</t>
  </si>
  <si>
    <t xml:space="preserve">    di indice minimo</t>
  </si>
  <si>
    <t>pari alla classe B:</t>
  </si>
  <si>
    <t xml:space="preserve">carrellati di indice: </t>
  </si>
  <si>
    <t>Scelta capacità estinguente estintori portatili di classe A</t>
  </si>
  <si>
    <t>Scelta capacità estinguente estintori portatili di classe B</t>
  </si>
  <si>
    <t>Scelta indice estintori carrellati in alternativa ai portatili di classe B</t>
  </si>
  <si>
    <r>
      <rPr>
        <b/>
        <sz val="10"/>
        <color theme="1"/>
        <rFont val="Calibri"/>
        <family val="2"/>
        <scheme val="minor"/>
      </rPr>
      <t>Fuochi di classe A - Fuochi di SOLIDI</t>
    </r>
    <r>
      <rPr>
        <sz val="10"/>
        <color theme="1"/>
        <rFont val="Calibri"/>
        <family val="2"/>
        <scheme val="minor"/>
      </rPr>
      <t xml:space="preserve">
generati da combustibili solidi, con formazione di brace con l’esclusione dei metalli. In questa classe, rientrano i fuochi generati da materiali quali il legno, la carta, i materiali tessili, le pelli, la gomma.</t>
    </r>
  </si>
  <si>
    <r>
      <rPr>
        <b/>
        <sz val="10"/>
        <color theme="1"/>
        <rFont val="Calibri"/>
        <family val="2"/>
        <scheme val="minor"/>
      </rPr>
      <t>Fuochi di classe B - Fuochi di LIQUIDI</t>
    </r>
    <r>
      <rPr>
        <sz val="10"/>
        <color theme="1"/>
        <rFont val="Calibri"/>
        <family val="2"/>
        <scheme val="minor"/>
      </rPr>
      <t xml:space="preserve">
generati da combustibili liquidi e da solidi liquefabili. In questa classe rientrano i fuochi generati da materiali quali l’alcol, i solventi, gli oli minerali, gli idrocarburi, le benzine.</t>
    </r>
  </si>
  <si>
    <r>
      <rPr>
        <b/>
        <sz val="10"/>
        <color theme="1"/>
        <rFont val="Calibri"/>
        <family val="2"/>
        <scheme val="minor"/>
      </rPr>
      <t>Fuochi di classe C - Fuochi di GAS</t>
    </r>
    <r>
      <rPr>
        <sz val="10"/>
        <color theme="1"/>
        <rFont val="Calibri"/>
        <family val="2"/>
        <scheme val="minor"/>
      </rPr>
      <t xml:space="preserve">
generati da combustibili gassosi. In questa classe rientrano fuochi generati da metano, butano, idrogeno, acetilene, propilene.</t>
    </r>
  </si>
  <si>
    <r>
      <rPr>
        <b/>
        <sz val="10"/>
        <color theme="1"/>
        <rFont val="Calibri"/>
        <family val="2"/>
        <scheme val="minor"/>
      </rPr>
      <t xml:space="preserve">Fuochi di classe D - Fuochi di METALLI </t>
    </r>
    <r>
      <rPr>
        <sz val="10"/>
        <color theme="1"/>
        <rFont val="Calibri"/>
        <family val="2"/>
        <scheme val="minor"/>
      </rPr>
      <t xml:space="preserve">
generati da metalli combustibili. Appartengono a questa classe i fuochi generati da potassio, magnesio, zinco, zirconio, titanio. Le norme ISO prevedono una classificazione maggiormente dettagliata per questa categoria, servono estintori realizzati con polveri speciali da installare in laboratori ove vengono trattati i metalli o polveri di metallo.</t>
    </r>
  </si>
  <si>
    <r>
      <rPr>
        <b/>
        <sz val="10"/>
        <color theme="1"/>
        <rFont val="Calibri"/>
        <family val="2"/>
        <scheme val="minor"/>
      </rPr>
      <t>Fuochi di classe F - Fuochi da OLI E GRASSI VEGETALI O ANIMALI</t>
    </r>
    <r>
      <rPr>
        <sz val="10"/>
        <color theme="1"/>
        <rFont val="Calibri"/>
        <family val="2"/>
        <scheme val="minor"/>
      </rPr>
      <t xml:space="preserve">
classe introdotta con la norma EN 2:2005 è riferita ai fuochi generati da oli combustibili di natura vegetale e/o animale quali quelli usati nelle cucine, in apparecchi di cottura</t>
    </r>
  </si>
  <si>
    <r>
      <rPr>
        <b/>
        <sz val="10"/>
        <color theme="1"/>
        <rFont val="Calibri"/>
        <family val="2"/>
        <scheme val="minor"/>
      </rPr>
      <t>La carica degli estintori non può essere superiore a 6 kg o 6 litri</t>
    </r>
    <r>
      <rPr>
        <sz val="10"/>
        <color theme="1"/>
        <rFont val="Calibri"/>
        <family val="2"/>
        <scheme val="minor"/>
      </rPr>
      <t>; estintori con cariche superiori sono utilizzabili solo negli ambienti destinati ad attività di processo non accessibili al pubblico se non permanentemente accompagnato.</t>
    </r>
  </si>
  <si>
    <t>POLVERE</t>
  </si>
  <si>
    <t>CO2</t>
  </si>
  <si>
    <t>SI
(polveri speciali)</t>
  </si>
  <si>
    <t>SI
(effetto scarso)</t>
  </si>
  <si>
    <t>SI
(effetto ottimo)</t>
  </si>
  <si>
    <t>TIPI DI INCENDIO</t>
  </si>
  <si>
    <t>PIANO:</t>
  </si>
  <si>
    <t xml:space="preserve">DETERMINAZIONE DEL NUMERO MINIMO E TIPOLOGIA DEGLI ESTINTORI (Rif. cap. S.6.5 e S.6.6) </t>
  </si>
  <si>
    <t>La tabella seguente visualizza le tipologie degli estintori (polvere, CO2 e schiuma) idonee per le diverse classi di incendio.</t>
  </si>
  <si>
    <t>PIANO</t>
  </si>
  <si>
    <t>Compartimento</t>
  </si>
  <si>
    <r>
      <t>C</t>
    </r>
    <r>
      <rPr>
        <b/>
        <vertAlign val="subscript"/>
        <sz val="8"/>
        <color theme="1"/>
        <rFont val="Calibri"/>
        <family val="2"/>
        <scheme val="minor"/>
      </rPr>
      <t>B</t>
    </r>
    <r>
      <rPr>
        <b/>
        <sz val="8"/>
        <color theme="1"/>
        <rFont val="Calibri"/>
        <family val="2"/>
        <scheme val="minor"/>
      </rPr>
      <t xml:space="preserve"> =</t>
    </r>
  </si>
  <si>
    <r>
      <t>D</t>
    </r>
    <r>
      <rPr>
        <b/>
        <vertAlign val="subscript"/>
        <sz val="8"/>
        <color theme="1"/>
        <rFont val="Calibri"/>
        <family val="2"/>
        <scheme val="minor"/>
      </rPr>
      <t>B</t>
    </r>
    <r>
      <rPr>
        <b/>
        <sz val="8"/>
        <color theme="1"/>
        <rFont val="Calibri"/>
        <family val="2"/>
        <scheme val="minor"/>
      </rPr>
      <t xml:space="preserve"> =</t>
    </r>
  </si>
  <si>
    <t xml:space="preserve">Superficie piano : </t>
  </si>
  <si>
    <t>1° Seminterrato</t>
  </si>
  <si>
    <t xml:space="preserve">Distanza max. per raggiungere un estintore : </t>
  </si>
  <si>
    <t xml:space="preserve">Interdistanza tra gli estintori nel compartimento : </t>
  </si>
  <si>
    <t>N.1</t>
  </si>
  <si>
    <t xml:space="preserve">Compartimento </t>
  </si>
  <si>
    <t>Sostituzione con estintori carrellati :</t>
  </si>
  <si>
    <r>
      <t xml:space="preserve">La determinazione del numero e della capacità estinguente degli </t>
    </r>
    <r>
      <rPr>
        <b/>
        <sz val="10"/>
        <color theme="1"/>
        <rFont val="Calibri"/>
        <family val="2"/>
        <scheme val="minor"/>
      </rPr>
      <t>estintori di classe A</t>
    </r>
    <r>
      <rPr>
        <sz val="10"/>
        <color theme="1"/>
        <rFont val="Calibri"/>
        <family val="2"/>
        <scheme val="minor"/>
      </rPr>
      <t xml:space="preserve"> è effettuata </t>
    </r>
    <r>
      <rPr>
        <b/>
        <sz val="10"/>
        <color theme="1"/>
        <rFont val="Calibri"/>
        <family val="2"/>
        <scheme val="minor"/>
      </rPr>
      <t>in</t>
    </r>
    <r>
      <rPr>
        <sz val="10"/>
        <color theme="1"/>
        <rFont val="Calibri"/>
        <family val="2"/>
        <scheme val="minor"/>
      </rPr>
      <t xml:space="preserve"> </t>
    </r>
    <r>
      <rPr>
        <b/>
        <sz val="10"/>
        <color theme="1"/>
        <rFont val="Calibri"/>
        <family val="2"/>
        <scheme val="minor"/>
      </rPr>
      <t>funzione della superficie lorda di ciascun piano</t>
    </r>
    <r>
      <rPr>
        <sz val="10"/>
        <color theme="1"/>
        <rFont val="Calibri"/>
        <family val="2"/>
        <scheme val="minor"/>
      </rPr>
      <t xml:space="preserve"> dell'attività e deve essere estesa all'intera attività.
L'individuazione del numero e della capacità estinguente degli </t>
    </r>
    <r>
      <rPr>
        <b/>
        <sz val="10"/>
        <color theme="1"/>
        <rFont val="Calibri"/>
        <family val="2"/>
        <scheme val="minor"/>
      </rPr>
      <t>estintori di classe B</t>
    </r>
    <r>
      <rPr>
        <sz val="10"/>
        <color theme="1"/>
        <rFont val="Calibri"/>
        <family val="2"/>
        <scheme val="minor"/>
      </rPr>
      <t xml:space="preserve"> viene invece </t>
    </r>
    <r>
      <rPr>
        <b/>
        <sz val="10"/>
        <color theme="1"/>
        <rFont val="Calibri"/>
        <family val="2"/>
        <scheme val="minor"/>
      </rPr>
      <t>effettuata per ciascun compartimento</t>
    </r>
    <r>
      <rPr>
        <sz val="10"/>
        <color theme="1"/>
        <rFont val="Calibri"/>
        <family val="2"/>
        <scheme val="minor"/>
      </rPr>
      <t xml:space="preserve"> e tale protezione può essere limitata ai compartimenti </t>
    </r>
    <r>
      <rPr>
        <b/>
        <sz val="10"/>
        <color theme="1"/>
        <rFont val="Calibri"/>
        <family val="2"/>
        <scheme val="minor"/>
      </rPr>
      <t>ove tale rischio è presente</t>
    </r>
    <r>
      <rPr>
        <sz val="10"/>
        <color theme="1"/>
        <rFont val="Calibri"/>
        <family val="2"/>
        <scheme val="minor"/>
      </rPr>
      <t>.</t>
    </r>
  </si>
  <si>
    <t>N. 2</t>
  </si>
  <si>
    <t>N. 3</t>
  </si>
  <si>
    <t>N. 4</t>
  </si>
  <si>
    <t>n.</t>
  </si>
  <si>
    <t>Presenza di superfici di cottura con oli vegetali o animali</t>
  </si>
  <si>
    <t>Sup. cottura con oli</t>
  </si>
  <si>
    <t>F</t>
  </si>
  <si>
    <t>N</t>
  </si>
  <si>
    <t>Tot F</t>
  </si>
  <si>
    <t>S</t>
  </si>
  <si>
    <t>Rapporto Ftot/S</t>
  </si>
  <si>
    <t>Suoperficie cottura</t>
  </si>
  <si>
    <t>→</t>
  </si>
  <si>
    <t>riga</t>
  </si>
  <si>
    <t>incremento riga</t>
  </si>
  <si>
    <t>RIGA</t>
  </si>
  <si>
    <t xml:space="preserve">Costituito da un numero di compartimenti pari a: </t>
  </si>
  <si>
    <t>Totale estintori classe A</t>
  </si>
  <si>
    <t>Numro compartimenti del piano</t>
  </si>
  <si>
    <t>Ripartizione estintori minimo per comaprtimento</t>
  </si>
  <si>
    <t>Resto</t>
  </si>
  <si>
    <t>compartimento</t>
  </si>
  <si>
    <t>Est. Cl. A</t>
  </si>
  <si>
    <t>Ripartizione est. A per compartimento</t>
  </si>
  <si>
    <t>N. 5</t>
  </si>
  <si>
    <t>N. 6</t>
  </si>
  <si>
    <t>Necessari :</t>
  </si>
  <si>
    <t xml:space="preserve">Capacità estinguente totale minima qualora necessari : </t>
  </si>
  <si>
    <t>ESTINTORI CLASSE A</t>
  </si>
  <si>
    <t>ESTINTORI CLASSE B</t>
  </si>
  <si>
    <t>Totale estintori classe B</t>
  </si>
  <si>
    <t>min</t>
  </si>
  <si>
    <t>Aggiuntivi</t>
  </si>
  <si>
    <t>Necessari SI/NO (1/0)</t>
  </si>
  <si>
    <t>A &gt; B</t>
  </si>
  <si>
    <t>A &lt; B</t>
  </si>
  <si>
    <t>A =B</t>
  </si>
  <si>
    <t>Numero compartimenti del piano</t>
  </si>
  <si>
    <t>capcità massi tra gli estintori di classe A:</t>
  </si>
  <si>
    <t>Q.tà</t>
  </si>
  <si>
    <t>Presenza di combustibili gassosi:</t>
  </si>
  <si>
    <t>Classe F</t>
  </si>
  <si>
    <t>+</t>
  </si>
  <si>
    <t>Nota: Se una lettera è posta tra parentesi significa che tale classe non è richiesta e quindi la relativa capacità è indifferente (xx).</t>
  </si>
  <si>
    <r>
      <t xml:space="preserve"> </t>
    </r>
    <r>
      <rPr>
        <b/>
        <sz val="10"/>
        <color rgb="FFFFFF00"/>
        <rFont val="Calibri"/>
        <family val="2"/>
      </rPr>
      <t xml:space="preserve">← </t>
    </r>
    <r>
      <rPr>
        <b/>
        <sz val="10"/>
        <color rgb="FFFFFF00"/>
        <rFont val="Calibri"/>
        <family val="2"/>
        <scheme val="minor"/>
      </rPr>
      <t>Somma superfici dei compartimenti inseriti</t>
    </r>
  </si>
  <si>
    <t>Soluzione proposta</t>
  </si>
  <si>
    <t>Soluzione adottata</t>
  </si>
  <si>
    <t>C</t>
  </si>
  <si>
    <t>D</t>
  </si>
  <si>
    <t>C-D</t>
  </si>
  <si>
    <t>- -</t>
  </si>
  <si>
    <t>Nel rispetto delle condizioni riportate nelle tabelle precedenti, si adotta la ripartizione degli estintori nei vari compartimenti presenti nel piano come inicato nella seguente tabella.</t>
  </si>
  <si>
    <r>
      <t xml:space="preserve"> </t>
    </r>
    <r>
      <rPr>
        <b/>
        <sz val="11"/>
        <color rgb="FFFFFF00"/>
        <rFont val="Calibri"/>
        <family val="2"/>
      </rPr>
      <t xml:space="preserve">← </t>
    </r>
    <r>
      <rPr>
        <b/>
        <sz val="11"/>
        <color rgb="FFFFFF00"/>
        <rFont val="Calibri"/>
        <family val="2"/>
        <scheme val="minor"/>
      </rPr>
      <t>E' possibile modificare manualmente la soluzione proposta sopra riportata nela tabella seguente</t>
    </r>
  </si>
  <si>
    <r>
      <rPr>
        <b/>
        <u/>
        <sz val="12"/>
        <color rgb="FFFF0000"/>
        <rFont val="Calibri"/>
        <family val="2"/>
        <scheme val="minor"/>
      </rPr>
      <t xml:space="preserve">Compilare </t>
    </r>
    <r>
      <rPr>
        <b/>
        <u val="double"/>
        <sz val="12"/>
        <color rgb="FFFF0000"/>
        <rFont val="Calibri"/>
        <family val="2"/>
        <scheme val="minor"/>
      </rPr>
      <t>tutte</t>
    </r>
    <r>
      <rPr>
        <b/>
        <u/>
        <sz val="12"/>
        <color rgb="FFFF0000"/>
        <rFont val="Calibri"/>
        <family val="2"/>
        <scheme val="minor"/>
      </rPr>
      <t xml:space="preserve"> le celle con sfondo azzurro</t>
    </r>
    <r>
      <rPr>
        <b/>
        <sz val="12"/>
        <color rgb="FFFF0000"/>
        <rFont val="Calibri"/>
        <family val="2"/>
        <scheme val="minor"/>
      </rPr>
      <t xml:space="preserve">
Le altre celle </t>
    </r>
    <r>
      <rPr>
        <b/>
        <sz val="12"/>
        <color rgb="FFFF0000"/>
        <rFont val="Calibri"/>
        <family val="2"/>
        <scheme val="minor"/>
      </rPr>
      <t>forniscono i risultati</t>
    </r>
  </si>
  <si>
    <r>
      <rPr>
        <b/>
        <sz val="16"/>
        <color rgb="FFFFFF00"/>
        <rFont val="Calibri"/>
        <family val="2"/>
        <scheme val="minor"/>
      </rPr>
      <t>NOTE PER L'UTILIZZO DELLA UTILITY</t>
    </r>
    <r>
      <rPr>
        <b/>
        <sz val="10"/>
        <color rgb="FFFFFF00"/>
        <rFont val="Calibri"/>
        <family val="2"/>
        <scheme val="minor"/>
      </rPr>
      <t xml:space="preserve">
</t>
    </r>
    <r>
      <rPr>
        <b/>
        <sz val="12"/>
        <color rgb="FFFFFF00"/>
        <rFont val="Calibri"/>
        <family val="2"/>
        <scheme val="minor"/>
      </rPr>
      <t>Questa UTILITY costituita da 4 fogli consente di determinare per ogni piano (suddiviso in massimo 10 compartimenti) il NUMERO e la DISTRIBUZIONE degli ESTINTORI secondo quanto richiesto dal D.M. 3 agosto 2015 ("</t>
    </r>
    <r>
      <rPr>
        <b/>
        <i/>
        <sz val="12"/>
        <color rgb="FFFFFF00"/>
        <rFont val="Calibri"/>
        <family val="2"/>
        <scheme val="minor"/>
      </rPr>
      <t>Codice di Prevenzione Incendi</t>
    </r>
    <r>
      <rPr>
        <b/>
        <sz val="12"/>
        <color rgb="FFFFFF00"/>
        <rFont val="Calibri"/>
        <family val="2"/>
        <scheme val="minor"/>
      </rPr>
      <t xml:space="preserve">")
</t>
    </r>
    <r>
      <rPr>
        <b/>
        <u/>
        <sz val="12"/>
        <color rgb="FFFFFF00"/>
        <rFont val="Calibri"/>
        <family val="2"/>
        <scheme val="minor"/>
      </rPr>
      <t>Procedere secondo il seguente ordine:</t>
    </r>
    <r>
      <rPr>
        <b/>
        <sz val="12"/>
        <color rgb="FFFFFF00"/>
        <rFont val="Calibri"/>
        <family val="2"/>
        <scheme val="minor"/>
      </rPr>
      <t xml:space="preserve">
</t>
    </r>
    <r>
      <rPr>
        <b/>
        <sz val="12"/>
        <color theme="0"/>
        <rFont val="Calibri"/>
        <family val="2"/>
        <scheme val="minor"/>
      </rPr>
      <t xml:space="preserve">1) </t>
    </r>
    <r>
      <rPr>
        <b/>
        <sz val="12"/>
        <color rgb="FFFFFF00"/>
        <rFont val="Calibri"/>
        <family val="2"/>
        <scheme val="minor"/>
      </rPr>
      <t xml:space="preserve">Nel foglio </t>
    </r>
    <r>
      <rPr>
        <b/>
        <sz val="12"/>
        <color theme="0"/>
        <rFont val="Calibri"/>
        <family val="2"/>
        <scheme val="minor"/>
      </rPr>
      <t>"Introduzione"</t>
    </r>
    <r>
      <rPr>
        <b/>
        <sz val="12"/>
        <color rgb="FFFFFF00"/>
        <rFont val="Calibri"/>
        <family val="2"/>
        <scheme val="minor"/>
      </rPr>
      <t xml:space="preserve"> non sono richiesti dati da inserire.
</t>
    </r>
    <r>
      <rPr>
        <b/>
        <sz val="12"/>
        <color theme="0"/>
        <rFont val="Calibri"/>
        <family val="2"/>
        <scheme val="minor"/>
      </rPr>
      <t>2)</t>
    </r>
    <r>
      <rPr>
        <b/>
        <sz val="12"/>
        <color rgb="FFFFFF00"/>
        <rFont val="Calibri"/>
        <family val="2"/>
        <scheme val="minor"/>
      </rPr>
      <t xml:space="preserve"> Nel foglio "</t>
    </r>
    <r>
      <rPr>
        <b/>
        <sz val="12"/>
        <color theme="0"/>
        <rFont val="Calibri"/>
        <family val="2"/>
        <scheme val="minor"/>
      </rPr>
      <t>Inserimento Dati</t>
    </r>
    <r>
      <rPr>
        <b/>
        <sz val="12"/>
        <color rgb="FFFFFF00"/>
        <rFont val="Calibri"/>
        <family val="2"/>
        <scheme val="minor"/>
      </rPr>
      <t xml:space="preserve">" inserire i dati solo nelle </t>
    </r>
    <r>
      <rPr>
        <b/>
        <sz val="12"/>
        <color theme="4" tint="0.39997558519241921"/>
        <rFont val="Calibri"/>
        <family val="2"/>
        <scheme val="minor"/>
      </rPr>
      <t>celle di colore azzurro</t>
    </r>
    <r>
      <rPr>
        <b/>
        <sz val="12"/>
        <color rgb="FFFFFF00"/>
        <rFont val="Calibri"/>
        <family val="2"/>
        <scheme val="minor"/>
      </rPr>
      <t xml:space="preserve"> e </t>
    </r>
    <r>
      <rPr>
        <b/>
        <u/>
        <sz val="12"/>
        <color theme="0"/>
        <rFont val="Calibri"/>
        <family val="2"/>
        <scheme val="minor"/>
      </rPr>
      <t>cancellare</t>
    </r>
    <r>
      <rPr>
        <b/>
        <sz val="12"/>
        <color rgb="FFFFFF00"/>
        <rFont val="Calibri"/>
        <family val="2"/>
        <scheme val="minor"/>
      </rPr>
      <t xml:space="preserve"> il contenuto delle celle azzurre non necessarie. Il foglio si completa automaticamente determinando numero, capacità e classe degli estintori necessari.
</t>
    </r>
    <r>
      <rPr>
        <b/>
        <sz val="12"/>
        <color theme="0"/>
        <rFont val="Calibri"/>
        <family val="2"/>
        <scheme val="minor"/>
      </rPr>
      <t xml:space="preserve">3) </t>
    </r>
    <r>
      <rPr>
        <b/>
        <sz val="12"/>
        <color rgb="FFFFFF00"/>
        <rFont val="Calibri"/>
        <family val="2"/>
        <scheme val="minor"/>
      </rPr>
      <t>Nel foglio "</t>
    </r>
    <r>
      <rPr>
        <b/>
        <sz val="12"/>
        <color theme="0"/>
        <rFont val="Calibri"/>
        <family val="2"/>
        <scheme val="minor"/>
      </rPr>
      <t>Tabella finale estintori Piano</t>
    </r>
    <r>
      <rPr>
        <b/>
        <sz val="12"/>
        <color rgb="FFFFFF00"/>
        <rFont val="Calibri"/>
        <family val="2"/>
        <scheme val="minor"/>
      </rPr>
      <t>" è riportata una soluzione di distribuzione degli estintori nel piano e nei compartimenti presnti con la necessità di completare l'inserimento dei dati per gli estintori di classe C e/o D (</t>
    </r>
    <r>
      <rPr>
        <b/>
        <sz val="12"/>
        <color theme="4" tint="0.39997558519241921"/>
        <rFont val="Calibri"/>
        <family val="2"/>
        <scheme val="minor"/>
      </rPr>
      <t>celle di colore azzurro</t>
    </r>
    <r>
      <rPr>
        <b/>
        <sz val="12"/>
        <color rgb="FFFFFF00"/>
        <rFont val="Calibri"/>
        <family val="2"/>
        <scheme val="minor"/>
      </rPr>
      <t xml:space="preserve">).
E anche possibile sulla base della soluzione proposta inserire manualmente numero e tipo di estintori in una ulteriore tabella facendo attenzione a verificare il rispetto delle condizioni riportate nel foglio "Inserimento Dati".
</t>
    </r>
    <r>
      <rPr>
        <b/>
        <sz val="12"/>
        <color theme="0"/>
        <rFont val="Calibri"/>
        <family val="2"/>
        <scheme val="minor"/>
      </rPr>
      <t>4)</t>
    </r>
    <r>
      <rPr>
        <b/>
        <sz val="12"/>
        <color rgb="FFFFFF00"/>
        <rFont val="Calibri"/>
        <family val="2"/>
        <scheme val="minor"/>
      </rPr>
      <t xml:space="preserve"> Il foglio "</t>
    </r>
    <r>
      <rPr>
        <b/>
        <sz val="12"/>
        <color theme="0"/>
        <rFont val="Calibri"/>
        <family val="2"/>
        <scheme val="minor"/>
      </rPr>
      <t>Determinazione Est. di Classe F</t>
    </r>
    <r>
      <rPr>
        <b/>
        <sz val="12"/>
        <color rgb="FFFFFF00"/>
        <rFont val="Calibri"/>
        <family val="2"/>
        <scheme val="minor"/>
      </rPr>
      <t xml:space="preserve">" è solo un foglio di dati parziali, non è modificabile e non serve stamparlo".
</t>
    </r>
    <r>
      <rPr>
        <b/>
        <sz val="12"/>
        <color theme="0"/>
        <rFont val="Calibri"/>
        <family val="2"/>
        <scheme val="minor"/>
      </rPr>
      <t xml:space="preserve">5) </t>
    </r>
    <r>
      <rPr>
        <b/>
        <sz val="12"/>
        <color rgb="FFFFFF00"/>
        <rFont val="Calibri"/>
        <family val="2"/>
        <scheme val="minor"/>
      </rPr>
      <t xml:space="preserve">Stampare quindi solo i primi tre fogli.
</t>
    </r>
  </si>
  <si>
    <t>SCHIUMA</t>
  </si>
  <si>
    <t>Gli incendi sono classificati come nella tabella S.6-3 del D.M. 3 agosto 2015. Questa classificazione è definita secondo la natura del combustibile e non prevede una classe particolare per gli incendi in presenza di un rischio dovuto all’elettricità. Nel caso di incendi coinvolgenti impianti o apparecchiature elettriche sotto tensione, la scelta di estinguenti o mezzi di lotta contro l’incendio, deve essere effettuata a seguito di valutazione del rischio di elettrocuzione cui potrebbe essere sottoposto l'utilizzatore durante le operazioni di estinzione. La possibilità di utilizzare mezzi manuali di lotta all'incendio sulle apparecchiature elettriche sotto tensione, compresi i limiti di impiego, devono essere chiaramente indicati sulla etichettatura del mezzo manuale individuato. Gli estintori a polvere e gli estintori a biossido di carbonio sono considerati idonei per l’intervento sui solventi polari. Nella tabella sottostante è riportata una sintesi descrittiva delle classi di fuoco utile nella scelta dell'estintore più idoneo.</t>
  </si>
  <si>
    <t>Compartimenti</t>
  </si>
  <si>
    <t>In alternativa agli estintori portatili possono essere utilizzati estintori carrellati  in presenza di ampie aree, prive di ostacoli alla movimentazione, in assenza di gradini e senza percorsi vincolati e solo se sono disponibili almeno due operatori antincendio addestrati all'utilizzo.</t>
  </si>
  <si>
    <t>Capacità e Classe</t>
  </si>
  <si>
    <t>Nel rispetto delle condizioni riportate nelle tabelle precedenti, al fine di utilizzare ove possibile la stessa tipologia di estintori per ottimizzare la manutenzione e l'intercambiabilità, si propone la seguente ripartizione degli estintori nei vari compartimenti presenti nel piano.
L'installazione degli estintori di classe A, determinata in base alla regola tecnica per l'intero piano e non per ogni compartimento, viene proposta coincidente con gli estintori di classe B ove gli stessi sono necessari nei singoli compartimenti.
L'unico vincolo per gli estintori di classe A è che questi devono poter essere raggiunti da ogni punto del piano con almeno un percorso non superiore a 20 metri (cfr. elaborati grafici).
Nel caso di utilizzo di estintori carrellati in alternativa agli estintori di classe B l'indice degli stessi deve essere non superiore a quello riportato nella tabella del corrispondente compartimento.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</si>
</sst>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Calibri"/>
      <family val="2"/>
      <scheme val="minor"/>
    </font>
    <font>
      <b/>
      <sz val="11"/>
      <color theme="1"/>
      <name val="Calibri"/>
      <family val="2"/>
      <scheme val="minor"/>
    </font>
    <font>
      <b/>
      <sz val="10"/>
      <color rgb="FF800000"/>
      <name val="Calibri"/>
      <family val="2"/>
      <scheme val="minor"/>
    </font>
    <font>
      <b/>
      <sz val="11"/>
      <color rgb="FF800000"/>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b/>
      <vertAlign val="subscript"/>
      <sz val="10"/>
      <color theme="1"/>
      <name val="Calibri"/>
      <family val="2"/>
      <scheme val="minor"/>
    </font>
    <font>
      <i/>
      <sz val="10"/>
      <color theme="1"/>
      <name val="Calibri"/>
      <family val="2"/>
      <scheme val="minor"/>
    </font>
    <font>
      <i/>
      <sz val="8"/>
      <color theme="1"/>
      <name val="Calibri"/>
      <family val="2"/>
      <scheme val="minor"/>
    </font>
    <font>
      <sz val="10"/>
      <color theme="1"/>
      <name val="Calibri"/>
      <family val="2"/>
    </font>
    <font>
      <b/>
      <sz val="10"/>
      <color theme="0"/>
      <name val="Calibri"/>
      <family val="2"/>
      <scheme val="minor"/>
    </font>
    <font>
      <b/>
      <sz val="10"/>
      <color rgb="FFFF0000"/>
      <name val="Calibri"/>
      <family val="2"/>
      <scheme val="minor"/>
    </font>
    <font>
      <b/>
      <i/>
      <sz val="8"/>
      <color theme="1"/>
      <name val="Calibri"/>
      <family val="2"/>
      <scheme val="minor"/>
    </font>
    <font>
      <sz val="12"/>
      <color rgb="FFFF0000"/>
      <name val="Calibri"/>
      <family val="2"/>
      <scheme val="minor"/>
    </font>
    <font>
      <b/>
      <sz val="12"/>
      <color rgb="FFFF0000"/>
      <name val="Calibri"/>
      <family val="2"/>
      <scheme val="minor"/>
    </font>
    <font>
      <b/>
      <u/>
      <sz val="12"/>
      <color rgb="FFFF0000"/>
      <name val="Calibri"/>
      <family val="2"/>
      <scheme val="minor"/>
    </font>
    <font>
      <b/>
      <sz val="11"/>
      <color theme="0"/>
      <name val="Calibri"/>
      <family val="2"/>
      <scheme val="minor"/>
    </font>
    <font>
      <sz val="9"/>
      <color theme="1"/>
      <name val="Calibri"/>
      <family val="2"/>
      <scheme val="minor"/>
    </font>
    <font>
      <i/>
      <sz val="9"/>
      <color theme="1"/>
      <name val="Calibri"/>
      <family val="2"/>
      <scheme val="minor"/>
    </font>
    <font>
      <b/>
      <i/>
      <sz val="9"/>
      <color theme="1"/>
      <name val="Calibri"/>
      <family val="2"/>
      <scheme val="minor"/>
    </font>
    <font>
      <b/>
      <sz val="8"/>
      <color theme="1"/>
      <name val="Calibri"/>
      <family val="2"/>
      <scheme val="minor"/>
    </font>
    <font>
      <b/>
      <vertAlign val="subscript"/>
      <sz val="8"/>
      <color theme="1"/>
      <name val="Calibri"/>
      <family val="2"/>
      <scheme val="minor"/>
    </font>
    <font>
      <i/>
      <sz val="11"/>
      <color theme="1"/>
      <name val="Calibri"/>
      <family val="2"/>
      <scheme val="minor"/>
    </font>
    <font>
      <sz val="10"/>
      <color rgb="FFFF0000"/>
      <name val="Calibri"/>
      <family val="2"/>
      <scheme val="minor"/>
    </font>
    <font>
      <b/>
      <i/>
      <sz val="8"/>
      <name val="Calibri"/>
      <family val="2"/>
      <scheme val="minor"/>
    </font>
    <font>
      <b/>
      <sz val="9"/>
      <color theme="0"/>
      <name val="Calibri"/>
      <family val="2"/>
      <scheme val="minor"/>
    </font>
    <font>
      <b/>
      <sz val="9"/>
      <color theme="1"/>
      <name val="Arial Black"/>
      <family val="2"/>
    </font>
    <font>
      <sz val="11"/>
      <color theme="1"/>
      <name val="Arial Black"/>
      <family val="2"/>
    </font>
    <font>
      <b/>
      <sz val="10"/>
      <color theme="1"/>
      <name val="Arial Black"/>
      <family val="2"/>
    </font>
    <font>
      <sz val="10"/>
      <color theme="1"/>
      <name val="Arial Black"/>
      <family val="2"/>
    </font>
    <font>
      <b/>
      <sz val="8"/>
      <color theme="1"/>
      <name val="Arial Black"/>
      <family val="2"/>
    </font>
    <font>
      <sz val="8"/>
      <color theme="1"/>
      <name val="Arial Black"/>
      <family val="2"/>
    </font>
    <font>
      <b/>
      <sz val="8"/>
      <color rgb="FF800000"/>
      <name val="Calibri"/>
      <family val="2"/>
      <scheme val="minor"/>
    </font>
    <font>
      <b/>
      <i/>
      <sz val="8"/>
      <color rgb="FF800000"/>
      <name val="Calibri"/>
      <family val="2"/>
      <scheme val="minor"/>
    </font>
    <font>
      <sz val="11"/>
      <color rgb="FF800000"/>
      <name val="Calibri"/>
      <family val="2"/>
      <scheme val="minor"/>
    </font>
    <font>
      <b/>
      <sz val="11"/>
      <name val="Calibri"/>
      <family val="2"/>
      <scheme val="minor"/>
    </font>
    <font>
      <b/>
      <sz val="11"/>
      <color rgb="FF800000"/>
      <name val="Calibri"/>
      <family val="2"/>
    </font>
    <font>
      <sz val="11"/>
      <color rgb="FF800000"/>
      <name val="Calibri"/>
      <family val="2"/>
    </font>
    <font>
      <b/>
      <sz val="11"/>
      <color rgb="FFFF3300"/>
      <name val="Calibri"/>
      <family val="2"/>
      <scheme val="minor"/>
    </font>
    <font>
      <b/>
      <sz val="12"/>
      <color theme="1"/>
      <name val="Calibri"/>
      <family val="2"/>
      <scheme val="minor"/>
    </font>
    <font>
      <b/>
      <u val="double"/>
      <sz val="12"/>
      <color rgb="FFFF0000"/>
      <name val="Calibri"/>
      <family val="2"/>
      <scheme val="minor"/>
    </font>
    <font>
      <b/>
      <sz val="9"/>
      <color rgb="FFFF0000"/>
      <name val="Calibri"/>
      <family val="2"/>
      <scheme val="minor"/>
    </font>
    <font>
      <b/>
      <sz val="10"/>
      <name val="Calibri"/>
      <family val="2"/>
      <scheme val="minor"/>
    </font>
    <font>
      <b/>
      <sz val="10"/>
      <color rgb="FFFFFF00"/>
      <name val="Calibri"/>
      <family val="2"/>
      <scheme val="minor"/>
    </font>
    <font>
      <b/>
      <sz val="10"/>
      <color rgb="FFFFFF00"/>
      <name val="Calibri"/>
      <family val="2"/>
    </font>
    <font>
      <b/>
      <i/>
      <sz val="10"/>
      <color rgb="FFFF0000"/>
      <name val="Calibri"/>
      <family val="2"/>
      <scheme val="minor"/>
    </font>
    <font>
      <sz val="14"/>
      <color rgb="FFFF0000"/>
      <name val="Calibri"/>
      <family val="2"/>
      <scheme val="minor"/>
    </font>
    <font>
      <sz val="9"/>
      <color indexed="81"/>
      <name val="Tahoma"/>
      <family val="2"/>
    </font>
    <font>
      <b/>
      <sz val="9"/>
      <color indexed="81"/>
      <name val="Tahoma"/>
      <family val="2"/>
    </font>
    <font>
      <b/>
      <sz val="11"/>
      <color rgb="FFFFFF00"/>
      <name val="Calibri"/>
      <family val="2"/>
      <scheme val="minor"/>
    </font>
    <font>
      <b/>
      <sz val="11"/>
      <color rgb="FFFFFF00"/>
      <name val="Calibri"/>
      <family val="2"/>
    </font>
    <font>
      <b/>
      <sz val="12"/>
      <color rgb="FFFFFF00"/>
      <name val="Calibri"/>
      <family val="2"/>
      <scheme val="minor"/>
    </font>
    <font>
      <b/>
      <sz val="16"/>
      <color rgb="FFFFFF00"/>
      <name val="Calibri"/>
      <family val="2"/>
      <scheme val="minor"/>
    </font>
    <font>
      <b/>
      <sz val="12"/>
      <color theme="0"/>
      <name val="Calibri"/>
      <family val="2"/>
      <scheme val="minor"/>
    </font>
    <font>
      <b/>
      <u/>
      <sz val="12"/>
      <color rgb="FFFFFF00"/>
      <name val="Calibri"/>
      <family val="2"/>
      <scheme val="minor"/>
    </font>
    <font>
      <b/>
      <u/>
      <sz val="12"/>
      <color theme="0"/>
      <name val="Calibri"/>
      <family val="2"/>
      <scheme val="minor"/>
    </font>
    <font>
      <b/>
      <i/>
      <sz val="12"/>
      <color rgb="FFFFFF00"/>
      <name val="Calibri"/>
      <family val="2"/>
      <scheme val="minor"/>
    </font>
    <font>
      <b/>
      <sz val="12"/>
      <color theme="4" tint="0.39997558519241921"/>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6600"/>
        <bgColor indexed="64"/>
      </patternFill>
    </fill>
    <fill>
      <patternFill patternType="solid">
        <fgColor rgb="FFFF3E1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theme="4" tint="0.59999389629810485"/>
        <bgColor indexed="64"/>
      </patternFill>
    </fill>
    <fill>
      <patternFill patternType="solid">
        <fgColor theme="1" tint="0.14999847407452621"/>
        <bgColor indexed="64"/>
      </patternFill>
    </fill>
  </fills>
  <borders count="36">
    <border>
      <left/>
      <right/>
      <top/>
      <bottom/>
      <diagonal/>
    </border>
    <border>
      <left/>
      <right/>
      <top/>
      <bottom style="medium">
        <color rgb="FF8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auto="1"/>
      </top>
      <bottom style="thin">
        <color auto="1"/>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style="medium">
        <color indexed="64"/>
      </left>
      <right/>
      <top style="medium">
        <color indexed="64"/>
      </top>
      <bottom/>
      <diagonal/>
    </border>
    <border>
      <left style="medium">
        <color indexed="64"/>
      </left>
      <right/>
      <top style="thin">
        <color auto="1"/>
      </top>
      <bottom style="thin">
        <color auto="1"/>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s>
  <cellStyleXfs count="1">
    <xf numFmtId="0" fontId="0" fillId="0" borderId="0"/>
  </cellStyleXfs>
  <cellXfs count="372">
    <xf numFmtId="0" fontId="0" fillId="0" borderId="0" xfId="0"/>
    <xf numFmtId="0" fontId="3" fillId="2" borderId="0" xfId="0" applyFont="1" applyFill="1" applyBorder="1" applyAlignment="1" applyProtection="1">
      <alignment horizontal="right" vertical="center"/>
    </xf>
    <xf numFmtId="0" fontId="2" fillId="2" borderId="0" xfId="0" applyFont="1" applyFill="1" applyAlignment="1" applyProtection="1">
      <alignment horizontal="right" vertical="center"/>
    </xf>
    <xf numFmtId="0" fontId="2" fillId="0" borderId="0" xfId="0" applyFont="1" applyFill="1" applyAlignment="1" applyProtection="1">
      <alignment horizontal="right" vertical="center"/>
    </xf>
    <xf numFmtId="0" fontId="5" fillId="2" borderId="0" xfId="0" applyFont="1" applyFill="1" applyAlignment="1" applyProtection="1">
      <alignment vertical="center"/>
    </xf>
    <xf numFmtId="0" fontId="4" fillId="2" borderId="0" xfId="0" applyFont="1" applyFill="1" applyAlignment="1" applyProtection="1">
      <alignment vertical="center"/>
    </xf>
    <xf numFmtId="0" fontId="5" fillId="0" borderId="0" xfId="0" applyFont="1" applyFill="1" applyAlignment="1" applyProtection="1">
      <alignment vertical="center"/>
    </xf>
    <xf numFmtId="0" fontId="5" fillId="2" borderId="0" xfId="0" applyFont="1" applyFill="1" applyBorder="1" applyAlignment="1" applyProtection="1">
      <alignment vertical="center"/>
    </xf>
    <xf numFmtId="0" fontId="3" fillId="0" borderId="1" xfId="0" applyFont="1" applyFill="1" applyBorder="1" applyAlignment="1" applyProtection="1">
      <alignment horizontal="left" vertical="center"/>
    </xf>
    <xf numFmtId="0" fontId="3" fillId="0" borderId="1"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4" fillId="0" borderId="0" xfId="0" applyFont="1" applyFill="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0" fontId="5" fillId="0" borderId="7" xfId="0" applyFont="1" applyFill="1" applyBorder="1" applyAlignment="1" applyProtection="1">
      <alignment vertical="center"/>
    </xf>
    <xf numFmtId="0" fontId="6" fillId="0" borderId="0" xfId="0" applyFont="1" applyFill="1" applyAlignment="1" applyProtection="1">
      <alignment vertical="center"/>
    </xf>
    <xf numFmtId="0" fontId="6" fillId="0" borderId="8" xfId="0" applyFont="1" applyFill="1" applyBorder="1" applyAlignment="1" applyProtection="1">
      <alignment horizontal="right" vertical="center"/>
    </xf>
    <xf numFmtId="2" fontId="6" fillId="4" borderId="8" xfId="0" applyNumberFormat="1" applyFont="1" applyFill="1" applyBorder="1" applyAlignment="1" applyProtection="1">
      <alignment vertical="center"/>
    </xf>
    <xf numFmtId="0" fontId="5" fillId="0" borderId="8" xfId="0" applyFont="1" applyFill="1" applyBorder="1" applyAlignment="1" applyProtection="1">
      <alignment vertical="center"/>
    </xf>
    <xf numFmtId="0" fontId="5" fillId="0" borderId="8" xfId="0" applyFont="1" applyFill="1" applyBorder="1" applyAlignment="1" applyProtection="1">
      <alignment horizontal="right" vertical="center"/>
    </xf>
    <xf numFmtId="2" fontId="6" fillId="0" borderId="8" xfId="0" applyNumberFormat="1" applyFont="1" applyFill="1" applyBorder="1" applyAlignment="1" applyProtection="1">
      <alignment vertical="center"/>
    </xf>
    <xf numFmtId="2" fontId="6" fillId="0" borderId="0" xfId="0" applyNumberFormat="1" applyFont="1" applyFill="1" applyBorder="1" applyAlignment="1" applyProtection="1">
      <alignment vertical="center"/>
    </xf>
    <xf numFmtId="0" fontId="6" fillId="0" borderId="0" xfId="0" applyFont="1" applyFill="1" applyAlignment="1" applyProtection="1">
      <alignment horizontal="center"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6" fillId="0" borderId="0" xfId="0" applyFont="1" applyFill="1" applyBorder="1" applyAlignment="1" applyProtection="1">
      <alignment horizontal="right" vertical="center"/>
    </xf>
    <xf numFmtId="0" fontId="9" fillId="0" borderId="0" xfId="0" applyFont="1" applyFill="1" applyBorder="1" applyAlignment="1" applyProtection="1">
      <alignment vertical="center"/>
    </xf>
    <xf numFmtId="0" fontId="6" fillId="0" borderId="5" xfId="0" applyFont="1" applyFill="1" applyBorder="1" applyAlignment="1" applyProtection="1">
      <alignment vertical="center"/>
    </xf>
    <xf numFmtId="0" fontId="5"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5" fillId="0" borderId="6" xfId="0" applyFont="1" applyFill="1" applyBorder="1" applyAlignment="1" applyProtection="1">
      <alignment vertical="center"/>
    </xf>
    <xf numFmtId="2" fontId="9" fillId="0" borderId="0" xfId="0" applyNumberFormat="1" applyFont="1" applyFill="1" applyBorder="1" applyAlignment="1" applyProtection="1">
      <alignment horizontal="right" vertical="center"/>
    </xf>
    <xf numFmtId="0" fontId="9" fillId="0" borderId="0" xfId="0"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13" fillId="0" borderId="0" xfId="0" applyFont="1" applyFill="1" applyBorder="1" applyAlignment="1" applyProtection="1">
      <alignment horizontal="center"/>
    </xf>
    <xf numFmtId="0" fontId="9" fillId="0" borderId="0" xfId="0" applyFont="1" applyFill="1" applyBorder="1" applyAlignment="1" applyProtection="1">
      <alignment horizontal="right"/>
    </xf>
    <xf numFmtId="0" fontId="6" fillId="0" borderId="0" xfId="0" applyFont="1" applyFill="1" applyAlignment="1" applyProtection="1">
      <alignment horizontal="left" vertical="center"/>
    </xf>
    <xf numFmtId="0" fontId="4" fillId="0" borderId="0" xfId="0" applyFont="1" applyFill="1" applyAlignment="1" applyProtection="1">
      <alignment horizontal="justify" vertical="center" wrapText="1"/>
    </xf>
    <xf numFmtId="0" fontId="6" fillId="0" borderId="7" xfId="0" applyFont="1" applyBorder="1" applyAlignment="1">
      <alignment horizontal="center" vertical="center" wrapText="1"/>
    </xf>
    <xf numFmtId="0" fontId="6" fillId="0" borderId="7" xfId="0" applyFont="1" applyBorder="1" applyAlignment="1">
      <alignment horizontal="justify" vertical="center" wrapText="1"/>
    </xf>
    <xf numFmtId="0" fontId="0" fillId="0" borderId="8" xfId="0" applyBorder="1"/>
    <xf numFmtId="0" fontId="5" fillId="0" borderId="8" xfId="0" applyFont="1" applyBorder="1" applyAlignment="1">
      <alignment horizontal="justify" vertical="center" wrapText="1"/>
    </xf>
    <xf numFmtId="0" fontId="6"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10" fillId="2" borderId="0" xfId="0" applyFont="1" applyFill="1" applyAlignment="1" applyProtection="1">
      <alignment vertical="center"/>
    </xf>
    <xf numFmtId="0" fontId="0" fillId="2" borderId="0" xfId="0" applyFill="1"/>
    <xf numFmtId="0" fontId="5" fillId="2" borderId="0" xfId="0" applyFont="1" applyFill="1" applyBorder="1" applyAlignment="1" applyProtection="1">
      <alignment horizontal="right" vertical="center"/>
    </xf>
    <xf numFmtId="0" fontId="5" fillId="2" borderId="0" xfId="0" applyFont="1" applyFill="1" applyAlignment="1" applyProtection="1">
      <alignment horizontal="right" vertical="center"/>
    </xf>
    <xf numFmtId="0" fontId="5" fillId="2" borderId="0" xfId="0" applyFont="1" applyFill="1" applyAlignment="1">
      <alignment horizontal="justify" vertical="center" wrapText="1"/>
    </xf>
    <xf numFmtId="0" fontId="0" fillId="0" borderId="0" xfId="0" applyFill="1"/>
    <xf numFmtId="0" fontId="4" fillId="0" borderId="9" xfId="0" applyFont="1" applyFill="1" applyBorder="1" applyAlignment="1" applyProtection="1">
      <alignment vertical="center"/>
    </xf>
    <xf numFmtId="0" fontId="4" fillId="0" borderId="5" xfId="0" applyFont="1" applyFill="1" applyBorder="1" applyAlignment="1" applyProtection="1">
      <alignment horizontal="right" vertical="center"/>
    </xf>
    <xf numFmtId="0" fontId="21" fillId="0" borderId="5" xfId="0" applyFont="1" applyFill="1" applyBorder="1" applyAlignment="1" applyProtection="1">
      <alignment horizontal="center" vertical="center"/>
    </xf>
    <xf numFmtId="0" fontId="21" fillId="0" borderId="5"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4" fillId="0" borderId="8" xfId="0" applyFont="1" applyFill="1" applyBorder="1" applyAlignment="1" applyProtection="1">
      <alignment vertical="center"/>
    </xf>
    <xf numFmtId="0" fontId="4" fillId="0" borderId="8" xfId="0" applyFont="1" applyFill="1" applyBorder="1" applyAlignment="1" applyProtection="1">
      <alignment horizontal="right" vertical="center"/>
    </xf>
    <xf numFmtId="0" fontId="21" fillId="0" borderId="8" xfId="0" applyFont="1" applyFill="1" applyBorder="1" applyAlignment="1" applyProtection="1">
      <alignment horizontal="right" vertical="center"/>
    </xf>
    <xf numFmtId="2" fontId="21" fillId="4" borderId="8" xfId="0" applyNumberFormat="1" applyFont="1" applyFill="1" applyBorder="1" applyAlignment="1" applyProtection="1">
      <alignment vertical="center"/>
    </xf>
    <xf numFmtId="2" fontId="21" fillId="0" borderId="8" xfId="0"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right" vertical="center"/>
    </xf>
    <xf numFmtId="0" fontId="21" fillId="0" borderId="6" xfId="0" applyFont="1" applyFill="1" applyBorder="1" applyAlignment="1" applyProtection="1">
      <alignment horizontal="right" vertical="center"/>
    </xf>
    <xf numFmtId="2" fontId="21" fillId="0" borderId="6" xfId="0" applyNumberFormat="1" applyFont="1" applyFill="1" applyBorder="1" applyAlignment="1" applyProtection="1">
      <alignment vertical="center"/>
    </xf>
    <xf numFmtId="0" fontId="13" fillId="0" borderId="0" xfId="0" applyFont="1" applyFill="1" applyBorder="1" applyAlignment="1" applyProtection="1"/>
    <xf numFmtId="1" fontId="11" fillId="8" borderId="8" xfId="0" applyNumberFormat="1" applyFont="1" applyFill="1" applyBorder="1" applyAlignment="1" applyProtection="1">
      <alignment horizontal="center" vertical="center"/>
    </xf>
    <xf numFmtId="0" fontId="11" fillId="8" borderId="8" xfId="0" applyFont="1" applyFill="1" applyBorder="1" applyAlignment="1" applyProtection="1">
      <alignment vertical="center"/>
    </xf>
    <xf numFmtId="0" fontId="11" fillId="8" borderId="8" xfId="0" applyFont="1" applyFill="1" applyBorder="1" applyAlignment="1" applyProtection="1">
      <alignment horizontal="center" vertical="center"/>
    </xf>
    <xf numFmtId="1" fontId="26" fillId="7" borderId="8" xfId="0" applyNumberFormat="1" applyFont="1" applyFill="1" applyBorder="1" applyAlignment="1" applyProtection="1">
      <alignment horizontal="center" vertical="center"/>
    </xf>
    <xf numFmtId="0" fontId="26" fillId="7" borderId="8" xfId="0" applyFont="1" applyFill="1" applyBorder="1" applyAlignment="1" applyProtection="1">
      <alignment vertical="center"/>
    </xf>
    <xf numFmtId="0" fontId="26" fillId="7" borderId="8"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4" xfId="0" applyFont="1" applyFill="1" applyBorder="1" applyAlignment="1" applyProtection="1">
      <alignment vertical="center"/>
    </xf>
    <xf numFmtId="0" fontId="6" fillId="0" borderId="5" xfId="0" applyFont="1" applyFill="1" applyBorder="1" applyAlignment="1" applyProtection="1">
      <alignment horizontal="left" vertical="center"/>
    </xf>
    <xf numFmtId="0" fontId="4" fillId="0" borderId="7" xfId="0" applyFont="1" applyFill="1" applyBorder="1" applyAlignment="1" applyProtection="1">
      <alignment horizontal="right" vertical="center"/>
    </xf>
    <xf numFmtId="0" fontId="21" fillId="0" borderId="7" xfId="0" applyFont="1" applyFill="1" applyBorder="1" applyAlignment="1" applyProtection="1">
      <alignment horizontal="right" vertical="center"/>
    </xf>
    <xf numFmtId="0" fontId="21" fillId="0" borderId="7" xfId="0" applyFont="1" applyFill="1" applyBorder="1" applyAlignment="1" applyProtection="1">
      <alignment vertical="center"/>
    </xf>
    <xf numFmtId="0" fontId="5" fillId="0" borderId="7" xfId="0" applyFont="1" applyFill="1" applyBorder="1" applyAlignment="1" applyProtection="1">
      <alignment horizontal="right" vertical="center"/>
    </xf>
    <xf numFmtId="1" fontId="25" fillId="0" borderId="0" xfId="0" applyNumberFormat="1"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8" xfId="0" applyFont="1" applyFill="1" applyBorder="1" applyAlignment="1" applyProtection="1">
      <alignment horizontal="center"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5" fillId="0" borderId="16" xfId="0" applyFont="1" applyFill="1" applyBorder="1" applyAlignment="1" applyProtection="1">
      <alignment horizontal="right" vertical="center"/>
    </xf>
    <xf numFmtId="0" fontId="6" fillId="0" borderId="16" xfId="0" applyFont="1" applyFill="1" applyBorder="1" applyAlignment="1" applyProtection="1">
      <alignment horizontal="right" vertical="center"/>
    </xf>
    <xf numFmtId="2" fontId="6" fillId="0" borderId="16" xfId="0" applyNumberFormat="1" applyFont="1" applyFill="1" applyBorder="1" applyAlignment="1" applyProtection="1">
      <alignment vertical="center"/>
    </xf>
    <xf numFmtId="0" fontId="9" fillId="0" borderId="16" xfId="0" applyFont="1" applyFill="1" applyBorder="1" applyAlignment="1" applyProtection="1">
      <alignment vertical="center"/>
    </xf>
    <xf numFmtId="0" fontId="2" fillId="2" borderId="0" xfId="0" applyFont="1" applyFill="1" applyBorder="1" applyAlignment="1" applyProtection="1">
      <alignment horizontal="right" vertical="center"/>
    </xf>
    <xf numFmtId="0" fontId="5" fillId="0" borderId="0" xfId="0" applyFont="1"/>
    <xf numFmtId="0" fontId="5" fillId="2" borderId="0" xfId="0" applyFont="1" applyFill="1"/>
    <xf numFmtId="0" fontId="28" fillId="0" borderId="0" xfId="0" applyFont="1" applyBorder="1" applyAlignment="1">
      <alignment horizontal="center" vertical="center"/>
    </xf>
    <xf numFmtId="0" fontId="5" fillId="0" borderId="0" xfId="0" applyFont="1" applyBorder="1" applyAlignment="1">
      <alignment horizontal="left" vertical="center"/>
    </xf>
    <xf numFmtId="0" fontId="29" fillId="0" borderId="7" xfId="0" applyFont="1" applyFill="1" applyBorder="1" applyAlignment="1" applyProtection="1">
      <alignment horizontal="right" vertical="center"/>
    </xf>
    <xf numFmtId="0" fontId="29" fillId="0" borderId="7" xfId="0" applyFont="1" applyFill="1" applyBorder="1" applyAlignment="1" applyProtection="1">
      <alignment vertical="center"/>
    </xf>
    <xf numFmtId="0" fontId="5" fillId="0" borderId="0" xfId="0" applyFont="1" applyAlignment="1">
      <alignment horizontal="justify" vertical="center" wrapText="1"/>
    </xf>
    <xf numFmtId="0" fontId="5" fillId="0" borderId="14" xfId="0" applyFont="1" applyFill="1" applyBorder="1" applyAlignment="1" applyProtection="1">
      <alignment horizontal="right" vertical="center"/>
    </xf>
    <xf numFmtId="0" fontId="6" fillId="0" borderId="11" xfId="0" applyFont="1" applyFill="1" applyBorder="1" applyAlignment="1" applyProtection="1">
      <alignment horizontal="left" vertical="center"/>
    </xf>
    <xf numFmtId="0" fontId="6" fillId="0" borderId="18"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6" fillId="0" borderId="10" xfId="0" applyFont="1" applyFill="1" applyBorder="1" applyAlignment="1" applyProtection="1">
      <alignment horizontal="left" vertical="center"/>
    </xf>
    <xf numFmtId="0" fontId="5" fillId="0" borderId="20" xfId="0" applyFont="1" applyFill="1" applyBorder="1" applyAlignment="1" applyProtection="1">
      <alignment vertical="center"/>
    </xf>
    <xf numFmtId="0" fontId="6" fillId="0" borderId="19" xfId="0" applyFont="1" applyFill="1" applyBorder="1" applyAlignment="1" applyProtection="1">
      <alignment horizontal="center" vertical="center"/>
    </xf>
    <xf numFmtId="2" fontId="33" fillId="5" borderId="0" xfId="0" applyNumberFormat="1" applyFont="1" applyFill="1" applyBorder="1" applyAlignment="1" applyProtection="1">
      <alignment horizontal="right" vertical="center"/>
    </xf>
    <xf numFmtId="0" fontId="33" fillId="0" borderId="0" xfId="0" applyFont="1" applyFill="1" applyBorder="1" applyAlignment="1" applyProtection="1">
      <alignment vertical="center"/>
    </xf>
    <xf numFmtId="0" fontId="33" fillId="0" borderId="13" xfId="0" applyFont="1" applyFill="1" applyBorder="1" applyAlignment="1" applyProtection="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right" vertical="center"/>
    </xf>
    <xf numFmtId="0" fontId="2" fillId="0" borderId="2" xfId="0" applyFont="1" applyFill="1" applyBorder="1" applyAlignment="1" applyProtection="1">
      <alignment vertical="center"/>
    </xf>
    <xf numFmtId="0" fontId="2" fillId="0" borderId="4" xfId="0" applyFont="1" applyFill="1" applyBorder="1" applyAlignment="1" applyProtection="1">
      <alignment vertical="center"/>
    </xf>
    <xf numFmtId="0" fontId="6" fillId="0" borderId="17" xfId="0" applyFont="1" applyFill="1" applyBorder="1" applyAlignment="1" applyProtection="1">
      <alignment horizontal="center" vertical="center"/>
    </xf>
    <xf numFmtId="0" fontId="5" fillId="0" borderId="21"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6" fillId="5" borderId="0" xfId="0" applyFont="1" applyFill="1" applyAlignment="1" applyProtection="1">
      <alignment horizontal="center" vertical="center"/>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0" fontId="0" fillId="10" borderId="0" xfId="0" applyFill="1"/>
    <xf numFmtId="0" fontId="4" fillId="2" borderId="0" xfId="0" applyFont="1" applyFill="1" applyAlignment="1" applyProtection="1">
      <alignment horizontal="right" vertical="center"/>
    </xf>
    <xf numFmtId="0" fontId="18" fillId="0" borderId="5" xfId="0" applyFont="1" applyFill="1" applyBorder="1" applyAlignment="1" applyProtection="1">
      <alignment horizontal="right" vertical="center"/>
    </xf>
    <xf numFmtId="0" fontId="0" fillId="10" borderId="26" xfId="0" applyFill="1" applyBorder="1"/>
    <xf numFmtId="0" fontId="1" fillId="10" borderId="27" xfId="0" applyFont="1" applyFill="1" applyBorder="1" applyAlignment="1">
      <alignment horizontal="center"/>
    </xf>
    <xf numFmtId="0" fontId="1" fillId="10" borderId="28" xfId="0" applyFont="1" applyFill="1" applyBorder="1" applyAlignment="1">
      <alignment horizontal="center"/>
    </xf>
    <xf numFmtId="0" fontId="1" fillId="10" borderId="0" xfId="0" applyFont="1" applyFill="1" applyAlignment="1">
      <alignment horizontal="center"/>
    </xf>
    <xf numFmtId="0" fontId="0" fillId="10" borderId="29" xfId="0" applyFill="1" applyBorder="1" applyAlignment="1">
      <alignment horizontal="right"/>
    </xf>
    <xf numFmtId="2" fontId="1" fillId="10" borderId="30" xfId="0" applyNumberFormat="1" applyFont="1" applyFill="1" applyBorder="1" applyAlignment="1">
      <alignment horizontal="center"/>
    </xf>
    <xf numFmtId="0" fontId="0" fillId="10" borderId="30" xfId="0" applyFill="1" applyBorder="1" applyAlignment="1">
      <alignment horizontal="center"/>
    </xf>
    <xf numFmtId="0" fontId="0" fillId="10" borderId="31" xfId="0" applyFill="1" applyBorder="1" applyAlignment="1">
      <alignment horizontal="center"/>
    </xf>
    <xf numFmtId="0" fontId="0" fillId="10" borderId="0" xfId="0" applyFill="1" applyAlignment="1">
      <alignment horizontal="center"/>
    </xf>
    <xf numFmtId="1" fontId="0" fillId="10" borderId="0" xfId="0" applyNumberFormat="1" applyFill="1" applyAlignment="1">
      <alignment horizontal="center"/>
    </xf>
    <xf numFmtId="0" fontId="0" fillId="10" borderId="32" xfId="0" applyFill="1" applyBorder="1" applyAlignment="1">
      <alignment horizontal="right"/>
    </xf>
    <xf numFmtId="2" fontId="1" fillId="10" borderId="33" xfId="0" applyNumberFormat="1" applyFont="1" applyFill="1" applyBorder="1" applyAlignment="1">
      <alignment horizontal="center"/>
    </xf>
    <xf numFmtId="0" fontId="0" fillId="10" borderId="33" xfId="0" applyFill="1" applyBorder="1" applyAlignment="1">
      <alignment horizontal="center"/>
    </xf>
    <xf numFmtId="0" fontId="0" fillId="10" borderId="34" xfId="0" applyFill="1" applyBorder="1" applyAlignment="1">
      <alignment horizontal="center"/>
    </xf>
    <xf numFmtId="0" fontId="0" fillId="10" borderId="0" xfId="0" applyFill="1" applyAlignment="1">
      <alignment horizontal="right"/>
    </xf>
    <xf numFmtId="2" fontId="1" fillId="10" borderId="0" xfId="0" applyNumberFormat="1" applyFont="1" applyFill="1" applyAlignment="1">
      <alignment horizontal="center"/>
    </xf>
    <xf numFmtId="0" fontId="3" fillId="10" borderId="0" xfId="0" applyFont="1" applyFill="1" applyAlignment="1">
      <alignment horizontal="center"/>
    </xf>
    <xf numFmtId="0" fontId="35" fillId="10" borderId="0" xfId="0" applyFont="1" applyFill="1" applyAlignment="1">
      <alignment horizontal="center"/>
    </xf>
    <xf numFmtId="0" fontId="1" fillId="10" borderId="24" xfId="0" applyFont="1" applyFill="1" applyBorder="1" applyAlignment="1">
      <alignment horizontal="center"/>
    </xf>
    <xf numFmtId="0" fontId="0" fillId="10" borderId="11" xfId="0" applyFill="1" applyBorder="1"/>
    <xf numFmtId="0" fontId="0" fillId="10" borderId="17" xfId="0" applyFill="1" applyBorder="1"/>
    <xf numFmtId="0" fontId="1" fillId="10" borderId="11" xfId="0" applyFont="1" applyFill="1" applyBorder="1" applyAlignment="1">
      <alignment horizontal="center"/>
    </xf>
    <xf numFmtId="0" fontId="1" fillId="10" borderId="5" xfId="0" applyFont="1" applyFill="1" applyBorder="1" applyAlignment="1">
      <alignment horizontal="center"/>
    </xf>
    <xf numFmtId="0" fontId="1" fillId="10" borderId="17" xfId="0" applyFont="1" applyFill="1" applyBorder="1" applyAlignment="1">
      <alignment horizontal="center"/>
    </xf>
    <xf numFmtId="0" fontId="3" fillId="10" borderId="0" xfId="0" applyFont="1" applyFill="1"/>
    <xf numFmtId="0" fontId="36" fillId="10" borderId="0" xfId="0" applyFont="1" applyFill="1" applyAlignment="1">
      <alignment horizontal="right"/>
    </xf>
    <xf numFmtId="0" fontId="36" fillId="10" borderId="0" xfId="0" applyFont="1" applyFill="1"/>
    <xf numFmtId="2" fontId="3" fillId="10" borderId="0" xfId="0" applyNumberFormat="1" applyFont="1" applyFill="1" applyAlignment="1">
      <alignment horizontal="center"/>
    </xf>
    <xf numFmtId="0" fontId="37" fillId="10" borderId="0" xfId="0" applyFont="1" applyFill="1" applyAlignment="1">
      <alignment horizontal="center"/>
    </xf>
    <xf numFmtId="2" fontId="38" fillId="10" borderId="0" xfId="0" applyNumberFormat="1" applyFont="1" applyFill="1" applyAlignment="1">
      <alignment horizontal="center"/>
    </xf>
    <xf numFmtId="0" fontId="37" fillId="10" borderId="25" xfId="0" applyFont="1" applyFill="1" applyBorder="1" applyAlignment="1">
      <alignment horizontal="center"/>
    </xf>
    <xf numFmtId="0" fontId="3" fillId="10" borderId="14" xfId="0" applyFont="1" applyFill="1" applyBorder="1"/>
    <xf numFmtId="0" fontId="3" fillId="10" borderId="18" xfId="0" applyFont="1" applyFill="1" applyBorder="1"/>
    <xf numFmtId="0" fontId="0" fillId="10" borderId="14" xfId="0" applyFill="1" applyBorder="1" applyAlignment="1">
      <alignment horizontal="center"/>
    </xf>
    <xf numFmtId="0" fontId="0" fillId="10" borderId="6" xfId="0" applyFill="1" applyBorder="1" applyAlignment="1">
      <alignment horizontal="center"/>
    </xf>
    <xf numFmtId="0" fontId="0" fillId="10" borderId="18" xfId="0" applyFill="1" applyBorder="1" applyAlignment="1">
      <alignment horizontal="center"/>
    </xf>
    <xf numFmtId="0" fontId="3" fillId="10" borderId="0" xfId="0" applyFont="1" applyFill="1" applyBorder="1" applyAlignment="1" applyProtection="1">
      <alignment horizontal="right" vertical="center"/>
    </xf>
    <xf numFmtId="0" fontId="2" fillId="10" borderId="0" xfId="0" applyFont="1" applyFill="1" applyAlignment="1" applyProtection="1">
      <alignment horizontal="right" vertical="center"/>
    </xf>
    <xf numFmtId="0" fontId="5" fillId="10" borderId="0" xfId="0" applyFont="1" applyFill="1" applyAlignment="1" applyProtection="1">
      <alignment vertical="center"/>
    </xf>
    <xf numFmtId="0" fontId="5" fillId="10" borderId="0" xfId="0" applyFont="1" applyFill="1" applyAlignment="1" applyProtection="1">
      <alignment horizontal="center" vertical="center"/>
    </xf>
    <xf numFmtId="0" fontId="5" fillId="10" borderId="2" xfId="0" applyFont="1" applyFill="1" applyBorder="1" applyAlignment="1" applyProtection="1">
      <alignment vertical="center"/>
    </xf>
    <xf numFmtId="0" fontId="5" fillId="10" borderId="3" xfId="0" applyFont="1" applyFill="1" applyBorder="1" applyAlignment="1" applyProtection="1">
      <alignment vertical="center"/>
    </xf>
    <xf numFmtId="0" fontId="5" fillId="10" borderId="4" xfId="0" applyFont="1" applyFill="1" applyBorder="1" applyAlignment="1" applyProtection="1">
      <alignment vertical="center"/>
    </xf>
    <xf numFmtId="2" fontId="6" fillId="10" borderId="0" xfId="0" applyNumberFormat="1" applyFont="1" applyFill="1" applyAlignment="1" applyProtection="1">
      <alignment horizontal="center" vertical="center"/>
    </xf>
    <xf numFmtId="0" fontId="5" fillId="10" borderId="2" xfId="0" applyFont="1" applyFill="1" applyBorder="1" applyAlignment="1" applyProtection="1">
      <alignment horizontal="center" vertical="center"/>
    </xf>
    <xf numFmtId="0" fontId="5" fillId="10" borderId="4" xfId="0" applyFont="1" applyFill="1" applyBorder="1" applyAlignment="1" applyProtection="1">
      <alignment horizontal="center" vertical="center"/>
    </xf>
    <xf numFmtId="0" fontId="5" fillId="10" borderId="0" xfId="0" applyFont="1" applyFill="1" applyBorder="1" applyAlignment="1" applyProtection="1">
      <alignment vertical="center"/>
    </xf>
    <xf numFmtId="2" fontId="29" fillId="3" borderId="7" xfId="0" applyNumberFormat="1" applyFont="1" applyFill="1" applyBorder="1" applyAlignment="1" applyProtection="1">
      <alignment vertical="center"/>
      <protection locked="0"/>
    </xf>
    <xf numFmtId="2" fontId="6" fillId="3" borderId="16" xfId="0" applyNumberFormat="1" applyFont="1" applyFill="1" applyBorder="1" applyAlignment="1" applyProtection="1">
      <alignment vertical="center"/>
      <protection locked="0"/>
    </xf>
    <xf numFmtId="0" fontId="6" fillId="3" borderId="0" xfId="0" applyFont="1" applyFill="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2" fontId="21" fillId="3" borderId="7" xfId="0" applyNumberFormat="1" applyFont="1" applyFill="1" applyBorder="1" applyAlignment="1" applyProtection="1">
      <alignment vertical="center"/>
      <protection locked="0"/>
    </xf>
    <xf numFmtId="0" fontId="33" fillId="3" borderId="0" xfId="0" applyFont="1" applyFill="1" applyBorder="1" applyAlignment="1" applyProtection="1">
      <alignment horizontal="center" vertical="center"/>
      <protection locked="0"/>
    </xf>
    <xf numFmtId="2" fontId="21" fillId="3" borderId="6" xfId="0" applyNumberFormat="1" applyFont="1" applyFill="1" applyBorder="1" applyAlignment="1" applyProtection="1">
      <alignment vertical="center"/>
      <protection locked="0"/>
    </xf>
    <xf numFmtId="0" fontId="20" fillId="3" borderId="0"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2" fillId="3" borderId="3" xfId="0" quotePrefix="1" applyFont="1" applyFill="1" applyBorder="1" applyAlignment="1" applyProtection="1">
      <alignment horizontal="center" vertical="center"/>
      <protection locked="0"/>
    </xf>
    <xf numFmtId="49" fontId="5" fillId="2" borderId="0" xfId="0" applyNumberFormat="1" applyFont="1" applyFill="1" applyAlignment="1" applyProtection="1">
      <alignment vertical="center"/>
    </xf>
    <xf numFmtId="0" fontId="42" fillId="0" borderId="0" xfId="0" applyFont="1" applyFill="1" applyBorder="1" applyAlignment="1" applyProtection="1">
      <alignment vertical="center"/>
    </xf>
    <xf numFmtId="0" fontId="0" fillId="9" borderId="0" xfId="0" applyFill="1"/>
    <xf numFmtId="2" fontId="44" fillId="2" borderId="0" xfId="0" applyNumberFormat="1" applyFont="1" applyFill="1" applyAlignment="1" applyProtection="1">
      <alignment vertical="center"/>
    </xf>
    <xf numFmtId="0" fontId="44" fillId="2" borderId="0" xfId="0" applyFont="1" applyFill="1" applyAlignment="1" applyProtection="1">
      <alignment vertical="center"/>
    </xf>
    <xf numFmtId="0" fontId="6" fillId="3" borderId="8" xfId="0" applyFont="1" applyFill="1" applyBorder="1" applyAlignment="1" applyProtection="1">
      <alignment horizontal="left" vertical="center"/>
      <protection locked="0"/>
    </xf>
    <xf numFmtId="0" fontId="6" fillId="12" borderId="8" xfId="0" applyFont="1" applyFill="1" applyBorder="1" applyAlignment="1" applyProtection="1">
      <alignment horizontal="left" vertical="center"/>
      <protection locked="0"/>
    </xf>
    <xf numFmtId="0" fontId="6" fillId="12" borderId="16" xfId="0" applyFont="1" applyFill="1" applyBorder="1" applyAlignment="1" applyProtection="1">
      <alignment horizontal="left" vertical="center"/>
      <protection locked="0"/>
    </xf>
    <xf numFmtId="0" fontId="0" fillId="2" borderId="0" xfId="0" applyFill="1" applyAlignment="1" applyProtection="1">
      <alignment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horizontal="left" vertical="center"/>
    </xf>
    <xf numFmtId="0" fontId="0" fillId="0" borderId="0" xfId="0" applyAlignment="1" applyProtection="1">
      <alignment vertical="center"/>
    </xf>
    <xf numFmtId="0" fontId="0" fillId="10" borderId="0" xfId="0" applyFill="1" applyAlignment="1" applyProtection="1">
      <alignment vertical="center"/>
    </xf>
    <xf numFmtId="0" fontId="0" fillId="10" borderId="0" xfId="0" applyFill="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5" fillId="0" borderId="0" xfId="0" applyFont="1" applyAlignment="1" applyProtection="1">
      <alignment horizontal="justify" vertical="center" wrapText="1"/>
    </xf>
    <xf numFmtId="0" fontId="1" fillId="0" borderId="3" xfId="0" applyFont="1" applyBorder="1" applyAlignment="1" applyProtection="1">
      <alignment horizontal="center" vertical="center" wrapText="1"/>
    </xf>
    <xf numFmtId="0" fontId="5" fillId="0" borderId="3" xfId="0" applyFont="1" applyBorder="1" applyAlignment="1" applyProtection="1">
      <alignment horizontal="justify" vertical="center" wrapText="1"/>
    </xf>
    <xf numFmtId="0" fontId="1" fillId="0" borderId="0" xfId="0" applyFont="1" applyAlignment="1" applyProtection="1">
      <alignment horizontal="left" vertical="center" wrapText="1"/>
    </xf>
    <xf numFmtId="0" fontId="46" fillId="0" borderId="0" xfId="0" applyFont="1" applyAlignment="1" applyProtection="1">
      <alignment horizontal="right" vertical="center"/>
    </xf>
    <xf numFmtId="0" fontId="17" fillId="11" borderId="8" xfId="0" applyFont="1" applyFill="1" applyBorder="1" applyAlignment="1" applyProtection="1">
      <alignment horizontal="center" vertical="center"/>
    </xf>
    <xf numFmtId="0" fontId="0" fillId="0" borderId="0" xfId="0" applyBorder="1" applyAlignment="1" applyProtection="1">
      <alignment vertical="center"/>
    </xf>
    <xf numFmtId="0" fontId="17" fillId="11" borderId="0" xfId="0" applyFont="1" applyFill="1" applyBorder="1" applyAlignment="1" applyProtection="1">
      <alignment horizontal="center" vertical="center"/>
    </xf>
    <xf numFmtId="0" fontId="0" fillId="2" borderId="0" xfId="0" quotePrefix="1" applyFill="1" applyAlignment="1" applyProtection="1">
      <alignment vertical="center"/>
    </xf>
    <xf numFmtId="0" fontId="0" fillId="10" borderId="11" xfId="0" applyFill="1" applyBorder="1" applyAlignment="1" applyProtection="1">
      <alignment vertical="center"/>
    </xf>
    <xf numFmtId="0" fontId="0" fillId="10" borderId="5" xfId="0" applyFill="1" applyBorder="1" applyAlignment="1" applyProtection="1">
      <alignment vertical="center"/>
    </xf>
    <xf numFmtId="0" fontId="0" fillId="10" borderId="5" xfId="0" applyFill="1" applyBorder="1" applyAlignment="1" applyProtection="1">
      <alignment horizontal="center" vertical="center"/>
    </xf>
    <xf numFmtId="0" fontId="17" fillId="10" borderId="17" xfId="0" applyFont="1" applyFill="1" applyBorder="1" applyAlignment="1" applyProtection="1">
      <alignment horizontal="right" vertical="center"/>
    </xf>
    <xf numFmtId="0" fontId="17" fillId="10" borderId="0" xfId="0" applyFont="1" applyFill="1" applyBorder="1" applyAlignment="1" applyProtection="1">
      <alignment horizontal="right" vertical="center"/>
    </xf>
    <xf numFmtId="0" fontId="6" fillId="9" borderId="8" xfId="0" applyNumberFormat="1"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9" borderId="8" xfId="0" applyFont="1" applyFill="1" applyBorder="1" applyAlignment="1" applyProtection="1">
      <alignment horizontal="center" vertical="center"/>
    </xf>
    <xf numFmtId="0" fontId="6" fillId="9" borderId="8" xfId="0" applyFont="1" applyFill="1" applyBorder="1" applyAlignment="1" applyProtection="1">
      <alignment horizontal="right" vertical="center"/>
    </xf>
    <xf numFmtId="0" fontId="6" fillId="9" borderId="8" xfId="0" applyFont="1" applyFill="1" applyBorder="1" applyAlignment="1" applyProtection="1">
      <alignment horizontal="left" vertical="center"/>
    </xf>
    <xf numFmtId="0" fontId="47" fillId="0" borderId="8" xfId="0" applyFont="1" applyFill="1" applyBorder="1" applyAlignment="1" applyProtection="1">
      <alignment horizontal="center" vertical="center"/>
    </xf>
    <xf numFmtId="0" fontId="5" fillId="9" borderId="8" xfId="0" applyFont="1" applyFill="1" applyBorder="1" applyAlignment="1" applyProtection="1">
      <alignment horizontal="right" vertical="center"/>
    </xf>
    <xf numFmtId="1" fontId="6" fillId="9" borderId="8" xfId="0" applyNumberFormat="1" applyFont="1" applyFill="1" applyBorder="1" applyAlignment="1" applyProtection="1">
      <alignment vertical="center"/>
    </xf>
    <xf numFmtId="1" fontId="6" fillId="9" borderId="8" xfId="0" applyNumberFormat="1" applyFont="1" applyFill="1" applyBorder="1" applyAlignment="1" applyProtection="1">
      <alignment horizontal="right" vertical="center"/>
    </xf>
    <xf numFmtId="1" fontId="6" fillId="9" borderId="8" xfId="0" applyNumberFormat="1" applyFont="1" applyFill="1" applyBorder="1" applyAlignment="1" applyProtection="1">
      <alignment horizontal="left" vertical="center"/>
    </xf>
    <xf numFmtId="1" fontId="6" fillId="0" borderId="8" xfId="0" applyNumberFormat="1" applyFont="1" applyFill="1" applyBorder="1" applyAlignment="1" applyProtection="1">
      <alignment horizontal="left" vertical="center"/>
    </xf>
    <xf numFmtId="0" fontId="6" fillId="9" borderId="8" xfId="0" applyFont="1" applyFill="1" applyBorder="1" applyAlignment="1" applyProtection="1">
      <alignment vertical="center"/>
    </xf>
    <xf numFmtId="0" fontId="6" fillId="9" borderId="8" xfId="0" quotePrefix="1" applyFont="1" applyFill="1" applyBorder="1" applyAlignment="1" applyProtection="1">
      <alignment horizontal="center" vertical="center"/>
    </xf>
    <xf numFmtId="0" fontId="1" fillId="10" borderId="13" xfId="0" applyFont="1" applyFill="1" applyBorder="1" applyAlignment="1" applyProtection="1">
      <alignment horizontal="left" vertical="center"/>
    </xf>
    <xf numFmtId="0" fontId="0" fillId="10" borderId="0" xfId="0" applyFill="1" applyBorder="1" applyAlignment="1" applyProtection="1">
      <alignment vertical="center"/>
    </xf>
    <xf numFmtId="1" fontId="1" fillId="10" borderId="0" xfId="0" applyNumberFormat="1" applyFont="1" applyFill="1" applyBorder="1" applyAlignment="1" applyProtection="1">
      <alignment horizontal="center" vertical="center"/>
    </xf>
    <xf numFmtId="0" fontId="0" fillId="10" borderId="0" xfId="0" applyFill="1" applyBorder="1" applyAlignment="1" applyProtection="1">
      <alignment horizontal="center" vertical="center"/>
    </xf>
    <xf numFmtId="0" fontId="0" fillId="10" borderId="19" xfId="0" applyFill="1" applyBorder="1" applyAlignment="1" applyProtection="1">
      <alignment vertical="center"/>
    </xf>
    <xf numFmtId="0" fontId="6" fillId="0" borderId="8" xfId="0" applyNumberFormat="1" applyFont="1" applyFill="1" applyBorder="1" applyAlignment="1" applyProtection="1">
      <alignment horizontal="left" vertical="center"/>
    </xf>
    <xf numFmtId="0" fontId="6" fillId="0" borderId="8" xfId="0" applyFont="1" applyFill="1" applyBorder="1" applyAlignment="1" applyProtection="1">
      <alignment horizontal="center" vertical="center"/>
    </xf>
    <xf numFmtId="1" fontId="6" fillId="0" borderId="8" xfId="0" applyNumberFormat="1" applyFont="1" applyFill="1" applyBorder="1" applyAlignment="1" applyProtection="1">
      <alignment vertical="center"/>
    </xf>
    <xf numFmtId="1" fontId="6" fillId="0" borderId="8" xfId="0" applyNumberFormat="1" applyFont="1" applyFill="1" applyBorder="1" applyAlignment="1" applyProtection="1">
      <alignment horizontal="right" vertical="center"/>
    </xf>
    <xf numFmtId="0" fontId="6" fillId="0" borderId="8" xfId="0" applyFont="1" applyFill="1" applyBorder="1" applyAlignment="1" applyProtection="1">
      <alignment vertical="center"/>
    </xf>
    <xf numFmtId="0" fontId="0" fillId="10" borderId="13" xfId="0" applyFill="1" applyBorder="1" applyAlignment="1" applyProtection="1">
      <alignment vertical="center"/>
    </xf>
    <xf numFmtId="0" fontId="23" fillId="10" borderId="0" xfId="0" applyFont="1" applyFill="1" applyBorder="1" applyAlignment="1" applyProtection="1">
      <alignment horizontal="center" vertical="center"/>
    </xf>
    <xf numFmtId="0" fontId="36" fillId="10" borderId="0" xfId="0" applyFont="1" applyFill="1" applyBorder="1" applyAlignment="1" applyProtection="1">
      <alignment horizontal="center" vertical="center"/>
    </xf>
    <xf numFmtId="0" fontId="1" fillId="10" borderId="0" xfId="0" applyFont="1" applyFill="1" applyBorder="1" applyAlignment="1" applyProtection="1">
      <alignment horizontal="center" vertical="center"/>
    </xf>
    <xf numFmtId="0" fontId="1" fillId="10" borderId="11" xfId="0" applyFont="1" applyFill="1" applyBorder="1" applyAlignment="1" applyProtection="1">
      <alignment horizontal="center" vertical="center"/>
    </xf>
    <xf numFmtId="0" fontId="1" fillId="10" borderId="5" xfId="0" applyFont="1" applyFill="1" applyBorder="1" applyAlignment="1" applyProtection="1">
      <alignment horizontal="center" vertical="center"/>
    </xf>
    <xf numFmtId="0" fontId="1" fillId="10" borderId="17" xfId="0" applyFont="1" applyFill="1" applyBorder="1" applyAlignment="1" applyProtection="1">
      <alignment horizontal="center" vertical="center"/>
    </xf>
    <xf numFmtId="0" fontId="1" fillId="10" borderId="0" xfId="0" applyFont="1" applyFill="1" applyAlignment="1" applyProtection="1">
      <alignment horizontal="center" vertical="center"/>
    </xf>
    <xf numFmtId="0" fontId="0" fillId="10" borderId="12" xfId="0" applyFill="1" applyBorder="1" applyAlignment="1" applyProtection="1">
      <alignment horizontal="right" vertical="center"/>
    </xf>
    <xf numFmtId="0" fontId="0" fillId="10" borderId="8" xfId="0" applyFill="1" applyBorder="1" applyAlignment="1" applyProtection="1">
      <alignment vertical="center"/>
    </xf>
    <xf numFmtId="1" fontId="39" fillId="10" borderId="8" xfId="0" applyNumberFormat="1" applyFont="1" applyFill="1" applyBorder="1" applyAlignment="1" applyProtection="1">
      <alignment horizontal="center" vertical="center"/>
    </xf>
    <xf numFmtId="0" fontId="39" fillId="10" borderId="8" xfId="0" applyFont="1" applyFill="1" applyBorder="1" applyAlignment="1" applyProtection="1">
      <alignment horizontal="center" vertical="center"/>
    </xf>
    <xf numFmtId="1" fontId="40" fillId="10" borderId="35" xfId="0" applyNumberFormat="1" applyFont="1" applyFill="1" applyBorder="1" applyAlignment="1" applyProtection="1">
      <alignment horizontal="center" vertical="center"/>
    </xf>
    <xf numFmtId="0" fontId="1" fillId="10" borderId="8" xfId="0" applyFont="1" applyFill="1" applyBorder="1" applyAlignment="1" applyProtection="1">
      <alignment horizontal="center" vertical="center"/>
    </xf>
    <xf numFmtId="1" fontId="40" fillId="10" borderId="0" xfId="0" applyNumberFormat="1" applyFont="1" applyFill="1" applyBorder="1" applyAlignment="1" applyProtection="1">
      <alignment horizontal="center" vertical="center"/>
    </xf>
    <xf numFmtId="0" fontId="0" fillId="10" borderId="13" xfId="0" applyFill="1" applyBorder="1" applyAlignment="1" applyProtection="1">
      <alignment horizontal="right" vertical="center"/>
    </xf>
    <xf numFmtId="0" fontId="0" fillId="10" borderId="0" xfId="0" applyFill="1" applyBorder="1" applyAlignment="1" applyProtection="1">
      <alignment horizontal="right" vertical="center"/>
    </xf>
    <xf numFmtId="0" fontId="0" fillId="10" borderId="0" xfId="0" applyFill="1" applyBorder="1" applyAlignment="1" applyProtection="1">
      <alignment horizontal="left" vertical="center"/>
    </xf>
    <xf numFmtId="1" fontId="0" fillId="10" borderId="0" xfId="0" applyNumberFormat="1" applyFill="1" applyBorder="1" applyAlignment="1" applyProtection="1">
      <alignment horizontal="right" vertical="center"/>
    </xf>
    <xf numFmtId="0" fontId="0" fillId="10" borderId="19" xfId="0" applyFill="1" applyBorder="1" applyAlignment="1" applyProtection="1">
      <alignment horizontal="left" vertical="center"/>
    </xf>
    <xf numFmtId="0" fontId="6" fillId="0" borderId="16" xfId="0" applyNumberFormat="1"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6" fillId="0" borderId="16" xfId="0" applyFont="1" applyFill="1" applyBorder="1" applyAlignment="1" applyProtection="1">
      <alignment horizontal="center" vertical="center"/>
    </xf>
    <xf numFmtId="1" fontId="6" fillId="0" borderId="16" xfId="0" applyNumberFormat="1" applyFont="1" applyFill="1" applyBorder="1" applyAlignment="1" applyProtection="1">
      <alignment vertical="center"/>
    </xf>
    <xf numFmtId="1" fontId="6" fillId="0" borderId="16" xfId="0" applyNumberFormat="1" applyFont="1" applyFill="1" applyBorder="1" applyAlignment="1" applyProtection="1">
      <alignment horizontal="right" vertical="center"/>
    </xf>
    <xf numFmtId="1" fontId="6" fillId="0" borderId="16" xfId="0" applyNumberFormat="1" applyFont="1" applyFill="1" applyBorder="1" applyAlignment="1" applyProtection="1">
      <alignment horizontal="left" vertical="center"/>
    </xf>
    <xf numFmtId="0" fontId="6" fillId="0" borderId="16" xfId="0" applyFont="1" applyFill="1" applyBorder="1" applyAlignment="1" applyProtection="1">
      <alignment vertical="center"/>
    </xf>
    <xf numFmtId="0" fontId="5" fillId="0" borderId="23" xfId="0" applyFont="1" applyFill="1" applyBorder="1" applyAlignment="1" applyProtection="1">
      <alignment vertical="center"/>
    </xf>
    <xf numFmtId="0" fontId="9" fillId="0" borderId="0" xfId="0" applyFont="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alignment horizontal="left" vertical="center"/>
    </xf>
    <xf numFmtId="0" fontId="0" fillId="2" borderId="12" xfId="0" applyFill="1" applyBorder="1" applyAlignment="1" applyProtection="1">
      <alignment horizontal="right" vertical="center"/>
    </xf>
    <xf numFmtId="0" fontId="0" fillId="2" borderId="8" xfId="0" applyFill="1" applyBorder="1" applyAlignment="1" applyProtection="1">
      <alignment vertical="center"/>
    </xf>
    <xf numFmtId="1" fontId="39" fillId="2" borderId="8" xfId="0" applyNumberFormat="1" applyFont="1" applyFill="1" applyBorder="1" applyAlignment="1" applyProtection="1">
      <alignment horizontal="center" vertical="center"/>
    </xf>
    <xf numFmtId="0" fontId="39" fillId="2" borderId="8" xfId="0" applyFont="1" applyFill="1" applyBorder="1" applyAlignment="1" applyProtection="1">
      <alignment horizontal="center" vertical="center"/>
    </xf>
    <xf numFmtId="1" fontId="40" fillId="2" borderId="35" xfId="0" applyNumberFormat="1"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1" fontId="40" fillId="2" borderId="0" xfId="0" applyNumberFormat="1" applyFont="1" applyFill="1" applyBorder="1" applyAlignment="1" applyProtection="1">
      <alignment horizontal="center" vertical="center"/>
    </xf>
    <xf numFmtId="0" fontId="0" fillId="2" borderId="13" xfId="0" applyFill="1" applyBorder="1" applyAlignment="1" applyProtection="1">
      <alignment horizontal="right" vertical="center"/>
    </xf>
    <xf numFmtId="0" fontId="0" fillId="2" borderId="0" xfId="0" applyFill="1" applyBorder="1" applyAlignment="1" applyProtection="1">
      <alignment horizontal="right" vertical="center"/>
    </xf>
    <xf numFmtId="0" fontId="0" fillId="2" borderId="0" xfId="0" applyFill="1" applyBorder="1" applyAlignment="1" applyProtection="1">
      <alignment horizontal="left" vertical="center"/>
    </xf>
    <xf numFmtId="1" fontId="0" fillId="2" borderId="0" xfId="0" applyNumberFormat="1" applyFill="1" applyBorder="1" applyAlignment="1" applyProtection="1">
      <alignment horizontal="right" vertical="center"/>
    </xf>
    <xf numFmtId="0" fontId="0" fillId="2" borderId="19" xfId="0" applyFill="1" applyBorder="1" applyAlignment="1" applyProtection="1">
      <alignment horizontal="left" vertical="center"/>
    </xf>
    <xf numFmtId="0" fontId="0" fillId="2" borderId="14" xfId="0" applyFill="1" applyBorder="1" applyAlignment="1" applyProtection="1">
      <alignment horizontal="right" vertical="center"/>
    </xf>
    <xf numFmtId="0" fontId="0" fillId="2" borderId="6" xfId="0" applyFill="1" applyBorder="1" applyAlignment="1" applyProtection="1">
      <alignment horizontal="right" vertical="center"/>
    </xf>
    <xf numFmtId="0" fontId="0" fillId="2" borderId="6" xfId="0" applyFill="1" applyBorder="1" applyAlignment="1" applyProtection="1">
      <alignment horizontal="left" vertical="center"/>
    </xf>
    <xf numFmtId="1" fontId="0" fillId="2" borderId="6" xfId="0" applyNumberFormat="1" applyFill="1" applyBorder="1" applyAlignment="1" applyProtection="1">
      <alignment horizontal="right" vertical="center"/>
    </xf>
    <xf numFmtId="0" fontId="0" fillId="2" borderId="18" xfId="0" applyFill="1" applyBorder="1" applyAlignment="1" applyProtection="1">
      <alignment horizontal="left" vertical="center"/>
    </xf>
    <xf numFmtId="0" fontId="0" fillId="2" borderId="21" xfId="0" applyFill="1" applyBorder="1" applyAlignment="1" applyProtection="1">
      <alignment vertical="center"/>
    </xf>
    <xf numFmtId="0" fontId="0" fillId="2" borderId="23" xfId="0" applyFill="1" applyBorder="1" applyAlignment="1" applyProtection="1">
      <alignment vertical="center"/>
    </xf>
    <xf numFmtId="0" fontId="0" fillId="2" borderId="23" xfId="0" applyFill="1" applyBorder="1" applyAlignment="1" applyProtection="1">
      <alignment horizontal="center" vertical="center"/>
    </xf>
    <xf numFmtId="1" fontId="23" fillId="2" borderId="22" xfId="0" applyNumberFormat="1" applyFont="1" applyFill="1" applyBorder="1" applyAlignment="1" applyProtection="1">
      <alignment horizontal="center" vertical="center"/>
    </xf>
    <xf numFmtId="1" fontId="23" fillId="2" borderId="0" xfId="0" applyNumberFormat="1" applyFont="1" applyFill="1" applyBorder="1" applyAlignment="1" applyProtection="1">
      <alignment horizontal="center" vertical="center"/>
    </xf>
    <xf numFmtId="0" fontId="1" fillId="2" borderId="14" xfId="0" applyFont="1" applyFill="1" applyBorder="1" applyAlignment="1" applyProtection="1">
      <alignment horizontal="right" vertical="center"/>
    </xf>
    <xf numFmtId="0" fontId="1" fillId="2" borderId="6" xfId="0" applyFont="1" applyFill="1" applyBorder="1" applyAlignment="1" applyProtection="1">
      <alignment vertical="center"/>
    </xf>
    <xf numFmtId="0" fontId="0" fillId="2" borderId="6" xfId="0" applyFill="1" applyBorder="1" applyAlignment="1" applyProtection="1">
      <alignment horizontal="center" vertical="center"/>
    </xf>
    <xf numFmtId="0" fontId="0" fillId="2" borderId="18" xfId="0" applyFill="1" applyBorder="1" applyAlignment="1" applyProtection="1">
      <alignment vertical="center"/>
    </xf>
    <xf numFmtId="0" fontId="0" fillId="2" borderId="14" xfId="0" applyFill="1" applyBorder="1" applyAlignment="1" applyProtection="1">
      <alignment vertical="center"/>
    </xf>
    <xf numFmtId="0" fontId="0" fillId="2" borderId="6" xfId="0" applyFill="1" applyBorder="1" applyAlignment="1" applyProtection="1">
      <alignment vertical="center"/>
    </xf>
    <xf numFmtId="0" fontId="0" fillId="2" borderId="0" xfId="0" applyFill="1" applyBorder="1" applyAlignment="1" applyProtection="1">
      <alignment vertical="center"/>
    </xf>
    <xf numFmtId="49" fontId="0" fillId="2" borderId="0" xfId="0" applyNumberFormat="1" applyFill="1" applyAlignment="1" applyProtection="1">
      <alignment vertical="center"/>
    </xf>
    <xf numFmtId="0" fontId="47" fillId="0" borderId="16" xfId="0" applyFont="1" applyFill="1" applyBorder="1" applyAlignment="1" applyProtection="1">
      <alignment horizontal="center" vertical="center"/>
    </xf>
    <xf numFmtId="0" fontId="50" fillId="2" borderId="0" xfId="0" applyFont="1" applyFill="1" applyAlignment="1" applyProtection="1">
      <alignment vertical="center"/>
    </xf>
    <xf numFmtId="0" fontId="43" fillId="3" borderId="8" xfId="0" applyFont="1" applyFill="1" applyBorder="1" applyAlignment="1" applyProtection="1">
      <alignment horizontal="center" vertical="center"/>
      <protection locked="0"/>
    </xf>
    <xf numFmtId="0" fontId="43" fillId="3" borderId="8" xfId="0" applyFont="1" applyFill="1" applyBorder="1" applyAlignment="1" applyProtection="1">
      <alignment horizontal="left" vertical="center"/>
      <protection locked="0"/>
    </xf>
    <xf numFmtId="0" fontId="6" fillId="3" borderId="8" xfId="0" applyFont="1" applyFill="1" applyBorder="1" applyAlignment="1" applyProtection="1">
      <alignment horizontal="center" vertical="center"/>
      <protection locked="0"/>
    </xf>
    <xf numFmtId="0" fontId="6" fillId="3" borderId="8" xfId="0" applyFont="1" applyFill="1" applyBorder="1" applyAlignment="1" applyProtection="1">
      <alignment vertical="center"/>
      <protection locked="0"/>
    </xf>
    <xf numFmtId="0" fontId="5" fillId="3" borderId="8" xfId="0" applyFont="1" applyFill="1" applyBorder="1" applyAlignment="1" applyProtection="1">
      <alignment horizontal="right" vertical="center"/>
      <protection locked="0"/>
    </xf>
    <xf numFmtId="0" fontId="6" fillId="3" borderId="8" xfId="0" applyFont="1" applyFill="1" applyBorder="1" applyAlignment="1" applyProtection="1">
      <alignment horizontal="right" vertical="center"/>
      <protection locked="0"/>
    </xf>
    <xf numFmtId="1" fontId="6" fillId="3" borderId="8" xfId="0" applyNumberFormat="1" applyFont="1" applyFill="1" applyBorder="1" applyAlignment="1" applyProtection="1">
      <alignment vertical="center"/>
      <protection locked="0"/>
    </xf>
    <xf numFmtId="1" fontId="6" fillId="3" borderId="8" xfId="0" applyNumberFormat="1" applyFont="1" applyFill="1" applyBorder="1" applyAlignment="1" applyProtection="1">
      <alignment horizontal="right" vertical="center"/>
      <protection locked="0"/>
    </xf>
    <xf numFmtId="1" fontId="6" fillId="3" borderId="8" xfId="0" applyNumberFormat="1" applyFont="1" applyFill="1" applyBorder="1" applyAlignment="1" applyProtection="1">
      <alignment horizontal="left" vertical="center"/>
      <protection locked="0"/>
    </xf>
    <xf numFmtId="0" fontId="6" fillId="12" borderId="8" xfId="0" applyFont="1" applyFill="1" applyBorder="1" applyAlignment="1" applyProtection="1">
      <alignment horizontal="center" vertical="center"/>
      <protection locked="0"/>
    </xf>
    <xf numFmtId="0" fontId="6" fillId="12" borderId="8" xfId="0" applyFont="1" applyFill="1" applyBorder="1" applyAlignment="1" applyProtection="1">
      <alignment horizontal="right" vertical="center"/>
      <protection locked="0"/>
    </xf>
    <xf numFmtId="0" fontId="5" fillId="12" borderId="8" xfId="0" applyFont="1" applyFill="1" applyBorder="1" applyAlignment="1" applyProtection="1">
      <alignment horizontal="right" vertical="center"/>
      <protection locked="0"/>
    </xf>
    <xf numFmtId="1" fontId="6" fillId="12" borderId="8" xfId="0" applyNumberFormat="1" applyFont="1" applyFill="1" applyBorder="1" applyAlignment="1" applyProtection="1">
      <alignment vertical="center"/>
      <protection locked="0"/>
    </xf>
    <xf numFmtId="1" fontId="6" fillId="12" borderId="8" xfId="0" applyNumberFormat="1" applyFont="1" applyFill="1" applyBorder="1" applyAlignment="1" applyProtection="1">
      <alignment horizontal="right" vertical="center"/>
      <protection locked="0"/>
    </xf>
    <xf numFmtId="1" fontId="6" fillId="12" borderId="8" xfId="0" applyNumberFormat="1" applyFont="1" applyFill="1" applyBorder="1" applyAlignment="1" applyProtection="1">
      <alignment horizontal="left" vertical="center"/>
      <protection locked="0"/>
    </xf>
    <xf numFmtId="0" fontId="6" fillId="12" borderId="8" xfId="0" applyFont="1" applyFill="1" applyBorder="1" applyAlignment="1" applyProtection="1">
      <alignment vertical="center"/>
      <protection locked="0"/>
    </xf>
    <xf numFmtId="0" fontId="6" fillId="12" borderId="16" xfId="0" applyFont="1" applyFill="1" applyBorder="1" applyAlignment="1" applyProtection="1">
      <alignment horizontal="center" vertical="center"/>
      <protection locked="0"/>
    </xf>
    <xf numFmtId="0" fontId="6" fillId="12" borderId="16" xfId="0" applyFont="1" applyFill="1" applyBorder="1" applyAlignment="1" applyProtection="1">
      <alignment horizontal="right" vertical="center"/>
      <protection locked="0"/>
    </xf>
    <xf numFmtId="0" fontId="5" fillId="12" borderId="16" xfId="0" applyFont="1" applyFill="1" applyBorder="1" applyAlignment="1" applyProtection="1">
      <alignment horizontal="right" vertical="center"/>
      <protection locked="0"/>
    </xf>
    <xf numFmtId="1" fontId="6" fillId="12" borderId="16" xfId="0" applyNumberFormat="1" applyFont="1" applyFill="1" applyBorder="1" applyAlignment="1" applyProtection="1">
      <alignment vertical="center"/>
      <protection locked="0"/>
    </xf>
    <xf numFmtId="1" fontId="6" fillId="12" borderId="16" xfId="0" applyNumberFormat="1" applyFont="1" applyFill="1" applyBorder="1" applyAlignment="1" applyProtection="1">
      <alignment horizontal="right" vertical="center"/>
      <protection locked="0"/>
    </xf>
    <xf numFmtId="1" fontId="6" fillId="12" borderId="16" xfId="0" applyNumberFormat="1" applyFont="1" applyFill="1" applyBorder="1" applyAlignment="1" applyProtection="1">
      <alignment horizontal="left" vertical="center"/>
      <protection locked="0"/>
    </xf>
    <xf numFmtId="0" fontId="6" fillId="12" borderId="16" xfId="0" applyFont="1" applyFill="1" applyBorder="1" applyAlignment="1" applyProtection="1">
      <alignment vertical="center"/>
      <protection locked="0"/>
    </xf>
    <xf numFmtId="0" fontId="44" fillId="13" borderId="0" xfId="0" applyFont="1" applyFill="1" applyAlignment="1" applyProtection="1">
      <alignment horizontal="justify" vertical="center" wrapText="1"/>
    </xf>
    <xf numFmtId="0" fontId="0" fillId="13" borderId="0" xfId="0" applyFill="1" applyAlignment="1">
      <alignment vertical="center" wrapText="1"/>
    </xf>
    <xf numFmtId="0" fontId="0" fillId="0" borderId="0" xfId="0" applyFont="1" applyAlignment="1">
      <alignment horizontal="justify" vertical="center" wrapText="1"/>
    </xf>
    <xf numFmtId="0" fontId="1" fillId="0" borderId="7" xfId="0" applyFont="1" applyBorder="1" applyAlignment="1">
      <alignment horizontal="center" vertical="center" wrapText="1"/>
    </xf>
    <xf numFmtId="0" fontId="0" fillId="0" borderId="7" xfId="0" applyBorder="1" applyAlignment="1">
      <alignment vertical="center" wrapText="1"/>
    </xf>
    <xf numFmtId="0" fontId="5" fillId="0" borderId="0" xfId="0" applyFont="1" applyFill="1" applyAlignment="1" applyProtection="1">
      <alignment horizontal="justify" vertical="center" wrapText="1"/>
    </xf>
    <xf numFmtId="0" fontId="5" fillId="0" borderId="0" xfId="0" applyFont="1" applyAlignment="1">
      <alignment horizontal="justify" vertical="center" wrapText="1"/>
    </xf>
    <xf numFmtId="0" fontId="27" fillId="0" borderId="5" xfId="0" applyFont="1" applyFill="1" applyBorder="1" applyAlignment="1" applyProtection="1">
      <alignment horizontal="center" vertical="center" textRotation="90"/>
    </xf>
    <xf numFmtId="0" fontId="28" fillId="0" borderId="0" xfId="0" applyFont="1" applyAlignment="1">
      <alignment vertical="center"/>
    </xf>
    <xf numFmtId="0" fontId="28" fillId="0" borderId="6" xfId="0" applyFont="1" applyBorder="1" applyAlignment="1">
      <alignment vertical="center"/>
    </xf>
    <xf numFmtId="0" fontId="31" fillId="3" borderId="3" xfId="0" applyNumberFormat="1" applyFont="1" applyFill="1" applyBorder="1" applyAlignment="1" applyProtection="1">
      <alignment vertical="center"/>
      <protection locked="0"/>
    </xf>
    <xf numFmtId="0" fontId="32" fillId="0" borderId="3" xfId="0" applyNumberFormat="1" applyFont="1" applyBorder="1" applyAlignment="1" applyProtection="1">
      <alignment vertical="center"/>
      <protection locked="0"/>
    </xf>
    <xf numFmtId="0" fontId="9" fillId="0" borderId="13" xfId="0" applyFont="1" applyFill="1" applyBorder="1" applyAlignment="1" applyProtection="1">
      <alignment horizontal="justify" vertical="center" wrapText="1"/>
    </xf>
    <xf numFmtId="0" fontId="23" fillId="0" borderId="0" xfId="0" applyFont="1" applyBorder="1" applyAlignment="1">
      <alignment horizontal="justify" vertical="center" wrapText="1"/>
    </xf>
    <xf numFmtId="0" fontId="0" fillId="0" borderId="0" xfId="0" applyBorder="1" applyAlignment="1">
      <alignment vertical="center" wrapText="1"/>
    </xf>
    <xf numFmtId="2" fontId="19" fillId="0" borderId="13" xfId="0" applyNumberFormat="1" applyFont="1" applyFill="1" applyBorder="1" applyAlignment="1" applyProtection="1">
      <alignment horizontal="right" vertical="center" wrapText="1"/>
    </xf>
    <xf numFmtId="0" fontId="18" fillId="0" borderId="0" xfId="0" applyFont="1" applyBorder="1" applyAlignment="1">
      <alignment horizontal="right" vertical="center" wrapText="1"/>
    </xf>
    <xf numFmtId="0" fontId="26" fillId="7" borderId="3" xfId="0" applyFont="1" applyFill="1" applyBorder="1" applyAlignment="1" applyProtection="1">
      <alignment vertical="center"/>
    </xf>
    <xf numFmtId="0" fontId="18" fillId="0" borderId="3" xfId="0" applyFont="1" applyBorder="1" applyAlignment="1">
      <alignment vertical="center"/>
    </xf>
    <xf numFmtId="0" fontId="0" fillId="0" borderId="0" xfId="0" applyAlignment="1">
      <alignment vertical="center"/>
    </xf>
    <xf numFmtId="0" fontId="5" fillId="0" borderId="0" xfId="0" applyFont="1" applyAlignment="1">
      <alignment vertical="center" wrapText="1"/>
    </xf>
    <xf numFmtId="0" fontId="15" fillId="6" borderId="0" xfId="0" applyFont="1" applyFill="1" applyAlignment="1" applyProtection="1">
      <alignment horizontal="center" vertical="center" wrapText="1"/>
    </xf>
    <xf numFmtId="0" fontId="14" fillId="6" borderId="0" xfId="0" applyFont="1" applyFill="1" applyAlignment="1">
      <alignment horizontal="center" vertical="center"/>
    </xf>
    <xf numFmtId="0" fontId="12" fillId="2" borderId="0" xfId="0" applyFont="1" applyFill="1" applyAlignment="1" applyProtection="1">
      <alignment horizontal="center" vertical="center"/>
    </xf>
    <xf numFmtId="0" fontId="24" fillId="2" borderId="0" xfId="0" applyFont="1" applyFill="1" applyAlignment="1">
      <alignment horizontal="center" vertical="center"/>
    </xf>
    <xf numFmtId="0" fontId="29" fillId="3" borderId="3" xfId="0" quotePrefix="1" applyNumberFormat="1" applyFont="1" applyFill="1" applyBorder="1" applyAlignment="1" applyProtection="1">
      <alignment vertical="center"/>
      <protection locked="0"/>
    </xf>
    <xf numFmtId="0" fontId="30" fillId="0" borderId="3" xfId="0" applyNumberFormat="1" applyFont="1" applyBorder="1" applyAlignment="1" applyProtection="1">
      <alignment vertical="center"/>
      <protection locked="0"/>
    </xf>
    <xf numFmtId="0" fontId="29" fillId="0" borderId="5" xfId="0" applyFont="1" applyFill="1" applyBorder="1" applyAlignment="1" applyProtection="1">
      <alignment horizontal="center" vertical="center" textRotation="90"/>
    </xf>
    <xf numFmtId="0" fontId="30" fillId="0" borderId="0" xfId="0" applyFont="1" applyAlignment="1">
      <alignment horizontal="center" vertical="center"/>
    </xf>
    <xf numFmtId="0" fontId="30" fillId="0" borderId="6" xfId="0" applyFont="1" applyBorder="1" applyAlignment="1">
      <alignment horizontal="center" vertical="center"/>
    </xf>
    <xf numFmtId="0" fontId="31" fillId="3" borderId="3" xfId="0" quotePrefix="1" applyNumberFormat="1" applyFont="1" applyFill="1" applyBorder="1" applyAlignment="1" applyProtection="1">
      <alignment vertical="center"/>
      <protection locked="0"/>
    </xf>
    <xf numFmtId="0" fontId="17" fillId="8" borderId="3" xfId="0" applyFont="1" applyFill="1" applyBorder="1" applyAlignment="1" applyProtection="1">
      <alignment vertical="center"/>
    </xf>
    <xf numFmtId="0" fontId="0" fillId="0" borderId="3" xfId="0" applyFont="1" applyBorder="1" applyAlignment="1">
      <alignment vertical="center"/>
    </xf>
    <xf numFmtId="0" fontId="5" fillId="0" borderId="0" xfId="0" applyFont="1" applyAlignment="1" applyProtection="1">
      <alignment horizontal="justify" vertical="center" wrapText="1"/>
    </xf>
    <xf numFmtId="0" fontId="1" fillId="0" borderId="3" xfId="0" applyFont="1" applyBorder="1" applyAlignment="1" applyProtection="1">
      <alignment horizontal="left" vertical="center" wrapText="1"/>
    </xf>
    <xf numFmtId="0" fontId="0" fillId="0" borderId="3" xfId="0" applyBorder="1" applyAlignment="1" applyProtection="1">
      <alignment horizontal="left" vertical="center" wrapText="1"/>
    </xf>
    <xf numFmtId="0" fontId="11" fillId="11" borderId="5" xfId="0" applyFont="1" applyFill="1" applyBorder="1" applyAlignment="1" applyProtection="1">
      <alignment vertical="center"/>
    </xf>
    <xf numFmtId="0" fontId="0" fillId="0" borderId="7" xfId="0" applyBorder="1" applyAlignment="1" applyProtection="1">
      <alignment vertical="center"/>
    </xf>
    <xf numFmtId="0" fontId="0" fillId="11" borderId="5" xfId="0" applyFill="1" applyBorder="1" applyAlignment="1" applyProtection="1">
      <alignment vertical="center"/>
    </xf>
    <xf numFmtId="0" fontId="11" fillId="0" borderId="5" xfId="0" applyFont="1" applyFill="1" applyBorder="1" applyAlignment="1" applyProtection="1">
      <alignment vertical="center"/>
    </xf>
    <xf numFmtId="0" fontId="11" fillId="11" borderId="9" xfId="0" applyFont="1" applyFill="1" applyBorder="1" applyAlignment="1" applyProtection="1">
      <alignment horizontal="center" vertical="center"/>
    </xf>
    <xf numFmtId="0" fontId="0" fillId="0" borderId="9" xfId="0" applyBorder="1" applyAlignment="1" applyProtection="1">
      <alignment vertical="center"/>
    </xf>
    <xf numFmtId="0" fontId="5" fillId="0" borderId="9" xfId="0" applyFont="1" applyFill="1" applyBorder="1" applyAlignment="1" applyProtection="1">
      <alignment vertical="center"/>
    </xf>
    <xf numFmtId="0" fontId="0" fillId="0" borderId="8" xfId="0" applyBorder="1" applyAlignment="1" applyProtection="1">
      <alignment vertical="center"/>
    </xf>
    <xf numFmtId="0" fontId="9" fillId="0" borderId="0" xfId="0" applyFont="1" applyAlignment="1" applyProtection="1">
      <alignment vertical="center"/>
    </xf>
  </cellXfs>
  <cellStyles count="1">
    <cellStyle name="Normale" xfId="0" builtinId="0"/>
  </cellStyles>
  <dxfs count="107">
    <dxf>
      <fill>
        <patternFill>
          <bgColor rgb="FFFFCC00"/>
        </patternFill>
      </fill>
    </dxf>
    <dxf>
      <fill>
        <patternFill>
          <bgColor rgb="FFFFFF00"/>
        </patternFill>
      </fill>
    </dxf>
    <dxf>
      <fill>
        <patternFill>
          <bgColor rgb="FFFF6600"/>
        </patternFill>
      </fill>
    </dxf>
    <dxf>
      <fill>
        <patternFill>
          <bgColor theme="0"/>
        </patternFill>
      </fill>
    </dxf>
    <dxf>
      <fill>
        <patternFill>
          <bgColor rgb="FFFF6600"/>
        </patternFill>
      </fill>
    </dxf>
    <dxf>
      <font>
        <color rgb="FF9C0006"/>
      </font>
    </dxf>
    <dxf>
      <font>
        <color rgb="FF9C0006"/>
      </font>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6600"/>
        </patternFill>
      </fill>
    </dxf>
    <dxf>
      <fill>
        <patternFill>
          <bgColor theme="0"/>
        </patternFill>
      </fill>
    </dxf>
    <dxf>
      <fill>
        <patternFill>
          <bgColor rgb="FFFF6600"/>
        </patternFill>
      </fill>
    </dxf>
    <dxf>
      <font>
        <color rgb="FF9C0006"/>
      </font>
    </dxf>
    <dxf>
      <font>
        <color rgb="FF9C0006"/>
      </font>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6600"/>
        </patternFill>
      </fill>
    </dxf>
    <dxf>
      <fill>
        <patternFill>
          <bgColor theme="0"/>
        </patternFill>
      </fill>
    </dxf>
    <dxf>
      <fill>
        <patternFill>
          <bgColor rgb="FFFF6600"/>
        </patternFill>
      </fill>
    </dxf>
    <dxf>
      <font>
        <color rgb="FF9C0006"/>
      </font>
    </dxf>
    <dxf>
      <font>
        <color rgb="FF9C0006"/>
      </font>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6600"/>
        </patternFill>
      </fill>
    </dxf>
    <dxf>
      <fill>
        <patternFill>
          <bgColor theme="0"/>
        </patternFill>
      </fill>
    </dxf>
    <dxf>
      <fill>
        <patternFill>
          <bgColor rgb="FFFF6600"/>
        </patternFill>
      </fill>
    </dxf>
    <dxf>
      <font>
        <color rgb="FF9C0006"/>
      </font>
    </dxf>
    <dxf>
      <font>
        <color rgb="FF9C0006"/>
      </font>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6600"/>
        </patternFill>
      </fill>
    </dxf>
    <dxf>
      <fill>
        <patternFill>
          <bgColor theme="0"/>
        </patternFill>
      </fill>
    </dxf>
    <dxf>
      <fill>
        <patternFill>
          <bgColor rgb="FFFF6600"/>
        </patternFill>
      </fill>
    </dxf>
    <dxf>
      <font>
        <color rgb="FF9C0006"/>
      </font>
    </dxf>
    <dxf>
      <font>
        <color rgb="FF9C0006"/>
      </font>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6600"/>
        </patternFill>
      </fill>
    </dxf>
    <dxf>
      <fill>
        <patternFill>
          <bgColor theme="0"/>
        </patternFill>
      </fill>
    </dxf>
    <dxf>
      <fill>
        <patternFill>
          <bgColor rgb="FFFF6600"/>
        </patternFill>
      </fill>
    </dxf>
    <dxf>
      <font>
        <color rgb="FF9C0006"/>
      </font>
    </dxf>
    <dxf>
      <font>
        <color rgb="FF9C0006"/>
      </font>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6600"/>
        </patternFill>
      </fill>
    </dxf>
    <dxf>
      <fill>
        <patternFill>
          <bgColor theme="0"/>
        </patternFill>
      </fill>
    </dxf>
    <dxf>
      <fill>
        <patternFill>
          <bgColor rgb="FFFF6600"/>
        </patternFill>
      </fill>
    </dxf>
    <dxf>
      <font>
        <color rgb="FF9C0006"/>
      </font>
    </dxf>
    <dxf>
      <font>
        <color rgb="FF9C0006"/>
      </font>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6600"/>
        </patternFill>
      </fill>
    </dxf>
    <dxf>
      <fill>
        <patternFill>
          <bgColor theme="0"/>
        </patternFill>
      </fill>
    </dxf>
    <dxf>
      <fill>
        <patternFill>
          <bgColor rgb="FFFF6600"/>
        </patternFill>
      </fill>
    </dxf>
    <dxf>
      <font>
        <color rgb="FF9C0006"/>
      </font>
    </dxf>
    <dxf>
      <font>
        <color rgb="FF9C0006"/>
      </font>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6600"/>
        </patternFill>
      </fill>
    </dxf>
    <dxf>
      <fill>
        <patternFill>
          <bgColor theme="0"/>
        </patternFill>
      </fill>
    </dxf>
    <dxf>
      <fill>
        <patternFill>
          <bgColor rgb="FFFF6600"/>
        </patternFill>
      </fill>
    </dxf>
    <dxf>
      <font>
        <color rgb="FF9C0006"/>
      </font>
    </dxf>
    <dxf>
      <font>
        <color rgb="FF9C0006"/>
      </font>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6600"/>
        </patternFill>
      </fill>
    </dxf>
    <dxf>
      <fill>
        <patternFill>
          <bgColor theme="0"/>
        </patternFill>
      </fill>
    </dxf>
    <dxf>
      <fill>
        <patternFill>
          <bgColor rgb="FFFF6600"/>
        </patternFill>
      </fill>
    </dxf>
    <dxf>
      <font>
        <color rgb="FF9C0006"/>
      </font>
    </dxf>
    <dxf>
      <font>
        <color rgb="FF9C0006"/>
      </font>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dxf>
    <dxf>
      <fill>
        <patternFill>
          <bgColor theme="0" tint="-4.9989318521683403E-2"/>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CC00"/>
      <color rgb="FF800000"/>
      <color rgb="FFFF3E11"/>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20412</xdr:colOff>
      <xdr:row>3</xdr:row>
      <xdr:rowOff>68035</xdr:rowOff>
    </xdr:from>
    <xdr:to>
      <xdr:col>1</xdr:col>
      <xdr:colOff>559962</xdr:colOff>
      <xdr:row>3</xdr:row>
      <xdr:rowOff>608035</xdr:rowOff>
    </xdr:to>
    <xdr:pic>
      <xdr:nvPicPr>
        <xdr:cNvPr id="2" name="Immagine 1" descr="Scelta Estintore - Classe 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83" y="1483178"/>
          <a:ext cx="53955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6804</xdr:colOff>
      <xdr:row>4</xdr:row>
      <xdr:rowOff>68035</xdr:rowOff>
    </xdr:from>
    <xdr:to>
      <xdr:col>1</xdr:col>
      <xdr:colOff>547061</xdr:colOff>
      <xdr:row>4</xdr:row>
      <xdr:rowOff>608035</xdr:rowOff>
    </xdr:to>
    <xdr:pic>
      <xdr:nvPicPr>
        <xdr:cNvPr id="3" name="Immagine 2" descr="Scelta Estintore - Classe 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2177142"/>
          <a:ext cx="540257"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136071</xdr:colOff>
      <xdr:row>5</xdr:row>
      <xdr:rowOff>54428</xdr:rowOff>
    </xdr:from>
    <xdr:to>
      <xdr:col>1</xdr:col>
      <xdr:colOff>540322</xdr:colOff>
      <xdr:row>5</xdr:row>
      <xdr:rowOff>594428</xdr:rowOff>
    </xdr:to>
    <xdr:pic>
      <xdr:nvPicPr>
        <xdr:cNvPr id="5" name="Immagine 4" descr="Scelta Estintore - Classe C">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6071" y="2857499"/>
          <a:ext cx="540322"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108857</xdr:colOff>
      <xdr:row>6</xdr:row>
      <xdr:rowOff>54428</xdr:rowOff>
    </xdr:from>
    <xdr:to>
      <xdr:col>1</xdr:col>
      <xdr:colOff>512086</xdr:colOff>
      <xdr:row>6</xdr:row>
      <xdr:rowOff>594428</xdr:rowOff>
    </xdr:to>
    <xdr:pic>
      <xdr:nvPicPr>
        <xdr:cNvPr id="6" name="Immagine 5" descr="Scelta Estintore - Classe D">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8857" y="3551464"/>
          <a:ext cx="5393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102053</xdr:colOff>
      <xdr:row>7</xdr:row>
      <xdr:rowOff>61232</xdr:rowOff>
    </xdr:from>
    <xdr:to>
      <xdr:col>1</xdr:col>
      <xdr:colOff>505632</xdr:colOff>
      <xdr:row>7</xdr:row>
      <xdr:rowOff>601232</xdr:rowOff>
    </xdr:to>
    <xdr:pic>
      <xdr:nvPicPr>
        <xdr:cNvPr id="8" name="Immagine 7" descr="Scelta Estintore - Classe 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2053" y="4252232"/>
          <a:ext cx="53965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11</xdr:row>
      <xdr:rowOff>1</xdr:rowOff>
    </xdr:from>
    <xdr:to>
      <xdr:col>1</xdr:col>
      <xdr:colOff>539551</xdr:colOff>
      <xdr:row>11</xdr:row>
      <xdr:rowOff>540001</xdr:rowOff>
    </xdr:to>
    <xdr:pic>
      <xdr:nvPicPr>
        <xdr:cNvPr id="10" name="Immagine 9" descr="Scelta Estintore - Classe A">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2" y="5993947"/>
          <a:ext cx="53955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122464</xdr:colOff>
      <xdr:row>12</xdr:row>
      <xdr:rowOff>0</xdr:rowOff>
    </xdr:from>
    <xdr:to>
      <xdr:col>1</xdr:col>
      <xdr:colOff>526650</xdr:colOff>
      <xdr:row>12</xdr:row>
      <xdr:rowOff>540000</xdr:rowOff>
    </xdr:to>
    <xdr:pic>
      <xdr:nvPicPr>
        <xdr:cNvPr id="12" name="Immagine 11" descr="Scelta Estintore - Classe B">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464" y="6606268"/>
          <a:ext cx="540257"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136071</xdr:colOff>
      <xdr:row>12</xdr:row>
      <xdr:rowOff>608238</xdr:rowOff>
    </xdr:from>
    <xdr:to>
      <xdr:col>1</xdr:col>
      <xdr:colOff>540322</xdr:colOff>
      <xdr:row>13</xdr:row>
      <xdr:rowOff>535917</xdr:rowOff>
    </xdr:to>
    <xdr:pic>
      <xdr:nvPicPr>
        <xdr:cNvPr id="13" name="Immagine 12" descr="Scelta Estintore - Classe C">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6071" y="7214506"/>
          <a:ext cx="540322"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102053</xdr:colOff>
      <xdr:row>14</xdr:row>
      <xdr:rowOff>0</xdr:rowOff>
    </xdr:from>
    <xdr:to>
      <xdr:col>1</xdr:col>
      <xdr:colOff>505282</xdr:colOff>
      <xdr:row>14</xdr:row>
      <xdr:rowOff>540000</xdr:rowOff>
    </xdr:to>
    <xdr:pic>
      <xdr:nvPicPr>
        <xdr:cNvPr id="14" name="Immagine 13" descr="Scelta Estintore - Classe D">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2053" y="7830911"/>
          <a:ext cx="5393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136071</xdr:colOff>
      <xdr:row>16</xdr:row>
      <xdr:rowOff>0</xdr:rowOff>
    </xdr:from>
    <xdr:to>
      <xdr:col>1</xdr:col>
      <xdr:colOff>539650</xdr:colOff>
      <xdr:row>16</xdr:row>
      <xdr:rowOff>540000</xdr:rowOff>
    </xdr:to>
    <xdr:pic>
      <xdr:nvPicPr>
        <xdr:cNvPr id="16" name="Immagine 15" descr="Scelta Estintore - Classe 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6071" y="10076089"/>
          <a:ext cx="53965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102053</xdr:colOff>
      <xdr:row>14</xdr:row>
      <xdr:rowOff>578304</xdr:rowOff>
    </xdr:from>
    <xdr:to>
      <xdr:col>1</xdr:col>
      <xdr:colOff>507387</xdr:colOff>
      <xdr:row>15</xdr:row>
      <xdr:rowOff>505983</xdr:rowOff>
    </xdr:to>
    <xdr:pic>
      <xdr:nvPicPr>
        <xdr:cNvPr id="17" name="Immagine 16" descr="http://www.emme-italia.com/sites/default/files/users/emmeadmin/classee_0.png">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2053" y="8409215"/>
          <a:ext cx="541405"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FX63"/>
  <sheetViews>
    <sheetView tabSelected="1" zoomScale="140" zoomScaleNormal="140" workbookViewId="0">
      <selection activeCell="Q1" sqref="Q1"/>
    </sheetView>
  </sheetViews>
  <sheetFormatPr defaultRowHeight="15" x14ac:dyDescent="0.25"/>
  <cols>
    <col min="1" max="1" width="2" style="46" customWidth="1"/>
    <col min="2" max="2" width="10.28515625" customWidth="1"/>
    <col min="3" max="3" width="7.7109375" customWidth="1"/>
    <col min="4" max="4" width="8" customWidth="1"/>
    <col min="5" max="5" width="13" customWidth="1"/>
    <col min="6" max="6" width="4.140625" customWidth="1"/>
    <col min="7" max="7" width="8.42578125" customWidth="1"/>
    <col min="8" max="8" width="2.42578125" customWidth="1"/>
    <col min="9" max="10" width="1.140625" customWidth="1"/>
    <col min="11" max="11" width="9" customWidth="1"/>
    <col min="12" max="12" width="9.42578125" customWidth="1"/>
    <col min="13" max="13" width="3" customWidth="1"/>
    <col min="14" max="15" width="3.5703125" customWidth="1"/>
    <col min="16" max="16" width="3.7109375" customWidth="1"/>
    <col min="17" max="17" width="3.42578125" customWidth="1"/>
    <col min="18" max="18" width="1" style="46" customWidth="1"/>
    <col min="19" max="19" width="2.28515625" style="46" customWidth="1"/>
    <col min="20" max="20" width="82.140625" style="46" customWidth="1"/>
    <col min="21" max="21" width="31.7109375" style="46" customWidth="1"/>
    <col min="22" max="22" width="2.42578125" style="46" customWidth="1"/>
    <col min="23" max="23" width="7.42578125" style="46" customWidth="1"/>
    <col min="24" max="24" width="6" style="46" customWidth="1"/>
    <col min="25" max="25" width="6.7109375" style="46" customWidth="1"/>
    <col min="26" max="26" width="20" style="46" customWidth="1"/>
    <col min="27" max="52" width="9.140625" style="46"/>
  </cols>
  <sheetData>
    <row r="1" spans="1:180" s="3" customFormat="1" ht="16.5" customHeight="1" thickBot="1" x14ac:dyDescent="0.3">
      <c r="A1" s="2"/>
      <c r="B1" s="8"/>
      <c r="C1" s="9"/>
      <c r="D1" s="9"/>
      <c r="E1" s="9"/>
      <c r="F1" s="9"/>
      <c r="G1" s="9"/>
      <c r="H1" s="9"/>
      <c r="I1" s="9"/>
      <c r="J1" s="9"/>
      <c r="K1" s="9"/>
      <c r="L1" s="9"/>
      <c r="M1" s="9"/>
      <c r="N1" s="9"/>
      <c r="O1" s="9"/>
      <c r="P1" s="9"/>
      <c r="Q1" s="9" t="s">
        <v>41</v>
      </c>
      <c r="R1" s="2"/>
      <c r="S1" s="1"/>
      <c r="T1" s="327" t="s">
        <v>109</v>
      </c>
      <c r="U1" s="1"/>
      <c r="V1" s="1"/>
      <c r="W1" s="1"/>
      <c r="X1" s="1"/>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180" s="6" customFormat="1" ht="9" customHeight="1" x14ac:dyDescent="0.25">
      <c r="A2" s="4"/>
      <c r="K2" s="10"/>
      <c r="R2" s="4"/>
      <c r="S2" s="4"/>
      <c r="T2" s="328"/>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FD2" s="11"/>
      <c r="FE2" s="11"/>
      <c r="FF2" s="11"/>
      <c r="FG2" s="11"/>
      <c r="FH2" s="11"/>
      <c r="FI2" s="11"/>
      <c r="FJ2" s="11"/>
      <c r="FK2" s="11"/>
      <c r="FL2" s="11"/>
      <c r="FM2" s="11"/>
      <c r="FN2" s="11"/>
      <c r="FO2" s="11"/>
      <c r="FP2" s="11"/>
      <c r="FQ2" s="11"/>
      <c r="FR2" s="11"/>
      <c r="FS2" s="11"/>
      <c r="FT2" s="11"/>
      <c r="FU2" s="11"/>
      <c r="FV2" s="11"/>
      <c r="FW2" s="11"/>
      <c r="FX2" s="11"/>
    </row>
    <row r="3" spans="1:180" s="6" customFormat="1" ht="123" customHeight="1" x14ac:dyDescent="0.25">
      <c r="A3" s="4"/>
      <c r="B3" s="332" t="s">
        <v>111</v>
      </c>
      <c r="C3" s="333"/>
      <c r="D3" s="333"/>
      <c r="E3" s="333"/>
      <c r="F3" s="333"/>
      <c r="G3" s="333"/>
      <c r="H3" s="333"/>
      <c r="I3" s="333"/>
      <c r="J3" s="333"/>
      <c r="K3" s="333"/>
      <c r="L3" s="333"/>
      <c r="M3" s="333"/>
      <c r="N3" s="333"/>
      <c r="O3" s="333"/>
      <c r="P3" s="333"/>
      <c r="Q3" s="333"/>
      <c r="R3" s="4"/>
      <c r="S3" s="4"/>
      <c r="T3" s="328"/>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FD3" s="11"/>
      <c r="FE3" s="11"/>
      <c r="FF3" s="11"/>
      <c r="FG3" s="11"/>
      <c r="FH3" s="11"/>
      <c r="FI3" s="11"/>
      <c r="FJ3" s="11"/>
      <c r="FK3" s="11"/>
      <c r="FL3" s="11"/>
      <c r="FM3" s="11"/>
      <c r="FN3" s="11"/>
      <c r="FO3" s="11"/>
      <c r="FP3" s="11"/>
      <c r="FQ3" s="11"/>
      <c r="FR3" s="11"/>
      <c r="FS3" s="11"/>
      <c r="FT3" s="11"/>
      <c r="FU3" s="11"/>
      <c r="FV3" s="11"/>
      <c r="FW3" s="11"/>
      <c r="FX3" s="11"/>
    </row>
    <row r="4" spans="1:180" s="6" customFormat="1" ht="48" customHeight="1" x14ac:dyDescent="0.25">
      <c r="A4" s="4"/>
      <c r="B4" s="38"/>
      <c r="C4" s="333" t="s">
        <v>28</v>
      </c>
      <c r="D4" s="333"/>
      <c r="E4" s="333"/>
      <c r="F4" s="333"/>
      <c r="G4" s="333"/>
      <c r="H4" s="333"/>
      <c r="I4" s="333"/>
      <c r="J4" s="333"/>
      <c r="K4" s="333"/>
      <c r="L4" s="333"/>
      <c r="M4" s="333"/>
      <c r="N4" s="333"/>
      <c r="O4" s="333"/>
      <c r="P4" s="333"/>
      <c r="Q4" s="333"/>
      <c r="R4" s="4"/>
      <c r="S4" s="4"/>
      <c r="T4" s="328"/>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FD4" s="11"/>
      <c r="FE4" s="11"/>
      <c r="FF4" s="11"/>
      <c r="FG4" s="11"/>
      <c r="FH4" s="11"/>
      <c r="FI4" s="11"/>
      <c r="FJ4" s="11"/>
      <c r="FK4" s="11"/>
      <c r="FL4" s="11"/>
      <c r="FM4" s="11"/>
      <c r="FN4" s="11"/>
      <c r="FO4" s="11"/>
      <c r="FP4" s="11"/>
      <c r="FQ4" s="11"/>
      <c r="FR4" s="11"/>
      <c r="FS4" s="11"/>
      <c r="FT4" s="11"/>
      <c r="FU4" s="11"/>
      <c r="FV4" s="11"/>
      <c r="FW4" s="11"/>
      <c r="FX4" s="11"/>
    </row>
    <row r="5" spans="1:180" s="6" customFormat="1" ht="48" customHeight="1" x14ac:dyDescent="0.25">
      <c r="A5" s="4"/>
      <c r="B5"/>
      <c r="C5" s="333" t="s">
        <v>29</v>
      </c>
      <c r="D5" s="333"/>
      <c r="E5" s="333"/>
      <c r="F5" s="333"/>
      <c r="G5" s="333"/>
      <c r="H5" s="333"/>
      <c r="I5" s="333"/>
      <c r="J5" s="333"/>
      <c r="K5" s="333"/>
      <c r="L5" s="333"/>
      <c r="M5" s="333"/>
      <c r="N5" s="333"/>
      <c r="O5" s="333"/>
      <c r="P5" s="333"/>
      <c r="Q5" s="333"/>
      <c r="R5" s="4"/>
      <c r="S5" s="4"/>
      <c r="T5" s="328"/>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FD5" s="11"/>
      <c r="FE5" s="11"/>
      <c r="FF5" s="11"/>
      <c r="FG5" s="11"/>
      <c r="FH5" s="11"/>
      <c r="FI5" s="11"/>
      <c r="FJ5" s="11"/>
      <c r="FK5" s="11"/>
      <c r="FL5" s="11"/>
      <c r="FM5" s="11"/>
      <c r="FN5" s="11"/>
      <c r="FO5" s="11"/>
      <c r="FP5" s="11"/>
      <c r="FQ5" s="11"/>
      <c r="FR5" s="11"/>
      <c r="FS5" s="11"/>
      <c r="FT5" s="11"/>
      <c r="FU5" s="11"/>
      <c r="FV5" s="11"/>
      <c r="FW5" s="11"/>
      <c r="FX5" s="11"/>
    </row>
    <row r="6" spans="1:180" s="6" customFormat="1" ht="48" customHeight="1" x14ac:dyDescent="0.25">
      <c r="A6" s="4"/>
      <c r="B6"/>
      <c r="C6" s="333" t="s">
        <v>30</v>
      </c>
      <c r="D6" s="333"/>
      <c r="E6" s="333"/>
      <c r="F6" s="333"/>
      <c r="G6" s="333"/>
      <c r="H6" s="333"/>
      <c r="I6" s="333"/>
      <c r="J6" s="333"/>
      <c r="K6" s="333"/>
      <c r="L6" s="333"/>
      <c r="M6" s="333"/>
      <c r="N6" s="333"/>
      <c r="O6" s="333"/>
      <c r="P6" s="333"/>
      <c r="Q6" s="333"/>
      <c r="R6" s="4"/>
      <c r="S6" s="4"/>
      <c r="T6" s="328"/>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FD6" s="11"/>
      <c r="FE6" s="11"/>
      <c r="FF6" s="11"/>
      <c r="FG6" s="11"/>
      <c r="FH6" s="11"/>
      <c r="FI6" s="11"/>
      <c r="FJ6" s="11"/>
      <c r="FK6" s="11"/>
      <c r="FL6" s="11"/>
      <c r="FM6" s="11"/>
      <c r="FN6" s="11"/>
      <c r="FO6" s="11"/>
      <c r="FP6" s="11"/>
      <c r="FQ6" s="11"/>
      <c r="FR6" s="11"/>
      <c r="FS6" s="11"/>
      <c r="FT6" s="11"/>
      <c r="FU6" s="11"/>
      <c r="FV6" s="11"/>
      <c r="FW6" s="11"/>
      <c r="FX6" s="11"/>
    </row>
    <row r="7" spans="1:180" s="6" customFormat="1" ht="64.5" customHeight="1" x14ac:dyDescent="0.25">
      <c r="A7" s="4"/>
      <c r="B7"/>
      <c r="C7" s="333" t="s">
        <v>31</v>
      </c>
      <c r="D7" s="333"/>
      <c r="E7" s="333"/>
      <c r="F7" s="333"/>
      <c r="G7" s="333"/>
      <c r="H7" s="333"/>
      <c r="I7" s="333"/>
      <c r="J7" s="333"/>
      <c r="K7" s="333"/>
      <c r="L7" s="333"/>
      <c r="M7" s="333"/>
      <c r="N7" s="333"/>
      <c r="O7" s="333"/>
      <c r="P7" s="333"/>
      <c r="Q7" s="333"/>
      <c r="R7" s="4"/>
      <c r="S7" s="4"/>
      <c r="T7" s="328"/>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FD7" s="11"/>
      <c r="FE7" s="11"/>
      <c r="FF7" s="11"/>
      <c r="FG7" s="11"/>
      <c r="FH7" s="11"/>
      <c r="FI7" s="11"/>
      <c r="FJ7" s="11"/>
      <c r="FK7" s="11"/>
      <c r="FL7" s="11"/>
      <c r="FM7" s="11"/>
      <c r="FN7" s="11"/>
      <c r="FO7" s="11"/>
      <c r="FP7" s="11"/>
      <c r="FQ7" s="11"/>
      <c r="FR7" s="11"/>
      <c r="FS7" s="11"/>
      <c r="FT7" s="11"/>
      <c r="FU7" s="11"/>
      <c r="FV7" s="11"/>
      <c r="FW7" s="11"/>
      <c r="FX7" s="11"/>
    </row>
    <row r="8" spans="1:180" s="6" customFormat="1" ht="48" customHeight="1" x14ac:dyDescent="0.25">
      <c r="A8" s="4"/>
      <c r="B8"/>
      <c r="C8" s="333" t="s">
        <v>32</v>
      </c>
      <c r="D8" s="333"/>
      <c r="E8" s="333"/>
      <c r="F8" s="333"/>
      <c r="G8" s="333"/>
      <c r="H8" s="333"/>
      <c r="I8" s="333"/>
      <c r="J8" s="333"/>
      <c r="K8" s="333"/>
      <c r="L8" s="333"/>
      <c r="M8" s="333"/>
      <c r="N8" s="333"/>
      <c r="O8" s="333"/>
      <c r="P8" s="333"/>
      <c r="Q8" s="333"/>
      <c r="R8" s="4"/>
      <c r="S8" s="4"/>
      <c r="T8" s="328"/>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FD8" s="11"/>
      <c r="FE8" s="11"/>
      <c r="FF8" s="11"/>
      <c r="FG8" s="11"/>
      <c r="FH8" s="11"/>
      <c r="FI8" s="11"/>
      <c r="FJ8" s="11"/>
      <c r="FK8" s="11"/>
      <c r="FL8" s="11"/>
      <c r="FM8" s="11"/>
      <c r="FN8" s="11"/>
      <c r="FO8" s="11"/>
      <c r="FP8" s="11"/>
      <c r="FQ8" s="11"/>
      <c r="FR8" s="11"/>
      <c r="FS8" s="11"/>
      <c r="FT8" s="11"/>
      <c r="FU8" s="11"/>
      <c r="FV8" s="11"/>
      <c r="FW8" s="11"/>
      <c r="FX8" s="11"/>
    </row>
    <row r="9" spans="1:180" s="6" customFormat="1" ht="15" customHeight="1" x14ac:dyDescent="0.25">
      <c r="A9" s="4"/>
      <c r="B9"/>
      <c r="C9" s="102"/>
      <c r="D9" s="102"/>
      <c r="E9" s="102"/>
      <c r="F9" s="102"/>
      <c r="G9" s="102"/>
      <c r="H9" s="102"/>
      <c r="I9" s="102"/>
      <c r="J9" s="102"/>
      <c r="K9" s="102"/>
      <c r="L9" s="102"/>
      <c r="M9" s="102"/>
      <c r="N9" s="102"/>
      <c r="O9" s="102"/>
      <c r="P9" s="102"/>
      <c r="Q9" s="102"/>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FD9" s="11"/>
      <c r="FE9" s="11"/>
      <c r="FF9" s="11"/>
      <c r="FG9" s="11"/>
      <c r="FH9" s="11"/>
      <c r="FI9" s="11"/>
      <c r="FJ9" s="11"/>
      <c r="FK9" s="11"/>
      <c r="FL9" s="11"/>
      <c r="FM9" s="11"/>
      <c r="FN9" s="11"/>
      <c r="FO9" s="11"/>
      <c r="FP9" s="11"/>
      <c r="FQ9" s="11"/>
      <c r="FR9" s="11"/>
      <c r="FS9" s="11"/>
      <c r="FT9" s="11"/>
      <c r="FU9" s="11"/>
      <c r="FV9" s="11"/>
      <c r="FW9" s="11"/>
      <c r="FX9" s="11"/>
    </row>
    <row r="10" spans="1:180" s="6" customFormat="1" ht="30.75" customHeight="1" x14ac:dyDescent="0.25">
      <c r="A10" s="4"/>
      <c r="B10" s="329" t="s">
        <v>42</v>
      </c>
      <c r="C10" s="329"/>
      <c r="D10" s="329"/>
      <c r="E10" s="329"/>
      <c r="F10" s="329"/>
      <c r="G10" s="329"/>
      <c r="H10" s="329"/>
      <c r="I10" s="329"/>
      <c r="J10" s="329"/>
      <c r="K10" s="329"/>
      <c r="L10" s="329"/>
      <c r="M10" s="329"/>
      <c r="N10" s="329"/>
      <c r="O10" s="329"/>
      <c r="P10" s="329"/>
      <c r="Q10" s="329"/>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FD10" s="11"/>
      <c r="FE10" s="11"/>
      <c r="FF10" s="11"/>
      <c r="FG10" s="11"/>
      <c r="FH10" s="11"/>
      <c r="FI10" s="11"/>
      <c r="FJ10" s="11"/>
      <c r="FK10" s="11"/>
      <c r="FL10" s="11"/>
      <c r="FM10" s="11"/>
      <c r="FN10" s="11"/>
      <c r="FO10" s="11"/>
      <c r="FP10" s="11"/>
      <c r="FQ10" s="11"/>
      <c r="FR10" s="11"/>
      <c r="FS10" s="11"/>
      <c r="FT10" s="11"/>
      <c r="FU10" s="11"/>
      <c r="FV10" s="11"/>
      <c r="FW10" s="11"/>
      <c r="FX10" s="11"/>
    </row>
    <row r="11" spans="1:180" s="6" customFormat="1" ht="20.25" customHeight="1" x14ac:dyDescent="0.25">
      <c r="A11" s="4"/>
      <c r="B11" s="330" t="s">
        <v>39</v>
      </c>
      <c r="C11" s="331"/>
      <c r="D11" s="15"/>
      <c r="E11" s="39" t="s">
        <v>34</v>
      </c>
      <c r="F11" s="40"/>
      <c r="G11" s="39" t="s">
        <v>35</v>
      </c>
      <c r="H11" s="40"/>
      <c r="I11" s="40"/>
      <c r="J11" s="40"/>
      <c r="K11" s="40" t="s">
        <v>110</v>
      </c>
      <c r="M11" s="102"/>
      <c r="N11" s="102"/>
      <c r="O11" s="102"/>
      <c r="P11" s="102"/>
      <c r="Q11" s="102"/>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FD11" s="11"/>
      <c r="FE11" s="11"/>
      <c r="FF11" s="11"/>
      <c r="FG11" s="11"/>
      <c r="FH11" s="11"/>
      <c r="FI11" s="11"/>
      <c r="FJ11" s="11"/>
      <c r="FK11" s="11"/>
      <c r="FL11" s="11"/>
      <c r="FM11" s="11"/>
      <c r="FN11" s="11"/>
      <c r="FO11" s="11"/>
      <c r="FP11" s="11"/>
      <c r="FQ11" s="11"/>
      <c r="FR11" s="11"/>
      <c r="FS11" s="11"/>
      <c r="FT11" s="11"/>
      <c r="FU11" s="11"/>
      <c r="FV11" s="11"/>
      <c r="FW11" s="11"/>
      <c r="FX11" s="11"/>
    </row>
    <row r="12" spans="1:180" s="6" customFormat="1" ht="48" customHeight="1" x14ac:dyDescent="0.25">
      <c r="A12" s="4"/>
      <c r="B12" s="41"/>
      <c r="C12" s="42"/>
      <c r="D12" s="19"/>
      <c r="E12" s="43" t="s">
        <v>1</v>
      </c>
      <c r="F12" s="42"/>
      <c r="G12" s="43" t="s">
        <v>37</v>
      </c>
      <c r="H12" s="42"/>
      <c r="I12" s="42"/>
      <c r="J12" s="42"/>
      <c r="K12" s="43" t="s">
        <v>38</v>
      </c>
      <c r="M12" s="102"/>
      <c r="N12" s="102"/>
      <c r="O12" s="102"/>
      <c r="P12" s="102"/>
      <c r="Q12" s="102"/>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FD12" s="11"/>
      <c r="FE12" s="11"/>
      <c r="FF12" s="11"/>
      <c r="FG12" s="11"/>
      <c r="FH12" s="11"/>
      <c r="FI12" s="11"/>
      <c r="FJ12" s="11"/>
      <c r="FK12" s="11"/>
      <c r="FL12" s="11"/>
      <c r="FM12" s="11"/>
      <c r="FN12" s="11"/>
      <c r="FO12" s="11"/>
      <c r="FP12" s="11"/>
      <c r="FQ12" s="11"/>
      <c r="FR12" s="11"/>
      <c r="FS12" s="11"/>
      <c r="FT12" s="11"/>
      <c r="FU12" s="11"/>
      <c r="FV12" s="11"/>
      <c r="FW12" s="11"/>
      <c r="FX12" s="11"/>
    </row>
    <row r="13" spans="1:180" s="6" customFormat="1" ht="48" customHeight="1" x14ac:dyDescent="0.25">
      <c r="A13" s="4"/>
      <c r="B13" s="41"/>
      <c r="C13" s="42"/>
      <c r="D13" s="19"/>
      <c r="E13" s="43" t="s">
        <v>1</v>
      </c>
      <c r="F13" s="42"/>
      <c r="G13" s="43" t="s">
        <v>1</v>
      </c>
      <c r="H13" s="42"/>
      <c r="I13" s="42"/>
      <c r="J13" s="42"/>
      <c r="K13" s="43" t="s">
        <v>1</v>
      </c>
      <c r="M13" s="102"/>
      <c r="N13" s="102"/>
      <c r="O13" s="102"/>
      <c r="P13" s="102"/>
      <c r="Q13" s="102"/>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FD13" s="11"/>
      <c r="FE13" s="11"/>
      <c r="FF13" s="11"/>
      <c r="FG13" s="11"/>
      <c r="FH13" s="11"/>
      <c r="FI13" s="11"/>
      <c r="FJ13" s="11"/>
      <c r="FK13" s="11"/>
      <c r="FL13" s="11"/>
      <c r="FM13" s="11"/>
      <c r="FN13" s="11"/>
      <c r="FO13" s="11"/>
      <c r="FP13" s="11"/>
      <c r="FQ13" s="11"/>
      <c r="FR13" s="11"/>
      <c r="FS13" s="11"/>
      <c r="FT13" s="11"/>
      <c r="FU13" s="11"/>
      <c r="FV13" s="11"/>
      <c r="FW13" s="11"/>
      <c r="FX13" s="11"/>
    </row>
    <row r="14" spans="1:180" s="6" customFormat="1" ht="48" customHeight="1" x14ac:dyDescent="0.25">
      <c r="A14" s="4"/>
      <c r="B14" s="41"/>
      <c r="C14" s="42"/>
      <c r="D14" s="19"/>
      <c r="E14" s="43" t="s">
        <v>1</v>
      </c>
      <c r="F14" s="42"/>
      <c r="G14" s="43" t="s">
        <v>1</v>
      </c>
      <c r="H14" s="42"/>
      <c r="I14" s="42"/>
      <c r="J14" s="42"/>
      <c r="K14" s="44" t="s">
        <v>2</v>
      </c>
      <c r="M14" s="102"/>
      <c r="N14" s="102"/>
      <c r="O14" s="102"/>
      <c r="P14" s="102"/>
      <c r="Q14" s="102"/>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FD14" s="11"/>
      <c r="FE14" s="11"/>
      <c r="FF14" s="11"/>
      <c r="FG14" s="11"/>
      <c r="FH14" s="11"/>
      <c r="FI14" s="11"/>
      <c r="FJ14" s="11"/>
      <c r="FK14" s="11"/>
      <c r="FL14" s="11"/>
      <c r="FM14" s="11"/>
      <c r="FN14" s="11"/>
      <c r="FO14" s="11"/>
      <c r="FP14" s="11"/>
      <c r="FQ14" s="11"/>
      <c r="FR14" s="11"/>
      <c r="FS14" s="11"/>
      <c r="FT14" s="11"/>
      <c r="FU14" s="11"/>
      <c r="FV14" s="11"/>
      <c r="FW14" s="11"/>
      <c r="FX14" s="11"/>
    </row>
    <row r="15" spans="1:180" s="6" customFormat="1" ht="48" customHeight="1" x14ac:dyDescent="0.25">
      <c r="A15" s="4"/>
      <c r="B15" s="41"/>
      <c r="C15" s="42"/>
      <c r="D15" s="19"/>
      <c r="E15" s="43" t="s">
        <v>36</v>
      </c>
      <c r="F15" s="42"/>
      <c r="G15" s="44" t="s">
        <v>2</v>
      </c>
      <c r="H15" s="42"/>
      <c r="I15" s="42"/>
      <c r="J15" s="42"/>
      <c r="K15" s="44" t="s">
        <v>2</v>
      </c>
      <c r="M15" s="102"/>
      <c r="N15" s="102"/>
      <c r="O15" s="102"/>
      <c r="P15" s="102"/>
      <c r="Q15" s="102"/>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FD15" s="11"/>
      <c r="FE15" s="11"/>
      <c r="FF15" s="11"/>
      <c r="FG15" s="11"/>
      <c r="FH15" s="11"/>
      <c r="FI15" s="11"/>
      <c r="FJ15" s="11"/>
      <c r="FK15" s="11"/>
      <c r="FL15" s="11"/>
      <c r="FM15" s="11"/>
      <c r="FN15" s="11"/>
      <c r="FO15" s="11"/>
      <c r="FP15" s="11"/>
      <c r="FQ15" s="11"/>
      <c r="FR15" s="11"/>
      <c r="FS15" s="11"/>
      <c r="FT15" s="11"/>
      <c r="FU15" s="11"/>
      <c r="FV15" s="11"/>
      <c r="FW15" s="11"/>
      <c r="FX15" s="11"/>
    </row>
    <row r="16" spans="1:180" s="6" customFormat="1" ht="48" customHeight="1" x14ac:dyDescent="0.25">
      <c r="A16" s="4"/>
      <c r="B16" s="41"/>
      <c r="C16" s="42"/>
      <c r="D16" s="19"/>
      <c r="E16" s="43" t="s">
        <v>1</v>
      </c>
      <c r="F16" s="42"/>
      <c r="G16" s="43" t="s">
        <v>1</v>
      </c>
      <c r="H16" s="42"/>
      <c r="I16" s="42"/>
      <c r="J16" s="42"/>
      <c r="K16" s="43" t="s">
        <v>1</v>
      </c>
      <c r="M16" s="102"/>
      <c r="N16" s="102"/>
      <c r="O16" s="102"/>
      <c r="P16" s="102"/>
      <c r="Q16" s="102"/>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FD16" s="11"/>
      <c r="FE16" s="11"/>
      <c r="FF16" s="11"/>
      <c r="FG16" s="11"/>
      <c r="FH16" s="11"/>
      <c r="FI16" s="11"/>
      <c r="FJ16" s="11"/>
      <c r="FK16" s="11"/>
      <c r="FL16" s="11"/>
      <c r="FM16" s="11"/>
      <c r="FN16" s="11"/>
      <c r="FO16" s="11"/>
      <c r="FP16" s="11"/>
      <c r="FQ16" s="11"/>
      <c r="FR16" s="11"/>
      <c r="FS16" s="11"/>
      <c r="FT16" s="11"/>
      <c r="FU16" s="11"/>
      <c r="FV16" s="11"/>
      <c r="FW16" s="11"/>
      <c r="FX16" s="11"/>
    </row>
    <row r="17" spans="1:180" s="6" customFormat="1" ht="48" customHeight="1" x14ac:dyDescent="0.25">
      <c r="A17" s="4"/>
      <c r="B17" s="41"/>
      <c r="C17" s="42"/>
      <c r="D17" s="19"/>
      <c r="E17" s="44" t="s">
        <v>2</v>
      </c>
      <c r="F17" s="42"/>
      <c r="G17" s="44" t="s">
        <v>2</v>
      </c>
      <c r="H17" s="42"/>
      <c r="I17" s="42"/>
      <c r="J17" s="42"/>
      <c r="K17" s="43" t="s">
        <v>1</v>
      </c>
      <c r="M17" s="102"/>
      <c r="N17" s="102"/>
      <c r="O17" s="102"/>
      <c r="P17" s="102"/>
      <c r="Q17" s="102"/>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FD17" s="11"/>
      <c r="FE17" s="11"/>
      <c r="FF17" s="11"/>
      <c r="FG17" s="11"/>
      <c r="FH17" s="11"/>
      <c r="FI17" s="11"/>
      <c r="FJ17" s="11"/>
      <c r="FK17" s="11"/>
      <c r="FL17" s="11"/>
      <c r="FM17" s="11"/>
      <c r="FN17" s="11"/>
      <c r="FO17" s="11"/>
      <c r="FP17" s="11"/>
      <c r="FQ17" s="11"/>
      <c r="FR17" s="11"/>
      <c r="FS17" s="11"/>
      <c r="FT17" s="11"/>
      <c r="FU17" s="11"/>
      <c r="FV17" s="11"/>
      <c r="FW17" s="11"/>
      <c r="FX17" s="11"/>
    </row>
    <row r="18" spans="1:180" s="4" customFormat="1" ht="15" customHeight="1" x14ac:dyDescent="0.25">
      <c r="B18" s="46"/>
      <c r="C18" s="49"/>
      <c r="D18" s="49"/>
      <c r="E18" s="49"/>
      <c r="F18" s="49"/>
      <c r="G18" s="49"/>
      <c r="H18" s="49"/>
      <c r="I18" s="49"/>
      <c r="J18" s="49"/>
      <c r="K18" s="49"/>
      <c r="L18" s="49"/>
      <c r="M18" s="49"/>
      <c r="N18" s="49"/>
      <c r="O18" s="49"/>
      <c r="P18" s="49"/>
      <c r="Q18" s="49"/>
      <c r="FD18" s="5"/>
      <c r="FE18" s="5"/>
      <c r="FF18" s="5"/>
      <c r="FG18" s="5"/>
      <c r="FH18" s="5"/>
      <c r="FI18" s="5"/>
      <c r="FJ18" s="5"/>
      <c r="FK18" s="5"/>
      <c r="FL18" s="5"/>
      <c r="FM18" s="5"/>
      <c r="FN18" s="5"/>
      <c r="FO18" s="5"/>
      <c r="FP18" s="5"/>
      <c r="FQ18" s="5"/>
      <c r="FR18" s="5"/>
      <c r="FS18" s="5"/>
      <c r="FT18" s="5"/>
      <c r="FU18" s="5"/>
      <c r="FV18" s="5"/>
      <c r="FW18" s="5"/>
      <c r="FX18" s="5"/>
    </row>
    <row r="19" spans="1:180" s="4" customFormat="1" ht="15" customHeight="1" x14ac:dyDescent="0.25">
      <c r="B19" s="7"/>
      <c r="C19" s="7"/>
      <c r="D19" s="7"/>
      <c r="E19" s="47"/>
      <c r="F19" s="47"/>
      <c r="G19" s="47"/>
      <c r="H19" s="47"/>
      <c r="I19" s="47"/>
      <c r="J19" s="47"/>
      <c r="K19" s="47"/>
      <c r="L19" s="7"/>
      <c r="M19" s="7"/>
      <c r="N19" s="7"/>
      <c r="O19" s="7"/>
      <c r="P19" s="7"/>
      <c r="Q19" s="7"/>
      <c r="FD19" s="5"/>
      <c r="FE19" s="5"/>
      <c r="FF19" s="5"/>
      <c r="FG19" s="5"/>
      <c r="FH19" s="5"/>
      <c r="FI19" s="5"/>
      <c r="FJ19" s="5"/>
      <c r="FK19" s="5"/>
      <c r="FL19" s="5"/>
      <c r="FM19" s="5"/>
      <c r="FN19" s="5"/>
      <c r="FO19" s="5"/>
      <c r="FP19" s="5"/>
      <c r="FQ19" s="5"/>
      <c r="FR19" s="5"/>
      <c r="FS19" s="5"/>
      <c r="FT19" s="5"/>
      <c r="FU19" s="5"/>
      <c r="FV19" s="5"/>
      <c r="FW19" s="5"/>
      <c r="FX19" s="5"/>
    </row>
    <row r="20" spans="1:180" s="4" customFormat="1" ht="15" customHeight="1" x14ac:dyDescent="0.25">
      <c r="B20" s="7"/>
      <c r="C20" s="7"/>
      <c r="D20" s="7"/>
      <c r="E20" s="47"/>
      <c r="F20" s="47"/>
      <c r="G20" s="47"/>
      <c r="H20" s="47"/>
      <c r="I20" s="47"/>
      <c r="J20" s="47"/>
      <c r="K20" s="47"/>
      <c r="L20" s="7"/>
      <c r="M20" s="7"/>
      <c r="N20" s="7"/>
      <c r="O20" s="7"/>
      <c r="P20" s="7"/>
      <c r="Q20" s="7"/>
      <c r="FD20" s="5"/>
      <c r="FE20" s="5"/>
      <c r="FF20" s="5"/>
      <c r="FG20" s="5"/>
      <c r="FH20" s="5"/>
      <c r="FI20" s="5"/>
      <c r="FJ20" s="5"/>
      <c r="FK20" s="5"/>
      <c r="FL20" s="5"/>
      <c r="FM20" s="5"/>
      <c r="FN20" s="5"/>
      <c r="FO20" s="5"/>
      <c r="FP20" s="5"/>
      <c r="FQ20" s="5"/>
      <c r="FR20" s="5"/>
      <c r="FS20" s="5"/>
      <c r="FT20" s="5"/>
      <c r="FU20" s="5"/>
      <c r="FV20" s="5"/>
      <c r="FW20" s="5"/>
      <c r="FX20" s="5"/>
    </row>
    <row r="21" spans="1:180" s="4" customFormat="1" ht="15" customHeight="1" x14ac:dyDescent="0.25">
      <c r="B21" s="7"/>
      <c r="C21" s="7"/>
      <c r="D21" s="7"/>
      <c r="E21" s="47"/>
      <c r="F21" s="47"/>
      <c r="G21" s="47"/>
      <c r="H21" s="47"/>
      <c r="I21" s="47"/>
      <c r="J21" s="47"/>
      <c r="K21" s="47"/>
      <c r="L21" s="7"/>
      <c r="M21" s="7"/>
      <c r="N21" s="7"/>
      <c r="O21" s="7"/>
      <c r="P21" s="7"/>
      <c r="Q21" s="7"/>
      <c r="FD21" s="5"/>
      <c r="FE21" s="5"/>
      <c r="FF21" s="5"/>
      <c r="FG21" s="5"/>
      <c r="FH21" s="5"/>
      <c r="FI21" s="5"/>
      <c r="FJ21" s="5"/>
      <c r="FK21" s="5"/>
      <c r="FL21" s="5"/>
      <c r="FM21" s="5"/>
      <c r="FN21" s="5"/>
      <c r="FO21" s="5"/>
      <c r="FP21" s="5"/>
      <c r="FQ21" s="5"/>
      <c r="FR21" s="5"/>
      <c r="FS21" s="5"/>
      <c r="FT21" s="5"/>
      <c r="FU21" s="5"/>
      <c r="FV21" s="5"/>
      <c r="FW21" s="5"/>
      <c r="FX21" s="5"/>
    </row>
    <row r="22" spans="1:180" s="4" customFormat="1" ht="15" customHeight="1" x14ac:dyDescent="0.25">
      <c r="B22" s="7"/>
      <c r="C22" s="7"/>
      <c r="D22" s="7"/>
      <c r="E22" s="47"/>
      <c r="F22" s="47"/>
      <c r="G22" s="47"/>
      <c r="H22" s="47"/>
      <c r="I22" s="47"/>
      <c r="J22" s="47"/>
      <c r="K22" s="47"/>
      <c r="L22" s="7"/>
      <c r="M22" s="7"/>
      <c r="N22" s="7"/>
      <c r="O22" s="7"/>
      <c r="P22" s="7"/>
      <c r="Q22" s="7"/>
      <c r="FD22" s="5"/>
      <c r="FE22" s="5"/>
      <c r="FF22" s="5"/>
      <c r="FG22" s="5"/>
      <c r="FH22" s="5"/>
      <c r="FI22" s="5"/>
      <c r="FJ22" s="5"/>
      <c r="FK22" s="5"/>
      <c r="FL22" s="5"/>
      <c r="FM22" s="5"/>
      <c r="FN22" s="5"/>
      <c r="FO22" s="5"/>
      <c r="FP22" s="5"/>
      <c r="FQ22" s="5"/>
      <c r="FR22" s="5"/>
      <c r="FS22" s="5"/>
      <c r="FT22" s="5"/>
      <c r="FU22" s="5"/>
      <c r="FV22" s="5"/>
      <c r="FW22" s="5"/>
      <c r="FX22" s="5"/>
    </row>
    <row r="23" spans="1:180" s="4" customFormat="1" ht="15" customHeight="1" x14ac:dyDescent="0.25">
      <c r="B23" s="7"/>
      <c r="C23" s="7"/>
      <c r="D23" s="7"/>
      <c r="E23" s="47"/>
      <c r="F23" s="47"/>
      <c r="G23" s="47"/>
      <c r="H23" s="47"/>
      <c r="I23" s="47"/>
      <c r="J23" s="47"/>
      <c r="K23" s="47"/>
      <c r="L23" s="7"/>
      <c r="M23" s="7"/>
      <c r="N23" s="7"/>
      <c r="O23" s="7"/>
      <c r="P23" s="7"/>
      <c r="Q23" s="7"/>
      <c r="FD23" s="5"/>
      <c r="FE23" s="5"/>
      <c r="FF23" s="5"/>
      <c r="FG23" s="5"/>
      <c r="FH23" s="5"/>
      <c r="FI23" s="5"/>
      <c r="FJ23" s="5"/>
      <c r="FK23" s="5"/>
      <c r="FL23" s="5"/>
      <c r="FM23" s="5"/>
      <c r="FN23" s="5"/>
      <c r="FO23" s="5"/>
      <c r="FP23" s="5"/>
      <c r="FQ23" s="5"/>
      <c r="FR23" s="5"/>
      <c r="FS23" s="5"/>
      <c r="FT23" s="5"/>
      <c r="FU23" s="5"/>
      <c r="FV23" s="5"/>
      <c r="FW23" s="5"/>
      <c r="FX23" s="5"/>
    </row>
    <row r="24" spans="1:180" s="4" customFormat="1" ht="15" customHeight="1" x14ac:dyDescent="0.25">
      <c r="K24" s="48"/>
      <c r="Y24" s="45"/>
      <c r="FD24" s="5"/>
      <c r="FE24" s="5"/>
      <c r="FF24" s="5"/>
      <c r="FG24" s="5"/>
      <c r="FH24" s="5"/>
      <c r="FI24" s="5"/>
      <c r="FJ24" s="5"/>
      <c r="FK24" s="5"/>
      <c r="FL24" s="5"/>
      <c r="FM24" s="5"/>
      <c r="FN24" s="5"/>
      <c r="FO24" s="5"/>
      <c r="FP24" s="5"/>
      <c r="FQ24" s="5"/>
      <c r="FR24" s="5"/>
      <c r="FS24" s="5"/>
      <c r="FT24" s="5"/>
      <c r="FU24" s="5"/>
      <c r="FV24" s="5"/>
      <c r="FW24" s="5"/>
      <c r="FX24" s="5"/>
    </row>
    <row r="25" spans="1:180" s="46" customFormat="1" x14ac:dyDescent="0.25"/>
    <row r="26" spans="1:180" s="46" customFormat="1" x14ac:dyDescent="0.25"/>
    <row r="27" spans="1:180" s="46" customFormat="1" x14ac:dyDescent="0.25"/>
    <row r="28" spans="1:180" s="46" customFormat="1" x14ac:dyDescent="0.25"/>
    <row r="29" spans="1:180" s="46" customFormat="1" x14ac:dyDescent="0.25"/>
    <row r="30" spans="1:180" s="46" customFormat="1" x14ac:dyDescent="0.25"/>
    <row r="31" spans="1:180" s="46" customFormat="1" x14ac:dyDescent="0.25"/>
    <row r="32" spans="1:180"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sheetData>
  <sheetProtection algorithmName="SHA-512" hashValue="2AMNV0a0pp3F3+Ms/cKWYt7jxJsBElO4CGMyuoGPF02jRuR37uupxJyfATD0OKH/0NBQiT+d9v1jgfSxq/Wyog==" saltValue="7E/swEvG1X1mTjwue08knA==" spinCount="100000" sheet="1" objects="1" scenarios="1"/>
  <mergeCells count="9">
    <mergeCell ref="T1:T8"/>
    <mergeCell ref="B10:Q10"/>
    <mergeCell ref="B11:C11"/>
    <mergeCell ref="B3:Q3"/>
    <mergeCell ref="C4:Q4"/>
    <mergeCell ref="C5:Q5"/>
    <mergeCell ref="C6:Q6"/>
    <mergeCell ref="C7:Q7"/>
    <mergeCell ref="C8:Q8"/>
  </mergeCells>
  <pageMargins left="0.56000000000000005" right="0.37" top="0.59" bottom="0.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GA532"/>
  <sheetViews>
    <sheetView topLeftCell="B40" zoomScale="140" zoomScaleNormal="140" workbookViewId="0">
      <selection activeCell="X21" sqref="X21"/>
    </sheetView>
  </sheetViews>
  <sheetFormatPr defaultRowHeight="15" x14ac:dyDescent="0.25"/>
  <cols>
    <col min="1" max="1" width="5.140625" style="46" hidden="1" customWidth="1"/>
    <col min="2" max="2" width="2.7109375" style="46" customWidth="1"/>
    <col min="3" max="3" width="3" style="50" customWidth="1"/>
    <col min="4" max="4" width="6.7109375" customWidth="1"/>
    <col min="5" max="5" width="14.5703125" customWidth="1"/>
    <col min="6" max="6" width="3.42578125" customWidth="1"/>
    <col min="7" max="7" width="11.140625" customWidth="1"/>
    <col min="8" max="8" width="6.7109375" customWidth="1"/>
    <col min="9" max="9" width="11" bestFit="1" customWidth="1"/>
    <col min="10" max="10" width="4.28515625" customWidth="1"/>
    <col min="11" max="11" width="3.140625" customWidth="1"/>
    <col min="12" max="12" width="2.140625" customWidth="1"/>
    <col min="13" max="13" width="5.28515625" customWidth="1"/>
    <col min="14" max="14" width="3.7109375" customWidth="1"/>
    <col min="15" max="15" width="2.42578125" customWidth="1"/>
    <col min="16" max="16" width="1.85546875" customWidth="1"/>
    <col min="17" max="17" width="3.85546875" customWidth="1"/>
    <col min="18" max="19" width="3.28515625" customWidth="1"/>
    <col min="20" max="20" width="4.85546875" customWidth="1"/>
    <col min="21" max="21" width="1.42578125" style="46" customWidth="1"/>
    <col min="22" max="22" width="2" style="46" customWidth="1"/>
    <col min="23" max="23" width="16.28515625" style="96" customWidth="1"/>
    <col min="24" max="24" width="39.5703125" style="96" customWidth="1"/>
    <col min="25" max="25" width="3.42578125" style="46" customWidth="1"/>
    <col min="26" max="26" width="7.42578125" style="123" hidden="1" customWidth="1"/>
    <col min="27" max="27" width="6" style="123" hidden="1" customWidth="1"/>
    <col min="28" max="28" width="6.7109375" style="123" hidden="1" customWidth="1"/>
    <col min="29" max="29" width="20" style="123" hidden="1" customWidth="1"/>
    <col min="30" max="72" width="9.140625" style="123" hidden="1" customWidth="1"/>
    <col min="73" max="89" width="9.140625" style="46" customWidth="1"/>
    <col min="90" max="177" width="9.140625" style="46"/>
  </cols>
  <sheetData>
    <row r="1" spans="1:183" s="3" customFormat="1" ht="16.5" customHeight="1" thickBot="1" x14ac:dyDescent="0.3">
      <c r="A1" s="2"/>
      <c r="B1" s="2"/>
      <c r="C1" s="8"/>
      <c r="D1" s="8"/>
      <c r="E1" s="9"/>
      <c r="F1" s="9"/>
      <c r="G1" s="9"/>
      <c r="H1" s="9"/>
      <c r="I1" s="9"/>
      <c r="J1" s="9"/>
      <c r="K1" s="9"/>
      <c r="L1" s="9"/>
      <c r="M1" s="9"/>
      <c r="N1" s="9"/>
      <c r="O1" s="9"/>
      <c r="P1" s="9"/>
      <c r="Q1" s="9"/>
      <c r="R1" s="9"/>
      <c r="S1" s="9"/>
      <c r="T1" s="9" t="s">
        <v>41</v>
      </c>
      <c r="U1" s="2"/>
      <c r="V1" s="1"/>
      <c r="W1" s="95"/>
      <c r="X1" s="95"/>
      <c r="Y1" s="1"/>
      <c r="Z1" s="162"/>
      <c r="AA1" s="162"/>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row>
    <row r="2" spans="1:183" s="6" customFormat="1" ht="9" customHeight="1" x14ac:dyDescent="0.25">
      <c r="A2" s="4"/>
      <c r="B2" s="4"/>
      <c r="M2" s="10"/>
      <c r="U2" s="4"/>
      <c r="V2" s="4"/>
      <c r="W2" s="4"/>
      <c r="X2" s="4"/>
      <c r="Y2" s="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5"/>
      <c r="FH2" s="5"/>
      <c r="FI2" s="5"/>
      <c r="FJ2" s="5"/>
      <c r="FK2" s="5"/>
      <c r="FL2" s="5"/>
      <c r="FM2" s="5"/>
      <c r="FN2" s="5"/>
      <c r="FO2" s="5"/>
      <c r="FP2" s="5"/>
      <c r="FQ2" s="5"/>
      <c r="FR2" s="5"/>
      <c r="FS2" s="5"/>
      <c r="FT2" s="5"/>
      <c r="FU2" s="5"/>
      <c r="FV2" s="11"/>
      <c r="FW2" s="11"/>
      <c r="FX2" s="11"/>
      <c r="FY2" s="11"/>
      <c r="FZ2" s="11"/>
      <c r="GA2" s="11"/>
    </row>
    <row r="3" spans="1:183" s="6" customFormat="1" ht="27.75" customHeight="1" x14ac:dyDescent="0.25">
      <c r="A3" s="4"/>
      <c r="B3" s="4"/>
      <c r="C3" s="333" t="s">
        <v>33</v>
      </c>
      <c r="D3" s="346"/>
      <c r="E3" s="346"/>
      <c r="F3" s="346"/>
      <c r="G3" s="346"/>
      <c r="H3" s="346"/>
      <c r="I3" s="346"/>
      <c r="J3" s="346"/>
      <c r="K3" s="346"/>
      <c r="L3" s="346"/>
      <c r="M3" s="346"/>
      <c r="N3" s="346"/>
      <c r="O3" s="346"/>
      <c r="P3" s="346"/>
      <c r="Q3" s="346"/>
      <c r="R3" s="346"/>
      <c r="S3" s="346"/>
      <c r="T3" s="346"/>
      <c r="U3" s="4"/>
      <c r="V3" s="4"/>
      <c r="W3" s="4"/>
      <c r="X3" s="4"/>
      <c r="Y3" s="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5"/>
      <c r="FH3" s="5"/>
      <c r="FI3" s="5"/>
      <c r="FJ3" s="5"/>
      <c r="FK3" s="5"/>
      <c r="FL3" s="5"/>
      <c r="FM3" s="5"/>
      <c r="FN3" s="5"/>
      <c r="FO3" s="5"/>
      <c r="FP3" s="5"/>
      <c r="FQ3" s="5"/>
      <c r="FR3" s="5"/>
      <c r="FS3" s="5"/>
      <c r="FT3" s="5"/>
      <c r="FU3" s="5"/>
      <c r="FV3" s="11"/>
      <c r="FW3" s="11"/>
      <c r="FX3" s="11"/>
      <c r="FY3" s="11"/>
      <c r="FZ3" s="11"/>
      <c r="GA3" s="11"/>
    </row>
    <row r="4" spans="1:183" s="6" customFormat="1" ht="57.75" customHeight="1" x14ac:dyDescent="0.25">
      <c r="A4" s="4"/>
      <c r="B4" s="4"/>
      <c r="C4" s="333" t="s">
        <v>54</v>
      </c>
      <c r="D4" s="347"/>
      <c r="E4" s="347"/>
      <c r="F4" s="347"/>
      <c r="G4" s="347"/>
      <c r="H4" s="347"/>
      <c r="I4" s="347"/>
      <c r="J4" s="347"/>
      <c r="K4" s="347"/>
      <c r="L4" s="347"/>
      <c r="M4" s="347"/>
      <c r="N4" s="347"/>
      <c r="O4" s="347"/>
      <c r="P4" s="347"/>
      <c r="Q4" s="347"/>
      <c r="R4" s="347"/>
      <c r="S4" s="347"/>
      <c r="T4" s="347"/>
      <c r="U4" s="4"/>
      <c r="V4" s="4"/>
      <c r="W4" s="348" t="s">
        <v>108</v>
      </c>
      <c r="X4" s="349"/>
      <c r="Y4" s="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5"/>
      <c r="FH4" s="5"/>
      <c r="FI4" s="5"/>
      <c r="FJ4" s="5"/>
      <c r="FK4" s="5"/>
      <c r="FL4" s="5"/>
      <c r="FM4" s="5"/>
      <c r="FN4" s="5"/>
      <c r="FO4" s="5"/>
      <c r="FP4" s="5"/>
      <c r="FQ4" s="5"/>
      <c r="FR4" s="5"/>
      <c r="FS4" s="5"/>
      <c r="FT4" s="5"/>
      <c r="FU4" s="5"/>
      <c r="FV4" s="11"/>
      <c r="FW4" s="11"/>
      <c r="FX4" s="11"/>
      <c r="FY4" s="11"/>
      <c r="FZ4" s="11"/>
      <c r="GA4" s="11"/>
    </row>
    <row r="5" spans="1:183" s="6" customFormat="1" ht="5.25" customHeight="1" thickBot="1" x14ac:dyDescent="0.3">
      <c r="A5" s="4"/>
      <c r="B5" s="4"/>
      <c r="M5" s="10"/>
      <c r="U5" s="4"/>
      <c r="V5" s="4"/>
      <c r="W5" s="4"/>
      <c r="X5" s="4"/>
      <c r="Y5" s="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5"/>
      <c r="FH5" s="5"/>
      <c r="FI5" s="5"/>
      <c r="FJ5" s="5"/>
      <c r="FK5" s="5"/>
      <c r="FL5" s="5"/>
      <c r="FM5" s="5"/>
      <c r="FN5" s="5"/>
      <c r="FO5" s="5"/>
      <c r="FP5" s="5"/>
      <c r="FQ5" s="5"/>
      <c r="FR5" s="5"/>
      <c r="FS5" s="5"/>
      <c r="FT5" s="5"/>
      <c r="FU5" s="5"/>
      <c r="FV5" s="11"/>
      <c r="FW5" s="11"/>
      <c r="FX5" s="11"/>
      <c r="FY5" s="11"/>
      <c r="FZ5" s="11"/>
      <c r="GA5" s="11"/>
    </row>
    <row r="6" spans="1:183" s="6" customFormat="1" ht="18" customHeight="1" thickBot="1" x14ac:dyDescent="0.3">
      <c r="A6" s="4"/>
      <c r="B6" s="4"/>
      <c r="C6" s="358" t="s">
        <v>3</v>
      </c>
      <c r="D6" s="359"/>
      <c r="E6" s="359"/>
      <c r="F6" s="28"/>
      <c r="G6" s="28"/>
      <c r="H6" s="28"/>
      <c r="I6" s="29"/>
      <c r="J6" s="29"/>
      <c r="K6" s="28"/>
      <c r="L6" s="29"/>
      <c r="M6" s="81"/>
      <c r="N6" s="29"/>
      <c r="O6" s="29"/>
      <c r="P6" s="29"/>
      <c r="Q6" s="29"/>
      <c r="R6" s="29"/>
      <c r="S6" s="29"/>
      <c r="T6" s="29"/>
      <c r="U6" s="4"/>
      <c r="V6" s="4"/>
      <c r="W6" s="350"/>
      <c r="X6" s="351"/>
      <c r="Y6" s="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5"/>
      <c r="FH6" s="5"/>
      <c r="FI6" s="5"/>
      <c r="FJ6" s="5"/>
      <c r="FK6" s="5"/>
      <c r="FL6" s="5"/>
      <c r="FM6" s="5"/>
      <c r="FN6" s="5"/>
      <c r="FO6" s="5"/>
      <c r="FP6" s="5"/>
      <c r="FQ6" s="5"/>
      <c r="FR6" s="5"/>
      <c r="FS6" s="5"/>
      <c r="FT6" s="5"/>
      <c r="FU6" s="5"/>
      <c r="FV6" s="11"/>
      <c r="FW6" s="11"/>
      <c r="FX6" s="11"/>
      <c r="FY6" s="11"/>
      <c r="FZ6" s="11"/>
      <c r="GA6" s="11"/>
    </row>
    <row r="7" spans="1:183" s="6" customFormat="1" ht="18" customHeight="1" thickBot="1" x14ac:dyDescent="0.3">
      <c r="A7" s="4" t="str">
        <f>+D7</f>
        <v>1° Seminterrato</v>
      </c>
      <c r="B7" s="4"/>
      <c r="C7" s="354" t="s">
        <v>43</v>
      </c>
      <c r="D7" s="352" t="s">
        <v>48</v>
      </c>
      <c r="E7" s="353"/>
      <c r="F7" s="15"/>
      <c r="G7" s="85" t="s">
        <v>47</v>
      </c>
      <c r="H7" s="100" t="s">
        <v>4</v>
      </c>
      <c r="I7" s="173">
        <v>3000</v>
      </c>
      <c r="J7" s="101" t="s">
        <v>5</v>
      </c>
      <c r="K7" s="14"/>
      <c r="L7" s="12"/>
      <c r="M7" s="188" t="str">
        <f>IF(W7&gt;I7,"!!! S &lt; della somma dei compartimenti","")</f>
        <v/>
      </c>
      <c r="N7" s="12"/>
      <c r="O7" s="14"/>
      <c r="P7" s="12"/>
      <c r="Q7" s="12"/>
      <c r="R7" s="14"/>
      <c r="S7" s="14"/>
      <c r="T7" s="12"/>
      <c r="U7" s="4"/>
      <c r="V7" s="4"/>
      <c r="W7" s="190">
        <f>+I17+I28+I39+I50+I61+I72+I83+I94+I105+I116</f>
        <v>2050</v>
      </c>
      <c r="X7" s="191" t="s">
        <v>99</v>
      </c>
      <c r="Y7" s="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5"/>
      <c r="FH7" s="5"/>
      <c r="FI7" s="5"/>
      <c r="FJ7" s="5"/>
      <c r="FK7" s="5"/>
      <c r="FL7" s="5"/>
      <c r="FM7" s="5"/>
      <c r="FN7" s="5"/>
      <c r="FO7" s="5"/>
      <c r="FP7" s="5"/>
      <c r="FQ7" s="5"/>
      <c r="FR7" s="5"/>
      <c r="FS7" s="5"/>
      <c r="FT7" s="5"/>
      <c r="FU7" s="5"/>
      <c r="FV7" s="11"/>
      <c r="FW7" s="11"/>
      <c r="FX7" s="11"/>
      <c r="FY7" s="11"/>
      <c r="FZ7" s="11"/>
      <c r="GA7" s="11"/>
    </row>
    <row r="8" spans="1:183" s="6" customFormat="1" ht="13.5" thickBot="1" x14ac:dyDescent="0.3">
      <c r="A8" s="4"/>
      <c r="B8" s="4"/>
      <c r="C8" s="355"/>
      <c r="D8" s="75"/>
      <c r="M8" s="23" t="s">
        <v>58</v>
      </c>
      <c r="N8" s="16" t="s">
        <v>15</v>
      </c>
      <c r="U8" s="4"/>
      <c r="V8" s="4"/>
      <c r="W8" s="37" t="s">
        <v>25</v>
      </c>
      <c r="Y8" s="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5"/>
      <c r="FH8" s="5"/>
      <c r="FI8" s="5"/>
      <c r="FJ8" s="5"/>
      <c r="FK8" s="5"/>
      <c r="FL8" s="5"/>
      <c r="FM8" s="5"/>
      <c r="FN8" s="5"/>
      <c r="FO8" s="5"/>
      <c r="FP8" s="5"/>
      <c r="FQ8" s="5"/>
      <c r="FR8" s="5"/>
      <c r="FS8" s="5"/>
      <c r="FT8" s="5"/>
      <c r="FU8" s="5"/>
      <c r="FV8" s="11"/>
      <c r="FW8" s="11"/>
      <c r="FX8" s="11"/>
      <c r="FY8" s="11"/>
      <c r="FZ8" s="11"/>
      <c r="GA8" s="11"/>
    </row>
    <row r="9" spans="1:183" s="6" customFormat="1" thickBot="1" x14ac:dyDescent="0.3">
      <c r="A9" s="4"/>
      <c r="B9" s="4"/>
      <c r="C9" s="355"/>
      <c r="D9" s="76"/>
      <c r="E9" s="19"/>
      <c r="F9" s="19"/>
      <c r="G9" s="20" t="s">
        <v>7</v>
      </c>
      <c r="H9" s="17" t="s">
        <v>8</v>
      </c>
      <c r="I9" s="18">
        <f>IF(I7&lt;=200, 42,I7*0.21)</f>
        <v>630</v>
      </c>
      <c r="J9" s="21" t="s">
        <v>6</v>
      </c>
      <c r="K9" s="22"/>
      <c r="M9" s="69">
        <f>IF(I7&lt;=200,2,_xlfn.CEILING.MATH((I9/2)/34))</f>
        <v>10</v>
      </c>
      <c r="N9" s="70">
        <f>IF(I7&lt;=200,21,34)</f>
        <v>34</v>
      </c>
      <c r="O9" s="70" t="s">
        <v>6</v>
      </c>
      <c r="P9" s="25" t="s">
        <v>13</v>
      </c>
      <c r="Q9" s="25"/>
      <c r="R9" s="24"/>
      <c r="S9" s="24"/>
      <c r="T9" s="24"/>
      <c r="U9" s="4"/>
      <c r="V9" s="4"/>
      <c r="X9" s="120" t="s">
        <v>12</v>
      </c>
      <c r="Y9" s="4"/>
      <c r="Z9" s="165" t="s">
        <v>11</v>
      </c>
      <c r="AA9" s="165" t="s">
        <v>10</v>
      </c>
      <c r="AB9" s="164"/>
      <c r="AC9" s="166" t="s">
        <v>9</v>
      </c>
      <c r="AD9" s="167">
        <v>3</v>
      </c>
      <c r="AE9" s="167">
        <v>5</v>
      </c>
      <c r="AF9" s="167">
        <v>8</v>
      </c>
      <c r="AG9" s="167">
        <v>13</v>
      </c>
      <c r="AH9" s="167">
        <v>21</v>
      </c>
      <c r="AI9" s="167">
        <v>34</v>
      </c>
      <c r="AJ9" s="167">
        <v>43</v>
      </c>
      <c r="AK9" s="167">
        <v>55</v>
      </c>
      <c r="AL9" s="167"/>
      <c r="AM9" s="168"/>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5"/>
      <c r="FH9" s="5"/>
      <c r="FI9" s="5"/>
      <c r="FJ9" s="5"/>
      <c r="FK9" s="5"/>
      <c r="FL9" s="5"/>
      <c r="FM9" s="5"/>
      <c r="FN9" s="5"/>
      <c r="FO9" s="5"/>
      <c r="FP9" s="5"/>
      <c r="FQ9" s="5"/>
      <c r="FR9" s="5"/>
      <c r="FS9" s="5"/>
      <c r="FT9" s="5"/>
      <c r="FU9" s="5"/>
      <c r="FV9" s="11"/>
      <c r="FW9" s="11"/>
      <c r="FX9" s="11"/>
      <c r="FY9" s="11"/>
      <c r="FZ9" s="11"/>
      <c r="GA9" s="11"/>
    </row>
    <row r="10" spans="1:183" s="6" customFormat="1" ht="12.75" customHeight="1" x14ac:dyDescent="0.25">
      <c r="A10" s="4"/>
      <c r="B10" s="4"/>
      <c r="C10" s="355"/>
      <c r="D10" s="77"/>
      <c r="M10" s="71">
        <f>IF(AA10&gt;0,AA10," ")</f>
        <v>6</v>
      </c>
      <c r="N10" s="70">
        <f>IF(Z10&lt;&gt;0,+X10," ")</f>
        <v>55</v>
      </c>
      <c r="O10" s="70" t="str">
        <f>IF(Z10&lt;&gt;0,"A"," ")</f>
        <v>A</v>
      </c>
      <c r="P10" s="25" t="str">
        <f>IF(Z10&lt;&gt;0,"estintori aggiuntivi","")</f>
        <v>estintori aggiuntivi</v>
      </c>
      <c r="U10" s="4"/>
      <c r="V10" s="4"/>
      <c r="W10" s="10" t="s">
        <v>19</v>
      </c>
      <c r="X10" s="175">
        <v>55</v>
      </c>
      <c r="Y10" s="4"/>
      <c r="Z10" s="169">
        <f>IF(I7&lt;=200,0,(I9-(N9*M9))/X10)</f>
        <v>5.2727272727272725</v>
      </c>
      <c r="AA10" s="165">
        <f>_xlfn.CEILING.MATH(Z10,1)</f>
        <v>6</v>
      </c>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5"/>
      <c r="FH10" s="5"/>
      <c r="FI10" s="5"/>
      <c r="FJ10" s="5"/>
      <c r="FK10" s="5"/>
      <c r="FL10" s="5"/>
      <c r="FM10" s="5"/>
      <c r="FN10" s="5"/>
      <c r="FO10" s="5"/>
      <c r="FP10" s="5"/>
      <c r="FQ10" s="5"/>
      <c r="FR10" s="5"/>
      <c r="FS10" s="5"/>
      <c r="FT10" s="5"/>
      <c r="FU10" s="5"/>
      <c r="FV10" s="11"/>
      <c r="FW10" s="11"/>
      <c r="FX10" s="11"/>
      <c r="FY10" s="11"/>
      <c r="FZ10" s="11"/>
      <c r="GA10" s="11"/>
    </row>
    <row r="11" spans="1:183" s="6" customFormat="1" ht="6" customHeight="1" x14ac:dyDescent="0.25">
      <c r="A11" s="4"/>
      <c r="B11" s="4"/>
      <c r="C11" s="355"/>
      <c r="D11" s="77"/>
      <c r="U11" s="4"/>
      <c r="V11" s="4"/>
      <c r="W11" s="4"/>
      <c r="X11" s="4"/>
      <c r="Y11" s="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5"/>
      <c r="FH11" s="5"/>
      <c r="FI11" s="5"/>
      <c r="FJ11" s="5"/>
      <c r="FK11" s="5"/>
      <c r="FL11" s="5"/>
      <c r="FM11" s="5"/>
      <c r="FN11" s="5"/>
      <c r="FO11" s="5"/>
      <c r="FP11" s="5"/>
      <c r="FQ11" s="5"/>
      <c r="FR11" s="5"/>
      <c r="FS11" s="5"/>
      <c r="FT11" s="5"/>
      <c r="FU11" s="5"/>
      <c r="FV11" s="11"/>
      <c r="FW11" s="11"/>
      <c r="FX11" s="11"/>
      <c r="FY11" s="11"/>
      <c r="FZ11" s="11"/>
      <c r="GA11" s="11"/>
    </row>
    <row r="12" spans="1:183" s="6" customFormat="1" thickBot="1" x14ac:dyDescent="0.3">
      <c r="A12" s="4"/>
      <c r="B12" s="4"/>
      <c r="C12" s="356"/>
      <c r="D12" s="89"/>
      <c r="E12" s="90"/>
      <c r="F12" s="90"/>
      <c r="G12" s="91" t="s">
        <v>49</v>
      </c>
      <c r="H12" s="92" t="s">
        <v>14</v>
      </c>
      <c r="I12" s="174">
        <v>18</v>
      </c>
      <c r="J12" s="93" t="s">
        <v>0</v>
      </c>
      <c r="K12" s="31"/>
      <c r="L12" s="31"/>
      <c r="M12" s="94" t="str">
        <f>IF(I12&gt;20,"Distanza non ammissibile (S.6.6.1.1 comma 3 lettera c.)","Distanza ≤ 20 m (S.6.6.1.1 comma 3 lettera c.)")</f>
        <v>Distanza ≤ 20 m (S.6.6.1.1 comma 3 lettera c.)</v>
      </c>
      <c r="N12" s="90"/>
      <c r="O12" s="90"/>
      <c r="P12" s="90"/>
      <c r="Q12" s="90"/>
      <c r="R12" s="90"/>
      <c r="S12" s="90"/>
      <c r="T12" s="90"/>
      <c r="U12" s="4"/>
      <c r="V12" s="4"/>
      <c r="W12" s="4"/>
      <c r="X12" s="4"/>
      <c r="Y12" s="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5"/>
      <c r="FH12" s="5"/>
      <c r="FI12" s="5"/>
      <c r="FJ12" s="5"/>
      <c r="FK12" s="5"/>
      <c r="FL12" s="5"/>
      <c r="FM12" s="5"/>
      <c r="FN12" s="5"/>
      <c r="FO12" s="5"/>
      <c r="FP12" s="5"/>
      <c r="FQ12" s="5"/>
      <c r="FR12" s="5"/>
      <c r="FS12" s="5"/>
      <c r="FT12" s="5"/>
      <c r="FU12" s="5"/>
      <c r="FV12" s="11"/>
      <c r="FW12" s="11"/>
      <c r="FX12" s="11"/>
      <c r="FY12" s="11"/>
      <c r="FZ12" s="11"/>
      <c r="GA12" s="11"/>
    </row>
    <row r="13" spans="1:183" s="6" customFormat="1" ht="15" customHeight="1" x14ac:dyDescent="0.25">
      <c r="A13" s="4"/>
      <c r="B13" s="4"/>
      <c r="C13" s="98"/>
      <c r="D13" s="14"/>
      <c r="E13" s="14"/>
      <c r="F13" s="14"/>
      <c r="G13" s="13"/>
      <c r="H13" s="26"/>
      <c r="I13" s="26"/>
      <c r="J13" s="26"/>
      <c r="K13" s="14"/>
      <c r="L13" s="14"/>
      <c r="M13" s="27"/>
      <c r="N13" s="14"/>
      <c r="O13" s="14"/>
      <c r="P13" s="14"/>
      <c r="Q13" s="14"/>
      <c r="R13" s="14"/>
      <c r="S13" s="14"/>
      <c r="T13" s="14"/>
      <c r="U13" s="4"/>
      <c r="V13" s="4"/>
      <c r="W13" s="4"/>
      <c r="X13" s="4"/>
      <c r="Y13" s="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5"/>
      <c r="FH13" s="5"/>
      <c r="FI13" s="5"/>
      <c r="FJ13" s="5"/>
      <c r="FK13" s="5"/>
      <c r="FL13" s="5"/>
      <c r="FM13" s="5"/>
      <c r="FN13" s="5"/>
      <c r="FO13" s="5"/>
      <c r="FP13" s="5"/>
      <c r="FQ13" s="5"/>
      <c r="FR13" s="5"/>
      <c r="FS13" s="5"/>
      <c r="FT13" s="5"/>
      <c r="FU13" s="5"/>
      <c r="FV13" s="11"/>
      <c r="FW13" s="11"/>
      <c r="FX13" s="11"/>
      <c r="FY13" s="11"/>
      <c r="FZ13" s="11"/>
      <c r="GA13" s="11"/>
    </row>
    <row r="14" spans="1:183" s="6" customFormat="1" ht="15" customHeight="1" x14ac:dyDescent="0.25">
      <c r="A14" s="4"/>
      <c r="B14" s="4"/>
      <c r="C14" s="99" t="s">
        <v>71</v>
      </c>
      <c r="G14" s="119"/>
      <c r="H14" s="176">
        <v>6</v>
      </c>
      <c r="I14" s="26"/>
      <c r="J14" s="26"/>
      <c r="K14" s="14"/>
      <c r="L14" s="14"/>
      <c r="M14" s="27"/>
      <c r="N14" s="14"/>
      <c r="O14" s="14"/>
      <c r="P14" s="14"/>
      <c r="Q14" s="14"/>
      <c r="R14" s="14"/>
      <c r="S14" s="14"/>
      <c r="T14" s="14"/>
      <c r="U14" s="4"/>
      <c r="V14" s="4"/>
      <c r="W14" s="4"/>
      <c r="X14" s="4"/>
      <c r="Y14" s="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5"/>
      <c r="FH14" s="5"/>
      <c r="FI14" s="5"/>
      <c r="FJ14" s="5"/>
      <c r="FK14" s="5"/>
      <c r="FL14" s="5"/>
      <c r="FM14" s="5"/>
      <c r="FN14" s="5"/>
      <c r="FO14" s="5"/>
      <c r="FP14" s="5"/>
      <c r="FQ14" s="5"/>
      <c r="FR14" s="5"/>
      <c r="FS14" s="5"/>
      <c r="FT14" s="5"/>
      <c r="FU14" s="5"/>
      <c r="FV14" s="11"/>
      <c r="FW14" s="11"/>
      <c r="FX14" s="11"/>
      <c r="FY14" s="11"/>
      <c r="FZ14" s="11"/>
      <c r="GA14" s="11"/>
    </row>
    <row r="15" spans="1:183" s="50" customFormat="1" ht="3" customHeight="1" thickBot="1" x14ac:dyDescent="0.3">
      <c r="A15" s="46"/>
      <c r="B15" s="46"/>
      <c r="U15" s="46"/>
      <c r="V15" s="46"/>
      <c r="W15" s="97"/>
      <c r="X15" s="97"/>
      <c r="Y15" s="46"/>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row>
    <row r="16" spans="1:183" s="6" customFormat="1" ht="13.5" thickBot="1" x14ac:dyDescent="0.3">
      <c r="A16" s="4"/>
      <c r="B16" s="4"/>
      <c r="C16" s="344" t="s">
        <v>16</v>
      </c>
      <c r="D16" s="345"/>
      <c r="E16" s="345"/>
      <c r="F16" s="52"/>
      <c r="G16" s="125" t="s">
        <v>81</v>
      </c>
      <c r="H16" s="177" t="s">
        <v>1</v>
      </c>
      <c r="I16" s="52"/>
      <c r="J16" s="52"/>
      <c r="K16" s="52"/>
      <c r="L16" s="52"/>
      <c r="M16" s="53" t="s">
        <v>58</v>
      </c>
      <c r="N16" s="54" t="s">
        <v>15</v>
      </c>
      <c r="O16" s="55"/>
      <c r="P16" s="55"/>
      <c r="Q16" s="55"/>
      <c r="R16" s="55"/>
      <c r="S16" s="55"/>
      <c r="T16" s="55"/>
      <c r="U16" s="4"/>
      <c r="V16" s="4"/>
      <c r="W16" s="37" t="s">
        <v>26</v>
      </c>
      <c r="X16" s="23"/>
      <c r="Y16" s="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5"/>
      <c r="FH16" s="5"/>
      <c r="FI16" s="5"/>
      <c r="FJ16" s="5"/>
      <c r="FK16" s="5"/>
      <c r="FL16" s="5"/>
      <c r="FM16" s="5"/>
      <c r="FN16" s="5"/>
      <c r="FO16" s="5"/>
      <c r="FP16" s="5"/>
      <c r="FQ16" s="5"/>
      <c r="FR16" s="5"/>
      <c r="FS16" s="5"/>
      <c r="FT16" s="5"/>
      <c r="FU16" s="5"/>
      <c r="FV16" s="11"/>
      <c r="FW16" s="11"/>
      <c r="FX16" s="11"/>
      <c r="FY16" s="11"/>
      <c r="FZ16" s="11"/>
      <c r="GA16" s="11"/>
    </row>
    <row r="17" spans="1:183" s="6" customFormat="1" ht="13.5" thickBot="1" x14ac:dyDescent="0.3">
      <c r="A17" s="4" t="str">
        <f>+D17</f>
        <v>N.1</v>
      </c>
      <c r="B17" s="4"/>
      <c r="C17" s="334" t="s">
        <v>52</v>
      </c>
      <c r="D17" s="337" t="s">
        <v>51</v>
      </c>
      <c r="E17" s="338"/>
      <c r="F17" s="82"/>
      <c r="G17" s="82"/>
      <c r="H17" s="83" t="s">
        <v>4</v>
      </c>
      <c r="I17" s="178">
        <v>250</v>
      </c>
      <c r="J17" s="84" t="s">
        <v>5</v>
      </c>
      <c r="K17" s="57"/>
      <c r="L17" s="57"/>
      <c r="M17" s="72">
        <f>IF(I17&lt;=200,2,_xlfn.CEILING.MATH((I18/2)/144))</f>
        <v>2</v>
      </c>
      <c r="N17" s="73">
        <f>IF(I10&lt;=200,144,144)</f>
        <v>144</v>
      </c>
      <c r="O17" s="73" t="s">
        <v>18</v>
      </c>
      <c r="P17" s="27" t="s">
        <v>13</v>
      </c>
      <c r="Q17" s="27"/>
      <c r="R17" s="27"/>
      <c r="S17" s="27"/>
      <c r="T17" s="27"/>
      <c r="U17" s="4"/>
      <c r="V17" s="4"/>
      <c r="W17" s="75"/>
      <c r="X17" s="121" t="s">
        <v>12</v>
      </c>
      <c r="Y17" s="4"/>
      <c r="Z17" s="165" t="s">
        <v>11</v>
      </c>
      <c r="AA17" s="165" t="s">
        <v>10</v>
      </c>
      <c r="AB17" s="164"/>
      <c r="AC17" s="166" t="s">
        <v>17</v>
      </c>
      <c r="AD17" s="167">
        <v>13</v>
      </c>
      <c r="AE17" s="167">
        <v>21</v>
      </c>
      <c r="AF17" s="167">
        <v>34</v>
      </c>
      <c r="AG17" s="167">
        <v>55</v>
      </c>
      <c r="AH17" s="167">
        <v>89</v>
      </c>
      <c r="AI17" s="167">
        <v>113</v>
      </c>
      <c r="AJ17" s="167">
        <v>144</v>
      </c>
      <c r="AK17" s="167">
        <v>233</v>
      </c>
      <c r="AL17" s="167"/>
      <c r="AM17" s="168"/>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5"/>
      <c r="FH17" s="5"/>
      <c r="FI17" s="5"/>
      <c r="FJ17" s="5"/>
      <c r="FK17" s="5"/>
      <c r="FL17" s="5"/>
      <c r="FM17" s="5"/>
      <c r="FN17" s="5"/>
      <c r="FO17" s="5"/>
      <c r="FP17" s="5"/>
      <c r="FQ17" s="5"/>
      <c r="FR17" s="5"/>
      <c r="FS17" s="5"/>
      <c r="FT17" s="5"/>
      <c r="FU17" s="5"/>
      <c r="FV17" s="11"/>
      <c r="FW17" s="11"/>
      <c r="FX17" s="11"/>
      <c r="FY17" s="11"/>
      <c r="FZ17" s="11"/>
      <c r="GA17" s="11"/>
    </row>
    <row r="18" spans="1:183" s="6" customFormat="1" ht="13.5" thickBot="1" x14ac:dyDescent="0.3">
      <c r="A18" s="4"/>
      <c r="B18" s="4"/>
      <c r="C18" s="335"/>
      <c r="D18" s="78"/>
      <c r="E18" s="51"/>
      <c r="F18" s="59"/>
      <c r="G18" s="60" t="s">
        <v>82</v>
      </c>
      <c r="H18" s="61" t="s">
        <v>45</v>
      </c>
      <c r="I18" s="62">
        <f>IF(A17&lt;&gt;0,IF(I17&lt;=200,288,I17*1.44),"")</f>
        <v>360</v>
      </c>
      <c r="J18" s="63" t="s">
        <v>18</v>
      </c>
      <c r="K18" s="57"/>
      <c r="L18" s="57"/>
      <c r="M18" s="74">
        <f>IF(AA18&gt;0,AA18," ")</f>
        <v>1</v>
      </c>
      <c r="N18" s="73">
        <f>IF(Z18&lt;&gt;0,+X18," ")</f>
        <v>89</v>
      </c>
      <c r="O18" s="73" t="str">
        <f>IF(Z18&lt;&gt;0,"B"," ")</f>
        <v>B</v>
      </c>
      <c r="P18" s="27" t="str">
        <f>IF(Z18&lt;&gt;0,"estintori aggiuntivi","")</f>
        <v>estintori aggiuntivi</v>
      </c>
      <c r="Q18" s="56"/>
      <c r="R18" s="56"/>
      <c r="S18" s="56"/>
      <c r="T18" s="56"/>
      <c r="U18" s="4"/>
      <c r="V18" s="4"/>
      <c r="W18" s="103" t="s">
        <v>19</v>
      </c>
      <c r="X18" s="182">
        <v>89</v>
      </c>
      <c r="Y18" s="4"/>
      <c r="Z18" s="169">
        <f>IF(I17&lt;=200,0,(I18-(N17*M17))/X18)</f>
        <v>0.8089887640449438</v>
      </c>
      <c r="AA18" s="165">
        <f>_xlfn.CEILING.MATH(Z18,1)</f>
        <v>1</v>
      </c>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5"/>
      <c r="FH18" s="5"/>
      <c r="FI18" s="5"/>
      <c r="FJ18" s="5"/>
      <c r="FK18" s="5"/>
      <c r="FL18" s="5"/>
      <c r="FM18" s="5"/>
      <c r="FN18" s="5"/>
      <c r="FO18" s="5"/>
      <c r="FP18" s="5"/>
      <c r="FQ18" s="5"/>
      <c r="FR18" s="5"/>
      <c r="FS18" s="5"/>
      <c r="FT18" s="5"/>
      <c r="FU18" s="5"/>
      <c r="FV18" s="11"/>
      <c r="FW18" s="11"/>
      <c r="FX18" s="11"/>
      <c r="FY18" s="11"/>
      <c r="FZ18" s="11"/>
      <c r="GA18" s="11"/>
    </row>
    <row r="19" spans="1:183" s="6" customFormat="1" ht="3" customHeight="1" thickBot="1" x14ac:dyDescent="0.3">
      <c r="A19" s="4"/>
      <c r="B19" s="4"/>
      <c r="C19" s="335"/>
      <c r="D19" s="79"/>
      <c r="E19" s="56"/>
      <c r="F19" s="56"/>
      <c r="G19" s="57"/>
      <c r="H19" s="57"/>
      <c r="I19" s="57"/>
      <c r="J19" s="57"/>
      <c r="K19" s="57"/>
      <c r="L19" s="57"/>
      <c r="M19" s="57"/>
      <c r="N19" s="57"/>
      <c r="O19" s="57"/>
      <c r="P19" s="57"/>
      <c r="Q19" s="56"/>
      <c r="R19" s="56"/>
      <c r="S19" s="56"/>
      <c r="T19" s="56"/>
      <c r="U19" s="4"/>
      <c r="V19" s="4"/>
      <c r="W19" s="10"/>
      <c r="X19" s="10"/>
      <c r="Y19" s="124"/>
      <c r="Z19" s="169"/>
      <c r="AA19" s="165"/>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5"/>
      <c r="FH19" s="5"/>
      <c r="FI19" s="5"/>
      <c r="FJ19" s="5"/>
      <c r="FK19" s="5"/>
      <c r="FL19" s="5"/>
      <c r="FM19" s="5"/>
      <c r="FN19" s="5"/>
      <c r="FO19" s="5"/>
      <c r="FP19" s="5"/>
      <c r="FQ19" s="5"/>
      <c r="FR19" s="5"/>
      <c r="FS19" s="5"/>
      <c r="FT19" s="5"/>
      <c r="FU19" s="5"/>
      <c r="FV19" s="11"/>
      <c r="FW19" s="11"/>
      <c r="FX19" s="11"/>
      <c r="FY19" s="11"/>
      <c r="FZ19" s="11"/>
      <c r="GA19" s="11"/>
    </row>
    <row r="20" spans="1:183" s="6" customFormat="1" ht="21.75" customHeight="1" thickBot="1" x14ac:dyDescent="0.3">
      <c r="A20" s="4"/>
      <c r="B20" s="4"/>
      <c r="C20" s="335"/>
      <c r="D20" s="339" t="s">
        <v>113</v>
      </c>
      <c r="E20" s="340"/>
      <c r="F20" s="340"/>
      <c r="G20" s="340"/>
      <c r="H20" s="340"/>
      <c r="I20" s="340"/>
      <c r="J20" s="340"/>
      <c r="K20" s="340"/>
      <c r="L20" s="340"/>
      <c r="M20" s="340"/>
      <c r="N20" s="340"/>
      <c r="O20" s="340"/>
      <c r="P20" s="341"/>
      <c r="Q20" s="341"/>
      <c r="R20" s="341"/>
      <c r="S20" s="341"/>
      <c r="T20" s="341"/>
      <c r="U20" s="4"/>
      <c r="V20" s="4"/>
      <c r="W20" s="107" t="s">
        <v>27</v>
      </c>
      <c r="X20" s="108"/>
      <c r="Y20" s="4"/>
      <c r="Z20" s="169"/>
      <c r="AA20" s="165"/>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5"/>
      <c r="FH20" s="5"/>
      <c r="FI20" s="5"/>
      <c r="FJ20" s="5"/>
      <c r="FK20" s="5"/>
      <c r="FL20" s="5"/>
      <c r="FM20" s="5"/>
      <c r="FN20" s="5"/>
      <c r="FO20" s="5"/>
      <c r="FP20" s="5"/>
      <c r="FQ20" s="5"/>
      <c r="FR20" s="5"/>
      <c r="FS20" s="5"/>
      <c r="FT20" s="5"/>
      <c r="FU20" s="5"/>
      <c r="FV20" s="11"/>
      <c r="FW20" s="11"/>
      <c r="FX20" s="11"/>
      <c r="FY20" s="11"/>
      <c r="FZ20" s="11"/>
      <c r="GA20" s="11"/>
    </row>
    <row r="21" spans="1:183" s="6" customFormat="1" ht="12.75" customHeight="1" thickBot="1" x14ac:dyDescent="0.25">
      <c r="A21" s="4"/>
      <c r="B21" s="4"/>
      <c r="C21" s="335"/>
      <c r="D21" s="342" t="s">
        <v>53</v>
      </c>
      <c r="E21" s="343"/>
      <c r="F21" s="343"/>
      <c r="G21" s="343"/>
      <c r="H21" s="343"/>
      <c r="I21" s="343"/>
      <c r="J21" s="181" t="s">
        <v>2</v>
      </c>
      <c r="K21" s="33"/>
      <c r="L21" s="33"/>
      <c r="M21" s="35" t="s">
        <v>58</v>
      </c>
      <c r="N21" s="68" t="s">
        <v>22</v>
      </c>
      <c r="O21" s="36"/>
      <c r="P21" s="33"/>
      <c r="Q21" s="27"/>
      <c r="R21" s="27"/>
      <c r="S21" s="27"/>
      <c r="T21" s="27"/>
      <c r="U21" s="4"/>
      <c r="V21" s="4"/>
      <c r="W21" s="106" t="s">
        <v>24</v>
      </c>
      <c r="X21" s="183">
        <v>6</v>
      </c>
      <c r="Y21" s="4"/>
      <c r="Z21" s="169"/>
      <c r="AA21" s="165"/>
      <c r="AB21" s="164"/>
      <c r="AC21" s="166" t="s">
        <v>21</v>
      </c>
      <c r="AD21" s="167">
        <v>10</v>
      </c>
      <c r="AE21" s="167">
        <v>9</v>
      </c>
      <c r="AF21" s="167">
        <v>8</v>
      </c>
      <c r="AG21" s="167">
        <v>7</v>
      </c>
      <c r="AH21" s="167">
        <v>6</v>
      </c>
      <c r="AI21" s="167">
        <v>5</v>
      </c>
      <c r="AJ21" s="167">
        <v>4</v>
      </c>
      <c r="AK21" s="167">
        <v>3</v>
      </c>
      <c r="AL21" s="167">
        <v>2</v>
      </c>
      <c r="AM21" s="168">
        <v>1</v>
      </c>
      <c r="AN21" s="164"/>
      <c r="AO21" s="164"/>
      <c r="AP21" s="164"/>
      <c r="AQ21" s="164"/>
      <c r="AR21" s="164"/>
      <c r="AS21" s="164"/>
      <c r="AT21" s="164"/>
      <c r="AU21" s="164"/>
      <c r="AV21" s="164"/>
      <c r="AW21" s="164"/>
      <c r="AX21" s="164"/>
      <c r="AY21" s="164"/>
      <c r="AZ21" s="164"/>
      <c r="BA21" s="164"/>
      <c r="BB21" s="164"/>
      <c r="BC21" s="164"/>
      <c r="BD21" s="170" t="s">
        <v>1</v>
      </c>
      <c r="BE21" s="171" t="s">
        <v>2</v>
      </c>
      <c r="BF21" s="164"/>
      <c r="BG21" s="164"/>
      <c r="BH21" s="164"/>
      <c r="BI21" s="164"/>
      <c r="BJ21" s="164"/>
      <c r="BK21" s="164"/>
      <c r="BL21" s="164"/>
      <c r="BM21" s="164"/>
      <c r="BN21" s="164"/>
      <c r="BO21" s="164"/>
      <c r="BP21" s="164"/>
      <c r="BQ21" s="164"/>
      <c r="BR21" s="164"/>
      <c r="BS21" s="164"/>
      <c r="BT21" s="16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5"/>
      <c r="FH21" s="5"/>
      <c r="FI21" s="5"/>
      <c r="FJ21" s="5"/>
      <c r="FK21" s="5"/>
      <c r="FL21" s="5"/>
      <c r="FM21" s="5"/>
      <c r="FN21" s="5"/>
      <c r="FO21" s="5"/>
      <c r="FP21" s="5"/>
      <c r="FQ21" s="5"/>
      <c r="FR21" s="5"/>
      <c r="FS21" s="5"/>
      <c r="FT21" s="5"/>
      <c r="FU21" s="5"/>
      <c r="FV21" s="11"/>
      <c r="FW21" s="11"/>
      <c r="FX21" s="11"/>
      <c r="FY21" s="11"/>
      <c r="FZ21" s="11"/>
      <c r="GA21" s="11"/>
    </row>
    <row r="22" spans="1:183" s="6" customFormat="1" ht="13.5" thickBot="1" x14ac:dyDescent="0.3">
      <c r="A22" s="4"/>
      <c r="B22" s="4"/>
      <c r="C22" s="335"/>
      <c r="D22" s="112" t="s">
        <v>95</v>
      </c>
      <c r="E22" s="27"/>
      <c r="F22" s="179" t="s">
        <v>1</v>
      </c>
      <c r="G22" s="33"/>
      <c r="H22" s="34"/>
      <c r="I22" s="32" t="str">
        <f>IF(J21="SI","di cui almeno : ","")</f>
        <v/>
      </c>
      <c r="J22" s="27"/>
      <c r="K22" s="27"/>
      <c r="L22" s="33"/>
      <c r="M22" s="86" t="str">
        <f>IF(J21="SI",+M17,"***")</f>
        <v>***</v>
      </c>
      <c r="N22" s="87" t="str">
        <f>IF(J21="SI",5,"***")</f>
        <v>***</v>
      </c>
      <c r="O22" s="27" t="str">
        <f>IF(J21="SI"," pari alla classe","")</f>
        <v/>
      </c>
      <c r="P22" s="14"/>
      <c r="Q22" s="27"/>
      <c r="R22" s="27" t="str">
        <f>IF(J21="SI",144,"")</f>
        <v/>
      </c>
      <c r="S22" s="27" t="str">
        <f>IF(J21="SI","B","")</f>
        <v/>
      </c>
      <c r="T22" s="14"/>
      <c r="U22" s="4"/>
      <c r="V22" s="4"/>
      <c r="W22" s="106" t="s">
        <v>23</v>
      </c>
      <c r="X22" s="109">
        <f>HLOOKUP(X21,AD21:AM22,2,FALSE)</f>
        <v>144</v>
      </c>
      <c r="Y22" s="4"/>
      <c r="Z22" s="169">
        <f>IF(I17&lt;=200,0,(I18-(N17*M17))/X22)</f>
        <v>0.5</v>
      </c>
      <c r="AA22" s="165">
        <f>_xlfn.CEILING.MATH(Z22,1)</f>
        <v>1</v>
      </c>
      <c r="AB22" s="164"/>
      <c r="AC22" s="166" t="s">
        <v>20</v>
      </c>
      <c r="AD22" s="167">
        <v>55</v>
      </c>
      <c r="AE22" s="167">
        <v>55</v>
      </c>
      <c r="AF22" s="167">
        <v>89</v>
      </c>
      <c r="AG22" s="167">
        <v>89</v>
      </c>
      <c r="AH22" s="167">
        <v>144</v>
      </c>
      <c r="AI22" s="167">
        <v>144</v>
      </c>
      <c r="AJ22" s="167">
        <v>233</v>
      </c>
      <c r="AK22" s="167">
        <v>233</v>
      </c>
      <c r="AL22" s="167">
        <v>233</v>
      </c>
      <c r="AM22" s="168">
        <v>233</v>
      </c>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5"/>
      <c r="FH22" s="5"/>
      <c r="FI22" s="5"/>
      <c r="FJ22" s="5"/>
      <c r="FK22" s="5"/>
      <c r="FL22" s="5"/>
      <c r="FM22" s="5"/>
      <c r="FN22" s="5"/>
      <c r="FO22" s="5"/>
      <c r="FP22" s="5"/>
      <c r="FQ22" s="5"/>
      <c r="FR22" s="5"/>
      <c r="FS22" s="5"/>
      <c r="FT22" s="5"/>
      <c r="FU22" s="5"/>
      <c r="FV22" s="11"/>
      <c r="FW22" s="11"/>
      <c r="FX22" s="11"/>
      <c r="FY22" s="11"/>
      <c r="FZ22" s="11"/>
      <c r="GA22" s="11"/>
    </row>
    <row r="23" spans="1:183" s="6" customFormat="1" ht="13.5" thickBot="1" x14ac:dyDescent="0.3">
      <c r="A23" s="4"/>
      <c r="B23" s="4"/>
      <c r="C23" s="335"/>
      <c r="D23" s="112" t="s">
        <v>59</v>
      </c>
      <c r="E23" s="113"/>
      <c r="F23" s="113"/>
      <c r="G23" s="114"/>
      <c r="H23" s="179" t="s">
        <v>1</v>
      </c>
      <c r="I23" s="110">
        <f>IF(H23="NO",0,X23)</f>
        <v>0.35</v>
      </c>
      <c r="J23" s="111" t="s">
        <v>5</v>
      </c>
      <c r="K23" s="27"/>
      <c r="L23" s="33"/>
      <c r="M23" s="88" t="str">
        <f>IF(J21="SI",IF(AA22&gt;0,AA22,"***"),"***")</f>
        <v>***</v>
      </c>
      <c r="N23" s="88" t="str">
        <f>IF(J21="SI",IF(AA22&gt;0,X21,"***"),"***")</f>
        <v>***</v>
      </c>
      <c r="O23" s="27" t="str">
        <f>IF(J21="SI"," pari alla classe","")</f>
        <v/>
      </c>
      <c r="P23" s="14"/>
      <c r="Q23" s="27"/>
      <c r="R23" s="27" t="str">
        <f>IF(J21="SI",X22,"")</f>
        <v/>
      </c>
      <c r="S23" s="27" t="str">
        <f>IF(J21="SI",IF(AA22&gt;0,"B",""),"")</f>
        <v/>
      </c>
      <c r="T23" s="14"/>
      <c r="U23" s="4"/>
      <c r="V23" s="4"/>
      <c r="W23" s="115" t="s">
        <v>60</v>
      </c>
      <c r="X23" s="184">
        <v>0.35</v>
      </c>
      <c r="Y23" s="116" t="s">
        <v>5</v>
      </c>
      <c r="Z23" s="169"/>
      <c r="AA23" s="165"/>
      <c r="AB23" s="164"/>
      <c r="AC23" s="172"/>
      <c r="AD23" s="172"/>
      <c r="AE23" s="172"/>
      <c r="AF23" s="172"/>
      <c r="AG23" s="172"/>
      <c r="AH23" s="172"/>
      <c r="AI23" s="172"/>
      <c r="AJ23" s="172"/>
      <c r="AK23" s="172"/>
      <c r="AL23" s="172"/>
      <c r="AM23" s="172"/>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5"/>
      <c r="FH23" s="5"/>
      <c r="FI23" s="5"/>
      <c r="FJ23" s="5"/>
      <c r="FK23" s="5"/>
      <c r="FL23" s="5"/>
      <c r="FM23" s="5"/>
      <c r="FN23" s="5"/>
      <c r="FO23" s="5"/>
      <c r="FP23" s="5"/>
      <c r="FQ23" s="5"/>
      <c r="FR23" s="5"/>
      <c r="FS23" s="5"/>
      <c r="FT23" s="5"/>
      <c r="FU23" s="5"/>
      <c r="FV23" s="11"/>
      <c r="FW23" s="11"/>
      <c r="FX23" s="11"/>
      <c r="FY23" s="11"/>
      <c r="FZ23" s="11"/>
      <c r="GA23" s="11"/>
    </row>
    <row r="24" spans="1:183" s="6" customFormat="1" ht="3" customHeight="1" x14ac:dyDescent="0.25">
      <c r="A24" s="4"/>
      <c r="B24" s="4"/>
      <c r="C24" s="335"/>
      <c r="D24" s="79"/>
      <c r="E24" s="56"/>
      <c r="F24" s="56"/>
      <c r="G24" s="57"/>
      <c r="H24" s="58"/>
      <c r="I24" s="58"/>
      <c r="J24" s="58"/>
      <c r="K24" s="57"/>
      <c r="L24" s="57"/>
      <c r="M24" s="57"/>
      <c r="N24" s="57"/>
      <c r="O24" s="57"/>
      <c r="P24" s="57"/>
      <c r="Q24" s="57"/>
      <c r="R24" s="56"/>
      <c r="S24" s="56"/>
      <c r="T24" s="56"/>
      <c r="U24" s="4"/>
      <c r="V24" s="4"/>
      <c r="W24" s="4"/>
      <c r="X24" s="4"/>
      <c r="Y24" s="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5"/>
      <c r="FH24" s="5"/>
      <c r="FI24" s="5"/>
      <c r="FJ24" s="5"/>
      <c r="FK24" s="5"/>
      <c r="FL24" s="5"/>
      <c r="FM24" s="5"/>
      <c r="FN24" s="5"/>
      <c r="FO24" s="5"/>
      <c r="FP24" s="5"/>
      <c r="FQ24" s="5"/>
      <c r="FR24" s="5"/>
      <c r="FS24" s="5"/>
      <c r="FT24" s="5"/>
      <c r="FU24" s="5"/>
      <c r="FV24" s="11"/>
      <c r="FW24" s="11"/>
      <c r="FX24" s="11"/>
      <c r="FY24" s="11"/>
      <c r="FZ24" s="11"/>
      <c r="GA24" s="11"/>
    </row>
    <row r="25" spans="1:183" s="6" customFormat="1" ht="13.5" customHeight="1" thickBot="1" x14ac:dyDescent="0.3">
      <c r="A25" s="4"/>
      <c r="B25" s="4"/>
      <c r="C25" s="336"/>
      <c r="D25" s="80"/>
      <c r="E25" s="64"/>
      <c r="F25" s="64"/>
      <c r="G25" s="65" t="s">
        <v>50</v>
      </c>
      <c r="H25" s="66" t="s">
        <v>46</v>
      </c>
      <c r="I25" s="180">
        <v>15</v>
      </c>
      <c r="J25" s="67" t="s">
        <v>0</v>
      </c>
      <c r="K25" s="64"/>
      <c r="L25" s="64"/>
      <c r="M25" s="30" t="str">
        <f>IF(I25&gt;15,"Distanza non ammissibile (S.6.6.1.2 comma 3 lettera c.)","Distanza ≤ 15 m (S.6.6.1.2 comma 3 lettera c.)")</f>
        <v>Distanza ≤ 15 m (S.6.6.1.2 comma 3 lettera c.)</v>
      </c>
      <c r="N25" s="64"/>
      <c r="O25" s="64"/>
      <c r="P25" s="64"/>
      <c r="Q25" s="64"/>
      <c r="R25" s="64"/>
      <c r="S25" s="64"/>
      <c r="T25" s="64"/>
      <c r="U25" s="4"/>
      <c r="V25" s="4"/>
      <c r="W25" s="4"/>
      <c r="X25" s="4"/>
      <c r="Y25" s="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5"/>
      <c r="FH25" s="5"/>
      <c r="FI25" s="5"/>
      <c r="FJ25" s="5"/>
      <c r="FK25" s="5"/>
      <c r="FL25" s="5"/>
      <c r="FM25" s="5"/>
      <c r="FN25" s="5"/>
      <c r="FO25" s="5"/>
      <c r="FP25" s="5"/>
      <c r="FQ25" s="5"/>
      <c r="FR25" s="5"/>
      <c r="FS25" s="5"/>
      <c r="FT25" s="5"/>
      <c r="FU25" s="5"/>
      <c r="FV25" s="11"/>
      <c r="FW25" s="11"/>
      <c r="FX25" s="11"/>
      <c r="FY25" s="11"/>
      <c r="FZ25" s="11"/>
      <c r="GA25" s="11"/>
    </row>
    <row r="26" spans="1:183" s="50" customFormat="1" ht="6" customHeight="1" thickBot="1" x14ac:dyDescent="0.3">
      <c r="A26" s="46"/>
      <c r="B26" s="46"/>
      <c r="C26" s="189"/>
      <c r="D26" s="189"/>
      <c r="E26" s="189"/>
      <c r="F26" s="189"/>
      <c r="G26" s="189"/>
      <c r="H26" s="189"/>
      <c r="I26" s="189"/>
      <c r="J26" s="189"/>
      <c r="K26" s="189"/>
      <c r="L26" s="189"/>
      <c r="M26" s="189"/>
      <c r="N26" s="189"/>
      <c r="O26" s="189"/>
      <c r="P26" s="189"/>
      <c r="Q26" s="189"/>
      <c r="R26" s="189"/>
      <c r="S26" s="189"/>
      <c r="T26" s="189"/>
      <c r="U26" s="46"/>
      <c r="V26" s="46"/>
      <c r="W26" s="97"/>
      <c r="X26" s="97"/>
      <c r="Y26" s="46"/>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row>
    <row r="27" spans="1:183" s="6" customFormat="1" ht="13.5" thickBot="1" x14ac:dyDescent="0.3">
      <c r="A27" s="4"/>
      <c r="B27" s="4"/>
      <c r="C27" s="344" t="s">
        <v>16</v>
      </c>
      <c r="D27" s="345"/>
      <c r="E27" s="345"/>
      <c r="F27" s="52"/>
      <c r="G27" s="125" t="s">
        <v>81</v>
      </c>
      <c r="H27" s="177" t="s">
        <v>1</v>
      </c>
      <c r="I27" s="52"/>
      <c r="J27" s="52"/>
      <c r="K27" s="52"/>
      <c r="L27" s="52"/>
      <c r="M27" s="53" t="s">
        <v>58</v>
      </c>
      <c r="N27" s="54" t="s">
        <v>15</v>
      </c>
      <c r="O27" s="55"/>
      <c r="P27" s="55"/>
      <c r="Q27" s="55"/>
      <c r="R27" s="55"/>
      <c r="S27" s="55"/>
      <c r="T27" s="55"/>
      <c r="U27" s="4"/>
      <c r="V27" s="4"/>
      <c r="W27" s="104" t="s">
        <v>26</v>
      </c>
      <c r="X27" s="117"/>
      <c r="Y27" s="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5"/>
      <c r="FH27" s="5"/>
      <c r="FI27" s="5"/>
      <c r="FJ27" s="5"/>
      <c r="FK27" s="5"/>
      <c r="FL27" s="5"/>
      <c r="FM27" s="5"/>
      <c r="FN27" s="5"/>
      <c r="FO27" s="5"/>
      <c r="FP27" s="5"/>
      <c r="FQ27" s="5"/>
      <c r="FR27" s="5"/>
      <c r="FS27" s="5"/>
      <c r="FT27" s="5"/>
      <c r="FU27" s="5"/>
      <c r="FV27" s="11"/>
      <c r="FW27" s="11"/>
      <c r="FX27" s="11"/>
      <c r="FY27" s="11"/>
      <c r="FZ27" s="11"/>
      <c r="GA27" s="11"/>
    </row>
    <row r="28" spans="1:183" s="6" customFormat="1" ht="13.5" thickBot="1" x14ac:dyDescent="0.3">
      <c r="A28" s="187" t="str">
        <f>+D28</f>
        <v>N. 2</v>
      </c>
      <c r="B28" s="4"/>
      <c r="C28" s="334" t="s">
        <v>52</v>
      </c>
      <c r="D28" s="337" t="s">
        <v>55</v>
      </c>
      <c r="E28" s="338"/>
      <c r="F28" s="82"/>
      <c r="G28" s="82"/>
      <c r="H28" s="83" t="s">
        <v>4</v>
      </c>
      <c r="I28" s="178">
        <v>250</v>
      </c>
      <c r="J28" s="84" t="s">
        <v>5</v>
      </c>
      <c r="K28" s="57"/>
      <c r="L28" s="57"/>
      <c r="M28" s="72">
        <f>IF(I28&lt;=200,2,_xlfn.CEILING.MATH((I29/2)/144))</f>
        <v>2</v>
      </c>
      <c r="N28" s="73">
        <f>IF(I23&lt;=200,144,144)</f>
        <v>144</v>
      </c>
      <c r="O28" s="73" t="s">
        <v>18</v>
      </c>
      <c r="P28" s="27" t="s">
        <v>13</v>
      </c>
      <c r="Q28" s="27"/>
      <c r="R28" s="27"/>
      <c r="S28" s="27"/>
      <c r="T28" s="27"/>
      <c r="U28" s="4"/>
      <c r="V28" s="4"/>
      <c r="W28" s="77"/>
      <c r="X28" s="122" t="s">
        <v>12</v>
      </c>
      <c r="Y28" s="4"/>
      <c r="Z28" s="165" t="s">
        <v>11</v>
      </c>
      <c r="AA28" s="165" t="s">
        <v>10</v>
      </c>
      <c r="AB28" s="164"/>
      <c r="AC28" s="166" t="s">
        <v>17</v>
      </c>
      <c r="AD28" s="167">
        <v>13</v>
      </c>
      <c r="AE28" s="167">
        <v>21</v>
      </c>
      <c r="AF28" s="167">
        <v>34</v>
      </c>
      <c r="AG28" s="167">
        <v>55</v>
      </c>
      <c r="AH28" s="167">
        <v>89</v>
      </c>
      <c r="AI28" s="167">
        <v>113</v>
      </c>
      <c r="AJ28" s="167">
        <v>144</v>
      </c>
      <c r="AK28" s="167">
        <v>233</v>
      </c>
      <c r="AL28" s="167"/>
      <c r="AM28" s="168"/>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5"/>
      <c r="FH28" s="5"/>
      <c r="FI28" s="5"/>
      <c r="FJ28" s="5"/>
      <c r="FK28" s="5"/>
      <c r="FL28" s="5"/>
      <c r="FM28" s="5"/>
      <c r="FN28" s="5"/>
      <c r="FO28" s="5"/>
      <c r="FP28" s="5"/>
      <c r="FQ28" s="5"/>
      <c r="FR28" s="5"/>
      <c r="FS28" s="5"/>
      <c r="FT28" s="5"/>
      <c r="FU28" s="5"/>
      <c r="FV28" s="11"/>
      <c r="FW28" s="11"/>
      <c r="FX28" s="11"/>
      <c r="FY28" s="11"/>
      <c r="FZ28" s="11"/>
      <c r="GA28" s="11"/>
    </row>
    <row r="29" spans="1:183" s="6" customFormat="1" ht="12.75" customHeight="1" thickBot="1" x14ac:dyDescent="0.3">
      <c r="A29" s="4"/>
      <c r="B29" s="4"/>
      <c r="C29" s="335"/>
      <c r="D29" s="78"/>
      <c r="E29" s="51"/>
      <c r="F29" s="59"/>
      <c r="G29" s="60" t="s">
        <v>82</v>
      </c>
      <c r="H29" s="61" t="s">
        <v>45</v>
      </c>
      <c r="I29" s="62">
        <f>IF(A28&lt;&gt;0,IF(I28&lt;=200,288,I28*1.44),"")</f>
        <v>360</v>
      </c>
      <c r="J29" s="63" t="s">
        <v>18</v>
      </c>
      <c r="K29" s="57"/>
      <c r="L29" s="57"/>
      <c r="M29" s="74">
        <f>IF(AA29&gt;0,AA29," ")</f>
        <v>1</v>
      </c>
      <c r="N29" s="73">
        <f>IF(Z29&lt;&gt;0,+X29," ")</f>
        <v>233</v>
      </c>
      <c r="O29" s="73" t="str">
        <f>IF(Z29&lt;&gt;0,"B"," ")</f>
        <v>B</v>
      </c>
      <c r="P29" s="27" t="str">
        <f>IF(Z29&lt;&gt;0,"estintori aggiuntivi","")</f>
        <v>estintori aggiuntivi</v>
      </c>
      <c r="Q29" s="56"/>
      <c r="R29" s="56"/>
      <c r="S29" s="56"/>
      <c r="T29" s="56"/>
      <c r="U29" s="4"/>
      <c r="V29" s="4"/>
      <c r="W29" s="103" t="s">
        <v>19</v>
      </c>
      <c r="X29" s="182">
        <v>233</v>
      </c>
      <c r="Y29" s="4"/>
      <c r="Z29" s="169">
        <f>IF(I28&lt;=200,0,(I29-(N28*M28))/X29)</f>
        <v>0.30901287553648071</v>
      </c>
      <c r="AA29" s="165">
        <f>_xlfn.CEILING.MATH(Z29,1)</f>
        <v>1</v>
      </c>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5"/>
      <c r="FH29" s="5"/>
      <c r="FI29" s="5"/>
      <c r="FJ29" s="5"/>
      <c r="FK29" s="5"/>
      <c r="FL29" s="5"/>
      <c r="FM29" s="5"/>
      <c r="FN29" s="5"/>
      <c r="FO29" s="5"/>
      <c r="FP29" s="5"/>
      <c r="FQ29" s="5"/>
      <c r="FR29" s="5"/>
      <c r="FS29" s="5"/>
      <c r="FT29" s="5"/>
      <c r="FU29" s="5"/>
      <c r="FV29" s="11"/>
      <c r="FW29" s="11"/>
      <c r="FX29" s="11"/>
      <c r="FY29" s="11"/>
      <c r="FZ29" s="11"/>
      <c r="GA29" s="11"/>
    </row>
    <row r="30" spans="1:183" s="6" customFormat="1" ht="3" customHeight="1" thickBot="1" x14ac:dyDescent="0.3">
      <c r="A30" s="4"/>
      <c r="B30" s="4"/>
      <c r="C30" s="335"/>
      <c r="D30" s="79"/>
      <c r="E30" s="56"/>
      <c r="F30" s="56"/>
      <c r="G30" s="57"/>
      <c r="H30" s="57"/>
      <c r="I30" s="57"/>
      <c r="J30" s="57"/>
      <c r="K30" s="57"/>
      <c r="L30" s="57"/>
      <c r="M30" s="57"/>
      <c r="N30" s="57"/>
      <c r="O30" s="57"/>
      <c r="P30" s="57"/>
      <c r="Q30" s="56"/>
      <c r="R30" s="56"/>
      <c r="S30" s="56"/>
      <c r="T30" s="56"/>
      <c r="U30" s="4"/>
      <c r="V30" s="4"/>
      <c r="W30" s="10"/>
      <c r="X30" s="10"/>
      <c r="Y30" s="124"/>
      <c r="Z30" s="169"/>
      <c r="AA30" s="165"/>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5"/>
      <c r="FH30" s="5"/>
      <c r="FI30" s="5"/>
      <c r="FJ30" s="5"/>
      <c r="FK30" s="5"/>
      <c r="FL30" s="5"/>
      <c r="FM30" s="5"/>
      <c r="FN30" s="5"/>
      <c r="FO30" s="5"/>
      <c r="FP30" s="5"/>
      <c r="FQ30" s="5"/>
      <c r="FR30" s="5"/>
      <c r="FS30" s="5"/>
      <c r="FT30" s="5"/>
      <c r="FU30" s="5"/>
      <c r="FV30" s="11"/>
      <c r="FW30" s="11"/>
      <c r="FX30" s="11"/>
      <c r="FY30" s="11"/>
      <c r="FZ30" s="11"/>
      <c r="GA30" s="11"/>
    </row>
    <row r="31" spans="1:183" s="6" customFormat="1" ht="21.75" customHeight="1" thickBot="1" x14ac:dyDescent="0.3">
      <c r="A31" s="4"/>
      <c r="B31" s="4"/>
      <c r="C31" s="335"/>
      <c r="D31" s="339" t="s">
        <v>113</v>
      </c>
      <c r="E31" s="340"/>
      <c r="F31" s="340"/>
      <c r="G31" s="340"/>
      <c r="H31" s="340"/>
      <c r="I31" s="340"/>
      <c r="J31" s="340"/>
      <c r="K31" s="340"/>
      <c r="L31" s="340"/>
      <c r="M31" s="340"/>
      <c r="N31" s="340"/>
      <c r="O31" s="340"/>
      <c r="P31" s="341"/>
      <c r="Q31" s="341"/>
      <c r="R31" s="341"/>
      <c r="S31" s="341"/>
      <c r="T31" s="341"/>
      <c r="U31" s="4"/>
      <c r="V31" s="4"/>
      <c r="W31" s="107" t="s">
        <v>27</v>
      </c>
      <c r="X31" s="108"/>
      <c r="Y31" s="4"/>
      <c r="Z31" s="169"/>
      <c r="AA31" s="165"/>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5"/>
      <c r="FH31" s="5"/>
      <c r="FI31" s="5"/>
      <c r="FJ31" s="5"/>
      <c r="FK31" s="5"/>
      <c r="FL31" s="5"/>
      <c r="FM31" s="5"/>
      <c r="FN31" s="5"/>
      <c r="FO31" s="5"/>
      <c r="FP31" s="5"/>
      <c r="FQ31" s="5"/>
      <c r="FR31" s="5"/>
      <c r="FS31" s="5"/>
      <c r="FT31" s="5"/>
      <c r="FU31" s="5"/>
      <c r="FV31" s="11"/>
      <c r="FW31" s="11"/>
      <c r="FX31" s="11"/>
      <c r="FY31" s="11"/>
      <c r="FZ31" s="11"/>
      <c r="GA31" s="11"/>
    </row>
    <row r="32" spans="1:183" s="6" customFormat="1" ht="12.75" customHeight="1" thickBot="1" x14ac:dyDescent="0.25">
      <c r="A32" s="4"/>
      <c r="B32" s="4"/>
      <c r="C32" s="335"/>
      <c r="D32" s="342" t="s">
        <v>53</v>
      </c>
      <c r="E32" s="343"/>
      <c r="F32" s="343"/>
      <c r="G32" s="343"/>
      <c r="H32" s="343"/>
      <c r="I32" s="343"/>
      <c r="J32" s="181" t="s">
        <v>2</v>
      </c>
      <c r="K32" s="33"/>
      <c r="L32" s="33"/>
      <c r="M32" s="35" t="s">
        <v>58</v>
      </c>
      <c r="N32" s="68" t="s">
        <v>22</v>
      </c>
      <c r="O32" s="36"/>
      <c r="P32" s="33"/>
      <c r="Q32" s="27"/>
      <c r="R32" s="27"/>
      <c r="S32" s="27"/>
      <c r="T32" s="27"/>
      <c r="U32" s="4"/>
      <c r="V32" s="4"/>
      <c r="W32" s="106" t="s">
        <v>24</v>
      </c>
      <c r="X32" s="183">
        <v>3</v>
      </c>
      <c r="Y32" s="4"/>
      <c r="Z32" s="169"/>
      <c r="AA32" s="165"/>
      <c r="AB32" s="164"/>
      <c r="AC32" s="166" t="s">
        <v>21</v>
      </c>
      <c r="AD32" s="167">
        <v>10</v>
      </c>
      <c r="AE32" s="167">
        <v>9</v>
      </c>
      <c r="AF32" s="167">
        <v>8</v>
      </c>
      <c r="AG32" s="167">
        <v>7</v>
      </c>
      <c r="AH32" s="167">
        <v>6</v>
      </c>
      <c r="AI32" s="167">
        <v>5</v>
      </c>
      <c r="AJ32" s="167">
        <v>4</v>
      </c>
      <c r="AK32" s="167">
        <v>3</v>
      </c>
      <c r="AL32" s="167">
        <v>2</v>
      </c>
      <c r="AM32" s="168">
        <v>1</v>
      </c>
      <c r="AN32" s="164"/>
      <c r="AO32" s="164"/>
      <c r="AP32" s="164"/>
      <c r="AQ32" s="164"/>
      <c r="AR32" s="164"/>
      <c r="AS32" s="164"/>
      <c r="AT32" s="164"/>
      <c r="AU32" s="164"/>
      <c r="AV32" s="164"/>
      <c r="AW32" s="164"/>
      <c r="AX32" s="164"/>
      <c r="AY32" s="164"/>
      <c r="AZ32" s="164"/>
      <c r="BA32" s="164"/>
      <c r="BB32" s="164"/>
      <c r="BC32" s="164"/>
      <c r="BD32" s="170" t="s">
        <v>1</v>
      </c>
      <c r="BE32" s="171" t="s">
        <v>2</v>
      </c>
      <c r="BF32" s="164"/>
      <c r="BG32" s="164"/>
      <c r="BH32" s="164"/>
      <c r="BI32" s="164"/>
      <c r="BJ32" s="164"/>
      <c r="BK32" s="164"/>
      <c r="BL32" s="164"/>
      <c r="BM32" s="164"/>
      <c r="BN32" s="164"/>
      <c r="BO32" s="164"/>
      <c r="BP32" s="164"/>
      <c r="BQ32" s="164"/>
      <c r="BR32" s="164"/>
      <c r="BS32" s="164"/>
      <c r="BT32" s="16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5"/>
      <c r="FH32" s="5"/>
      <c r="FI32" s="5"/>
      <c r="FJ32" s="5"/>
      <c r="FK32" s="5"/>
      <c r="FL32" s="5"/>
      <c r="FM32" s="5"/>
      <c r="FN32" s="5"/>
      <c r="FO32" s="5"/>
      <c r="FP32" s="5"/>
      <c r="FQ32" s="5"/>
      <c r="FR32" s="5"/>
      <c r="FS32" s="5"/>
      <c r="FT32" s="5"/>
      <c r="FU32" s="5"/>
      <c r="FV32" s="11"/>
      <c r="FW32" s="11"/>
      <c r="FX32" s="11"/>
      <c r="FY32" s="11"/>
      <c r="FZ32" s="11"/>
      <c r="GA32" s="11"/>
    </row>
    <row r="33" spans="1:183" s="6" customFormat="1" ht="13.5" thickBot="1" x14ac:dyDescent="0.3">
      <c r="A33" s="4"/>
      <c r="B33" s="4"/>
      <c r="C33" s="335"/>
      <c r="D33" s="112" t="s">
        <v>95</v>
      </c>
      <c r="E33" s="27"/>
      <c r="F33" s="179" t="s">
        <v>2</v>
      </c>
      <c r="G33" s="33"/>
      <c r="H33" s="34"/>
      <c r="I33" s="32" t="str">
        <f>IF(J32="SI","di cui almeno : ","")</f>
        <v/>
      </c>
      <c r="J33" s="27"/>
      <c r="K33" s="27"/>
      <c r="L33" s="33"/>
      <c r="M33" s="86" t="str">
        <f>IF(J32="SI",+M28,"***")</f>
        <v>***</v>
      </c>
      <c r="N33" s="87" t="str">
        <f>IF(J32="SI",5,"***")</f>
        <v>***</v>
      </c>
      <c r="O33" s="27" t="str">
        <f>IF(J32="SI"," pari alla classe","")</f>
        <v/>
      </c>
      <c r="P33" s="14"/>
      <c r="Q33" s="27"/>
      <c r="R33" s="27" t="str">
        <f>IF(J32="SI",144,"")</f>
        <v/>
      </c>
      <c r="S33" s="27" t="str">
        <f>IF(J32="SI","B","")</f>
        <v/>
      </c>
      <c r="T33" s="14"/>
      <c r="U33" s="4"/>
      <c r="V33" s="4"/>
      <c r="W33" s="103" t="s">
        <v>23</v>
      </c>
      <c r="X33" s="105">
        <f>HLOOKUP(X32,AD32:AM33,2,FALSE)</f>
        <v>233</v>
      </c>
      <c r="Y33" s="4"/>
      <c r="Z33" s="169">
        <f>IF(I28&lt;=200,0,(I29-(N28*M28))/X33)</f>
        <v>0.30901287553648071</v>
      </c>
      <c r="AA33" s="165">
        <f>_xlfn.CEILING.MATH(Z33,1)</f>
        <v>1</v>
      </c>
      <c r="AB33" s="164"/>
      <c r="AC33" s="166" t="s">
        <v>20</v>
      </c>
      <c r="AD33" s="167">
        <v>55</v>
      </c>
      <c r="AE33" s="167">
        <v>55</v>
      </c>
      <c r="AF33" s="167">
        <v>89</v>
      </c>
      <c r="AG33" s="167">
        <v>89</v>
      </c>
      <c r="AH33" s="167">
        <v>144</v>
      </c>
      <c r="AI33" s="167">
        <v>144</v>
      </c>
      <c r="AJ33" s="167">
        <v>233</v>
      </c>
      <c r="AK33" s="167">
        <v>233</v>
      </c>
      <c r="AL33" s="167">
        <v>233</v>
      </c>
      <c r="AM33" s="168">
        <v>233</v>
      </c>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5"/>
      <c r="FH33" s="5"/>
      <c r="FI33" s="5"/>
      <c r="FJ33" s="5"/>
      <c r="FK33" s="5"/>
      <c r="FL33" s="5"/>
      <c r="FM33" s="5"/>
      <c r="FN33" s="5"/>
      <c r="FO33" s="5"/>
      <c r="FP33" s="5"/>
      <c r="FQ33" s="5"/>
      <c r="FR33" s="5"/>
      <c r="FS33" s="5"/>
      <c r="FT33" s="5"/>
      <c r="FU33" s="5"/>
      <c r="FV33" s="11"/>
      <c r="FW33" s="11"/>
      <c r="FX33" s="11"/>
      <c r="FY33" s="11"/>
      <c r="FZ33" s="11"/>
      <c r="GA33" s="11"/>
    </row>
    <row r="34" spans="1:183" s="6" customFormat="1" ht="13.5" thickBot="1" x14ac:dyDescent="0.3">
      <c r="A34" s="4"/>
      <c r="B34" s="4"/>
      <c r="C34" s="335"/>
      <c r="D34" s="112" t="s">
        <v>59</v>
      </c>
      <c r="E34" s="113"/>
      <c r="F34" s="113"/>
      <c r="G34" s="114"/>
      <c r="H34" s="179" t="s">
        <v>2</v>
      </c>
      <c r="I34" s="110">
        <f>IF(H34="NO",0,X34)</f>
        <v>0</v>
      </c>
      <c r="J34" s="111" t="s">
        <v>5</v>
      </c>
      <c r="K34" s="27"/>
      <c r="L34" s="33"/>
      <c r="M34" s="88" t="str">
        <f>IF(J32="SI",IF(AA33&gt;0,AA33,"***"),"***")</f>
        <v>***</v>
      </c>
      <c r="N34" s="88" t="str">
        <f>IF(J32="SI",IF(AA33&gt;0,X32,"***"),"***")</f>
        <v>***</v>
      </c>
      <c r="O34" s="27" t="str">
        <f>IF(J32="SI"," pari alla classe","")</f>
        <v/>
      </c>
      <c r="P34" s="14"/>
      <c r="Q34" s="27"/>
      <c r="R34" s="27" t="str">
        <f>IF(J32="SI",X33,"")</f>
        <v/>
      </c>
      <c r="S34" s="27" t="str">
        <f>IF(J32="SI",IF(AA33&gt;0,"B",""),"")</f>
        <v/>
      </c>
      <c r="T34" s="14"/>
      <c r="U34" s="4"/>
      <c r="V34" s="4"/>
      <c r="W34" s="115" t="s">
        <v>60</v>
      </c>
      <c r="X34" s="184">
        <v>0.05</v>
      </c>
      <c r="Y34" s="116" t="s">
        <v>5</v>
      </c>
      <c r="Z34" s="169"/>
      <c r="AA34" s="165"/>
      <c r="AB34" s="164"/>
      <c r="AC34" s="172"/>
      <c r="AD34" s="172"/>
      <c r="AE34" s="172"/>
      <c r="AF34" s="172"/>
      <c r="AG34" s="172"/>
      <c r="AH34" s="172"/>
      <c r="AI34" s="172"/>
      <c r="AJ34" s="172"/>
      <c r="AK34" s="172"/>
      <c r="AL34" s="172"/>
      <c r="AM34" s="172"/>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5"/>
      <c r="FH34" s="5"/>
      <c r="FI34" s="5"/>
      <c r="FJ34" s="5"/>
      <c r="FK34" s="5"/>
      <c r="FL34" s="5"/>
      <c r="FM34" s="5"/>
      <c r="FN34" s="5"/>
      <c r="FO34" s="5"/>
      <c r="FP34" s="5"/>
      <c r="FQ34" s="5"/>
      <c r="FR34" s="5"/>
      <c r="FS34" s="5"/>
      <c r="FT34" s="5"/>
      <c r="FU34" s="5"/>
      <c r="FV34" s="11"/>
      <c r="FW34" s="11"/>
      <c r="FX34" s="11"/>
      <c r="FY34" s="11"/>
      <c r="FZ34" s="11"/>
      <c r="GA34" s="11"/>
    </row>
    <row r="35" spans="1:183" s="6" customFormat="1" ht="3" customHeight="1" x14ac:dyDescent="0.25">
      <c r="A35" s="4"/>
      <c r="B35" s="4"/>
      <c r="C35" s="335"/>
      <c r="D35" s="79"/>
      <c r="E35" s="56"/>
      <c r="F35" s="56"/>
      <c r="G35" s="57"/>
      <c r="H35" s="58"/>
      <c r="I35" s="58"/>
      <c r="J35" s="58"/>
      <c r="K35" s="57"/>
      <c r="L35" s="57"/>
      <c r="M35" s="57"/>
      <c r="N35" s="57"/>
      <c r="O35" s="57"/>
      <c r="P35" s="57"/>
      <c r="Q35" s="57"/>
      <c r="R35" s="56"/>
      <c r="S35" s="56"/>
      <c r="T35" s="56"/>
      <c r="U35" s="4"/>
      <c r="V35" s="4"/>
      <c r="W35" s="4"/>
      <c r="X35" s="4"/>
      <c r="Y35" s="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5"/>
      <c r="FH35" s="5"/>
      <c r="FI35" s="5"/>
      <c r="FJ35" s="5"/>
      <c r="FK35" s="5"/>
      <c r="FL35" s="5"/>
      <c r="FM35" s="5"/>
      <c r="FN35" s="5"/>
      <c r="FO35" s="5"/>
      <c r="FP35" s="5"/>
      <c r="FQ35" s="5"/>
      <c r="FR35" s="5"/>
      <c r="FS35" s="5"/>
      <c r="FT35" s="5"/>
      <c r="FU35" s="5"/>
      <c r="FV35" s="11"/>
      <c r="FW35" s="11"/>
      <c r="FX35" s="11"/>
      <c r="FY35" s="11"/>
      <c r="FZ35" s="11"/>
      <c r="GA35" s="11"/>
    </row>
    <row r="36" spans="1:183" s="6" customFormat="1" ht="13.5" customHeight="1" thickBot="1" x14ac:dyDescent="0.3">
      <c r="A36" s="4"/>
      <c r="B36" s="4"/>
      <c r="C36" s="336"/>
      <c r="D36" s="80"/>
      <c r="E36" s="64"/>
      <c r="F36" s="64"/>
      <c r="G36" s="65" t="s">
        <v>50</v>
      </c>
      <c r="H36" s="66" t="s">
        <v>46</v>
      </c>
      <c r="I36" s="180">
        <v>15</v>
      </c>
      <c r="J36" s="67" t="s">
        <v>0</v>
      </c>
      <c r="K36" s="64"/>
      <c r="L36" s="64"/>
      <c r="M36" s="30" t="str">
        <f>IF(I36&gt;15,"Distanza non ammissibile (S.6.6.1.2 comma 3 lettera c.)","Distanza ≤ 15 m (S.6.6.1.2 comma 3 lettera c.)")</f>
        <v>Distanza ≤ 15 m (S.6.6.1.2 comma 3 lettera c.)</v>
      </c>
      <c r="N36" s="64"/>
      <c r="O36" s="64"/>
      <c r="P36" s="64"/>
      <c r="Q36" s="64"/>
      <c r="R36" s="64"/>
      <c r="S36" s="64"/>
      <c r="T36" s="64"/>
      <c r="U36" s="4"/>
      <c r="V36" s="4"/>
      <c r="W36" s="4"/>
      <c r="X36" s="4"/>
      <c r="Y36" s="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5"/>
      <c r="FH36" s="5"/>
      <c r="FI36" s="5"/>
      <c r="FJ36" s="5"/>
      <c r="FK36" s="5"/>
      <c r="FL36" s="5"/>
      <c r="FM36" s="5"/>
      <c r="FN36" s="5"/>
      <c r="FO36" s="5"/>
      <c r="FP36" s="5"/>
      <c r="FQ36" s="5"/>
      <c r="FR36" s="5"/>
      <c r="FS36" s="5"/>
      <c r="FT36" s="5"/>
      <c r="FU36" s="5"/>
      <c r="FV36" s="11"/>
      <c r="FW36" s="11"/>
      <c r="FX36" s="11"/>
      <c r="FY36" s="11"/>
      <c r="FZ36" s="11"/>
      <c r="GA36" s="11"/>
    </row>
    <row r="37" spans="1:183" s="50" customFormat="1" ht="6" customHeight="1" thickBot="1" x14ac:dyDescent="0.3">
      <c r="A37" s="46"/>
      <c r="B37" s="46"/>
      <c r="C37" s="189"/>
      <c r="D37" s="189"/>
      <c r="E37" s="189"/>
      <c r="F37" s="189"/>
      <c r="G37" s="189"/>
      <c r="H37" s="189"/>
      <c r="I37" s="189"/>
      <c r="J37" s="189"/>
      <c r="K37" s="189"/>
      <c r="L37" s="189"/>
      <c r="M37" s="189"/>
      <c r="N37" s="189"/>
      <c r="O37" s="189"/>
      <c r="P37" s="189"/>
      <c r="Q37" s="189"/>
      <c r="R37" s="189"/>
      <c r="S37" s="189"/>
      <c r="T37" s="189"/>
      <c r="U37" s="46"/>
      <c r="V37" s="46"/>
      <c r="W37" s="97"/>
      <c r="X37" s="97"/>
      <c r="Y37" s="46"/>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row>
    <row r="38" spans="1:183" s="6" customFormat="1" ht="13.5" thickBot="1" x14ac:dyDescent="0.3">
      <c r="A38" s="4"/>
      <c r="B38" s="4"/>
      <c r="C38" s="344" t="s">
        <v>16</v>
      </c>
      <c r="D38" s="345"/>
      <c r="E38" s="345"/>
      <c r="F38" s="52"/>
      <c r="G38" s="125" t="s">
        <v>81</v>
      </c>
      <c r="H38" s="177" t="s">
        <v>1</v>
      </c>
      <c r="I38" s="52"/>
      <c r="J38" s="52"/>
      <c r="K38" s="52"/>
      <c r="L38" s="52"/>
      <c r="M38" s="53" t="s">
        <v>58</v>
      </c>
      <c r="N38" s="54" t="s">
        <v>15</v>
      </c>
      <c r="O38" s="55"/>
      <c r="P38" s="55"/>
      <c r="Q38" s="55"/>
      <c r="R38" s="55"/>
      <c r="S38" s="55"/>
      <c r="T38" s="55"/>
      <c r="U38" s="4"/>
      <c r="V38" s="4"/>
      <c r="W38" s="104" t="s">
        <v>26</v>
      </c>
      <c r="X38" s="117"/>
      <c r="Y38" s="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5"/>
      <c r="FH38" s="5"/>
      <c r="FI38" s="5"/>
      <c r="FJ38" s="5"/>
      <c r="FK38" s="5"/>
      <c r="FL38" s="5"/>
      <c r="FM38" s="5"/>
      <c r="FN38" s="5"/>
      <c r="FO38" s="5"/>
      <c r="FP38" s="5"/>
      <c r="FQ38" s="5"/>
      <c r="FR38" s="5"/>
      <c r="FS38" s="5"/>
      <c r="FT38" s="5"/>
      <c r="FU38" s="5"/>
      <c r="FV38" s="11"/>
      <c r="FW38" s="11"/>
      <c r="FX38" s="11"/>
      <c r="FY38" s="11"/>
      <c r="FZ38" s="11"/>
      <c r="GA38" s="11"/>
    </row>
    <row r="39" spans="1:183" s="6" customFormat="1" ht="13.5" thickBot="1" x14ac:dyDescent="0.3">
      <c r="A39" s="187" t="str">
        <f>+D39</f>
        <v>N. 3</v>
      </c>
      <c r="B39" s="4"/>
      <c r="C39" s="334" t="s">
        <v>52</v>
      </c>
      <c r="D39" s="357" t="s">
        <v>56</v>
      </c>
      <c r="E39" s="338"/>
      <c r="F39" s="82"/>
      <c r="G39" s="82"/>
      <c r="H39" s="83" t="s">
        <v>4</v>
      </c>
      <c r="I39" s="178">
        <v>150</v>
      </c>
      <c r="J39" s="84" t="s">
        <v>5</v>
      </c>
      <c r="K39" s="57"/>
      <c r="L39" s="57"/>
      <c r="M39" s="72">
        <f>IF(I39&lt;=200,2,_xlfn.CEILING.MATH((I40/2)/144))</f>
        <v>2</v>
      </c>
      <c r="N39" s="73">
        <f>IF(I34&lt;=200,144,144)</f>
        <v>144</v>
      </c>
      <c r="O39" s="73" t="s">
        <v>18</v>
      </c>
      <c r="P39" s="27" t="s">
        <v>13</v>
      </c>
      <c r="Q39" s="27"/>
      <c r="R39" s="27"/>
      <c r="S39" s="27"/>
      <c r="T39" s="27"/>
      <c r="U39" s="4"/>
      <c r="V39" s="4"/>
      <c r="W39" s="77"/>
      <c r="X39" s="122" t="s">
        <v>12</v>
      </c>
      <c r="Y39" s="4"/>
      <c r="Z39" s="165" t="s">
        <v>11</v>
      </c>
      <c r="AA39" s="165" t="s">
        <v>10</v>
      </c>
      <c r="AB39" s="164"/>
      <c r="AC39" s="166" t="s">
        <v>17</v>
      </c>
      <c r="AD39" s="167">
        <v>13</v>
      </c>
      <c r="AE39" s="167">
        <v>21</v>
      </c>
      <c r="AF39" s="167">
        <v>34</v>
      </c>
      <c r="AG39" s="167">
        <v>55</v>
      </c>
      <c r="AH39" s="167">
        <v>89</v>
      </c>
      <c r="AI39" s="167">
        <v>113</v>
      </c>
      <c r="AJ39" s="167">
        <v>144</v>
      </c>
      <c r="AK39" s="167">
        <v>233</v>
      </c>
      <c r="AL39" s="167"/>
      <c r="AM39" s="168"/>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5"/>
      <c r="FH39" s="5"/>
      <c r="FI39" s="5"/>
      <c r="FJ39" s="5"/>
      <c r="FK39" s="5"/>
      <c r="FL39" s="5"/>
      <c r="FM39" s="5"/>
      <c r="FN39" s="5"/>
      <c r="FO39" s="5"/>
      <c r="FP39" s="5"/>
      <c r="FQ39" s="5"/>
      <c r="FR39" s="5"/>
      <c r="FS39" s="5"/>
      <c r="FT39" s="5"/>
      <c r="FU39" s="5"/>
      <c r="FV39" s="11"/>
      <c r="FW39" s="11"/>
      <c r="FX39" s="11"/>
      <c r="FY39" s="11"/>
      <c r="FZ39" s="11"/>
      <c r="GA39" s="11"/>
    </row>
    <row r="40" spans="1:183" s="6" customFormat="1" ht="12.75" customHeight="1" thickBot="1" x14ac:dyDescent="0.3">
      <c r="A40" s="4"/>
      <c r="B40" s="4"/>
      <c r="C40" s="335"/>
      <c r="D40" s="78"/>
      <c r="E40" s="51"/>
      <c r="F40" s="59"/>
      <c r="G40" s="60" t="s">
        <v>82</v>
      </c>
      <c r="H40" s="61" t="s">
        <v>45</v>
      </c>
      <c r="I40" s="62">
        <f>IF(A39&lt;&gt;0,IF(I39&lt;=200,288,I39*1.44),"")</f>
        <v>288</v>
      </c>
      <c r="J40" s="63" t="s">
        <v>18</v>
      </c>
      <c r="K40" s="57"/>
      <c r="L40" s="57"/>
      <c r="M40" s="74" t="str">
        <f>IF(AA40&gt;0,AA40," ")</f>
        <v xml:space="preserve"> </v>
      </c>
      <c r="N40" s="73" t="str">
        <f>IF(Z40&lt;&gt;0,+X40," ")</f>
        <v xml:space="preserve"> </v>
      </c>
      <c r="O40" s="73" t="str">
        <f>IF(Z40&lt;&gt;0,"B"," ")</f>
        <v xml:space="preserve"> </v>
      </c>
      <c r="P40" s="27" t="str">
        <f>IF(Z40&lt;&gt;0,"estintori aggiuntivi","")</f>
        <v/>
      </c>
      <c r="Q40" s="56"/>
      <c r="R40" s="56"/>
      <c r="S40" s="56"/>
      <c r="T40" s="56"/>
      <c r="U40" s="4"/>
      <c r="V40" s="4"/>
      <c r="W40" s="103" t="s">
        <v>19</v>
      </c>
      <c r="X40" s="182">
        <v>233</v>
      </c>
      <c r="Y40" s="4"/>
      <c r="Z40" s="169">
        <f>IF(I39&lt;=200,0,(I40-(N39*M39))/X40)</f>
        <v>0</v>
      </c>
      <c r="AA40" s="165">
        <f>_xlfn.CEILING.MATH(Z40,1)</f>
        <v>0</v>
      </c>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5"/>
      <c r="FH40" s="5"/>
      <c r="FI40" s="5"/>
      <c r="FJ40" s="5"/>
      <c r="FK40" s="5"/>
      <c r="FL40" s="5"/>
      <c r="FM40" s="5"/>
      <c r="FN40" s="5"/>
      <c r="FO40" s="5"/>
      <c r="FP40" s="5"/>
      <c r="FQ40" s="5"/>
      <c r="FR40" s="5"/>
      <c r="FS40" s="5"/>
      <c r="FT40" s="5"/>
      <c r="FU40" s="5"/>
      <c r="FV40" s="11"/>
      <c r="FW40" s="11"/>
      <c r="FX40" s="11"/>
      <c r="FY40" s="11"/>
      <c r="FZ40" s="11"/>
      <c r="GA40" s="11"/>
    </row>
    <row r="41" spans="1:183" s="6" customFormat="1" ht="3" customHeight="1" thickBot="1" x14ac:dyDescent="0.3">
      <c r="A41" s="4"/>
      <c r="B41" s="4"/>
      <c r="C41" s="335"/>
      <c r="D41" s="79"/>
      <c r="E41" s="56"/>
      <c r="F41" s="56"/>
      <c r="G41" s="57"/>
      <c r="H41" s="57"/>
      <c r="I41" s="57"/>
      <c r="J41" s="57"/>
      <c r="K41" s="57"/>
      <c r="L41" s="57"/>
      <c r="M41" s="57"/>
      <c r="N41" s="57"/>
      <c r="O41" s="57"/>
      <c r="P41" s="57"/>
      <c r="Q41" s="56"/>
      <c r="R41" s="56"/>
      <c r="S41" s="56"/>
      <c r="T41" s="56"/>
      <c r="U41" s="4"/>
      <c r="V41" s="4"/>
      <c r="W41" s="10"/>
      <c r="X41" s="10"/>
      <c r="Y41" s="124"/>
      <c r="Z41" s="169"/>
      <c r="AA41" s="165"/>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5"/>
      <c r="FH41" s="5"/>
      <c r="FI41" s="5"/>
      <c r="FJ41" s="5"/>
      <c r="FK41" s="5"/>
      <c r="FL41" s="5"/>
      <c r="FM41" s="5"/>
      <c r="FN41" s="5"/>
      <c r="FO41" s="5"/>
      <c r="FP41" s="5"/>
      <c r="FQ41" s="5"/>
      <c r="FR41" s="5"/>
      <c r="FS41" s="5"/>
      <c r="FT41" s="5"/>
      <c r="FU41" s="5"/>
      <c r="FV41" s="11"/>
      <c r="FW41" s="11"/>
      <c r="FX41" s="11"/>
      <c r="FY41" s="11"/>
      <c r="FZ41" s="11"/>
      <c r="GA41" s="11"/>
    </row>
    <row r="42" spans="1:183" s="6" customFormat="1" ht="21.75" customHeight="1" thickBot="1" x14ac:dyDescent="0.3">
      <c r="A42" s="4"/>
      <c r="B42" s="4"/>
      <c r="C42" s="335"/>
      <c r="D42" s="339" t="s">
        <v>113</v>
      </c>
      <c r="E42" s="340"/>
      <c r="F42" s="340"/>
      <c r="G42" s="340"/>
      <c r="H42" s="340"/>
      <c r="I42" s="340"/>
      <c r="J42" s="340"/>
      <c r="K42" s="340"/>
      <c r="L42" s="340"/>
      <c r="M42" s="340"/>
      <c r="N42" s="340"/>
      <c r="O42" s="340"/>
      <c r="P42" s="341"/>
      <c r="Q42" s="341"/>
      <c r="R42" s="341"/>
      <c r="S42" s="341"/>
      <c r="T42" s="341"/>
      <c r="U42" s="4"/>
      <c r="V42" s="4"/>
      <c r="W42" s="107" t="s">
        <v>27</v>
      </c>
      <c r="X42" s="108"/>
      <c r="Y42" s="4"/>
      <c r="Z42" s="169"/>
      <c r="AA42" s="165"/>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5"/>
      <c r="FH42" s="5"/>
      <c r="FI42" s="5"/>
      <c r="FJ42" s="5"/>
      <c r="FK42" s="5"/>
      <c r="FL42" s="5"/>
      <c r="FM42" s="5"/>
      <c r="FN42" s="5"/>
      <c r="FO42" s="5"/>
      <c r="FP42" s="5"/>
      <c r="FQ42" s="5"/>
      <c r="FR42" s="5"/>
      <c r="FS42" s="5"/>
      <c r="FT42" s="5"/>
      <c r="FU42" s="5"/>
      <c r="FV42" s="11"/>
      <c r="FW42" s="11"/>
      <c r="FX42" s="11"/>
      <c r="FY42" s="11"/>
      <c r="FZ42" s="11"/>
      <c r="GA42" s="11"/>
    </row>
    <row r="43" spans="1:183" s="6" customFormat="1" ht="12.75" customHeight="1" thickBot="1" x14ac:dyDescent="0.25">
      <c r="A43" s="4"/>
      <c r="B43" s="4"/>
      <c r="C43" s="335"/>
      <c r="D43" s="342" t="s">
        <v>53</v>
      </c>
      <c r="E43" s="343"/>
      <c r="F43" s="343"/>
      <c r="G43" s="343"/>
      <c r="H43" s="343"/>
      <c r="I43" s="343"/>
      <c r="J43" s="181" t="s">
        <v>2</v>
      </c>
      <c r="K43" s="33"/>
      <c r="L43" s="33"/>
      <c r="M43" s="35" t="s">
        <v>58</v>
      </c>
      <c r="N43" s="68" t="s">
        <v>22</v>
      </c>
      <c r="O43" s="36"/>
      <c r="P43" s="33"/>
      <c r="Q43" s="27"/>
      <c r="R43" s="27"/>
      <c r="S43" s="27"/>
      <c r="T43" s="27"/>
      <c r="U43" s="4"/>
      <c r="V43" s="4"/>
      <c r="W43" s="106" t="s">
        <v>24</v>
      </c>
      <c r="X43" s="183">
        <v>3</v>
      </c>
      <c r="Y43" s="4"/>
      <c r="Z43" s="169"/>
      <c r="AA43" s="165"/>
      <c r="AB43" s="164"/>
      <c r="AC43" s="166" t="s">
        <v>21</v>
      </c>
      <c r="AD43" s="167">
        <v>10</v>
      </c>
      <c r="AE43" s="167">
        <v>9</v>
      </c>
      <c r="AF43" s="167">
        <v>8</v>
      </c>
      <c r="AG43" s="167">
        <v>7</v>
      </c>
      <c r="AH43" s="167">
        <v>6</v>
      </c>
      <c r="AI43" s="167">
        <v>5</v>
      </c>
      <c r="AJ43" s="167">
        <v>4</v>
      </c>
      <c r="AK43" s="167">
        <v>3</v>
      </c>
      <c r="AL43" s="167">
        <v>2</v>
      </c>
      <c r="AM43" s="168">
        <v>1</v>
      </c>
      <c r="AN43" s="164"/>
      <c r="AO43" s="164"/>
      <c r="AP43" s="164"/>
      <c r="AQ43" s="164"/>
      <c r="AR43" s="164"/>
      <c r="AS43" s="164"/>
      <c r="AT43" s="164"/>
      <c r="AU43" s="164"/>
      <c r="AV43" s="164"/>
      <c r="AW43" s="164"/>
      <c r="AX43" s="164"/>
      <c r="AY43" s="164"/>
      <c r="AZ43" s="164"/>
      <c r="BA43" s="164"/>
      <c r="BB43" s="164"/>
      <c r="BC43" s="164"/>
      <c r="BD43" s="170" t="s">
        <v>1</v>
      </c>
      <c r="BE43" s="171" t="s">
        <v>2</v>
      </c>
      <c r="BF43" s="164"/>
      <c r="BG43" s="164"/>
      <c r="BH43" s="164"/>
      <c r="BI43" s="164"/>
      <c r="BJ43" s="164"/>
      <c r="BK43" s="164"/>
      <c r="BL43" s="164"/>
      <c r="BM43" s="164"/>
      <c r="BN43" s="164"/>
      <c r="BO43" s="164"/>
      <c r="BP43" s="164"/>
      <c r="BQ43" s="164"/>
      <c r="BR43" s="164"/>
      <c r="BS43" s="164"/>
      <c r="BT43" s="16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5"/>
      <c r="FH43" s="5"/>
      <c r="FI43" s="5"/>
      <c r="FJ43" s="5"/>
      <c r="FK43" s="5"/>
      <c r="FL43" s="5"/>
      <c r="FM43" s="5"/>
      <c r="FN43" s="5"/>
      <c r="FO43" s="5"/>
      <c r="FP43" s="5"/>
      <c r="FQ43" s="5"/>
      <c r="FR43" s="5"/>
      <c r="FS43" s="5"/>
      <c r="FT43" s="5"/>
      <c r="FU43" s="5"/>
      <c r="FV43" s="11"/>
      <c r="FW43" s="11"/>
      <c r="FX43" s="11"/>
      <c r="FY43" s="11"/>
      <c r="FZ43" s="11"/>
      <c r="GA43" s="11"/>
    </row>
    <row r="44" spans="1:183" s="6" customFormat="1" ht="13.5" thickBot="1" x14ac:dyDescent="0.3">
      <c r="A44" s="4"/>
      <c r="B44" s="4"/>
      <c r="C44" s="335"/>
      <c r="D44" s="112" t="s">
        <v>95</v>
      </c>
      <c r="E44" s="27"/>
      <c r="F44" s="179" t="s">
        <v>1</v>
      </c>
      <c r="G44" s="33"/>
      <c r="H44" s="34"/>
      <c r="I44" s="32" t="str">
        <f>IF(J43="SI","di cui almeno : ","")</f>
        <v/>
      </c>
      <c r="J44" s="27"/>
      <c r="K44" s="27"/>
      <c r="L44" s="33"/>
      <c r="M44" s="86" t="str">
        <f>IF(J43="SI",+M39,"***")</f>
        <v>***</v>
      </c>
      <c r="N44" s="87" t="str">
        <f>IF(J43="SI",5,"***")</f>
        <v>***</v>
      </c>
      <c r="O44" s="27" t="str">
        <f>IF(J43="SI"," pari alla classe","")</f>
        <v/>
      </c>
      <c r="P44" s="14"/>
      <c r="Q44" s="27"/>
      <c r="R44" s="27" t="str">
        <f>IF(J43="SI",144,"")</f>
        <v/>
      </c>
      <c r="S44" s="27" t="str">
        <f>IF(J43="SI","B","")</f>
        <v/>
      </c>
      <c r="T44" s="14"/>
      <c r="U44" s="4"/>
      <c r="V44" s="4"/>
      <c r="W44" s="103" t="s">
        <v>23</v>
      </c>
      <c r="X44" s="105">
        <f>HLOOKUP(X43,AD43:AM44,2,FALSE)</f>
        <v>233</v>
      </c>
      <c r="Y44" s="4"/>
      <c r="Z44" s="169">
        <f>IF(I39&lt;=200,0,(I40-(N39*M39))/X44)</f>
        <v>0</v>
      </c>
      <c r="AA44" s="165">
        <f>_xlfn.CEILING.MATH(Z44,1)</f>
        <v>0</v>
      </c>
      <c r="AB44" s="164"/>
      <c r="AC44" s="166" t="s">
        <v>20</v>
      </c>
      <c r="AD44" s="167">
        <v>55</v>
      </c>
      <c r="AE44" s="167">
        <v>55</v>
      </c>
      <c r="AF44" s="167">
        <v>89</v>
      </c>
      <c r="AG44" s="167">
        <v>89</v>
      </c>
      <c r="AH44" s="167">
        <v>144</v>
      </c>
      <c r="AI44" s="167">
        <v>144</v>
      </c>
      <c r="AJ44" s="167">
        <v>233</v>
      </c>
      <c r="AK44" s="167">
        <v>233</v>
      </c>
      <c r="AL44" s="167">
        <v>233</v>
      </c>
      <c r="AM44" s="168">
        <v>233</v>
      </c>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5"/>
      <c r="FH44" s="5"/>
      <c r="FI44" s="5"/>
      <c r="FJ44" s="5"/>
      <c r="FK44" s="5"/>
      <c r="FL44" s="5"/>
      <c r="FM44" s="5"/>
      <c r="FN44" s="5"/>
      <c r="FO44" s="5"/>
      <c r="FP44" s="5"/>
      <c r="FQ44" s="5"/>
      <c r="FR44" s="5"/>
      <c r="FS44" s="5"/>
      <c r="FT44" s="5"/>
      <c r="FU44" s="5"/>
      <c r="FV44" s="11"/>
      <c r="FW44" s="11"/>
      <c r="FX44" s="11"/>
      <c r="FY44" s="11"/>
      <c r="FZ44" s="11"/>
      <c r="GA44" s="11"/>
    </row>
    <row r="45" spans="1:183" s="6" customFormat="1" ht="13.5" thickBot="1" x14ac:dyDescent="0.3">
      <c r="A45" s="4"/>
      <c r="B45" s="4"/>
      <c r="C45" s="335"/>
      <c r="D45" s="112" t="s">
        <v>59</v>
      </c>
      <c r="E45" s="113"/>
      <c r="F45" s="113"/>
      <c r="G45" s="114"/>
      <c r="H45" s="179" t="s">
        <v>2</v>
      </c>
      <c r="I45" s="110">
        <f>IF(H45="NO",0,X45)</f>
        <v>0</v>
      </c>
      <c r="J45" s="111" t="s">
        <v>5</v>
      </c>
      <c r="K45" s="27"/>
      <c r="L45" s="33"/>
      <c r="M45" s="88" t="str">
        <f>IF(J43="SI",IF(AA44&gt;0,AA44,"***"),"***")</f>
        <v>***</v>
      </c>
      <c r="N45" s="88" t="str">
        <f>IF(J43="SI",IF(AA44&gt;0,X43,"***"),"***")</f>
        <v>***</v>
      </c>
      <c r="O45" s="27" t="str">
        <f>IF(J43="SI"," pari alla classe","")</f>
        <v/>
      </c>
      <c r="P45" s="14"/>
      <c r="Q45" s="27"/>
      <c r="R45" s="27" t="str">
        <f>IF(J43="SI",X44,"")</f>
        <v/>
      </c>
      <c r="S45" s="27" t="str">
        <f>IF(J43="SI",IF(AA44&gt;0,"B",""),"")</f>
        <v/>
      </c>
      <c r="T45" s="14"/>
      <c r="U45" s="4"/>
      <c r="V45" s="4"/>
      <c r="W45" s="115" t="s">
        <v>60</v>
      </c>
      <c r="X45" s="184">
        <v>0.1</v>
      </c>
      <c r="Y45" s="116" t="s">
        <v>5</v>
      </c>
      <c r="Z45" s="169"/>
      <c r="AA45" s="165"/>
      <c r="AB45" s="164"/>
      <c r="AC45" s="172"/>
      <c r="AD45" s="172"/>
      <c r="AE45" s="172"/>
      <c r="AF45" s="172"/>
      <c r="AG45" s="172"/>
      <c r="AH45" s="172"/>
      <c r="AI45" s="172"/>
      <c r="AJ45" s="172"/>
      <c r="AK45" s="172"/>
      <c r="AL45" s="172"/>
      <c r="AM45" s="172"/>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5"/>
      <c r="FH45" s="5"/>
      <c r="FI45" s="5"/>
      <c r="FJ45" s="5"/>
      <c r="FK45" s="5"/>
      <c r="FL45" s="5"/>
      <c r="FM45" s="5"/>
      <c r="FN45" s="5"/>
      <c r="FO45" s="5"/>
      <c r="FP45" s="5"/>
      <c r="FQ45" s="5"/>
      <c r="FR45" s="5"/>
      <c r="FS45" s="5"/>
      <c r="FT45" s="5"/>
      <c r="FU45" s="5"/>
      <c r="FV45" s="11"/>
      <c r="FW45" s="11"/>
      <c r="FX45" s="11"/>
      <c r="FY45" s="11"/>
      <c r="FZ45" s="11"/>
      <c r="GA45" s="11"/>
    </row>
    <row r="46" spans="1:183" s="6" customFormat="1" ht="3" customHeight="1" x14ac:dyDescent="0.25">
      <c r="A46" s="4"/>
      <c r="B46" s="4"/>
      <c r="C46" s="335"/>
      <c r="D46" s="79"/>
      <c r="E46" s="56"/>
      <c r="F46" s="56"/>
      <c r="G46" s="57"/>
      <c r="H46" s="58"/>
      <c r="I46" s="58"/>
      <c r="J46" s="58"/>
      <c r="K46" s="57"/>
      <c r="L46" s="57"/>
      <c r="M46" s="57"/>
      <c r="N46" s="57"/>
      <c r="O46" s="57"/>
      <c r="P46" s="57"/>
      <c r="Q46" s="57"/>
      <c r="R46" s="56"/>
      <c r="S46" s="56"/>
      <c r="T46" s="56"/>
      <c r="U46" s="4"/>
      <c r="V46" s="4"/>
      <c r="W46" s="4"/>
      <c r="X46" s="4"/>
      <c r="Y46" s="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5"/>
      <c r="FH46" s="5"/>
      <c r="FI46" s="5"/>
      <c r="FJ46" s="5"/>
      <c r="FK46" s="5"/>
      <c r="FL46" s="5"/>
      <c r="FM46" s="5"/>
      <c r="FN46" s="5"/>
      <c r="FO46" s="5"/>
      <c r="FP46" s="5"/>
      <c r="FQ46" s="5"/>
      <c r="FR46" s="5"/>
      <c r="FS46" s="5"/>
      <c r="FT46" s="5"/>
      <c r="FU46" s="5"/>
      <c r="FV46" s="11"/>
      <c r="FW46" s="11"/>
      <c r="FX46" s="11"/>
      <c r="FY46" s="11"/>
      <c r="FZ46" s="11"/>
      <c r="GA46" s="11"/>
    </row>
    <row r="47" spans="1:183" s="6" customFormat="1" ht="13.5" customHeight="1" thickBot="1" x14ac:dyDescent="0.3">
      <c r="A47" s="4"/>
      <c r="B47" s="4"/>
      <c r="C47" s="336"/>
      <c r="D47" s="80"/>
      <c r="E47" s="64"/>
      <c r="F47" s="64"/>
      <c r="G47" s="65" t="s">
        <v>50</v>
      </c>
      <c r="H47" s="66" t="s">
        <v>46</v>
      </c>
      <c r="I47" s="180">
        <v>15</v>
      </c>
      <c r="J47" s="67" t="s">
        <v>0</v>
      </c>
      <c r="K47" s="64"/>
      <c r="L47" s="64"/>
      <c r="M47" s="30" t="str">
        <f>IF(I47&gt;15,"Distanza non ammissibile (S.6.6.1.2 comma 3 lettera c.)","Distanza ≤ 15 m (S.6.6.1.2 comma 3 lettera c.)")</f>
        <v>Distanza ≤ 15 m (S.6.6.1.2 comma 3 lettera c.)</v>
      </c>
      <c r="N47" s="64"/>
      <c r="O47" s="64"/>
      <c r="P47" s="64"/>
      <c r="Q47" s="64"/>
      <c r="R47" s="64"/>
      <c r="S47" s="64"/>
      <c r="T47" s="64"/>
      <c r="U47" s="4"/>
      <c r="V47" s="4"/>
      <c r="W47" s="4"/>
      <c r="X47" s="4"/>
      <c r="Y47" s="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5"/>
      <c r="FH47" s="5"/>
      <c r="FI47" s="5"/>
      <c r="FJ47" s="5"/>
      <c r="FK47" s="5"/>
      <c r="FL47" s="5"/>
      <c r="FM47" s="5"/>
      <c r="FN47" s="5"/>
      <c r="FO47" s="5"/>
      <c r="FP47" s="5"/>
      <c r="FQ47" s="5"/>
      <c r="FR47" s="5"/>
      <c r="FS47" s="5"/>
      <c r="FT47" s="5"/>
      <c r="FU47" s="5"/>
      <c r="FV47" s="11"/>
      <c r="FW47" s="11"/>
      <c r="FX47" s="11"/>
      <c r="FY47" s="11"/>
      <c r="FZ47" s="11"/>
      <c r="GA47" s="11"/>
    </row>
    <row r="48" spans="1:183" s="50" customFormat="1" ht="6" customHeight="1" thickBot="1" x14ac:dyDescent="0.3">
      <c r="A48" s="46"/>
      <c r="B48" s="46"/>
      <c r="C48" s="189"/>
      <c r="D48" s="189"/>
      <c r="E48" s="189"/>
      <c r="F48" s="189"/>
      <c r="G48" s="189"/>
      <c r="H48" s="189"/>
      <c r="I48" s="189"/>
      <c r="J48" s="189"/>
      <c r="K48" s="189"/>
      <c r="L48" s="189"/>
      <c r="M48" s="189"/>
      <c r="N48" s="189"/>
      <c r="O48" s="189"/>
      <c r="P48" s="189"/>
      <c r="Q48" s="189"/>
      <c r="R48" s="189"/>
      <c r="S48" s="189"/>
      <c r="T48" s="189"/>
      <c r="U48" s="46"/>
      <c r="V48" s="46"/>
      <c r="W48" s="97"/>
      <c r="X48" s="97"/>
      <c r="Y48" s="46"/>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row>
    <row r="49" spans="1:183" s="6" customFormat="1" ht="13.5" thickBot="1" x14ac:dyDescent="0.3">
      <c r="A49" s="4"/>
      <c r="B49" s="4"/>
      <c r="C49" s="344" t="s">
        <v>16</v>
      </c>
      <c r="D49" s="345"/>
      <c r="E49" s="345"/>
      <c r="F49" s="52"/>
      <c r="G49" s="125" t="s">
        <v>81</v>
      </c>
      <c r="H49" s="177" t="s">
        <v>2</v>
      </c>
      <c r="I49" s="52"/>
      <c r="J49" s="52"/>
      <c r="K49" s="52"/>
      <c r="L49" s="52"/>
      <c r="M49" s="53" t="s">
        <v>58</v>
      </c>
      <c r="N49" s="54" t="s">
        <v>15</v>
      </c>
      <c r="O49" s="55"/>
      <c r="P49" s="55"/>
      <c r="Q49" s="55"/>
      <c r="R49" s="55"/>
      <c r="S49" s="55"/>
      <c r="T49" s="55"/>
      <c r="U49" s="4"/>
      <c r="V49" s="4"/>
      <c r="W49" s="104" t="s">
        <v>26</v>
      </c>
      <c r="X49" s="117"/>
      <c r="Y49" s="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5"/>
      <c r="FH49" s="5"/>
      <c r="FI49" s="5"/>
      <c r="FJ49" s="5"/>
      <c r="FK49" s="5"/>
      <c r="FL49" s="5"/>
      <c r="FM49" s="5"/>
      <c r="FN49" s="5"/>
      <c r="FO49" s="5"/>
      <c r="FP49" s="5"/>
      <c r="FQ49" s="5"/>
      <c r="FR49" s="5"/>
      <c r="FS49" s="5"/>
      <c r="FT49" s="5"/>
      <c r="FU49" s="5"/>
      <c r="FV49" s="11"/>
      <c r="FW49" s="11"/>
      <c r="FX49" s="11"/>
      <c r="FY49" s="11"/>
      <c r="FZ49" s="11"/>
      <c r="GA49" s="11"/>
    </row>
    <row r="50" spans="1:183" s="6" customFormat="1" ht="13.5" thickBot="1" x14ac:dyDescent="0.3">
      <c r="A50" s="187" t="str">
        <f>+D50</f>
        <v>N. 4</v>
      </c>
      <c r="B50" s="4"/>
      <c r="C50" s="334" t="s">
        <v>52</v>
      </c>
      <c r="D50" s="357" t="s">
        <v>57</v>
      </c>
      <c r="E50" s="338"/>
      <c r="F50" s="82"/>
      <c r="G50" s="82"/>
      <c r="H50" s="83" t="s">
        <v>4</v>
      </c>
      <c r="I50" s="178">
        <v>1000</v>
      </c>
      <c r="J50" s="84" t="s">
        <v>5</v>
      </c>
      <c r="K50" s="57"/>
      <c r="L50" s="57"/>
      <c r="M50" s="72">
        <f>IF(I50&lt;=200,2,_xlfn.CEILING.MATH((I51/2)/144))</f>
        <v>5</v>
      </c>
      <c r="N50" s="73">
        <f>IF(I45&lt;=200,144,144)</f>
        <v>144</v>
      </c>
      <c r="O50" s="73" t="s">
        <v>18</v>
      </c>
      <c r="P50" s="27" t="s">
        <v>13</v>
      </c>
      <c r="Q50" s="27"/>
      <c r="R50" s="27"/>
      <c r="S50" s="27"/>
      <c r="T50" s="27"/>
      <c r="U50" s="4"/>
      <c r="V50" s="4"/>
      <c r="W50" s="77"/>
      <c r="X50" s="122" t="s">
        <v>12</v>
      </c>
      <c r="Y50" s="4"/>
      <c r="Z50" s="165" t="s">
        <v>11</v>
      </c>
      <c r="AA50" s="165" t="s">
        <v>10</v>
      </c>
      <c r="AB50" s="164"/>
      <c r="AC50" s="166" t="s">
        <v>17</v>
      </c>
      <c r="AD50" s="167">
        <v>13</v>
      </c>
      <c r="AE50" s="167">
        <v>21</v>
      </c>
      <c r="AF50" s="167">
        <v>34</v>
      </c>
      <c r="AG50" s="167">
        <v>55</v>
      </c>
      <c r="AH50" s="167">
        <v>89</v>
      </c>
      <c r="AI50" s="167">
        <v>113</v>
      </c>
      <c r="AJ50" s="167">
        <v>144</v>
      </c>
      <c r="AK50" s="167">
        <v>233</v>
      </c>
      <c r="AL50" s="167"/>
      <c r="AM50" s="168"/>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5"/>
      <c r="FH50" s="5"/>
      <c r="FI50" s="5"/>
      <c r="FJ50" s="5"/>
      <c r="FK50" s="5"/>
      <c r="FL50" s="5"/>
      <c r="FM50" s="5"/>
      <c r="FN50" s="5"/>
      <c r="FO50" s="5"/>
      <c r="FP50" s="5"/>
      <c r="FQ50" s="5"/>
      <c r="FR50" s="5"/>
      <c r="FS50" s="5"/>
      <c r="FT50" s="5"/>
      <c r="FU50" s="5"/>
      <c r="FV50" s="11"/>
      <c r="FW50" s="11"/>
      <c r="FX50" s="11"/>
      <c r="FY50" s="11"/>
      <c r="FZ50" s="11"/>
      <c r="GA50" s="11"/>
    </row>
    <row r="51" spans="1:183" s="6" customFormat="1" ht="12.75" customHeight="1" thickBot="1" x14ac:dyDescent="0.3">
      <c r="A51" s="4"/>
      <c r="B51" s="4"/>
      <c r="C51" s="335"/>
      <c r="D51" s="78"/>
      <c r="E51" s="51"/>
      <c r="F51" s="59"/>
      <c r="G51" s="60" t="s">
        <v>82</v>
      </c>
      <c r="H51" s="61" t="s">
        <v>45</v>
      </c>
      <c r="I51" s="62">
        <f>IF(A50&lt;&gt;0,IF(I50&lt;=200,288,I50*1.44),"")</f>
        <v>1440</v>
      </c>
      <c r="J51" s="63" t="s">
        <v>18</v>
      </c>
      <c r="K51" s="57"/>
      <c r="L51" s="57"/>
      <c r="M51" s="74">
        <f>IF(AA51&gt;0,AA51," ")</f>
        <v>4</v>
      </c>
      <c r="N51" s="73">
        <f>IF(Z51&lt;&gt;0,+X51," ")</f>
        <v>233</v>
      </c>
      <c r="O51" s="73" t="str">
        <f>IF(Z51&lt;&gt;0,"B"," ")</f>
        <v>B</v>
      </c>
      <c r="P51" s="27" t="str">
        <f>IF(Z51&lt;&gt;0,"estintori aggiuntivi","")</f>
        <v>estintori aggiuntivi</v>
      </c>
      <c r="Q51" s="56"/>
      <c r="R51" s="56"/>
      <c r="S51" s="56"/>
      <c r="T51" s="56"/>
      <c r="U51" s="4"/>
      <c r="V51" s="4"/>
      <c r="W51" s="103" t="s">
        <v>19</v>
      </c>
      <c r="X51" s="182">
        <v>233</v>
      </c>
      <c r="Y51" s="4"/>
      <c r="Z51" s="169">
        <f>IF(I50&lt;=200,0,(I51-(N50*M50))/X51)</f>
        <v>3.0901287553648067</v>
      </c>
      <c r="AA51" s="165">
        <f>_xlfn.CEILING.MATH(Z51,1)</f>
        <v>4</v>
      </c>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5"/>
      <c r="FH51" s="5"/>
      <c r="FI51" s="5"/>
      <c r="FJ51" s="5"/>
      <c r="FK51" s="5"/>
      <c r="FL51" s="5"/>
      <c r="FM51" s="5"/>
      <c r="FN51" s="5"/>
      <c r="FO51" s="5"/>
      <c r="FP51" s="5"/>
      <c r="FQ51" s="5"/>
      <c r="FR51" s="5"/>
      <c r="FS51" s="5"/>
      <c r="FT51" s="5"/>
      <c r="FU51" s="5"/>
      <c r="FV51" s="11"/>
      <c r="FW51" s="11"/>
      <c r="FX51" s="11"/>
      <c r="FY51" s="11"/>
      <c r="FZ51" s="11"/>
      <c r="GA51" s="11"/>
    </row>
    <row r="52" spans="1:183" s="6" customFormat="1" ht="3" customHeight="1" thickBot="1" x14ac:dyDescent="0.3">
      <c r="A52" s="4"/>
      <c r="B52" s="4"/>
      <c r="C52" s="335"/>
      <c r="D52" s="79"/>
      <c r="E52" s="56"/>
      <c r="F52" s="56"/>
      <c r="G52" s="57"/>
      <c r="H52" s="57"/>
      <c r="I52" s="57"/>
      <c r="J52" s="57"/>
      <c r="K52" s="57"/>
      <c r="L52" s="57"/>
      <c r="M52" s="57"/>
      <c r="N52" s="57"/>
      <c r="O52" s="57"/>
      <c r="P52" s="57"/>
      <c r="Q52" s="56"/>
      <c r="R52" s="56"/>
      <c r="S52" s="56"/>
      <c r="T52" s="56"/>
      <c r="U52" s="4"/>
      <c r="V52" s="4"/>
      <c r="W52" s="10"/>
      <c r="X52" s="10"/>
      <c r="Y52" s="124"/>
      <c r="Z52" s="169"/>
      <c r="AA52" s="165"/>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5"/>
      <c r="FH52" s="5"/>
      <c r="FI52" s="5"/>
      <c r="FJ52" s="5"/>
      <c r="FK52" s="5"/>
      <c r="FL52" s="5"/>
      <c r="FM52" s="5"/>
      <c r="FN52" s="5"/>
      <c r="FO52" s="5"/>
      <c r="FP52" s="5"/>
      <c r="FQ52" s="5"/>
      <c r="FR52" s="5"/>
      <c r="FS52" s="5"/>
      <c r="FT52" s="5"/>
      <c r="FU52" s="5"/>
      <c r="FV52" s="11"/>
      <c r="FW52" s="11"/>
      <c r="FX52" s="11"/>
      <c r="FY52" s="11"/>
      <c r="FZ52" s="11"/>
      <c r="GA52" s="11"/>
    </row>
    <row r="53" spans="1:183" s="6" customFormat="1" ht="21.75" customHeight="1" thickBot="1" x14ac:dyDescent="0.3">
      <c r="A53" s="4"/>
      <c r="B53" s="4"/>
      <c r="C53" s="335"/>
      <c r="D53" s="339" t="s">
        <v>113</v>
      </c>
      <c r="E53" s="340"/>
      <c r="F53" s="340"/>
      <c r="G53" s="340"/>
      <c r="H53" s="340"/>
      <c r="I53" s="340"/>
      <c r="J53" s="340"/>
      <c r="K53" s="340"/>
      <c r="L53" s="340"/>
      <c r="M53" s="340"/>
      <c r="N53" s="340"/>
      <c r="O53" s="340"/>
      <c r="P53" s="341"/>
      <c r="Q53" s="341"/>
      <c r="R53" s="341"/>
      <c r="S53" s="341"/>
      <c r="T53" s="341"/>
      <c r="U53" s="4"/>
      <c r="V53" s="4"/>
      <c r="W53" s="107" t="s">
        <v>27</v>
      </c>
      <c r="X53" s="108"/>
      <c r="Y53" s="4"/>
      <c r="Z53" s="169"/>
      <c r="AA53" s="165"/>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5"/>
      <c r="FH53" s="5"/>
      <c r="FI53" s="5"/>
      <c r="FJ53" s="5"/>
      <c r="FK53" s="5"/>
      <c r="FL53" s="5"/>
      <c r="FM53" s="5"/>
      <c r="FN53" s="5"/>
      <c r="FO53" s="5"/>
      <c r="FP53" s="5"/>
      <c r="FQ53" s="5"/>
      <c r="FR53" s="5"/>
      <c r="FS53" s="5"/>
      <c r="FT53" s="5"/>
      <c r="FU53" s="5"/>
      <c r="FV53" s="11"/>
      <c r="FW53" s="11"/>
      <c r="FX53" s="11"/>
      <c r="FY53" s="11"/>
      <c r="FZ53" s="11"/>
      <c r="GA53" s="11"/>
    </row>
    <row r="54" spans="1:183" s="6" customFormat="1" ht="12.75" customHeight="1" thickBot="1" x14ac:dyDescent="0.25">
      <c r="A54" s="4"/>
      <c r="B54" s="4"/>
      <c r="C54" s="335"/>
      <c r="D54" s="342" t="s">
        <v>53</v>
      </c>
      <c r="E54" s="343"/>
      <c r="F54" s="343"/>
      <c r="G54" s="343"/>
      <c r="H54" s="343"/>
      <c r="I54" s="343"/>
      <c r="J54" s="181" t="s">
        <v>2</v>
      </c>
      <c r="K54" s="33"/>
      <c r="L54" s="33"/>
      <c r="M54" s="35" t="s">
        <v>58</v>
      </c>
      <c r="N54" s="68" t="s">
        <v>22</v>
      </c>
      <c r="O54" s="36"/>
      <c r="P54" s="33"/>
      <c r="Q54" s="27"/>
      <c r="R54" s="27"/>
      <c r="S54" s="27"/>
      <c r="T54" s="27"/>
      <c r="U54" s="4"/>
      <c r="V54" s="4"/>
      <c r="W54" s="118" t="s">
        <v>24</v>
      </c>
      <c r="X54" s="185">
        <v>3</v>
      </c>
      <c r="Y54" s="4"/>
      <c r="Z54" s="169"/>
      <c r="AA54" s="165"/>
      <c r="AB54" s="164"/>
      <c r="AC54" s="166" t="s">
        <v>21</v>
      </c>
      <c r="AD54" s="167">
        <v>10</v>
      </c>
      <c r="AE54" s="167">
        <v>9</v>
      </c>
      <c r="AF54" s="167">
        <v>8</v>
      </c>
      <c r="AG54" s="167">
        <v>7</v>
      </c>
      <c r="AH54" s="167">
        <v>6</v>
      </c>
      <c r="AI54" s="167">
        <v>5</v>
      </c>
      <c r="AJ54" s="167">
        <v>4</v>
      </c>
      <c r="AK54" s="167">
        <v>3</v>
      </c>
      <c r="AL54" s="167">
        <v>2</v>
      </c>
      <c r="AM54" s="168">
        <v>1</v>
      </c>
      <c r="AN54" s="164"/>
      <c r="AO54" s="164"/>
      <c r="AP54" s="164"/>
      <c r="AQ54" s="164"/>
      <c r="AR54" s="164"/>
      <c r="AS54" s="164"/>
      <c r="AT54" s="164"/>
      <c r="AU54" s="164"/>
      <c r="AV54" s="164"/>
      <c r="AW54" s="164"/>
      <c r="AX54" s="164"/>
      <c r="AY54" s="164"/>
      <c r="AZ54" s="164"/>
      <c r="BA54" s="164"/>
      <c r="BB54" s="164"/>
      <c r="BC54" s="164"/>
      <c r="BD54" s="170" t="s">
        <v>1</v>
      </c>
      <c r="BE54" s="171" t="s">
        <v>2</v>
      </c>
      <c r="BF54" s="164"/>
      <c r="BG54" s="164"/>
      <c r="BH54" s="164"/>
      <c r="BI54" s="164"/>
      <c r="BJ54" s="164"/>
      <c r="BK54" s="164"/>
      <c r="BL54" s="164"/>
      <c r="BM54" s="164"/>
      <c r="BN54" s="164"/>
      <c r="BO54" s="164"/>
      <c r="BP54" s="164"/>
      <c r="BQ54" s="164"/>
      <c r="BR54" s="164"/>
      <c r="BS54" s="164"/>
      <c r="BT54" s="16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5"/>
      <c r="FH54" s="5"/>
      <c r="FI54" s="5"/>
      <c r="FJ54" s="5"/>
      <c r="FK54" s="5"/>
      <c r="FL54" s="5"/>
      <c r="FM54" s="5"/>
      <c r="FN54" s="5"/>
      <c r="FO54" s="5"/>
      <c r="FP54" s="5"/>
      <c r="FQ54" s="5"/>
      <c r="FR54" s="5"/>
      <c r="FS54" s="5"/>
      <c r="FT54" s="5"/>
      <c r="FU54" s="5"/>
      <c r="FV54" s="11"/>
      <c r="FW54" s="11"/>
      <c r="FX54" s="11"/>
      <c r="FY54" s="11"/>
      <c r="FZ54" s="11"/>
      <c r="GA54" s="11"/>
    </row>
    <row r="55" spans="1:183" s="6" customFormat="1" ht="13.5" thickBot="1" x14ac:dyDescent="0.3">
      <c r="A55" s="4"/>
      <c r="B55" s="4"/>
      <c r="C55" s="335"/>
      <c r="D55" s="112" t="s">
        <v>95</v>
      </c>
      <c r="E55" s="27"/>
      <c r="F55" s="179" t="s">
        <v>2</v>
      </c>
      <c r="G55" s="33"/>
      <c r="H55" s="34"/>
      <c r="I55" s="32" t="str">
        <f>IF(J54="SI","di cui almeno : ","")</f>
        <v/>
      </c>
      <c r="J55" s="27"/>
      <c r="K55" s="27"/>
      <c r="L55" s="33"/>
      <c r="M55" s="86" t="str">
        <f>IF(J54="SI",+M50,"***")</f>
        <v>***</v>
      </c>
      <c r="N55" s="87" t="str">
        <f>IF(J54="SI",5,"***")</f>
        <v>***</v>
      </c>
      <c r="O55" s="27" t="str">
        <f>IF(J54="SI"," pari alla classe","")</f>
        <v/>
      </c>
      <c r="P55" s="14"/>
      <c r="Q55" s="27"/>
      <c r="R55" s="27" t="str">
        <f>IF(J54="SI",144,"")</f>
        <v/>
      </c>
      <c r="S55" s="27" t="str">
        <f>IF(J54="SI","B","")</f>
        <v/>
      </c>
      <c r="T55" s="14"/>
      <c r="U55" s="4"/>
      <c r="V55" s="4"/>
      <c r="W55" s="103" t="s">
        <v>23</v>
      </c>
      <c r="X55" s="105">
        <f>HLOOKUP(X54,AD54:AM55,2,FALSE)</f>
        <v>233</v>
      </c>
      <c r="Y55" s="4"/>
      <c r="Z55" s="169">
        <f>IF(I50&lt;=200,0,(I51-(N50*M50))/X55)</f>
        <v>3.0901287553648067</v>
      </c>
      <c r="AA55" s="165">
        <f>_xlfn.CEILING.MATH(Z55,1)</f>
        <v>4</v>
      </c>
      <c r="AB55" s="164"/>
      <c r="AC55" s="166" t="s">
        <v>20</v>
      </c>
      <c r="AD55" s="167">
        <v>55</v>
      </c>
      <c r="AE55" s="167">
        <v>55</v>
      </c>
      <c r="AF55" s="167">
        <v>89</v>
      </c>
      <c r="AG55" s="167">
        <v>89</v>
      </c>
      <c r="AH55" s="167">
        <v>144</v>
      </c>
      <c r="AI55" s="167">
        <v>144</v>
      </c>
      <c r="AJ55" s="167">
        <v>233</v>
      </c>
      <c r="AK55" s="167">
        <v>233</v>
      </c>
      <c r="AL55" s="167">
        <v>233</v>
      </c>
      <c r="AM55" s="168">
        <v>233</v>
      </c>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5"/>
      <c r="FH55" s="5"/>
      <c r="FI55" s="5"/>
      <c r="FJ55" s="5"/>
      <c r="FK55" s="5"/>
      <c r="FL55" s="5"/>
      <c r="FM55" s="5"/>
      <c r="FN55" s="5"/>
      <c r="FO55" s="5"/>
      <c r="FP55" s="5"/>
      <c r="FQ55" s="5"/>
      <c r="FR55" s="5"/>
      <c r="FS55" s="5"/>
      <c r="FT55" s="5"/>
      <c r="FU55" s="5"/>
      <c r="FV55" s="11"/>
      <c r="FW55" s="11"/>
      <c r="FX55" s="11"/>
      <c r="FY55" s="11"/>
      <c r="FZ55" s="11"/>
      <c r="GA55" s="11"/>
    </row>
    <row r="56" spans="1:183" s="6" customFormat="1" ht="13.5" thickBot="1" x14ac:dyDescent="0.3">
      <c r="A56" s="4"/>
      <c r="B56" s="4"/>
      <c r="C56" s="335"/>
      <c r="D56" s="112" t="s">
        <v>59</v>
      </c>
      <c r="E56" s="113"/>
      <c r="F56" s="113"/>
      <c r="G56" s="114"/>
      <c r="H56" s="179" t="s">
        <v>2</v>
      </c>
      <c r="I56" s="110">
        <f>IF(H56="NO",0,X56)</f>
        <v>0</v>
      </c>
      <c r="J56" s="111" t="s">
        <v>5</v>
      </c>
      <c r="K56" s="27"/>
      <c r="L56" s="33"/>
      <c r="M56" s="88" t="str">
        <f>IF(J54="SI",IF(AA55&gt;0,AA55,"***"),"***")</f>
        <v>***</v>
      </c>
      <c r="N56" s="88" t="str">
        <f>IF(J54="SI",IF(AA55&gt;0,X54,"***"),"***")</f>
        <v>***</v>
      </c>
      <c r="O56" s="27" t="str">
        <f>IF(J54="SI"," pari alla classe","")</f>
        <v/>
      </c>
      <c r="P56" s="14"/>
      <c r="Q56" s="27"/>
      <c r="R56" s="27" t="str">
        <f>IF(J54="SI",X55,"")</f>
        <v/>
      </c>
      <c r="S56" s="27" t="str">
        <f>IF(J54="SI",IF(AA55&gt;0,"B",""),"")</f>
        <v/>
      </c>
      <c r="T56" s="14"/>
      <c r="U56" s="4"/>
      <c r="V56" s="4"/>
      <c r="W56" s="115" t="s">
        <v>60</v>
      </c>
      <c r="X56" s="184">
        <v>0.5</v>
      </c>
      <c r="Y56" s="116" t="s">
        <v>5</v>
      </c>
      <c r="Z56" s="169"/>
      <c r="AA56" s="165"/>
      <c r="AB56" s="164"/>
      <c r="AC56" s="172"/>
      <c r="AD56" s="172"/>
      <c r="AE56" s="172"/>
      <c r="AF56" s="172"/>
      <c r="AG56" s="172"/>
      <c r="AH56" s="172"/>
      <c r="AI56" s="172"/>
      <c r="AJ56" s="172"/>
      <c r="AK56" s="172"/>
      <c r="AL56" s="172"/>
      <c r="AM56" s="172"/>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5"/>
      <c r="FH56" s="5"/>
      <c r="FI56" s="5"/>
      <c r="FJ56" s="5"/>
      <c r="FK56" s="5"/>
      <c r="FL56" s="5"/>
      <c r="FM56" s="5"/>
      <c r="FN56" s="5"/>
      <c r="FO56" s="5"/>
      <c r="FP56" s="5"/>
      <c r="FQ56" s="5"/>
      <c r="FR56" s="5"/>
      <c r="FS56" s="5"/>
      <c r="FT56" s="5"/>
      <c r="FU56" s="5"/>
      <c r="FV56" s="11"/>
      <c r="FW56" s="11"/>
      <c r="FX56" s="11"/>
      <c r="FY56" s="11"/>
      <c r="FZ56" s="11"/>
      <c r="GA56" s="11"/>
    </row>
    <row r="57" spans="1:183" s="6" customFormat="1" ht="3" customHeight="1" x14ac:dyDescent="0.25">
      <c r="A57" s="4"/>
      <c r="B57" s="4"/>
      <c r="C57" s="335"/>
      <c r="D57" s="79"/>
      <c r="E57" s="56"/>
      <c r="F57" s="56"/>
      <c r="G57" s="57"/>
      <c r="H57" s="58"/>
      <c r="I57" s="58"/>
      <c r="J57" s="58"/>
      <c r="K57" s="57"/>
      <c r="L57" s="57"/>
      <c r="M57" s="57"/>
      <c r="N57" s="57"/>
      <c r="O57" s="57"/>
      <c r="P57" s="57"/>
      <c r="Q57" s="57"/>
      <c r="R57" s="56"/>
      <c r="S57" s="56"/>
      <c r="T57" s="56"/>
      <c r="U57" s="4"/>
      <c r="V57" s="4"/>
      <c r="W57" s="4"/>
      <c r="X57" s="4"/>
      <c r="Y57" s="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5"/>
      <c r="FH57" s="5"/>
      <c r="FI57" s="5"/>
      <c r="FJ57" s="5"/>
      <c r="FK57" s="5"/>
      <c r="FL57" s="5"/>
      <c r="FM57" s="5"/>
      <c r="FN57" s="5"/>
      <c r="FO57" s="5"/>
      <c r="FP57" s="5"/>
      <c r="FQ57" s="5"/>
      <c r="FR57" s="5"/>
      <c r="FS57" s="5"/>
      <c r="FT57" s="5"/>
      <c r="FU57" s="5"/>
      <c r="FV57" s="11"/>
      <c r="FW57" s="11"/>
      <c r="FX57" s="11"/>
      <c r="FY57" s="11"/>
      <c r="FZ57" s="11"/>
      <c r="GA57" s="11"/>
    </row>
    <row r="58" spans="1:183" s="6" customFormat="1" ht="13.5" customHeight="1" thickBot="1" x14ac:dyDescent="0.3">
      <c r="A58" s="4"/>
      <c r="B58" s="4"/>
      <c r="C58" s="336"/>
      <c r="D58" s="80"/>
      <c r="E58" s="64"/>
      <c r="F58" s="64"/>
      <c r="G58" s="65" t="s">
        <v>50</v>
      </c>
      <c r="H58" s="66" t="s">
        <v>46</v>
      </c>
      <c r="I58" s="180">
        <v>15</v>
      </c>
      <c r="J58" s="67" t="s">
        <v>0</v>
      </c>
      <c r="K58" s="64"/>
      <c r="L58" s="64"/>
      <c r="M58" s="30" t="str">
        <f>IF(I58&gt;15,"Distanza non ammissibile (S.6.6.1.2 comma 3 lettera c.)","Distanza ≤ 15 m (S.6.6.1.2 comma 3 lettera c.)")</f>
        <v>Distanza ≤ 15 m (S.6.6.1.2 comma 3 lettera c.)</v>
      </c>
      <c r="N58" s="64"/>
      <c r="O58" s="64"/>
      <c r="P58" s="64"/>
      <c r="Q58" s="64"/>
      <c r="R58" s="64"/>
      <c r="S58" s="64"/>
      <c r="T58" s="64"/>
      <c r="U58" s="4"/>
      <c r="V58" s="4"/>
      <c r="W58" s="4"/>
      <c r="X58" s="4"/>
      <c r="Y58" s="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5"/>
      <c r="FH58" s="5"/>
      <c r="FI58" s="5"/>
      <c r="FJ58" s="5"/>
      <c r="FK58" s="5"/>
      <c r="FL58" s="5"/>
      <c r="FM58" s="5"/>
      <c r="FN58" s="5"/>
      <c r="FO58" s="5"/>
      <c r="FP58" s="5"/>
      <c r="FQ58" s="5"/>
      <c r="FR58" s="5"/>
      <c r="FS58" s="5"/>
      <c r="FT58" s="5"/>
      <c r="FU58" s="5"/>
      <c r="FV58" s="11"/>
      <c r="FW58" s="11"/>
      <c r="FX58" s="11"/>
      <c r="FY58" s="11"/>
      <c r="FZ58" s="11"/>
      <c r="GA58" s="11"/>
    </row>
    <row r="59" spans="1:183" s="50" customFormat="1" ht="6" customHeight="1" thickBot="1" x14ac:dyDescent="0.3">
      <c r="A59" s="46"/>
      <c r="B59" s="46"/>
      <c r="C59" s="189"/>
      <c r="D59" s="189"/>
      <c r="E59" s="189"/>
      <c r="F59" s="189"/>
      <c r="G59" s="189"/>
      <c r="H59" s="189"/>
      <c r="I59" s="189"/>
      <c r="J59" s="189"/>
      <c r="K59" s="189"/>
      <c r="L59" s="189"/>
      <c r="M59" s="189"/>
      <c r="N59" s="189"/>
      <c r="O59" s="189"/>
      <c r="P59" s="189"/>
      <c r="Q59" s="189"/>
      <c r="R59" s="189"/>
      <c r="S59" s="189"/>
      <c r="T59" s="189"/>
      <c r="U59" s="46"/>
      <c r="V59" s="46"/>
      <c r="W59" s="97"/>
      <c r="X59" s="97"/>
      <c r="Y59" s="46"/>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row>
    <row r="60" spans="1:183" s="6" customFormat="1" ht="13.5" thickBot="1" x14ac:dyDescent="0.3">
      <c r="A60" s="4"/>
      <c r="B60" s="4"/>
      <c r="C60" s="344" t="s">
        <v>16</v>
      </c>
      <c r="D60" s="345"/>
      <c r="E60" s="345"/>
      <c r="F60" s="52"/>
      <c r="G60" s="125" t="s">
        <v>81</v>
      </c>
      <c r="H60" s="177" t="s">
        <v>2</v>
      </c>
      <c r="I60" s="52"/>
      <c r="J60" s="52"/>
      <c r="K60" s="52"/>
      <c r="L60" s="52"/>
      <c r="M60" s="53" t="s">
        <v>58</v>
      </c>
      <c r="N60" s="54" t="s">
        <v>15</v>
      </c>
      <c r="O60" s="55"/>
      <c r="P60" s="55"/>
      <c r="Q60" s="55"/>
      <c r="R60" s="55"/>
      <c r="S60" s="55"/>
      <c r="T60" s="55"/>
      <c r="U60" s="4"/>
      <c r="V60" s="4"/>
      <c r="W60" s="104" t="s">
        <v>26</v>
      </c>
      <c r="X60" s="117"/>
      <c r="Y60" s="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5"/>
      <c r="FH60" s="5"/>
      <c r="FI60" s="5"/>
      <c r="FJ60" s="5"/>
      <c r="FK60" s="5"/>
      <c r="FL60" s="5"/>
      <c r="FM60" s="5"/>
      <c r="FN60" s="5"/>
      <c r="FO60" s="5"/>
      <c r="FP60" s="5"/>
      <c r="FQ60" s="5"/>
      <c r="FR60" s="5"/>
      <c r="FS60" s="5"/>
      <c r="FT60" s="5"/>
      <c r="FU60" s="5"/>
      <c r="FV60" s="11"/>
      <c r="FW60" s="11"/>
      <c r="FX60" s="11"/>
      <c r="FY60" s="11"/>
      <c r="FZ60" s="11"/>
      <c r="GA60" s="11"/>
    </row>
    <row r="61" spans="1:183" s="6" customFormat="1" ht="13.5" thickBot="1" x14ac:dyDescent="0.3">
      <c r="A61" s="187" t="str">
        <f>+D61</f>
        <v>N. 5</v>
      </c>
      <c r="B61" s="4"/>
      <c r="C61" s="334" t="s">
        <v>52</v>
      </c>
      <c r="D61" s="337" t="s">
        <v>79</v>
      </c>
      <c r="E61" s="338"/>
      <c r="F61" s="82"/>
      <c r="G61" s="82"/>
      <c r="H61" s="83" t="s">
        <v>4</v>
      </c>
      <c r="I61" s="178">
        <v>200</v>
      </c>
      <c r="J61" s="84" t="s">
        <v>5</v>
      </c>
      <c r="K61" s="57"/>
      <c r="L61" s="57"/>
      <c r="M61" s="72">
        <f>IF(I61&lt;=200,2,_xlfn.CEILING.MATH((I62/2)/144))</f>
        <v>2</v>
      </c>
      <c r="N61" s="73">
        <f>IF(I56&lt;=200,144,144)</f>
        <v>144</v>
      </c>
      <c r="O61" s="73" t="s">
        <v>18</v>
      </c>
      <c r="P61" s="27" t="s">
        <v>13</v>
      </c>
      <c r="Q61" s="27"/>
      <c r="R61" s="27"/>
      <c r="S61" s="27"/>
      <c r="T61" s="27"/>
      <c r="U61" s="4"/>
      <c r="V61" s="4"/>
      <c r="W61" s="77"/>
      <c r="X61" s="122" t="s">
        <v>12</v>
      </c>
      <c r="Y61" s="4"/>
      <c r="Z61" s="165" t="s">
        <v>11</v>
      </c>
      <c r="AA61" s="165" t="s">
        <v>10</v>
      </c>
      <c r="AB61" s="164"/>
      <c r="AC61" s="166" t="s">
        <v>17</v>
      </c>
      <c r="AD61" s="167">
        <v>13</v>
      </c>
      <c r="AE61" s="167">
        <v>21</v>
      </c>
      <c r="AF61" s="167">
        <v>34</v>
      </c>
      <c r="AG61" s="167">
        <v>55</v>
      </c>
      <c r="AH61" s="167">
        <v>89</v>
      </c>
      <c r="AI61" s="167">
        <v>113</v>
      </c>
      <c r="AJ61" s="167">
        <v>144</v>
      </c>
      <c r="AK61" s="167">
        <v>233</v>
      </c>
      <c r="AL61" s="167"/>
      <c r="AM61" s="168"/>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5"/>
      <c r="FH61" s="5"/>
      <c r="FI61" s="5"/>
      <c r="FJ61" s="5"/>
      <c r="FK61" s="5"/>
      <c r="FL61" s="5"/>
      <c r="FM61" s="5"/>
      <c r="FN61" s="5"/>
      <c r="FO61" s="5"/>
      <c r="FP61" s="5"/>
      <c r="FQ61" s="5"/>
      <c r="FR61" s="5"/>
      <c r="FS61" s="5"/>
      <c r="FT61" s="5"/>
      <c r="FU61" s="5"/>
      <c r="FV61" s="11"/>
      <c r="FW61" s="11"/>
      <c r="FX61" s="11"/>
      <c r="FY61" s="11"/>
      <c r="FZ61" s="11"/>
      <c r="GA61" s="11"/>
    </row>
    <row r="62" spans="1:183" s="6" customFormat="1" ht="12.75" customHeight="1" thickBot="1" x14ac:dyDescent="0.3">
      <c r="A62" s="4"/>
      <c r="B62" s="4"/>
      <c r="C62" s="335"/>
      <c r="D62" s="78"/>
      <c r="E62" s="51"/>
      <c r="F62" s="59"/>
      <c r="G62" s="60" t="s">
        <v>82</v>
      </c>
      <c r="H62" s="61" t="s">
        <v>45</v>
      </c>
      <c r="I62" s="62">
        <f>IF(A61&lt;&gt;0,IF(I61&lt;=200,288,I61*1.44),"")</f>
        <v>288</v>
      </c>
      <c r="J62" s="63" t="s">
        <v>18</v>
      </c>
      <c r="K62" s="57"/>
      <c r="L62" s="57"/>
      <c r="M62" s="74" t="str">
        <f>IF(AA62&gt;0,AA62," ")</f>
        <v xml:space="preserve"> </v>
      </c>
      <c r="N62" s="73" t="str">
        <f>IF(Z62&lt;&gt;0,+X62," ")</f>
        <v xml:space="preserve"> </v>
      </c>
      <c r="O62" s="73" t="str">
        <f>IF(Z62&lt;&gt;0,"B"," ")</f>
        <v xml:space="preserve"> </v>
      </c>
      <c r="P62" s="27" t="str">
        <f>IF(Z62&lt;&gt;0,"estintori aggiuntivi","")</f>
        <v/>
      </c>
      <c r="Q62" s="56"/>
      <c r="R62" s="56"/>
      <c r="S62" s="56"/>
      <c r="T62" s="56"/>
      <c r="U62" s="4"/>
      <c r="V62" s="4"/>
      <c r="W62" s="103" t="s">
        <v>19</v>
      </c>
      <c r="X62" s="182">
        <v>233</v>
      </c>
      <c r="Y62" s="4"/>
      <c r="Z62" s="169">
        <f>IF(I61&lt;=200,0,(I62-(N61*M61))/X62)</f>
        <v>0</v>
      </c>
      <c r="AA62" s="165">
        <f>_xlfn.CEILING.MATH(Z62,1)</f>
        <v>0</v>
      </c>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64"/>
      <c r="BS62" s="164"/>
      <c r="BT62" s="16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5"/>
      <c r="FH62" s="5"/>
      <c r="FI62" s="5"/>
      <c r="FJ62" s="5"/>
      <c r="FK62" s="5"/>
      <c r="FL62" s="5"/>
      <c r="FM62" s="5"/>
      <c r="FN62" s="5"/>
      <c r="FO62" s="5"/>
      <c r="FP62" s="5"/>
      <c r="FQ62" s="5"/>
      <c r="FR62" s="5"/>
      <c r="FS62" s="5"/>
      <c r="FT62" s="5"/>
      <c r="FU62" s="5"/>
      <c r="FV62" s="11"/>
      <c r="FW62" s="11"/>
      <c r="FX62" s="11"/>
      <c r="FY62" s="11"/>
      <c r="FZ62" s="11"/>
      <c r="GA62" s="11"/>
    </row>
    <row r="63" spans="1:183" s="6" customFormat="1" ht="3" customHeight="1" thickBot="1" x14ac:dyDescent="0.3">
      <c r="A63" s="4"/>
      <c r="B63" s="4"/>
      <c r="C63" s="335"/>
      <c r="D63" s="79"/>
      <c r="E63" s="56"/>
      <c r="F63" s="56"/>
      <c r="G63" s="57"/>
      <c r="H63" s="57"/>
      <c r="I63" s="57"/>
      <c r="J63" s="57"/>
      <c r="K63" s="57"/>
      <c r="L63" s="57"/>
      <c r="M63" s="57"/>
      <c r="N63" s="57"/>
      <c r="O63" s="57"/>
      <c r="P63" s="57"/>
      <c r="Q63" s="56"/>
      <c r="R63" s="56"/>
      <c r="S63" s="56"/>
      <c r="T63" s="56"/>
      <c r="U63" s="4"/>
      <c r="V63" s="4"/>
      <c r="W63" s="10"/>
      <c r="X63" s="10"/>
      <c r="Y63" s="124"/>
      <c r="Z63" s="169"/>
      <c r="AA63" s="165"/>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5"/>
      <c r="FH63" s="5"/>
      <c r="FI63" s="5"/>
      <c r="FJ63" s="5"/>
      <c r="FK63" s="5"/>
      <c r="FL63" s="5"/>
      <c r="FM63" s="5"/>
      <c r="FN63" s="5"/>
      <c r="FO63" s="5"/>
      <c r="FP63" s="5"/>
      <c r="FQ63" s="5"/>
      <c r="FR63" s="5"/>
      <c r="FS63" s="5"/>
      <c r="FT63" s="5"/>
      <c r="FU63" s="5"/>
      <c r="FV63" s="11"/>
      <c r="FW63" s="11"/>
      <c r="FX63" s="11"/>
      <c r="FY63" s="11"/>
      <c r="FZ63" s="11"/>
      <c r="GA63" s="11"/>
    </row>
    <row r="64" spans="1:183" s="6" customFormat="1" ht="21.75" customHeight="1" thickBot="1" x14ac:dyDescent="0.3">
      <c r="A64" s="4"/>
      <c r="B64" s="4"/>
      <c r="C64" s="335"/>
      <c r="D64" s="339" t="s">
        <v>113</v>
      </c>
      <c r="E64" s="340"/>
      <c r="F64" s="340"/>
      <c r="G64" s="340"/>
      <c r="H64" s="340"/>
      <c r="I64" s="340"/>
      <c r="J64" s="340"/>
      <c r="K64" s="340"/>
      <c r="L64" s="340"/>
      <c r="M64" s="340"/>
      <c r="N64" s="340"/>
      <c r="O64" s="340"/>
      <c r="P64" s="341"/>
      <c r="Q64" s="341"/>
      <c r="R64" s="341"/>
      <c r="S64" s="341"/>
      <c r="T64" s="341"/>
      <c r="U64" s="4"/>
      <c r="V64" s="4"/>
      <c r="W64" s="107" t="s">
        <v>27</v>
      </c>
      <c r="X64" s="108"/>
      <c r="Y64" s="4"/>
      <c r="Z64" s="169"/>
      <c r="AA64" s="165"/>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5"/>
      <c r="FH64" s="5"/>
      <c r="FI64" s="5"/>
      <c r="FJ64" s="5"/>
      <c r="FK64" s="5"/>
      <c r="FL64" s="5"/>
      <c r="FM64" s="5"/>
      <c r="FN64" s="5"/>
      <c r="FO64" s="5"/>
      <c r="FP64" s="5"/>
      <c r="FQ64" s="5"/>
      <c r="FR64" s="5"/>
      <c r="FS64" s="5"/>
      <c r="FT64" s="5"/>
      <c r="FU64" s="5"/>
      <c r="FV64" s="11"/>
      <c r="FW64" s="11"/>
      <c r="FX64" s="11"/>
      <c r="FY64" s="11"/>
      <c r="FZ64" s="11"/>
      <c r="GA64" s="11"/>
    </row>
    <row r="65" spans="1:183" s="6" customFormat="1" ht="12.75" customHeight="1" thickBot="1" x14ac:dyDescent="0.25">
      <c r="A65" s="4"/>
      <c r="B65" s="4"/>
      <c r="C65" s="335"/>
      <c r="D65" s="342" t="s">
        <v>53</v>
      </c>
      <c r="E65" s="343"/>
      <c r="F65" s="343"/>
      <c r="G65" s="343"/>
      <c r="H65" s="343"/>
      <c r="I65" s="343"/>
      <c r="J65" s="181" t="s">
        <v>2</v>
      </c>
      <c r="K65" s="33"/>
      <c r="L65" s="33"/>
      <c r="M65" s="35" t="s">
        <v>58</v>
      </c>
      <c r="N65" s="68" t="s">
        <v>22</v>
      </c>
      <c r="O65" s="36"/>
      <c r="P65" s="33"/>
      <c r="Q65" s="27"/>
      <c r="R65" s="27"/>
      <c r="S65" s="27"/>
      <c r="T65" s="27"/>
      <c r="U65" s="4"/>
      <c r="V65" s="4"/>
      <c r="W65" s="118" t="s">
        <v>24</v>
      </c>
      <c r="X65" s="185">
        <v>3</v>
      </c>
      <c r="Y65" s="4"/>
      <c r="Z65" s="169"/>
      <c r="AA65" s="165"/>
      <c r="AB65" s="164"/>
      <c r="AC65" s="166" t="s">
        <v>21</v>
      </c>
      <c r="AD65" s="167">
        <v>10</v>
      </c>
      <c r="AE65" s="167">
        <v>9</v>
      </c>
      <c r="AF65" s="167">
        <v>8</v>
      </c>
      <c r="AG65" s="167">
        <v>7</v>
      </c>
      <c r="AH65" s="167">
        <v>6</v>
      </c>
      <c r="AI65" s="167">
        <v>5</v>
      </c>
      <c r="AJ65" s="167">
        <v>4</v>
      </c>
      <c r="AK65" s="167">
        <v>3</v>
      </c>
      <c r="AL65" s="167">
        <v>2</v>
      </c>
      <c r="AM65" s="168">
        <v>1</v>
      </c>
      <c r="AN65" s="164"/>
      <c r="AO65" s="164"/>
      <c r="AP65" s="164"/>
      <c r="AQ65" s="164"/>
      <c r="AR65" s="164"/>
      <c r="AS65" s="164"/>
      <c r="AT65" s="164"/>
      <c r="AU65" s="164"/>
      <c r="AV65" s="164"/>
      <c r="AW65" s="164"/>
      <c r="AX65" s="164"/>
      <c r="AY65" s="164"/>
      <c r="AZ65" s="164"/>
      <c r="BA65" s="164"/>
      <c r="BB65" s="164"/>
      <c r="BC65" s="164"/>
      <c r="BD65" s="170" t="s">
        <v>1</v>
      </c>
      <c r="BE65" s="171" t="s">
        <v>2</v>
      </c>
      <c r="BF65" s="164"/>
      <c r="BG65" s="164"/>
      <c r="BH65" s="164"/>
      <c r="BI65" s="164"/>
      <c r="BJ65" s="164"/>
      <c r="BK65" s="164"/>
      <c r="BL65" s="164"/>
      <c r="BM65" s="164"/>
      <c r="BN65" s="164"/>
      <c r="BO65" s="164"/>
      <c r="BP65" s="164"/>
      <c r="BQ65" s="164"/>
      <c r="BR65" s="164"/>
      <c r="BS65" s="164"/>
      <c r="BT65" s="16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5"/>
      <c r="FH65" s="5"/>
      <c r="FI65" s="5"/>
      <c r="FJ65" s="5"/>
      <c r="FK65" s="5"/>
      <c r="FL65" s="5"/>
      <c r="FM65" s="5"/>
      <c r="FN65" s="5"/>
      <c r="FO65" s="5"/>
      <c r="FP65" s="5"/>
      <c r="FQ65" s="5"/>
      <c r="FR65" s="5"/>
      <c r="FS65" s="5"/>
      <c r="FT65" s="5"/>
      <c r="FU65" s="5"/>
      <c r="FV65" s="11"/>
      <c r="FW65" s="11"/>
      <c r="FX65" s="11"/>
      <c r="FY65" s="11"/>
      <c r="FZ65" s="11"/>
      <c r="GA65" s="11"/>
    </row>
    <row r="66" spans="1:183" s="6" customFormat="1" ht="13.5" thickBot="1" x14ac:dyDescent="0.3">
      <c r="A66" s="4"/>
      <c r="B66" s="4"/>
      <c r="C66" s="335"/>
      <c r="D66" s="112" t="s">
        <v>95</v>
      </c>
      <c r="E66" s="27"/>
      <c r="F66" s="179" t="s">
        <v>2</v>
      </c>
      <c r="G66" s="33"/>
      <c r="H66" s="34"/>
      <c r="I66" s="32" t="str">
        <f>IF(J65="SI","di cui almeno : ","")</f>
        <v/>
      </c>
      <c r="J66" s="27"/>
      <c r="K66" s="27"/>
      <c r="L66" s="33"/>
      <c r="M66" s="86" t="str">
        <f>IF(J65="SI",+M61,"***")</f>
        <v>***</v>
      </c>
      <c r="N66" s="87" t="str">
        <f>IF(J65="SI",5,"***")</f>
        <v>***</v>
      </c>
      <c r="O66" s="27" t="str">
        <f>IF(J65="SI"," pari alla classe","")</f>
        <v/>
      </c>
      <c r="P66" s="14"/>
      <c r="Q66" s="27"/>
      <c r="R66" s="27" t="str">
        <f>IF(J65="SI",144,"")</f>
        <v/>
      </c>
      <c r="S66" s="27" t="str">
        <f>IF(J65="SI","B","")</f>
        <v/>
      </c>
      <c r="T66" s="14"/>
      <c r="U66" s="4"/>
      <c r="V66" s="4"/>
      <c r="W66" s="103" t="s">
        <v>23</v>
      </c>
      <c r="X66" s="105">
        <f>HLOOKUP(X65,AD65:AM66,2,FALSE)</f>
        <v>233</v>
      </c>
      <c r="Y66" s="4"/>
      <c r="Z66" s="169">
        <f>IF(I61&lt;=200,0,(I62-(N61*M61))/X66)</f>
        <v>0</v>
      </c>
      <c r="AA66" s="165">
        <f>_xlfn.CEILING.MATH(Z66,1)</f>
        <v>0</v>
      </c>
      <c r="AB66" s="164"/>
      <c r="AC66" s="166" t="s">
        <v>20</v>
      </c>
      <c r="AD66" s="167">
        <v>55</v>
      </c>
      <c r="AE66" s="167">
        <v>55</v>
      </c>
      <c r="AF66" s="167">
        <v>89</v>
      </c>
      <c r="AG66" s="167">
        <v>89</v>
      </c>
      <c r="AH66" s="167">
        <v>144</v>
      </c>
      <c r="AI66" s="167">
        <v>144</v>
      </c>
      <c r="AJ66" s="167">
        <v>233</v>
      </c>
      <c r="AK66" s="167">
        <v>233</v>
      </c>
      <c r="AL66" s="167">
        <v>233</v>
      </c>
      <c r="AM66" s="168">
        <v>233</v>
      </c>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5"/>
      <c r="FH66" s="5"/>
      <c r="FI66" s="5"/>
      <c r="FJ66" s="5"/>
      <c r="FK66" s="5"/>
      <c r="FL66" s="5"/>
      <c r="FM66" s="5"/>
      <c r="FN66" s="5"/>
      <c r="FO66" s="5"/>
      <c r="FP66" s="5"/>
      <c r="FQ66" s="5"/>
      <c r="FR66" s="5"/>
      <c r="FS66" s="5"/>
      <c r="FT66" s="5"/>
      <c r="FU66" s="5"/>
      <c r="FV66" s="11"/>
      <c r="FW66" s="11"/>
      <c r="FX66" s="11"/>
      <c r="FY66" s="11"/>
      <c r="FZ66" s="11"/>
      <c r="GA66" s="11"/>
    </row>
    <row r="67" spans="1:183" s="6" customFormat="1" ht="13.5" thickBot="1" x14ac:dyDescent="0.3">
      <c r="A67" s="4"/>
      <c r="B67" s="4"/>
      <c r="C67" s="335"/>
      <c r="D67" s="112" t="s">
        <v>59</v>
      </c>
      <c r="E67" s="113"/>
      <c r="F67" s="113"/>
      <c r="G67" s="114"/>
      <c r="H67" s="179" t="s">
        <v>2</v>
      </c>
      <c r="I67" s="110">
        <f>IF(H67="NO",0,X67)</f>
        <v>0</v>
      </c>
      <c r="J67" s="111" t="s">
        <v>5</v>
      </c>
      <c r="K67" s="27"/>
      <c r="L67" s="33"/>
      <c r="M67" s="88" t="str">
        <f>IF(J65="SI",IF(AA66&gt;0,AA66,"***"),"***")</f>
        <v>***</v>
      </c>
      <c r="N67" s="88" t="str">
        <f>IF(J65="SI",IF(AA66&gt;0,X65,"***"),"***")</f>
        <v>***</v>
      </c>
      <c r="O67" s="27" t="str">
        <f>IF(J65="SI"," pari alla classe","")</f>
        <v/>
      </c>
      <c r="P67" s="14"/>
      <c r="Q67" s="27"/>
      <c r="R67" s="27" t="str">
        <f>IF(J65="SI",X66,"")</f>
        <v/>
      </c>
      <c r="S67" s="27" t="str">
        <f>IF(J65="SI",IF(AA66&gt;0,"B",""),"")</f>
        <v/>
      </c>
      <c r="T67" s="14"/>
      <c r="U67" s="4"/>
      <c r="V67" s="4"/>
      <c r="W67" s="115" t="s">
        <v>60</v>
      </c>
      <c r="X67" s="184">
        <v>0.7</v>
      </c>
      <c r="Y67" s="116" t="s">
        <v>5</v>
      </c>
      <c r="Z67" s="169"/>
      <c r="AA67" s="165"/>
      <c r="AB67" s="164"/>
      <c r="AC67" s="172"/>
      <c r="AD67" s="172"/>
      <c r="AE67" s="172"/>
      <c r="AF67" s="172"/>
      <c r="AG67" s="172"/>
      <c r="AH67" s="172"/>
      <c r="AI67" s="172"/>
      <c r="AJ67" s="172"/>
      <c r="AK67" s="172"/>
      <c r="AL67" s="172"/>
      <c r="AM67" s="172"/>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5"/>
      <c r="FH67" s="5"/>
      <c r="FI67" s="5"/>
      <c r="FJ67" s="5"/>
      <c r="FK67" s="5"/>
      <c r="FL67" s="5"/>
      <c r="FM67" s="5"/>
      <c r="FN67" s="5"/>
      <c r="FO67" s="5"/>
      <c r="FP67" s="5"/>
      <c r="FQ67" s="5"/>
      <c r="FR67" s="5"/>
      <c r="FS67" s="5"/>
      <c r="FT67" s="5"/>
      <c r="FU67" s="5"/>
      <c r="FV67" s="11"/>
      <c r="FW67" s="11"/>
      <c r="FX67" s="11"/>
      <c r="FY67" s="11"/>
      <c r="FZ67" s="11"/>
      <c r="GA67" s="11"/>
    </row>
    <row r="68" spans="1:183" s="6" customFormat="1" ht="3" customHeight="1" x14ac:dyDescent="0.25">
      <c r="A68" s="4"/>
      <c r="B68" s="4"/>
      <c r="C68" s="335"/>
      <c r="D68" s="79"/>
      <c r="E68" s="56"/>
      <c r="F68" s="56"/>
      <c r="G68" s="57"/>
      <c r="H68" s="58"/>
      <c r="I68" s="58"/>
      <c r="J68" s="58"/>
      <c r="K68" s="57"/>
      <c r="L68" s="57"/>
      <c r="M68" s="57"/>
      <c r="N68" s="57"/>
      <c r="O68" s="57"/>
      <c r="P68" s="57"/>
      <c r="Q68" s="57"/>
      <c r="R68" s="56"/>
      <c r="S68" s="56"/>
      <c r="T68" s="56"/>
      <c r="U68" s="4"/>
      <c r="V68" s="4"/>
      <c r="W68" s="4"/>
      <c r="X68" s="4"/>
      <c r="Y68" s="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5"/>
      <c r="FH68" s="5"/>
      <c r="FI68" s="5"/>
      <c r="FJ68" s="5"/>
      <c r="FK68" s="5"/>
      <c r="FL68" s="5"/>
      <c r="FM68" s="5"/>
      <c r="FN68" s="5"/>
      <c r="FO68" s="5"/>
      <c r="FP68" s="5"/>
      <c r="FQ68" s="5"/>
      <c r="FR68" s="5"/>
      <c r="FS68" s="5"/>
      <c r="FT68" s="5"/>
      <c r="FU68" s="5"/>
      <c r="FV68" s="11"/>
      <c r="FW68" s="11"/>
      <c r="FX68" s="11"/>
      <c r="FY68" s="11"/>
      <c r="FZ68" s="11"/>
      <c r="GA68" s="11"/>
    </row>
    <row r="69" spans="1:183" s="6" customFormat="1" ht="13.5" customHeight="1" thickBot="1" x14ac:dyDescent="0.3">
      <c r="A69" s="4"/>
      <c r="B69" s="4"/>
      <c r="C69" s="336"/>
      <c r="D69" s="80"/>
      <c r="E69" s="64"/>
      <c r="F69" s="64"/>
      <c r="G69" s="65" t="s">
        <v>50</v>
      </c>
      <c r="H69" s="66" t="s">
        <v>46</v>
      </c>
      <c r="I69" s="180">
        <v>15</v>
      </c>
      <c r="J69" s="67" t="s">
        <v>0</v>
      </c>
      <c r="K69" s="64"/>
      <c r="L69" s="64"/>
      <c r="M69" s="30" t="str">
        <f>IF(I69&gt;15,"Distanza non ammissibile (S.6.6.1.2 comma 3 lettera c.)","Distanza ≤ 15 m (S.6.6.1.2 comma 3 lettera c.)")</f>
        <v>Distanza ≤ 15 m (S.6.6.1.2 comma 3 lettera c.)</v>
      </c>
      <c r="N69" s="64"/>
      <c r="O69" s="64"/>
      <c r="P69" s="64"/>
      <c r="Q69" s="64"/>
      <c r="R69" s="64"/>
      <c r="S69" s="64"/>
      <c r="T69" s="64"/>
      <c r="U69" s="4"/>
      <c r="V69" s="4"/>
      <c r="W69" s="4"/>
      <c r="X69" s="4"/>
      <c r="Y69" s="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5"/>
      <c r="FH69" s="5"/>
      <c r="FI69" s="5"/>
      <c r="FJ69" s="5"/>
      <c r="FK69" s="5"/>
      <c r="FL69" s="5"/>
      <c r="FM69" s="5"/>
      <c r="FN69" s="5"/>
      <c r="FO69" s="5"/>
      <c r="FP69" s="5"/>
      <c r="FQ69" s="5"/>
      <c r="FR69" s="5"/>
      <c r="FS69" s="5"/>
      <c r="FT69" s="5"/>
      <c r="FU69" s="5"/>
      <c r="FV69" s="11"/>
      <c r="FW69" s="11"/>
      <c r="FX69" s="11"/>
      <c r="FY69" s="11"/>
      <c r="FZ69" s="11"/>
      <c r="GA69" s="11"/>
    </row>
    <row r="70" spans="1:183" s="50" customFormat="1" ht="6" customHeight="1" thickBot="1" x14ac:dyDescent="0.3">
      <c r="A70" s="46"/>
      <c r="B70" s="46"/>
      <c r="C70" s="189"/>
      <c r="D70" s="189"/>
      <c r="E70" s="189"/>
      <c r="F70" s="189"/>
      <c r="G70" s="189"/>
      <c r="H70" s="189"/>
      <c r="I70" s="189"/>
      <c r="J70" s="189"/>
      <c r="K70" s="189"/>
      <c r="L70" s="189"/>
      <c r="M70" s="189"/>
      <c r="N70" s="189"/>
      <c r="O70" s="189"/>
      <c r="P70" s="189"/>
      <c r="Q70" s="189"/>
      <c r="R70" s="189"/>
      <c r="S70" s="189"/>
      <c r="T70" s="189"/>
      <c r="U70" s="46"/>
      <c r="V70" s="46"/>
      <c r="W70" s="97"/>
      <c r="X70" s="97"/>
      <c r="Y70" s="46"/>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row>
    <row r="71" spans="1:183" s="6" customFormat="1" ht="13.5" thickBot="1" x14ac:dyDescent="0.3">
      <c r="A71" s="4"/>
      <c r="B71" s="4"/>
      <c r="C71" s="344" t="s">
        <v>16</v>
      </c>
      <c r="D71" s="345"/>
      <c r="E71" s="345"/>
      <c r="F71" s="52"/>
      <c r="G71" s="125" t="s">
        <v>81</v>
      </c>
      <c r="H71" s="177" t="s">
        <v>2</v>
      </c>
      <c r="I71" s="52"/>
      <c r="J71" s="52"/>
      <c r="K71" s="52"/>
      <c r="L71" s="52"/>
      <c r="M71" s="53" t="s">
        <v>58</v>
      </c>
      <c r="N71" s="54" t="s">
        <v>15</v>
      </c>
      <c r="O71" s="55"/>
      <c r="P71" s="55"/>
      <c r="Q71" s="55"/>
      <c r="R71" s="55"/>
      <c r="S71" s="55"/>
      <c r="T71" s="55"/>
      <c r="U71" s="4"/>
      <c r="V71" s="4"/>
      <c r="W71" s="104" t="s">
        <v>26</v>
      </c>
      <c r="X71" s="117"/>
      <c r="Y71" s="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5"/>
      <c r="FH71" s="5"/>
      <c r="FI71" s="5"/>
      <c r="FJ71" s="5"/>
      <c r="FK71" s="5"/>
      <c r="FL71" s="5"/>
      <c r="FM71" s="5"/>
      <c r="FN71" s="5"/>
      <c r="FO71" s="5"/>
      <c r="FP71" s="5"/>
      <c r="FQ71" s="5"/>
      <c r="FR71" s="5"/>
      <c r="FS71" s="5"/>
      <c r="FT71" s="5"/>
      <c r="FU71" s="5"/>
      <c r="FV71" s="11"/>
      <c r="FW71" s="11"/>
      <c r="FX71" s="11"/>
      <c r="FY71" s="11"/>
      <c r="FZ71" s="11"/>
      <c r="GA71" s="11"/>
    </row>
    <row r="72" spans="1:183" s="6" customFormat="1" ht="13.5" thickBot="1" x14ac:dyDescent="0.3">
      <c r="A72" s="187" t="str">
        <f>+D72</f>
        <v>N. 6</v>
      </c>
      <c r="B72" s="4"/>
      <c r="C72" s="334" t="s">
        <v>52</v>
      </c>
      <c r="D72" s="337" t="s">
        <v>80</v>
      </c>
      <c r="E72" s="338"/>
      <c r="F72" s="82"/>
      <c r="G72" s="82"/>
      <c r="H72" s="83" t="s">
        <v>4</v>
      </c>
      <c r="I72" s="178">
        <v>200</v>
      </c>
      <c r="J72" s="84" t="s">
        <v>5</v>
      </c>
      <c r="K72" s="57"/>
      <c r="L72" s="57"/>
      <c r="M72" s="72">
        <f>IF(I72&lt;=200,2,_xlfn.CEILING.MATH((I73/2)/144))</f>
        <v>2</v>
      </c>
      <c r="N72" s="73">
        <f>IF(I67&lt;=200,144,144)</f>
        <v>144</v>
      </c>
      <c r="O72" s="73" t="s">
        <v>18</v>
      </c>
      <c r="P72" s="27" t="s">
        <v>13</v>
      </c>
      <c r="Q72" s="27"/>
      <c r="R72" s="27"/>
      <c r="S72" s="27"/>
      <c r="T72" s="27"/>
      <c r="U72" s="4"/>
      <c r="V72" s="4"/>
      <c r="W72" s="77"/>
      <c r="X72" s="122" t="s">
        <v>12</v>
      </c>
      <c r="Y72" s="4"/>
      <c r="Z72" s="165" t="s">
        <v>11</v>
      </c>
      <c r="AA72" s="165" t="s">
        <v>10</v>
      </c>
      <c r="AB72" s="164"/>
      <c r="AC72" s="166" t="s">
        <v>17</v>
      </c>
      <c r="AD72" s="167">
        <v>13</v>
      </c>
      <c r="AE72" s="167">
        <v>21</v>
      </c>
      <c r="AF72" s="167">
        <v>34</v>
      </c>
      <c r="AG72" s="167">
        <v>55</v>
      </c>
      <c r="AH72" s="167">
        <v>89</v>
      </c>
      <c r="AI72" s="167">
        <v>113</v>
      </c>
      <c r="AJ72" s="167">
        <v>144</v>
      </c>
      <c r="AK72" s="167">
        <v>233</v>
      </c>
      <c r="AL72" s="167"/>
      <c r="AM72" s="168"/>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5"/>
      <c r="FH72" s="5"/>
      <c r="FI72" s="5"/>
      <c r="FJ72" s="5"/>
      <c r="FK72" s="5"/>
      <c r="FL72" s="5"/>
      <c r="FM72" s="5"/>
      <c r="FN72" s="5"/>
      <c r="FO72" s="5"/>
      <c r="FP72" s="5"/>
      <c r="FQ72" s="5"/>
      <c r="FR72" s="5"/>
      <c r="FS72" s="5"/>
      <c r="FT72" s="5"/>
      <c r="FU72" s="5"/>
      <c r="FV72" s="11"/>
      <c r="FW72" s="11"/>
      <c r="FX72" s="11"/>
      <c r="FY72" s="11"/>
      <c r="FZ72" s="11"/>
      <c r="GA72" s="11"/>
    </row>
    <row r="73" spans="1:183" s="6" customFormat="1" ht="12.75" customHeight="1" thickBot="1" x14ac:dyDescent="0.3">
      <c r="A73" s="4"/>
      <c r="B73" s="4"/>
      <c r="C73" s="335"/>
      <c r="D73" s="78"/>
      <c r="E73" s="51"/>
      <c r="F73" s="59"/>
      <c r="G73" s="60" t="s">
        <v>82</v>
      </c>
      <c r="H73" s="61" t="s">
        <v>45</v>
      </c>
      <c r="I73" s="62">
        <f>IF(A72&lt;&gt;0,IF(I72&lt;=200,288,I72*1.44),"")</f>
        <v>288</v>
      </c>
      <c r="J73" s="63" t="s">
        <v>18</v>
      </c>
      <c r="K73" s="57"/>
      <c r="L73" s="57"/>
      <c r="M73" s="74" t="str">
        <f>IF(AA73&gt;0,AA73," ")</f>
        <v xml:space="preserve"> </v>
      </c>
      <c r="N73" s="73" t="str">
        <f>IF(Z73&lt;&gt;0,+X73," ")</f>
        <v xml:space="preserve"> </v>
      </c>
      <c r="O73" s="73" t="str">
        <f>IF(Z73&lt;&gt;0,"B"," ")</f>
        <v xml:space="preserve"> </v>
      </c>
      <c r="P73" s="27" t="str">
        <f>IF(Z73&lt;&gt;0,"estintori aggiuntivi","")</f>
        <v/>
      </c>
      <c r="Q73" s="56"/>
      <c r="R73" s="56"/>
      <c r="S73" s="56"/>
      <c r="T73" s="56"/>
      <c r="U73" s="4"/>
      <c r="V73" s="4"/>
      <c r="W73" s="103" t="s">
        <v>19</v>
      </c>
      <c r="X73" s="182">
        <v>233</v>
      </c>
      <c r="Y73" s="4"/>
      <c r="Z73" s="169">
        <f>IF(I72&lt;=200,0,(I73-(N72*M72))/X73)</f>
        <v>0</v>
      </c>
      <c r="AA73" s="165">
        <f>_xlfn.CEILING.MATH(Z73,1)</f>
        <v>0</v>
      </c>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5"/>
      <c r="FH73" s="5"/>
      <c r="FI73" s="5"/>
      <c r="FJ73" s="5"/>
      <c r="FK73" s="5"/>
      <c r="FL73" s="5"/>
      <c r="FM73" s="5"/>
      <c r="FN73" s="5"/>
      <c r="FO73" s="5"/>
      <c r="FP73" s="5"/>
      <c r="FQ73" s="5"/>
      <c r="FR73" s="5"/>
      <c r="FS73" s="5"/>
      <c r="FT73" s="5"/>
      <c r="FU73" s="5"/>
      <c r="FV73" s="11"/>
      <c r="FW73" s="11"/>
      <c r="FX73" s="11"/>
      <c r="FY73" s="11"/>
      <c r="FZ73" s="11"/>
      <c r="GA73" s="11"/>
    </row>
    <row r="74" spans="1:183" s="6" customFormat="1" ht="3" customHeight="1" thickBot="1" x14ac:dyDescent="0.3">
      <c r="A74" s="4"/>
      <c r="B74" s="4"/>
      <c r="C74" s="335"/>
      <c r="D74" s="79"/>
      <c r="E74" s="56"/>
      <c r="F74" s="56"/>
      <c r="G74" s="57"/>
      <c r="H74" s="57"/>
      <c r="I74" s="57"/>
      <c r="J74" s="57"/>
      <c r="K74" s="57"/>
      <c r="L74" s="57"/>
      <c r="M74" s="57"/>
      <c r="N74" s="57"/>
      <c r="O74" s="57"/>
      <c r="P74" s="57"/>
      <c r="Q74" s="56"/>
      <c r="R74" s="56"/>
      <c r="S74" s="56"/>
      <c r="T74" s="56"/>
      <c r="U74" s="4"/>
      <c r="V74" s="4"/>
      <c r="W74" s="10"/>
      <c r="X74" s="10"/>
      <c r="Y74" s="124"/>
      <c r="Z74" s="169"/>
      <c r="AA74" s="165"/>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5"/>
      <c r="FH74" s="5"/>
      <c r="FI74" s="5"/>
      <c r="FJ74" s="5"/>
      <c r="FK74" s="5"/>
      <c r="FL74" s="5"/>
      <c r="FM74" s="5"/>
      <c r="FN74" s="5"/>
      <c r="FO74" s="5"/>
      <c r="FP74" s="5"/>
      <c r="FQ74" s="5"/>
      <c r="FR74" s="5"/>
      <c r="FS74" s="5"/>
      <c r="FT74" s="5"/>
      <c r="FU74" s="5"/>
      <c r="FV74" s="11"/>
      <c r="FW74" s="11"/>
      <c r="FX74" s="11"/>
      <c r="FY74" s="11"/>
      <c r="FZ74" s="11"/>
      <c r="GA74" s="11"/>
    </row>
    <row r="75" spans="1:183" s="6" customFormat="1" ht="21.75" customHeight="1" thickBot="1" x14ac:dyDescent="0.3">
      <c r="A75" s="4"/>
      <c r="B75" s="4"/>
      <c r="C75" s="335"/>
      <c r="D75" s="339" t="s">
        <v>113</v>
      </c>
      <c r="E75" s="340"/>
      <c r="F75" s="340"/>
      <c r="G75" s="340"/>
      <c r="H75" s="340"/>
      <c r="I75" s="340"/>
      <c r="J75" s="340"/>
      <c r="K75" s="340"/>
      <c r="L75" s="340"/>
      <c r="M75" s="340"/>
      <c r="N75" s="340"/>
      <c r="O75" s="340"/>
      <c r="P75" s="341"/>
      <c r="Q75" s="341"/>
      <c r="R75" s="341"/>
      <c r="S75" s="341"/>
      <c r="T75" s="341"/>
      <c r="U75" s="4"/>
      <c r="V75" s="4"/>
      <c r="W75" s="107" t="s">
        <v>27</v>
      </c>
      <c r="X75" s="108"/>
      <c r="Y75" s="4"/>
      <c r="Z75" s="169"/>
      <c r="AA75" s="165"/>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5"/>
      <c r="FH75" s="5"/>
      <c r="FI75" s="5"/>
      <c r="FJ75" s="5"/>
      <c r="FK75" s="5"/>
      <c r="FL75" s="5"/>
      <c r="FM75" s="5"/>
      <c r="FN75" s="5"/>
      <c r="FO75" s="5"/>
      <c r="FP75" s="5"/>
      <c r="FQ75" s="5"/>
      <c r="FR75" s="5"/>
      <c r="FS75" s="5"/>
      <c r="FT75" s="5"/>
      <c r="FU75" s="5"/>
      <c r="FV75" s="11"/>
      <c r="FW75" s="11"/>
      <c r="FX75" s="11"/>
      <c r="FY75" s="11"/>
      <c r="FZ75" s="11"/>
      <c r="GA75" s="11"/>
    </row>
    <row r="76" spans="1:183" s="6" customFormat="1" ht="12.75" customHeight="1" thickBot="1" x14ac:dyDescent="0.25">
      <c r="A76" s="4"/>
      <c r="B76" s="4"/>
      <c r="C76" s="335"/>
      <c r="D76" s="342" t="s">
        <v>53</v>
      </c>
      <c r="E76" s="343"/>
      <c r="F76" s="343"/>
      <c r="G76" s="343"/>
      <c r="H76" s="343"/>
      <c r="I76" s="343"/>
      <c r="J76" s="181" t="s">
        <v>2</v>
      </c>
      <c r="K76" s="33"/>
      <c r="L76" s="33"/>
      <c r="M76" s="35" t="s">
        <v>58</v>
      </c>
      <c r="N76" s="68" t="s">
        <v>22</v>
      </c>
      <c r="O76" s="36"/>
      <c r="P76" s="33"/>
      <c r="Q76" s="27"/>
      <c r="R76" s="27"/>
      <c r="S76" s="27"/>
      <c r="T76" s="27"/>
      <c r="U76" s="4"/>
      <c r="V76" s="4"/>
      <c r="W76" s="118" t="s">
        <v>24</v>
      </c>
      <c r="X76" s="185">
        <v>3</v>
      </c>
      <c r="Y76" s="4"/>
      <c r="Z76" s="169"/>
      <c r="AA76" s="165"/>
      <c r="AB76" s="164"/>
      <c r="AC76" s="166" t="s">
        <v>21</v>
      </c>
      <c r="AD76" s="167">
        <v>10</v>
      </c>
      <c r="AE76" s="167">
        <v>9</v>
      </c>
      <c r="AF76" s="167">
        <v>8</v>
      </c>
      <c r="AG76" s="167">
        <v>7</v>
      </c>
      <c r="AH76" s="167">
        <v>6</v>
      </c>
      <c r="AI76" s="167">
        <v>5</v>
      </c>
      <c r="AJ76" s="167">
        <v>4</v>
      </c>
      <c r="AK76" s="167">
        <v>3</v>
      </c>
      <c r="AL76" s="167">
        <v>2</v>
      </c>
      <c r="AM76" s="168">
        <v>1</v>
      </c>
      <c r="AN76" s="164"/>
      <c r="AO76" s="164"/>
      <c r="AP76" s="164"/>
      <c r="AQ76" s="164"/>
      <c r="AR76" s="164"/>
      <c r="AS76" s="164"/>
      <c r="AT76" s="164"/>
      <c r="AU76" s="164"/>
      <c r="AV76" s="164"/>
      <c r="AW76" s="164"/>
      <c r="AX76" s="164"/>
      <c r="AY76" s="164"/>
      <c r="AZ76" s="164"/>
      <c r="BA76" s="164"/>
      <c r="BB76" s="164"/>
      <c r="BC76" s="164"/>
      <c r="BD76" s="170" t="s">
        <v>1</v>
      </c>
      <c r="BE76" s="171" t="s">
        <v>2</v>
      </c>
      <c r="BF76" s="164"/>
      <c r="BG76" s="164"/>
      <c r="BH76" s="164"/>
      <c r="BI76" s="164"/>
      <c r="BJ76" s="164"/>
      <c r="BK76" s="164"/>
      <c r="BL76" s="164"/>
      <c r="BM76" s="164"/>
      <c r="BN76" s="164"/>
      <c r="BO76" s="164"/>
      <c r="BP76" s="164"/>
      <c r="BQ76" s="164"/>
      <c r="BR76" s="164"/>
      <c r="BS76" s="164"/>
      <c r="BT76" s="16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5"/>
      <c r="FH76" s="5"/>
      <c r="FI76" s="5"/>
      <c r="FJ76" s="5"/>
      <c r="FK76" s="5"/>
      <c r="FL76" s="5"/>
      <c r="FM76" s="5"/>
      <c r="FN76" s="5"/>
      <c r="FO76" s="5"/>
      <c r="FP76" s="5"/>
      <c r="FQ76" s="5"/>
      <c r="FR76" s="5"/>
      <c r="FS76" s="5"/>
      <c r="FT76" s="5"/>
      <c r="FU76" s="5"/>
      <c r="FV76" s="11"/>
      <c r="FW76" s="11"/>
      <c r="FX76" s="11"/>
      <c r="FY76" s="11"/>
      <c r="FZ76" s="11"/>
      <c r="GA76" s="11"/>
    </row>
    <row r="77" spans="1:183" s="6" customFormat="1" ht="13.5" thickBot="1" x14ac:dyDescent="0.3">
      <c r="A77" s="4"/>
      <c r="B77" s="4"/>
      <c r="C77" s="335"/>
      <c r="D77" s="112" t="s">
        <v>95</v>
      </c>
      <c r="E77" s="27"/>
      <c r="F77" s="179" t="s">
        <v>2</v>
      </c>
      <c r="G77" s="33"/>
      <c r="H77" s="34"/>
      <c r="I77" s="32" t="str">
        <f>IF(J76="SI","di cui almeno : ","")</f>
        <v/>
      </c>
      <c r="J77" s="27"/>
      <c r="K77" s="27"/>
      <c r="L77" s="33"/>
      <c r="M77" s="86" t="str">
        <f>IF(J76="SI",+M72,"***")</f>
        <v>***</v>
      </c>
      <c r="N77" s="87" t="str">
        <f>IF(J76="SI",5,"***")</f>
        <v>***</v>
      </c>
      <c r="O77" s="27" t="str">
        <f>IF(J76="SI"," pari alla classe","")</f>
        <v/>
      </c>
      <c r="P77" s="14"/>
      <c r="Q77" s="27"/>
      <c r="R77" s="27" t="str">
        <f>IF(J76="SI",144,"")</f>
        <v/>
      </c>
      <c r="S77" s="27" t="str">
        <f>IF(J76="SI","B","")</f>
        <v/>
      </c>
      <c r="T77" s="14"/>
      <c r="U77" s="4"/>
      <c r="V77" s="4"/>
      <c r="W77" s="103" t="s">
        <v>23</v>
      </c>
      <c r="X77" s="105">
        <f>HLOOKUP(X76,AD76:AM77,2,FALSE)</f>
        <v>233</v>
      </c>
      <c r="Y77" s="4"/>
      <c r="Z77" s="169">
        <f>IF(I72&lt;=200,0,(I73-(N72*M72))/X77)</f>
        <v>0</v>
      </c>
      <c r="AA77" s="165">
        <f>_xlfn.CEILING.MATH(Z77,1)</f>
        <v>0</v>
      </c>
      <c r="AB77" s="164"/>
      <c r="AC77" s="166" t="s">
        <v>20</v>
      </c>
      <c r="AD77" s="167">
        <v>55</v>
      </c>
      <c r="AE77" s="167">
        <v>55</v>
      </c>
      <c r="AF77" s="167">
        <v>89</v>
      </c>
      <c r="AG77" s="167">
        <v>89</v>
      </c>
      <c r="AH77" s="167">
        <v>144</v>
      </c>
      <c r="AI77" s="167">
        <v>144</v>
      </c>
      <c r="AJ77" s="167">
        <v>233</v>
      </c>
      <c r="AK77" s="167">
        <v>233</v>
      </c>
      <c r="AL77" s="167">
        <v>233</v>
      </c>
      <c r="AM77" s="168">
        <v>233</v>
      </c>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5"/>
      <c r="FH77" s="5"/>
      <c r="FI77" s="5"/>
      <c r="FJ77" s="5"/>
      <c r="FK77" s="5"/>
      <c r="FL77" s="5"/>
      <c r="FM77" s="5"/>
      <c r="FN77" s="5"/>
      <c r="FO77" s="5"/>
      <c r="FP77" s="5"/>
      <c r="FQ77" s="5"/>
      <c r="FR77" s="5"/>
      <c r="FS77" s="5"/>
      <c r="FT77" s="5"/>
      <c r="FU77" s="5"/>
      <c r="FV77" s="11"/>
      <c r="FW77" s="11"/>
      <c r="FX77" s="11"/>
      <c r="FY77" s="11"/>
      <c r="FZ77" s="11"/>
      <c r="GA77" s="11"/>
    </row>
    <row r="78" spans="1:183" s="6" customFormat="1" ht="13.5" thickBot="1" x14ac:dyDescent="0.3">
      <c r="A78" s="4"/>
      <c r="B78" s="4"/>
      <c r="C78" s="335"/>
      <c r="D78" s="112" t="s">
        <v>59</v>
      </c>
      <c r="E78" s="113"/>
      <c r="F78" s="113"/>
      <c r="G78" s="114"/>
      <c r="H78" s="179" t="s">
        <v>2</v>
      </c>
      <c r="I78" s="110">
        <f>IF(H78="NO",0,X78)</f>
        <v>0</v>
      </c>
      <c r="J78" s="111" t="s">
        <v>5</v>
      </c>
      <c r="K78" s="27"/>
      <c r="L78" s="33"/>
      <c r="M78" s="88" t="str">
        <f>IF(J76="SI",IF(AA77&gt;0,AA77,"***"),"***")</f>
        <v>***</v>
      </c>
      <c r="N78" s="88" t="str">
        <f>IF(J76="SI",IF(AA77&gt;0,X76,"***"),"***")</f>
        <v>***</v>
      </c>
      <c r="O78" s="27" t="str">
        <f>IF(J76="SI"," pari alla classe","")</f>
        <v/>
      </c>
      <c r="P78" s="14"/>
      <c r="Q78" s="27"/>
      <c r="R78" s="27" t="str">
        <f>IF(J76="SI",X77,"")</f>
        <v/>
      </c>
      <c r="S78" s="27" t="str">
        <f>IF(J76="SI",IF(AA77&gt;0,"B",""),"")</f>
        <v/>
      </c>
      <c r="T78" s="14"/>
      <c r="U78" s="4"/>
      <c r="V78" s="4"/>
      <c r="W78" s="115" t="s">
        <v>60</v>
      </c>
      <c r="X78" s="186">
        <v>0.8</v>
      </c>
      <c r="Y78" s="116" t="s">
        <v>5</v>
      </c>
      <c r="Z78" s="169"/>
      <c r="AA78" s="165"/>
      <c r="AB78" s="164"/>
      <c r="AC78" s="172"/>
      <c r="AD78" s="172"/>
      <c r="AE78" s="172"/>
      <c r="AF78" s="172"/>
      <c r="AG78" s="172"/>
      <c r="AH78" s="172"/>
      <c r="AI78" s="172"/>
      <c r="AJ78" s="172"/>
      <c r="AK78" s="172"/>
      <c r="AL78" s="172"/>
      <c r="AM78" s="172"/>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5"/>
      <c r="FH78" s="5"/>
      <c r="FI78" s="5"/>
      <c r="FJ78" s="5"/>
      <c r="FK78" s="5"/>
      <c r="FL78" s="5"/>
      <c r="FM78" s="5"/>
      <c r="FN78" s="5"/>
      <c r="FO78" s="5"/>
      <c r="FP78" s="5"/>
      <c r="FQ78" s="5"/>
      <c r="FR78" s="5"/>
      <c r="FS78" s="5"/>
      <c r="FT78" s="5"/>
      <c r="FU78" s="5"/>
      <c r="FV78" s="11"/>
      <c r="FW78" s="11"/>
      <c r="FX78" s="11"/>
      <c r="FY78" s="11"/>
      <c r="FZ78" s="11"/>
      <c r="GA78" s="11"/>
    </row>
    <row r="79" spans="1:183" s="6" customFormat="1" ht="3" customHeight="1" x14ac:dyDescent="0.25">
      <c r="A79" s="4"/>
      <c r="B79" s="4"/>
      <c r="C79" s="335"/>
      <c r="D79" s="79"/>
      <c r="E79" s="56"/>
      <c r="F79" s="56"/>
      <c r="G79" s="57"/>
      <c r="H79" s="58"/>
      <c r="I79" s="58"/>
      <c r="J79" s="58"/>
      <c r="K79" s="57"/>
      <c r="L79" s="57"/>
      <c r="M79" s="57"/>
      <c r="N79" s="57"/>
      <c r="O79" s="57"/>
      <c r="P79" s="57"/>
      <c r="Q79" s="57"/>
      <c r="R79" s="56"/>
      <c r="S79" s="56"/>
      <c r="T79" s="56"/>
      <c r="U79" s="4"/>
      <c r="V79" s="4"/>
      <c r="W79" s="4"/>
      <c r="X79" s="4"/>
      <c r="Y79" s="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5"/>
      <c r="FH79" s="5"/>
      <c r="FI79" s="5"/>
      <c r="FJ79" s="5"/>
      <c r="FK79" s="5"/>
      <c r="FL79" s="5"/>
      <c r="FM79" s="5"/>
      <c r="FN79" s="5"/>
      <c r="FO79" s="5"/>
      <c r="FP79" s="5"/>
      <c r="FQ79" s="5"/>
      <c r="FR79" s="5"/>
      <c r="FS79" s="5"/>
      <c r="FT79" s="5"/>
      <c r="FU79" s="5"/>
      <c r="FV79" s="11"/>
      <c r="FW79" s="11"/>
      <c r="FX79" s="11"/>
      <c r="FY79" s="11"/>
      <c r="FZ79" s="11"/>
      <c r="GA79" s="11"/>
    </row>
    <row r="80" spans="1:183" s="6" customFormat="1" ht="13.5" customHeight="1" thickBot="1" x14ac:dyDescent="0.3">
      <c r="A80" s="4"/>
      <c r="B80" s="4"/>
      <c r="C80" s="336"/>
      <c r="D80" s="80"/>
      <c r="E80" s="64"/>
      <c r="F80" s="64"/>
      <c r="G80" s="65" t="s">
        <v>50</v>
      </c>
      <c r="H80" s="66" t="s">
        <v>46</v>
      </c>
      <c r="I80" s="180">
        <v>15</v>
      </c>
      <c r="J80" s="67" t="s">
        <v>0</v>
      </c>
      <c r="K80" s="64"/>
      <c r="L80" s="64"/>
      <c r="M80" s="30" t="str">
        <f>IF(I80&gt;15,"Distanza non ammissibile (S.6.6.1.2 comma 3 lettera c.)","Distanza ≤ 15 m (S.6.6.1.2 comma 3 lettera c.)")</f>
        <v>Distanza ≤ 15 m (S.6.6.1.2 comma 3 lettera c.)</v>
      </c>
      <c r="N80" s="64"/>
      <c r="O80" s="64"/>
      <c r="P80" s="64"/>
      <c r="Q80" s="64"/>
      <c r="R80" s="64"/>
      <c r="S80" s="64"/>
      <c r="T80" s="64"/>
      <c r="U80" s="4"/>
      <c r="V80" s="4"/>
      <c r="W80" s="4"/>
      <c r="X80" s="4"/>
      <c r="Y80" s="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5"/>
      <c r="FH80" s="5"/>
      <c r="FI80" s="5"/>
      <c r="FJ80" s="5"/>
      <c r="FK80" s="5"/>
      <c r="FL80" s="5"/>
      <c r="FM80" s="5"/>
      <c r="FN80" s="5"/>
      <c r="FO80" s="5"/>
      <c r="FP80" s="5"/>
      <c r="FQ80" s="5"/>
      <c r="FR80" s="5"/>
      <c r="FS80" s="5"/>
      <c r="FT80" s="5"/>
      <c r="FU80" s="5"/>
      <c r="FV80" s="11"/>
      <c r="FW80" s="11"/>
      <c r="FX80" s="11"/>
      <c r="FY80" s="11"/>
      <c r="FZ80" s="11"/>
      <c r="GA80" s="11"/>
    </row>
    <row r="81" spans="1:183" s="50" customFormat="1" ht="6" customHeight="1" thickBot="1" x14ac:dyDescent="0.3">
      <c r="A81" s="46"/>
      <c r="B81" s="46"/>
      <c r="C81" s="189"/>
      <c r="D81" s="189"/>
      <c r="E81" s="189"/>
      <c r="F81" s="189"/>
      <c r="G81" s="189"/>
      <c r="H81" s="189"/>
      <c r="I81" s="189"/>
      <c r="J81" s="189"/>
      <c r="K81" s="189"/>
      <c r="L81" s="189"/>
      <c r="M81" s="189"/>
      <c r="N81" s="189"/>
      <c r="O81" s="189"/>
      <c r="P81" s="189"/>
      <c r="Q81" s="189"/>
      <c r="R81" s="189"/>
      <c r="S81" s="189"/>
      <c r="T81" s="189"/>
      <c r="U81" s="46"/>
      <c r="V81" s="46"/>
      <c r="W81" s="97"/>
      <c r="X81" s="97"/>
      <c r="Y81" s="46"/>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row>
    <row r="82" spans="1:183" s="6" customFormat="1" ht="13.5" thickBot="1" x14ac:dyDescent="0.3">
      <c r="A82" s="4"/>
      <c r="B82" s="4"/>
      <c r="C82" s="344" t="s">
        <v>16</v>
      </c>
      <c r="D82" s="345"/>
      <c r="E82" s="345"/>
      <c r="F82" s="52"/>
      <c r="G82" s="125" t="s">
        <v>81</v>
      </c>
      <c r="H82" s="177"/>
      <c r="I82" s="52"/>
      <c r="J82" s="52"/>
      <c r="K82" s="52"/>
      <c r="L82" s="52"/>
      <c r="M82" s="53" t="s">
        <v>58</v>
      </c>
      <c r="N82" s="54" t="s">
        <v>15</v>
      </c>
      <c r="O82" s="55"/>
      <c r="P82" s="55"/>
      <c r="Q82" s="55"/>
      <c r="R82" s="55"/>
      <c r="S82" s="55"/>
      <c r="T82" s="55"/>
      <c r="U82" s="4"/>
      <c r="V82" s="4"/>
      <c r="W82" s="104" t="s">
        <v>26</v>
      </c>
      <c r="X82" s="117"/>
      <c r="Y82" s="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5"/>
      <c r="FH82" s="5"/>
      <c r="FI82" s="5"/>
      <c r="FJ82" s="5"/>
      <c r="FK82" s="5"/>
      <c r="FL82" s="5"/>
      <c r="FM82" s="5"/>
      <c r="FN82" s="5"/>
      <c r="FO82" s="5"/>
      <c r="FP82" s="5"/>
      <c r="FQ82" s="5"/>
      <c r="FR82" s="5"/>
      <c r="FS82" s="5"/>
      <c r="FT82" s="5"/>
      <c r="FU82" s="5"/>
      <c r="FV82" s="11"/>
      <c r="FW82" s="11"/>
      <c r="FX82" s="11"/>
      <c r="FY82" s="11"/>
      <c r="FZ82" s="11"/>
      <c r="GA82" s="11"/>
    </row>
    <row r="83" spans="1:183" s="6" customFormat="1" ht="13.5" thickBot="1" x14ac:dyDescent="0.3">
      <c r="A83" s="187">
        <f>+D83</f>
        <v>0</v>
      </c>
      <c r="B83" s="4"/>
      <c r="C83" s="334" t="s">
        <v>52</v>
      </c>
      <c r="D83" s="337"/>
      <c r="E83" s="338"/>
      <c r="F83" s="82"/>
      <c r="G83" s="82"/>
      <c r="H83" s="83" t="s">
        <v>4</v>
      </c>
      <c r="I83" s="178"/>
      <c r="J83" s="84" t="s">
        <v>5</v>
      </c>
      <c r="K83" s="57"/>
      <c r="L83" s="57"/>
      <c r="M83" s="72">
        <f>IF(I83&lt;=200,2,_xlfn.CEILING.MATH((I84/2)/144))</f>
        <v>2</v>
      </c>
      <c r="N83" s="73">
        <f>IF(I78&lt;=200,144,144)</f>
        <v>144</v>
      </c>
      <c r="O83" s="73" t="s">
        <v>18</v>
      </c>
      <c r="P83" s="27" t="s">
        <v>13</v>
      </c>
      <c r="Q83" s="27"/>
      <c r="R83" s="27"/>
      <c r="S83" s="27"/>
      <c r="T83" s="27"/>
      <c r="U83" s="4"/>
      <c r="V83" s="4"/>
      <c r="W83" s="77"/>
      <c r="X83" s="122" t="s">
        <v>12</v>
      </c>
      <c r="Y83" s="4"/>
      <c r="Z83" s="165" t="s">
        <v>11</v>
      </c>
      <c r="AA83" s="165" t="s">
        <v>10</v>
      </c>
      <c r="AB83" s="164"/>
      <c r="AC83" s="166" t="s">
        <v>17</v>
      </c>
      <c r="AD83" s="167">
        <v>13</v>
      </c>
      <c r="AE83" s="167">
        <v>21</v>
      </c>
      <c r="AF83" s="167">
        <v>34</v>
      </c>
      <c r="AG83" s="167">
        <v>55</v>
      </c>
      <c r="AH83" s="167">
        <v>89</v>
      </c>
      <c r="AI83" s="167">
        <v>113</v>
      </c>
      <c r="AJ83" s="167">
        <v>144</v>
      </c>
      <c r="AK83" s="167">
        <v>233</v>
      </c>
      <c r="AL83" s="167"/>
      <c r="AM83" s="168"/>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5"/>
      <c r="FH83" s="5"/>
      <c r="FI83" s="5"/>
      <c r="FJ83" s="5"/>
      <c r="FK83" s="5"/>
      <c r="FL83" s="5"/>
      <c r="FM83" s="5"/>
      <c r="FN83" s="5"/>
      <c r="FO83" s="5"/>
      <c r="FP83" s="5"/>
      <c r="FQ83" s="5"/>
      <c r="FR83" s="5"/>
      <c r="FS83" s="5"/>
      <c r="FT83" s="5"/>
      <c r="FU83" s="5"/>
      <c r="FV83" s="11"/>
      <c r="FW83" s="11"/>
      <c r="FX83" s="11"/>
      <c r="FY83" s="11"/>
      <c r="FZ83" s="11"/>
      <c r="GA83" s="11"/>
    </row>
    <row r="84" spans="1:183" s="6" customFormat="1" ht="12.75" customHeight="1" thickBot="1" x14ac:dyDescent="0.3">
      <c r="A84" s="4"/>
      <c r="B84" s="4"/>
      <c r="C84" s="335"/>
      <c r="D84" s="78"/>
      <c r="E84" s="51"/>
      <c r="F84" s="59"/>
      <c r="G84" s="60" t="s">
        <v>82</v>
      </c>
      <c r="H84" s="61" t="s">
        <v>45</v>
      </c>
      <c r="I84" s="62" t="str">
        <f>IF(A83&lt;&gt;0,IF(I83&lt;=200,288,I83*1.44),"")</f>
        <v/>
      </c>
      <c r="J84" s="63" t="s">
        <v>18</v>
      </c>
      <c r="K84" s="57"/>
      <c r="L84" s="57"/>
      <c r="M84" s="74" t="str">
        <f>IF(AA84&gt;0,AA84," ")</f>
        <v xml:space="preserve"> </v>
      </c>
      <c r="N84" s="73" t="str">
        <f>IF(Z84&lt;&gt;0,+X84," ")</f>
        <v xml:space="preserve"> </v>
      </c>
      <c r="O84" s="73" t="str">
        <f>IF(Z84&lt;&gt;0,"B"," ")</f>
        <v xml:space="preserve"> </v>
      </c>
      <c r="P84" s="27" t="str">
        <f>IF(Z84&lt;&gt;0,"estintori aggiuntivi","")</f>
        <v/>
      </c>
      <c r="Q84" s="56"/>
      <c r="R84" s="56"/>
      <c r="S84" s="56"/>
      <c r="T84" s="56"/>
      <c r="U84" s="4"/>
      <c r="V84" s="4"/>
      <c r="W84" s="103" t="s">
        <v>19</v>
      </c>
      <c r="X84" s="182"/>
      <c r="Y84" s="4"/>
      <c r="Z84" s="169">
        <f>IF(I83&lt;=200,0,(I84-(N83*M83))/X84)</f>
        <v>0</v>
      </c>
      <c r="AA84" s="165">
        <f>_xlfn.CEILING.MATH(Z84,1)</f>
        <v>0</v>
      </c>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5"/>
      <c r="FH84" s="5"/>
      <c r="FI84" s="5"/>
      <c r="FJ84" s="5"/>
      <c r="FK84" s="5"/>
      <c r="FL84" s="5"/>
      <c r="FM84" s="5"/>
      <c r="FN84" s="5"/>
      <c r="FO84" s="5"/>
      <c r="FP84" s="5"/>
      <c r="FQ84" s="5"/>
      <c r="FR84" s="5"/>
      <c r="FS84" s="5"/>
      <c r="FT84" s="5"/>
      <c r="FU84" s="5"/>
      <c r="FV84" s="11"/>
      <c r="FW84" s="11"/>
      <c r="FX84" s="11"/>
      <c r="FY84" s="11"/>
      <c r="FZ84" s="11"/>
      <c r="GA84" s="11"/>
    </row>
    <row r="85" spans="1:183" s="6" customFormat="1" ht="3" customHeight="1" thickBot="1" x14ac:dyDescent="0.3">
      <c r="A85" s="4"/>
      <c r="B85" s="4"/>
      <c r="C85" s="335"/>
      <c r="D85" s="79"/>
      <c r="E85" s="56"/>
      <c r="F85" s="56"/>
      <c r="G85" s="57"/>
      <c r="H85" s="57"/>
      <c r="I85" s="57"/>
      <c r="J85" s="57"/>
      <c r="K85" s="57"/>
      <c r="L85" s="57"/>
      <c r="M85" s="57"/>
      <c r="N85" s="57"/>
      <c r="O85" s="57"/>
      <c r="P85" s="57"/>
      <c r="Q85" s="56"/>
      <c r="R85" s="56"/>
      <c r="S85" s="56"/>
      <c r="T85" s="56"/>
      <c r="U85" s="4"/>
      <c r="V85" s="4"/>
      <c r="W85" s="10"/>
      <c r="X85" s="10"/>
      <c r="Y85" s="124"/>
      <c r="Z85" s="169"/>
      <c r="AA85" s="165"/>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5"/>
      <c r="FH85" s="5"/>
      <c r="FI85" s="5"/>
      <c r="FJ85" s="5"/>
      <c r="FK85" s="5"/>
      <c r="FL85" s="5"/>
      <c r="FM85" s="5"/>
      <c r="FN85" s="5"/>
      <c r="FO85" s="5"/>
      <c r="FP85" s="5"/>
      <c r="FQ85" s="5"/>
      <c r="FR85" s="5"/>
      <c r="FS85" s="5"/>
      <c r="FT85" s="5"/>
      <c r="FU85" s="5"/>
      <c r="FV85" s="11"/>
      <c r="FW85" s="11"/>
      <c r="FX85" s="11"/>
      <c r="FY85" s="11"/>
      <c r="FZ85" s="11"/>
      <c r="GA85" s="11"/>
    </row>
    <row r="86" spans="1:183" s="6" customFormat="1" ht="21.75" customHeight="1" thickBot="1" x14ac:dyDescent="0.3">
      <c r="A86" s="4"/>
      <c r="B86" s="4"/>
      <c r="C86" s="335"/>
      <c r="D86" s="339" t="s">
        <v>113</v>
      </c>
      <c r="E86" s="340"/>
      <c r="F86" s="340"/>
      <c r="G86" s="340"/>
      <c r="H86" s="340"/>
      <c r="I86" s="340"/>
      <c r="J86" s="340"/>
      <c r="K86" s="340"/>
      <c r="L86" s="340"/>
      <c r="M86" s="340"/>
      <c r="N86" s="340"/>
      <c r="O86" s="340"/>
      <c r="P86" s="341"/>
      <c r="Q86" s="341"/>
      <c r="R86" s="341"/>
      <c r="S86" s="341"/>
      <c r="T86" s="341"/>
      <c r="U86" s="4"/>
      <c r="V86" s="4"/>
      <c r="W86" s="107" t="s">
        <v>27</v>
      </c>
      <c r="X86" s="108"/>
      <c r="Y86" s="4"/>
      <c r="Z86" s="169"/>
      <c r="AA86" s="165"/>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5"/>
      <c r="FH86" s="5"/>
      <c r="FI86" s="5"/>
      <c r="FJ86" s="5"/>
      <c r="FK86" s="5"/>
      <c r="FL86" s="5"/>
      <c r="FM86" s="5"/>
      <c r="FN86" s="5"/>
      <c r="FO86" s="5"/>
      <c r="FP86" s="5"/>
      <c r="FQ86" s="5"/>
      <c r="FR86" s="5"/>
      <c r="FS86" s="5"/>
      <c r="FT86" s="5"/>
      <c r="FU86" s="5"/>
      <c r="FV86" s="11"/>
      <c r="FW86" s="11"/>
      <c r="FX86" s="11"/>
      <c r="FY86" s="11"/>
      <c r="FZ86" s="11"/>
      <c r="GA86" s="11"/>
    </row>
    <row r="87" spans="1:183" s="6" customFormat="1" ht="12.75" customHeight="1" thickBot="1" x14ac:dyDescent="0.25">
      <c r="A87" s="4"/>
      <c r="B87" s="4"/>
      <c r="C87" s="335"/>
      <c r="D87" s="342" t="s">
        <v>53</v>
      </c>
      <c r="E87" s="343"/>
      <c r="F87" s="343"/>
      <c r="G87" s="343"/>
      <c r="H87" s="343"/>
      <c r="I87" s="343"/>
      <c r="J87" s="181"/>
      <c r="K87" s="33"/>
      <c r="L87" s="33"/>
      <c r="M87" s="35" t="s">
        <v>58</v>
      </c>
      <c r="N87" s="68" t="s">
        <v>22</v>
      </c>
      <c r="O87" s="36"/>
      <c r="P87" s="33"/>
      <c r="Q87" s="27"/>
      <c r="R87" s="27"/>
      <c r="S87" s="27"/>
      <c r="T87" s="27"/>
      <c r="U87" s="4"/>
      <c r="V87" s="4"/>
      <c r="W87" s="118" t="s">
        <v>24</v>
      </c>
      <c r="X87" s="185"/>
      <c r="Y87" s="4"/>
      <c r="Z87" s="169"/>
      <c r="AA87" s="165"/>
      <c r="AB87" s="164"/>
      <c r="AC87" s="166" t="s">
        <v>21</v>
      </c>
      <c r="AD87" s="167">
        <v>10</v>
      </c>
      <c r="AE87" s="167">
        <v>9</v>
      </c>
      <c r="AF87" s="167">
        <v>8</v>
      </c>
      <c r="AG87" s="167">
        <v>7</v>
      </c>
      <c r="AH87" s="167">
        <v>6</v>
      </c>
      <c r="AI87" s="167">
        <v>5</v>
      </c>
      <c r="AJ87" s="167">
        <v>4</v>
      </c>
      <c r="AK87" s="167">
        <v>3</v>
      </c>
      <c r="AL87" s="167">
        <v>2</v>
      </c>
      <c r="AM87" s="168">
        <v>1</v>
      </c>
      <c r="AN87" s="164"/>
      <c r="AO87" s="164"/>
      <c r="AP87" s="164"/>
      <c r="AQ87" s="164"/>
      <c r="AR87" s="164"/>
      <c r="AS87" s="164"/>
      <c r="AT87" s="164"/>
      <c r="AU87" s="164"/>
      <c r="AV87" s="164"/>
      <c r="AW87" s="164"/>
      <c r="AX87" s="164"/>
      <c r="AY87" s="164"/>
      <c r="AZ87" s="164"/>
      <c r="BA87" s="164"/>
      <c r="BB87" s="164"/>
      <c r="BC87" s="164"/>
      <c r="BD87" s="170" t="s">
        <v>1</v>
      </c>
      <c r="BE87" s="171" t="s">
        <v>2</v>
      </c>
      <c r="BF87" s="164"/>
      <c r="BG87" s="164"/>
      <c r="BH87" s="164"/>
      <c r="BI87" s="164"/>
      <c r="BJ87" s="164"/>
      <c r="BK87" s="164"/>
      <c r="BL87" s="164"/>
      <c r="BM87" s="164"/>
      <c r="BN87" s="164"/>
      <c r="BO87" s="164"/>
      <c r="BP87" s="164"/>
      <c r="BQ87" s="164"/>
      <c r="BR87" s="164"/>
      <c r="BS87" s="164"/>
      <c r="BT87" s="16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5"/>
      <c r="FH87" s="5"/>
      <c r="FI87" s="5"/>
      <c r="FJ87" s="5"/>
      <c r="FK87" s="5"/>
      <c r="FL87" s="5"/>
      <c r="FM87" s="5"/>
      <c r="FN87" s="5"/>
      <c r="FO87" s="5"/>
      <c r="FP87" s="5"/>
      <c r="FQ87" s="5"/>
      <c r="FR87" s="5"/>
      <c r="FS87" s="5"/>
      <c r="FT87" s="5"/>
      <c r="FU87" s="5"/>
      <c r="FV87" s="11"/>
      <c r="FW87" s="11"/>
      <c r="FX87" s="11"/>
      <c r="FY87" s="11"/>
      <c r="FZ87" s="11"/>
      <c r="GA87" s="11"/>
    </row>
    <row r="88" spans="1:183" s="6" customFormat="1" ht="13.5" thickBot="1" x14ac:dyDescent="0.3">
      <c r="A88" s="4"/>
      <c r="B88" s="4"/>
      <c r="C88" s="335"/>
      <c r="D88" s="112" t="s">
        <v>95</v>
      </c>
      <c r="E88" s="27"/>
      <c r="F88" s="179"/>
      <c r="G88" s="33"/>
      <c r="H88" s="34"/>
      <c r="I88" s="32" t="str">
        <f>IF(J87="SI","di cui almeno : ","")</f>
        <v/>
      </c>
      <c r="J88" s="27"/>
      <c r="K88" s="27"/>
      <c r="L88" s="33"/>
      <c r="M88" s="86" t="str">
        <f>IF(J87="SI",+M83,"***")</f>
        <v>***</v>
      </c>
      <c r="N88" s="87" t="str">
        <f>IF(J87="SI",5,"***")</f>
        <v>***</v>
      </c>
      <c r="O88" s="27" t="str">
        <f>IF(J87="SI"," pari alla classe","")</f>
        <v/>
      </c>
      <c r="P88" s="14"/>
      <c r="Q88" s="27"/>
      <c r="R88" s="27" t="str">
        <f>IF(J87="SI",144,"")</f>
        <v/>
      </c>
      <c r="S88" s="27" t="str">
        <f>IF(J87="SI","B","")</f>
        <v/>
      </c>
      <c r="T88" s="14"/>
      <c r="U88" s="4"/>
      <c r="V88" s="4"/>
      <c r="W88" s="103" t="s">
        <v>23</v>
      </c>
      <c r="X88" s="105" t="e">
        <f>HLOOKUP(X87,AD87:AM88,2,FALSE)</f>
        <v>#N/A</v>
      </c>
      <c r="Y88" s="4"/>
      <c r="Z88" s="169">
        <f>IF(I83&lt;=200,0,(I84-(N83*M83))/X88)</f>
        <v>0</v>
      </c>
      <c r="AA88" s="165">
        <f>_xlfn.CEILING.MATH(Z88,1)</f>
        <v>0</v>
      </c>
      <c r="AB88" s="164"/>
      <c r="AC88" s="166" t="s">
        <v>20</v>
      </c>
      <c r="AD88" s="167">
        <v>55</v>
      </c>
      <c r="AE88" s="167">
        <v>55</v>
      </c>
      <c r="AF88" s="167">
        <v>89</v>
      </c>
      <c r="AG88" s="167">
        <v>89</v>
      </c>
      <c r="AH88" s="167">
        <v>144</v>
      </c>
      <c r="AI88" s="167">
        <v>144</v>
      </c>
      <c r="AJ88" s="167">
        <v>233</v>
      </c>
      <c r="AK88" s="167">
        <v>233</v>
      </c>
      <c r="AL88" s="167">
        <v>233</v>
      </c>
      <c r="AM88" s="168">
        <v>233</v>
      </c>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5"/>
      <c r="FH88" s="5"/>
      <c r="FI88" s="5"/>
      <c r="FJ88" s="5"/>
      <c r="FK88" s="5"/>
      <c r="FL88" s="5"/>
      <c r="FM88" s="5"/>
      <c r="FN88" s="5"/>
      <c r="FO88" s="5"/>
      <c r="FP88" s="5"/>
      <c r="FQ88" s="5"/>
      <c r="FR88" s="5"/>
      <c r="FS88" s="5"/>
      <c r="FT88" s="5"/>
      <c r="FU88" s="5"/>
      <c r="FV88" s="11"/>
      <c r="FW88" s="11"/>
      <c r="FX88" s="11"/>
      <c r="FY88" s="11"/>
      <c r="FZ88" s="11"/>
      <c r="GA88" s="11"/>
    </row>
    <row r="89" spans="1:183" s="6" customFormat="1" ht="13.5" thickBot="1" x14ac:dyDescent="0.3">
      <c r="A89" s="4"/>
      <c r="B89" s="4"/>
      <c r="C89" s="335"/>
      <c r="D89" s="112" t="s">
        <v>59</v>
      </c>
      <c r="E89" s="113"/>
      <c r="F89" s="113"/>
      <c r="G89" s="114"/>
      <c r="H89" s="179"/>
      <c r="I89" s="110">
        <f>IF(H89="NO",0,X89)</f>
        <v>0</v>
      </c>
      <c r="J89" s="111" t="s">
        <v>5</v>
      </c>
      <c r="K89" s="27"/>
      <c r="L89" s="33"/>
      <c r="M89" s="88" t="str">
        <f>IF(J87="SI",IF(AA88&gt;0,AA88,"***"),"***")</f>
        <v>***</v>
      </c>
      <c r="N89" s="88" t="str">
        <f>IF(J87="SI",IF(AA88&gt;0,X87,"***"),"***")</f>
        <v>***</v>
      </c>
      <c r="O89" s="27" t="str">
        <f>IF(J87="SI"," pari alla classe","")</f>
        <v/>
      </c>
      <c r="P89" s="14"/>
      <c r="Q89" s="27"/>
      <c r="R89" s="27" t="str">
        <f>IF(J87="SI",X88,"")</f>
        <v/>
      </c>
      <c r="S89" s="27" t="str">
        <f>IF(J87="SI",IF(AA88&gt;0,"B",""),"")</f>
        <v/>
      </c>
      <c r="T89" s="14"/>
      <c r="U89" s="4"/>
      <c r="V89" s="4"/>
      <c r="W89" s="115" t="s">
        <v>60</v>
      </c>
      <c r="X89" s="184"/>
      <c r="Y89" s="116" t="s">
        <v>5</v>
      </c>
      <c r="Z89" s="169"/>
      <c r="AA89" s="165"/>
      <c r="AB89" s="164"/>
      <c r="AC89" s="172"/>
      <c r="AD89" s="172"/>
      <c r="AE89" s="172"/>
      <c r="AF89" s="172"/>
      <c r="AG89" s="172"/>
      <c r="AH89" s="172"/>
      <c r="AI89" s="172"/>
      <c r="AJ89" s="172"/>
      <c r="AK89" s="172"/>
      <c r="AL89" s="172"/>
      <c r="AM89" s="172"/>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5"/>
      <c r="FH89" s="5"/>
      <c r="FI89" s="5"/>
      <c r="FJ89" s="5"/>
      <c r="FK89" s="5"/>
      <c r="FL89" s="5"/>
      <c r="FM89" s="5"/>
      <c r="FN89" s="5"/>
      <c r="FO89" s="5"/>
      <c r="FP89" s="5"/>
      <c r="FQ89" s="5"/>
      <c r="FR89" s="5"/>
      <c r="FS89" s="5"/>
      <c r="FT89" s="5"/>
      <c r="FU89" s="5"/>
      <c r="FV89" s="11"/>
      <c r="FW89" s="11"/>
      <c r="FX89" s="11"/>
      <c r="FY89" s="11"/>
      <c r="FZ89" s="11"/>
      <c r="GA89" s="11"/>
    </row>
    <row r="90" spans="1:183" s="6" customFormat="1" ht="3" customHeight="1" x14ac:dyDescent="0.25">
      <c r="A90" s="4"/>
      <c r="B90" s="4"/>
      <c r="C90" s="335"/>
      <c r="D90" s="79"/>
      <c r="E90" s="56"/>
      <c r="F90" s="56"/>
      <c r="G90" s="57"/>
      <c r="H90" s="58"/>
      <c r="I90" s="58"/>
      <c r="J90" s="58"/>
      <c r="K90" s="57"/>
      <c r="L90" s="57"/>
      <c r="M90" s="57"/>
      <c r="N90" s="57"/>
      <c r="O90" s="57"/>
      <c r="P90" s="57"/>
      <c r="Q90" s="57"/>
      <c r="R90" s="56"/>
      <c r="S90" s="56"/>
      <c r="T90" s="56"/>
      <c r="U90" s="4"/>
      <c r="V90" s="4"/>
      <c r="W90" s="4"/>
      <c r="X90" s="4"/>
      <c r="Y90" s="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5"/>
      <c r="FH90" s="5"/>
      <c r="FI90" s="5"/>
      <c r="FJ90" s="5"/>
      <c r="FK90" s="5"/>
      <c r="FL90" s="5"/>
      <c r="FM90" s="5"/>
      <c r="FN90" s="5"/>
      <c r="FO90" s="5"/>
      <c r="FP90" s="5"/>
      <c r="FQ90" s="5"/>
      <c r="FR90" s="5"/>
      <c r="FS90" s="5"/>
      <c r="FT90" s="5"/>
      <c r="FU90" s="5"/>
      <c r="FV90" s="11"/>
      <c r="FW90" s="11"/>
      <c r="FX90" s="11"/>
      <c r="FY90" s="11"/>
      <c r="FZ90" s="11"/>
      <c r="GA90" s="11"/>
    </row>
    <row r="91" spans="1:183" s="6" customFormat="1" ht="13.5" customHeight="1" thickBot="1" x14ac:dyDescent="0.3">
      <c r="A91" s="4"/>
      <c r="B91" s="4"/>
      <c r="C91" s="336"/>
      <c r="D91" s="80"/>
      <c r="E91" s="64"/>
      <c r="F91" s="64"/>
      <c r="G91" s="65" t="s">
        <v>50</v>
      </c>
      <c r="H91" s="66" t="s">
        <v>46</v>
      </c>
      <c r="I91" s="180"/>
      <c r="J91" s="67" t="s">
        <v>0</v>
      </c>
      <c r="K91" s="64"/>
      <c r="L91" s="64"/>
      <c r="M91" s="30" t="str">
        <f>IF(I91&gt;15,"Distanza non ammissibile (S.6.6.1.2 comma 3 lettera c.)","Distanza ≤ 15 m (S.6.6.1.2 comma 3 lettera c.)")</f>
        <v>Distanza ≤ 15 m (S.6.6.1.2 comma 3 lettera c.)</v>
      </c>
      <c r="N91" s="64"/>
      <c r="O91" s="64"/>
      <c r="P91" s="64"/>
      <c r="Q91" s="64"/>
      <c r="R91" s="64"/>
      <c r="S91" s="64"/>
      <c r="T91" s="64"/>
      <c r="U91" s="4"/>
      <c r="V91" s="4"/>
      <c r="W91" s="4"/>
      <c r="X91" s="4"/>
      <c r="Y91" s="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5"/>
      <c r="FH91" s="5"/>
      <c r="FI91" s="5"/>
      <c r="FJ91" s="5"/>
      <c r="FK91" s="5"/>
      <c r="FL91" s="5"/>
      <c r="FM91" s="5"/>
      <c r="FN91" s="5"/>
      <c r="FO91" s="5"/>
      <c r="FP91" s="5"/>
      <c r="FQ91" s="5"/>
      <c r="FR91" s="5"/>
      <c r="FS91" s="5"/>
      <c r="FT91" s="5"/>
      <c r="FU91" s="5"/>
      <c r="FV91" s="11"/>
      <c r="FW91" s="11"/>
      <c r="FX91" s="11"/>
      <c r="FY91" s="11"/>
      <c r="FZ91" s="11"/>
      <c r="GA91" s="11"/>
    </row>
    <row r="92" spans="1:183" s="50" customFormat="1" ht="6" customHeight="1" thickBot="1" x14ac:dyDescent="0.3">
      <c r="A92" s="46"/>
      <c r="B92" s="46"/>
      <c r="C92" s="189"/>
      <c r="D92" s="189"/>
      <c r="E92" s="189"/>
      <c r="F92" s="189"/>
      <c r="G92" s="189"/>
      <c r="H92" s="189"/>
      <c r="I92" s="189"/>
      <c r="J92" s="189"/>
      <c r="K92" s="189"/>
      <c r="L92" s="189"/>
      <c r="M92" s="189"/>
      <c r="N92" s="189"/>
      <c r="O92" s="189"/>
      <c r="P92" s="189"/>
      <c r="Q92" s="189"/>
      <c r="R92" s="189"/>
      <c r="S92" s="189"/>
      <c r="T92" s="189"/>
      <c r="U92" s="46"/>
      <c r="V92" s="46"/>
      <c r="W92" s="97"/>
      <c r="X92" s="97"/>
      <c r="Y92" s="46"/>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c r="FH92" s="46"/>
      <c r="FI92" s="46"/>
      <c r="FJ92" s="46"/>
      <c r="FK92" s="46"/>
      <c r="FL92" s="46"/>
      <c r="FM92" s="46"/>
      <c r="FN92" s="46"/>
      <c r="FO92" s="46"/>
      <c r="FP92" s="46"/>
      <c r="FQ92" s="46"/>
      <c r="FR92" s="46"/>
      <c r="FS92" s="46"/>
      <c r="FT92" s="46"/>
      <c r="FU92" s="46"/>
    </row>
    <row r="93" spans="1:183" s="6" customFormat="1" ht="13.5" thickBot="1" x14ac:dyDescent="0.3">
      <c r="A93" s="4"/>
      <c r="B93" s="4"/>
      <c r="C93" s="344" t="s">
        <v>16</v>
      </c>
      <c r="D93" s="345"/>
      <c r="E93" s="345"/>
      <c r="F93" s="52"/>
      <c r="G93" s="125" t="s">
        <v>81</v>
      </c>
      <c r="H93" s="177"/>
      <c r="I93" s="52"/>
      <c r="J93" s="52"/>
      <c r="K93" s="52"/>
      <c r="L93" s="52"/>
      <c r="M93" s="53" t="s">
        <v>58</v>
      </c>
      <c r="N93" s="54" t="s">
        <v>15</v>
      </c>
      <c r="O93" s="55"/>
      <c r="P93" s="55"/>
      <c r="Q93" s="55"/>
      <c r="R93" s="55"/>
      <c r="S93" s="55"/>
      <c r="T93" s="55"/>
      <c r="U93" s="4"/>
      <c r="V93" s="4"/>
      <c r="W93" s="104" t="s">
        <v>26</v>
      </c>
      <c r="X93" s="117"/>
      <c r="Y93" s="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5"/>
      <c r="FH93" s="5"/>
      <c r="FI93" s="5"/>
      <c r="FJ93" s="5"/>
      <c r="FK93" s="5"/>
      <c r="FL93" s="5"/>
      <c r="FM93" s="5"/>
      <c r="FN93" s="5"/>
      <c r="FO93" s="5"/>
      <c r="FP93" s="5"/>
      <c r="FQ93" s="5"/>
      <c r="FR93" s="5"/>
      <c r="FS93" s="5"/>
      <c r="FT93" s="5"/>
      <c r="FU93" s="5"/>
      <c r="FV93" s="11"/>
      <c r="FW93" s="11"/>
      <c r="FX93" s="11"/>
      <c r="FY93" s="11"/>
      <c r="FZ93" s="11"/>
      <c r="GA93" s="11"/>
    </row>
    <row r="94" spans="1:183" s="6" customFormat="1" ht="13.5" thickBot="1" x14ac:dyDescent="0.3">
      <c r="A94" s="187">
        <f>+D94</f>
        <v>0</v>
      </c>
      <c r="B94" s="4"/>
      <c r="C94" s="334" t="s">
        <v>52</v>
      </c>
      <c r="D94" s="337"/>
      <c r="E94" s="338"/>
      <c r="F94" s="82"/>
      <c r="G94" s="82"/>
      <c r="H94" s="83" t="s">
        <v>4</v>
      </c>
      <c r="I94" s="178"/>
      <c r="J94" s="84" t="s">
        <v>5</v>
      </c>
      <c r="K94" s="57"/>
      <c r="L94" s="57"/>
      <c r="M94" s="72">
        <f>IF(I94&lt;=200,2,_xlfn.CEILING.MATH((I95/2)/144))</f>
        <v>2</v>
      </c>
      <c r="N94" s="73">
        <f>IF(I89&lt;=200,144,144)</f>
        <v>144</v>
      </c>
      <c r="O94" s="73" t="s">
        <v>18</v>
      </c>
      <c r="P94" s="27" t="s">
        <v>13</v>
      </c>
      <c r="Q94" s="27"/>
      <c r="R94" s="27"/>
      <c r="S94" s="27"/>
      <c r="T94" s="27"/>
      <c r="U94" s="4"/>
      <c r="V94" s="4"/>
      <c r="W94" s="77"/>
      <c r="X94" s="122" t="s">
        <v>12</v>
      </c>
      <c r="Y94" s="4"/>
      <c r="Z94" s="165" t="s">
        <v>11</v>
      </c>
      <c r="AA94" s="165" t="s">
        <v>10</v>
      </c>
      <c r="AB94" s="164"/>
      <c r="AC94" s="166" t="s">
        <v>17</v>
      </c>
      <c r="AD94" s="167">
        <v>13</v>
      </c>
      <c r="AE94" s="167">
        <v>21</v>
      </c>
      <c r="AF94" s="167">
        <v>34</v>
      </c>
      <c r="AG94" s="167">
        <v>55</v>
      </c>
      <c r="AH94" s="167">
        <v>89</v>
      </c>
      <c r="AI94" s="167">
        <v>113</v>
      </c>
      <c r="AJ94" s="167">
        <v>144</v>
      </c>
      <c r="AK94" s="167">
        <v>233</v>
      </c>
      <c r="AL94" s="167"/>
      <c r="AM94" s="168"/>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5"/>
      <c r="FH94" s="5"/>
      <c r="FI94" s="5"/>
      <c r="FJ94" s="5"/>
      <c r="FK94" s="5"/>
      <c r="FL94" s="5"/>
      <c r="FM94" s="5"/>
      <c r="FN94" s="5"/>
      <c r="FO94" s="5"/>
      <c r="FP94" s="5"/>
      <c r="FQ94" s="5"/>
      <c r="FR94" s="5"/>
      <c r="FS94" s="5"/>
      <c r="FT94" s="5"/>
      <c r="FU94" s="5"/>
      <c r="FV94" s="11"/>
      <c r="FW94" s="11"/>
      <c r="FX94" s="11"/>
      <c r="FY94" s="11"/>
      <c r="FZ94" s="11"/>
      <c r="GA94" s="11"/>
    </row>
    <row r="95" spans="1:183" s="6" customFormat="1" ht="12.75" customHeight="1" thickBot="1" x14ac:dyDescent="0.3">
      <c r="A95" s="4"/>
      <c r="B95" s="4"/>
      <c r="C95" s="335"/>
      <c r="D95" s="78"/>
      <c r="E95" s="51"/>
      <c r="F95" s="59"/>
      <c r="G95" s="60" t="s">
        <v>82</v>
      </c>
      <c r="H95" s="61" t="s">
        <v>45</v>
      </c>
      <c r="I95" s="62" t="str">
        <f>IF(A94&lt;&gt;0,IF(I94&lt;=200,288,I94*1.44),"")</f>
        <v/>
      </c>
      <c r="J95" s="63" t="s">
        <v>18</v>
      </c>
      <c r="K95" s="57"/>
      <c r="L95" s="57"/>
      <c r="M95" s="74" t="str">
        <f>IF(AA95&gt;0,AA95," ")</f>
        <v xml:space="preserve"> </v>
      </c>
      <c r="N95" s="73" t="str">
        <f>IF(Z95&lt;&gt;0,+X95," ")</f>
        <v xml:space="preserve"> </v>
      </c>
      <c r="O95" s="73" t="str">
        <f>IF(Z95&lt;&gt;0,"B"," ")</f>
        <v xml:space="preserve"> </v>
      </c>
      <c r="P95" s="27" t="str">
        <f>IF(Z95&lt;&gt;0,"estintori aggiuntivi","")</f>
        <v/>
      </c>
      <c r="Q95" s="56"/>
      <c r="R95" s="56"/>
      <c r="S95" s="56"/>
      <c r="T95" s="56"/>
      <c r="U95" s="4"/>
      <c r="V95" s="4"/>
      <c r="W95" s="103" t="s">
        <v>19</v>
      </c>
      <c r="X95" s="182"/>
      <c r="Y95" s="4"/>
      <c r="Z95" s="169">
        <f>IF(I94&lt;=200,0,(I95-(N94*M94))/X95)</f>
        <v>0</v>
      </c>
      <c r="AA95" s="165">
        <f>_xlfn.CEILING.MATH(Z95,1)</f>
        <v>0</v>
      </c>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5"/>
      <c r="FH95" s="5"/>
      <c r="FI95" s="5"/>
      <c r="FJ95" s="5"/>
      <c r="FK95" s="5"/>
      <c r="FL95" s="5"/>
      <c r="FM95" s="5"/>
      <c r="FN95" s="5"/>
      <c r="FO95" s="5"/>
      <c r="FP95" s="5"/>
      <c r="FQ95" s="5"/>
      <c r="FR95" s="5"/>
      <c r="FS95" s="5"/>
      <c r="FT95" s="5"/>
      <c r="FU95" s="5"/>
      <c r="FV95" s="11"/>
      <c r="FW95" s="11"/>
      <c r="FX95" s="11"/>
      <c r="FY95" s="11"/>
      <c r="FZ95" s="11"/>
      <c r="GA95" s="11"/>
    </row>
    <row r="96" spans="1:183" s="6" customFormat="1" ht="3" customHeight="1" thickBot="1" x14ac:dyDescent="0.3">
      <c r="A96" s="4"/>
      <c r="B96" s="4"/>
      <c r="C96" s="335"/>
      <c r="D96" s="79"/>
      <c r="E96" s="56"/>
      <c r="F96" s="56"/>
      <c r="G96" s="57"/>
      <c r="H96" s="57"/>
      <c r="I96" s="57"/>
      <c r="J96" s="57"/>
      <c r="K96" s="57"/>
      <c r="L96" s="57"/>
      <c r="M96" s="57"/>
      <c r="N96" s="57"/>
      <c r="O96" s="57"/>
      <c r="P96" s="57"/>
      <c r="Q96" s="56"/>
      <c r="R96" s="56"/>
      <c r="S96" s="56"/>
      <c r="T96" s="56"/>
      <c r="U96" s="4"/>
      <c r="V96" s="4"/>
      <c r="W96" s="10"/>
      <c r="X96" s="10"/>
      <c r="Y96" s="124"/>
      <c r="Z96" s="169"/>
      <c r="AA96" s="165"/>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c r="BS96" s="164"/>
      <c r="BT96" s="16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5"/>
      <c r="FH96" s="5"/>
      <c r="FI96" s="5"/>
      <c r="FJ96" s="5"/>
      <c r="FK96" s="5"/>
      <c r="FL96" s="5"/>
      <c r="FM96" s="5"/>
      <c r="FN96" s="5"/>
      <c r="FO96" s="5"/>
      <c r="FP96" s="5"/>
      <c r="FQ96" s="5"/>
      <c r="FR96" s="5"/>
      <c r="FS96" s="5"/>
      <c r="FT96" s="5"/>
      <c r="FU96" s="5"/>
      <c r="FV96" s="11"/>
      <c r="FW96" s="11"/>
      <c r="FX96" s="11"/>
      <c r="FY96" s="11"/>
      <c r="FZ96" s="11"/>
      <c r="GA96" s="11"/>
    </row>
    <row r="97" spans="1:183" s="6" customFormat="1" ht="21.75" customHeight="1" thickBot="1" x14ac:dyDescent="0.3">
      <c r="A97" s="4"/>
      <c r="B97" s="4"/>
      <c r="C97" s="335"/>
      <c r="D97" s="339" t="s">
        <v>113</v>
      </c>
      <c r="E97" s="340"/>
      <c r="F97" s="340"/>
      <c r="G97" s="340"/>
      <c r="H97" s="340"/>
      <c r="I97" s="340"/>
      <c r="J97" s="340"/>
      <c r="K97" s="340"/>
      <c r="L97" s="340"/>
      <c r="M97" s="340"/>
      <c r="N97" s="340"/>
      <c r="O97" s="340"/>
      <c r="P97" s="341"/>
      <c r="Q97" s="341"/>
      <c r="R97" s="341"/>
      <c r="S97" s="341"/>
      <c r="T97" s="341"/>
      <c r="U97" s="4"/>
      <c r="V97" s="4"/>
      <c r="W97" s="107" t="s">
        <v>27</v>
      </c>
      <c r="X97" s="108"/>
      <c r="Y97" s="4"/>
      <c r="Z97" s="169"/>
      <c r="AA97" s="165"/>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c r="BT97" s="16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5"/>
      <c r="FH97" s="5"/>
      <c r="FI97" s="5"/>
      <c r="FJ97" s="5"/>
      <c r="FK97" s="5"/>
      <c r="FL97" s="5"/>
      <c r="FM97" s="5"/>
      <c r="FN97" s="5"/>
      <c r="FO97" s="5"/>
      <c r="FP97" s="5"/>
      <c r="FQ97" s="5"/>
      <c r="FR97" s="5"/>
      <c r="FS97" s="5"/>
      <c r="FT97" s="5"/>
      <c r="FU97" s="5"/>
      <c r="FV97" s="11"/>
      <c r="FW97" s="11"/>
      <c r="FX97" s="11"/>
      <c r="FY97" s="11"/>
      <c r="FZ97" s="11"/>
      <c r="GA97" s="11"/>
    </row>
    <row r="98" spans="1:183" s="6" customFormat="1" ht="12.75" customHeight="1" thickBot="1" x14ac:dyDescent="0.25">
      <c r="A98" s="4"/>
      <c r="B98" s="4"/>
      <c r="C98" s="335"/>
      <c r="D98" s="342" t="s">
        <v>53</v>
      </c>
      <c r="E98" s="343"/>
      <c r="F98" s="343"/>
      <c r="G98" s="343"/>
      <c r="H98" s="343"/>
      <c r="I98" s="343"/>
      <c r="J98" s="181"/>
      <c r="K98" s="33"/>
      <c r="L98" s="33"/>
      <c r="M98" s="35" t="s">
        <v>58</v>
      </c>
      <c r="N98" s="68" t="s">
        <v>22</v>
      </c>
      <c r="O98" s="36"/>
      <c r="P98" s="33"/>
      <c r="Q98" s="27"/>
      <c r="R98" s="27"/>
      <c r="S98" s="27"/>
      <c r="T98" s="27"/>
      <c r="U98" s="4"/>
      <c r="V98" s="4"/>
      <c r="W98" s="118" t="s">
        <v>24</v>
      </c>
      <c r="X98" s="185"/>
      <c r="Y98" s="4"/>
      <c r="Z98" s="169"/>
      <c r="AA98" s="165"/>
      <c r="AB98" s="164"/>
      <c r="AC98" s="166" t="s">
        <v>21</v>
      </c>
      <c r="AD98" s="167">
        <v>10</v>
      </c>
      <c r="AE98" s="167">
        <v>9</v>
      </c>
      <c r="AF98" s="167">
        <v>8</v>
      </c>
      <c r="AG98" s="167">
        <v>7</v>
      </c>
      <c r="AH98" s="167">
        <v>6</v>
      </c>
      <c r="AI98" s="167">
        <v>5</v>
      </c>
      <c r="AJ98" s="167">
        <v>4</v>
      </c>
      <c r="AK98" s="167">
        <v>3</v>
      </c>
      <c r="AL98" s="167">
        <v>2</v>
      </c>
      <c r="AM98" s="168">
        <v>1</v>
      </c>
      <c r="AN98" s="164"/>
      <c r="AO98" s="164"/>
      <c r="AP98" s="164"/>
      <c r="AQ98" s="164"/>
      <c r="AR98" s="164"/>
      <c r="AS98" s="164"/>
      <c r="AT98" s="164"/>
      <c r="AU98" s="164"/>
      <c r="AV98" s="164"/>
      <c r="AW98" s="164"/>
      <c r="AX98" s="164"/>
      <c r="AY98" s="164"/>
      <c r="AZ98" s="164"/>
      <c r="BA98" s="164"/>
      <c r="BB98" s="164"/>
      <c r="BC98" s="164"/>
      <c r="BD98" s="170" t="s">
        <v>1</v>
      </c>
      <c r="BE98" s="171" t="s">
        <v>2</v>
      </c>
      <c r="BF98" s="164"/>
      <c r="BG98" s="164"/>
      <c r="BH98" s="164"/>
      <c r="BI98" s="164"/>
      <c r="BJ98" s="164"/>
      <c r="BK98" s="164"/>
      <c r="BL98" s="164"/>
      <c r="BM98" s="164"/>
      <c r="BN98" s="164"/>
      <c r="BO98" s="164"/>
      <c r="BP98" s="164"/>
      <c r="BQ98" s="164"/>
      <c r="BR98" s="164"/>
      <c r="BS98" s="164"/>
      <c r="BT98" s="16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5"/>
      <c r="FH98" s="5"/>
      <c r="FI98" s="5"/>
      <c r="FJ98" s="5"/>
      <c r="FK98" s="5"/>
      <c r="FL98" s="5"/>
      <c r="FM98" s="5"/>
      <c r="FN98" s="5"/>
      <c r="FO98" s="5"/>
      <c r="FP98" s="5"/>
      <c r="FQ98" s="5"/>
      <c r="FR98" s="5"/>
      <c r="FS98" s="5"/>
      <c r="FT98" s="5"/>
      <c r="FU98" s="5"/>
      <c r="FV98" s="11"/>
      <c r="FW98" s="11"/>
      <c r="FX98" s="11"/>
      <c r="FY98" s="11"/>
      <c r="FZ98" s="11"/>
      <c r="GA98" s="11"/>
    </row>
    <row r="99" spans="1:183" s="6" customFormat="1" ht="13.5" thickBot="1" x14ac:dyDescent="0.3">
      <c r="A99" s="4"/>
      <c r="B99" s="4"/>
      <c r="C99" s="335"/>
      <c r="D99" s="112" t="s">
        <v>95</v>
      </c>
      <c r="E99" s="27"/>
      <c r="F99" s="179"/>
      <c r="G99" s="33"/>
      <c r="H99" s="34"/>
      <c r="I99" s="32" t="str">
        <f>IF(J98="SI","di cui almeno : ","")</f>
        <v/>
      </c>
      <c r="J99" s="27"/>
      <c r="K99" s="27"/>
      <c r="L99" s="33"/>
      <c r="M99" s="86" t="str">
        <f>IF(J98="SI",+M94,"***")</f>
        <v>***</v>
      </c>
      <c r="N99" s="87" t="str">
        <f>IF(J98="SI",5,"***")</f>
        <v>***</v>
      </c>
      <c r="O99" s="27" t="str">
        <f>IF(J98="SI"," pari alla classe","")</f>
        <v/>
      </c>
      <c r="P99" s="14"/>
      <c r="Q99" s="27"/>
      <c r="R99" s="27" t="str">
        <f>IF(J98="SI",144,"")</f>
        <v/>
      </c>
      <c r="S99" s="27" t="str">
        <f>IF(J98="SI","B","")</f>
        <v/>
      </c>
      <c r="T99" s="14"/>
      <c r="U99" s="4"/>
      <c r="V99" s="4"/>
      <c r="W99" s="103" t="s">
        <v>23</v>
      </c>
      <c r="X99" s="105" t="e">
        <f>HLOOKUP(X98,AD98:AM99,2,FALSE)</f>
        <v>#N/A</v>
      </c>
      <c r="Y99" s="4"/>
      <c r="Z99" s="169">
        <f>IF(I94&lt;=200,0,(I95-(N94*M94))/X99)</f>
        <v>0</v>
      </c>
      <c r="AA99" s="165">
        <f>_xlfn.CEILING.MATH(Z99,1)</f>
        <v>0</v>
      </c>
      <c r="AB99" s="164"/>
      <c r="AC99" s="166" t="s">
        <v>20</v>
      </c>
      <c r="AD99" s="167">
        <v>55</v>
      </c>
      <c r="AE99" s="167">
        <v>55</v>
      </c>
      <c r="AF99" s="167">
        <v>89</v>
      </c>
      <c r="AG99" s="167">
        <v>89</v>
      </c>
      <c r="AH99" s="167">
        <v>144</v>
      </c>
      <c r="AI99" s="167">
        <v>144</v>
      </c>
      <c r="AJ99" s="167">
        <v>233</v>
      </c>
      <c r="AK99" s="167">
        <v>233</v>
      </c>
      <c r="AL99" s="167">
        <v>233</v>
      </c>
      <c r="AM99" s="168">
        <v>233</v>
      </c>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5"/>
      <c r="FH99" s="5"/>
      <c r="FI99" s="5"/>
      <c r="FJ99" s="5"/>
      <c r="FK99" s="5"/>
      <c r="FL99" s="5"/>
      <c r="FM99" s="5"/>
      <c r="FN99" s="5"/>
      <c r="FO99" s="5"/>
      <c r="FP99" s="5"/>
      <c r="FQ99" s="5"/>
      <c r="FR99" s="5"/>
      <c r="FS99" s="5"/>
      <c r="FT99" s="5"/>
      <c r="FU99" s="5"/>
      <c r="FV99" s="11"/>
      <c r="FW99" s="11"/>
      <c r="FX99" s="11"/>
      <c r="FY99" s="11"/>
      <c r="FZ99" s="11"/>
      <c r="GA99" s="11"/>
    </row>
    <row r="100" spans="1:183" s="6" customFormat="1" ht="13.5" thickBot="1" x14ac:dyDescent="0.3">
      <c r="A100" s="4"/>
      <c r="B100" s="4"/>
      <c r="C100" s="335"/>
      <c r="D100" s="112" t="s">
        <v>59</v>
      </c>
      <c r="E100" s="113"/>
      <c r="F100" s="113"/>
      <c r="G100" s="114"/>
      <c r="H100" s="179"/>
      <c r="I100" s="110">
        <f>IF(H100="NO",0,X100)</f>
        <v>0</v>
      </c>
      <c r="J100" s="111" t="s">
        <v>5</v>
      </c>
      <c r="K100" s="27"/>
      <c r="L100" s="33"/>
      <c r="M100" s="88" t="str">
        <f>IF(J98="SI",IF(AA99&gt;0,AA99,"***"),"***")</f>
        <v>***</v>
      </c>
      <c r="N100" s="88" t="str">
        <f>IF(J98="SI",IF(AA99&gt;0,X98,"***"),"***")</f>
        <v>***</v>
      </c>
      <c r="O100" s="27" t="str">
        <f>IF(J98="SI"," pari alla classe","")</f>
        <v/>
      </c>
      <c r="P100" s="14"/>
      <c r="Q100" s="27"/>
      <c r="R100" s="27" t="str">
        <f>IF(J98="SI",X99,"")</f>
        <v/>
      </c>
      <c r="S100" s="27" t="str">
        <f>IF(J98="SI",IF(AA99&gt;0,"B",""),"")</f>
        <v/>
      </c>
      <c r="T100" s="14"/>
      <c r="U100" s="4"/>
      <c r="V100" s="4"/>
      <c r="W100" s="115" t="s">
        <v>60</v>
      </c>
      <c r="X100" s="184"/>
      <c r="Y100" s="116" t="s">
        <v>5</v>
      </c>
      <c r="Z100" s="169"/>
      <c r="AA100" s="165"/>
      <c r="AB100" s="164"/>
      <c r="AC100" s="172"/>
      <c r="AD100" s="172"/>
      <c r="AE100" s="172"/>
      <c r="AF100" s="172"/>
      <c r="AG100" s="172"/>
      <c r="AH100" s="172"/>
      <c r="AI100" s="172"/>
      <c r="AJ100" s="172"/>
      <c r="AK100" s="172"/>
      <c r="AL100" s="172"/>
      <c r="AM100" s="172"/>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5"/>
      <c r="FH100" s="5"/>
      <c r="FI100" s="5"/>
      <c r="FJ100" s="5"/>
      <c r="FK100" s="5"/>
      <c r="FL100" s="5"/>
      <c r="FM100" s="5"/>
      <c r="FN100" s="5"/>
      <c r="FO100" s="5"/>
      <c r="FP100" s="5"/>
      <c r="FQ100" s="5"/>
      <c r="FR100" s="5"/>
      <c r="FS100" s="5"/>
      <c r="FT100" s="5"/>
      <c r="FU100" s="5"/>
      <c r="FV100" s="11"/>
      <c r="FW100" s="11"/>
      <c r="FX100" s="11"/>
      <c r="FY100" s="11"/>
      <c r="FZ100" s="11"/>
      <c r="GA100" s="11"/>
    </row>
    <row r="101" spans="1:183" s="6" customFormat="1" ht="3" customHeight="1" x14ac:dyDescent="0.25">
      <c r="A101" s="4"/>
      <c r="B101" s="4"/>
      <c r="C101" s="335"/>
      <c r="D101" s="79"/>
      <c r="E101" s="56"/>
      <c r="F101" s="56"/>
      <c r="G101" s="57"/>
      <c r="H101" s="58"/>
      <c r="I101" s="58"/>
      <c r="J101" s="58"/>
      <c r="K101" s="57"/>
      <c r="L101" s="57"/>
      <c r="M101" s="57"/>
      <c r="N101" s="57"/>
      <c r="O101" s="57"/>
      <c r="P101" s="57"/>
      <c r="Q101" s="57"/>
      <c r="R101" s="56"/>
      <c r="S101" s="56"/>
      <c r="T101" s="56"/>
      <c r="U101" s="4"/>
      <c r="V101" s="4"/>
      <c r="W101" s="4"/>
      <c r="X101" s="4"/>
      <c r="Y101" s="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5"/>
      <c r="FH101" s="5"/>
      <c r="FI101" s="5"/>
      <c r="FJ101" s="5"/>
      <c r="FK101" s="5"/>
      <c r="FL101" s="5"/>
      <c r="FM101" s="5"/>
      <c r="FN101" s="5"/>
      <c r="FO101" s="5"/>
      <c r="FP101" s="5"/>
      <c r="FQ101" s="5"/>
      <c r="FR101" s="5"/>
      <c r="FS101" s="5"/>
      <c r="FT101" s="5"/>
      <c r="FU101" s="5"/>
      <c r="FV101" s="11"/>
      <c r="FW101" s="11"/>
      <c r="FX101" s="11"/>
      <c r="FY101" s="11"/>
      <c r="FZ101" s="11"/>
      <c r="GA101" s="11"/>
    </row>
    <row r="102" spans="1:183" s="6" customFormat="1" ht="13.5" customHeight="1" thickBot="1" x14ac:dyDescent="0.3">
      <c r="A102" s="4"/>
      <c r="B102" s="4"/>
      <c r="C102" s="336"/>
      <c r="D102" s="80"/>
      <c r="E102" s="64"/>
      <c r="F102" s="64"/>
      <c r="G102" s="65" t="s">
        <v>50</v>
      </c>
      <c r="H102" s="66" t="s">
        <v>46</v>
      </c>
      <c r="I102" s="180"/>
      <c r="J102" s="67" t="s">
        <v>0</v>
      </c>
      <c r="K102" s="64"/>
      <c r="L102" s="64"/>
      <c r="M102" s="30" t="str">
        <f>IF(I102&gt;15,"Distanza non ammissibile (S.6.6.1.2 comma 3 lettera c.)","Distanza ≤ 15 m (S.6.6.1.2 comma 3 lettera c.)")</f>
        <v>Distanza ≤ 15 m (S.6.6.1.2 comma 3 lettera c.)</v>
      </c>
      <c r="N102" s="64"/>
      <c r="O102" s="64"/>
      <c r="P102" s="64"/>
      <c r="Q102" s="64"/>
      <c r="R102" s="64"/>
      <c r="S102" s="64"/>
      <c r="T102" s="64"/>
      <c r="U102" s="4"/>
      <c r="V102" s="4"/>
      <c r="W102" s="4"/>
      <c r="X102" s="4"/>
      <c r="Y102" s="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64"/>
      <c r="BS102" s="164"/>
      <c r="BT102" s="16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5"/>
      <c r="FH102" s="5"/>
      <c r="FI102" s="5"/>
      <c r="FJ102" s="5"/>
      <c r="FK102" s="5"/>
      <c r="FL102" s="5"/>
      <c r="FM102" s="5"/>
      <c r="FN102" s="5"/>
      <c r="FO102" s="5"/>
      <c r="FP102" s="5"/>
      <c r="FQ102" s="5"/>
      <c r="FR102" s="5"/>
      <c r="FS102" s="5"/>
      <c r="FT102" s="5"/>
      <c r="FU102" s="5"/>
      <c r="FV102" s="11"/>
      <c r="FW102" s="11"/>
      <c r="FX102" s="11"/>
      <c r="FY102" s="11"/>
      <c r="FZ102" s="11"/>
      <c r="GA102" s="11"/>
    </row>
    <row r="103" spans="1:183" s="50" customFormat="1" ht="6" customHeight="1" thickBot="1" x14ac:dyDescent="0.3">
      <c r="A103" s="46"/>
      <c r="B103" s="46"/>
      <c r="C103" s="189"/>
      <c r="D103" s="189"/>
      <c r="E103" s="189"/>
      <c r="F103" s="189"/>
      <c r="G103" s="189"/>
      <c r="H103" s="189"/>
      <c r="I103" s="189"/>
      <c r="J103" s="189"/>
      <c r="K103" s="189"/>
      <c r="L103" s="189"/>
      <c r="M103" s="189"/>
      <c r="N103" s="189"/>
      <c r="O103" s="189"/>
      <c r="P103" s="189"/>
      <c r="Q103" s="189"/>
      <c r="R103" s="189"/>
      <c r="S103" s="189"/>
      <c r="T103" s="189"/>
      <c r="U103" s="46"/>
      <c r="V103" s="46"/>
      <c r="W103" s="97"/>
      <c r="X103" s="97"/>
      <c r="Y103" s="46"/>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row>
    <row r="104" spans="1:183" s="6" customFormat="1" ht="13.5" thickBot="1" x14ac:dyDescent="0.3">
      <c r="A104" s="4"/>
      <c r="B104" s="4"/>
      <c r="C104" s="344" t="s">
        <v>16</v>
      </c>
      <c r="D104" s="345"/>
      <c r="E104" s="345"/>
      <c r="F104" s="52"/>
      <c r="G104" s="125" t="s">
        <v>81</v>
      </c>
      <c r="H104" s="177"/>
      <c r="I104" s="52"/>
      <c r="J104" s="52"/>
      <c r="K104" s="52"/>
      <c r="L104" s="52"/>
      <c r="M104" s="53" t="s">
        <v>58</v>
      </c>
      <c r="N104" s="54" t="s">
        <v>15</v>
      </c>
      <c r="O104" s="55"/>
      <c r="P104" s="55"/>
      <c r="Q104" s="55"/>
      <c r="R104" s="55"/>
      <c r="S104" s="55"/>
      <c r="T104" s="55"/>
      <c r="U104" s="4"/>
      <c r="V104" s="4"/>
      <c r="W104" s="104" t="s">
        <v>26</v>
      </c>
      <c r="X104" s="117"/>
      <c r="Y104" s="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5"/>
      <c r="FH104" s="5"/>
      <c r="FI104" s="5"/>
      <c r="FJ104" s="5"/>
      <c r="FK104" s="5"/>
      <c r="FL104" s="5"/>
      <c r="FM104" s="5"/>
      <c r="FN104" s="5"/>
      <c r="FO104" s="5"/>
      <c r="FP104" s="5"/>
      <c r="FQ104" s="5"/>
      <c r="FR104" s="5"/>
      <c r="FS104" s="5"/>
      <c r="FT104" s="5"/>
      <c r="FU104" s="5"/>
      <c r="FV104" s="11"/>
      <c r="FW104" s="11"/>
      <c r="FX104" s="11"/>
      <c r="FY104" s="11"/>
      <c r="FZ104" s="11"/>
      <c r="GA104" s="11"/>
    </row>
    <row r="105" spans="1:183" s="6" customFormat="1" ht="13.5" thickBot="1" x14ac:dyDescent="0.3">
      <c r="A105" s="187">
        <f>+D105</f>
        <v>0</v>
      </c>
      <c r="B105" s="4"/>
      <c r="C105" s="334" t="s">
        <v>52</v>
      </c>
      <c r="D105" s="337"/>
      <c r="E105" s="338"/>
      <c r="F105" s="82"/>
      <c r="G105" s="82"/>
      <c r="H105" s="83" t="s">
        <v>4</v>
      </c>
      <c r="I105" s="178"/>
      <c r="J105" s="84" t="s">
        <v>5</v>
      </c>
      <c r="K105" s="57"/>
      <c r="L105" s="57"/>
      <c r="M105" s="72">
        <f>IF(I105&lt;=200,2,_xlfn.CEILING.MATH((I106/2)/144))</f>
        <v>2</v>
      </c>
      <c r="N105" s="73">
        <f>IF(I100&lt;=200,144,144)</f>
        <v>144</v>
      </c>
      <c r="O105" s="73" t="s">
        <v>18</v>
      </c>
      <c r="P105" s="27" t="s">
        <v>13</v>
      </c>
      <c r="Q105" s="27"/>
      <c r="R105" s="27"/>
      <c r="S105" s="27"/>
      <c r="T105" s="27"/>
      <c r="U105" s="4"/>
      <c r="V105" s="4"/>
      <c r="W105" s="77"/>
      <c r="X105" s="122" t="s">
        <v>12</v>
      </c>
      <c r="Y105" s="4"/>
      <c r="Z105" s="165" t="s">
        <v>11</v>
      </c>
      <c r="AA105" s="165" t="s">
        <v>10</v>
      </c>
      <c r="AB105" s="164"/>
      <c r="AC105" s="166" t="s">
        <v>17</v>
      </c>
      <c r="AD105" s="167">
        <v>13</v>
      </c>
      <c r="AE105" s="167">
        <v>21</v>
      </c>
      <c r="AF105" s="167">
        <v>34</v>
      </c>
      <c r="AG105" s="167">
        <v>55</v>
      </c>
      <c r="AH105" s="167">
        <v>89</v>
      </c>
      <c r="AI105" s="167">
        <v>113</v>
      </c>
      <c r="AJ105" s="167">
        <v>144</v>
      </c>
      <c r="AK105" s="167">
        <v>233</v>
      </c>
      <c r="AL105" s="167"/>
      <c r="AM105" s="168"/>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5"/>
      <c r="FH105" s="5"/>
      <c r="FI105" s="5"/>
      <c r="FJ105" s="5"/>
      <c r="FK105" s="5"/>
      <c r="FL105" s="5"/>
      <c r="FM105" s="5"/>
      <c r="FN105" s="5"/>
      <c r="FO105" s="5"/>
      <c r="FP105" s="5"/>
      <c r="FQ105" s="5"/>
      <c r="FR105" s="5"/>
      <c r="FS105" s="5"/>
      <c r="FT105" s="5"/>
      <c r="FU105" s="5"/>
      <c r="FV105" s="11"/>
      <c r="FW105" s="11"/>
      <c r="FX105" s="11"/>
      <c r="FY105" s="11"/>
      <c r="FZ105" s="11"/>
      <c r="GA105" s="11"/>
    </row>
    <row r="106" spans="1:183" s="6" customFormat="1" ht="12.75" customHeight="1" thickBot="1" x14ac:dyDescent="0.3">
      <c r="A106" s="4"/>
      <c r="B106" s="4"/>
      <c r="C106" s="335"/>
      <c r="D106" s="78"/>
      <c r="E106" s="51"/>
      <c r="F106" s="59"/>
      <c r="G106" s="60" t="s">
        <v>82</v>
      </c>
      <c r="H106" s="61" t="s">
        <v>45</v>
      </c>
      <c r="I106" s="62" t="str">
        <f>IF(A105&lt;&gt;0,IF(I105&lt;=200,288,I105*1.44),"")</f>
        <v/>
      </c>
      <c r="J106" s="63" t="s">
        <v>18</v>
      </c>
      <c r="K106" s="57"/>
      <c r="L106" s="57"/>
      <c r="M106" s="74" t="str">
        <f>IF(AA106&gt;0,AA106," ")</f>
        <v xml:space="preserve"> </v>
      </c>
      <c r="N106" s="73" t="str">
        <f>IF(Z106&lt;&gt;0,+X106," ")</f>
        <v xml:space="preserve"> </v>
      </c>
      <c r="O106" s="73" t="str">
        <f>IF(Z106&lt;&gt;0,"B"," ")</f>
        <v xml:space="preserve"> </v>
      </c>
      <c r="P106" s="27" t="str">
        <f>IF(Z106&lt;&gt;0,"estintori aggiuntivi","")</f>
        <v/>
      </c>
      <c r="Q106" s="56"/>
      <c r="R106" s="56"/>
      <c r="S106" s="56"/>
      <c r="T106" s="56"/>
      <c r="U106" s="4"/>
      <c r="V106" s="4"/>
      <c r="W106" s="103" t="s">
        <v>19</v>
      </c>
      <c r="X106" s="182"/>
      <c r="Y106" s="4"/>
      <c r="Z106" s="169">
        <f>IF(I105&lt;=200,0,(I106-(N105*M105))/X106)</f>
        <v>0</v>
      </c>
      <c r="AA106" s="165">
        <f>_xlfn.CEILING.MATH(Z106,1)</f>
        <v>0</v>
      </c>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5"/>
      <c r="FH106" s="5"/>
      <c r="FI106" s="5"/>
      <c r="FJ106" s="5"/>
      <c r="FK106" s="5"/>
      <c r="FL106" s="5"/>
      <c r="FM106" s="5"/>
      <c r="FN106" s="5"/>
      <c r="FO106" s="5"/>
      <c r="FP106" s="5"/>
      <c r="FQ106" s="5"/>
      <c r="FR106" s="5"/>
      <c r="FS106" s="5"/>
      <c r="FT106" s="5"/>
      <c r="FU106" s="5"/>
      <c r="FV106" s="11"/>
      <c r="FW106" s="11"/>
      <c r="FX106" s="11"/>
      <c r="FY106" s="11"/>
      <c r="FZ106" s="11"/>
      <c r="GA106" s="11"/>
    </row>
    <row r="107" spans="1:183" s="6" customFormat="1" ht="3" customHeight="1" thickBot="1" x14ac:dyDescent="0.3">
      <c r="A107" s="4"/>
      <c r="B107" s="4"/>
      <c r="C107" s="335"/>
      <c r="D107" s="79"/>
      <c r="E107" s="56"/>
      <c r="F107" s="56"/>
      <c r="G107" s="57"/>
      <c r="H107" s="57"/>
      <c r="I107" s="57"/>
      <c r="J107" s="57"/>
      <c r="K107" s="57"/>
      <c r="L107" s="57"/>
      <c r="M107" s="57"/>
      <c r="N107" s="57"/>
      <c r="O107" s="57"/>
      <c r="P107" s="57"/>
      <c r="Q107" s="56"/>
      <c r="R107" s="56"/>
      <c r="S107" s="56"/>
      <c r="T107" s="56"/>
      <c r="U107" s="4"/>
      <c r="V107" s="4"/>
      <c r="W107" s="10"/>
      <c r="X107" s="10"/>
      <c r="Y107" s="124"/>
      <c r="Z107" s="169"/>
      <c r="AA107" s="165"/>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5"/>
      <c r="FH107" s="5"/>
      <c r="FI107" s="5"/>
      <c r="FJ107" s="5"/>
      <c r="FK107" s="5"/>
      <c r="FL107" s="5"/>
      <c r="FM107" s="5"/>
      <c r="FN107" s="5"/>
      <c r="FO107" s="5"/>
      <c r="FP107" s="5"/>
      <c r="FQ107" s="5"/>
      <c r="FR107" s="5"/>
      <c r="FS107" s="5"/>
      <c r="FT107" s="5"/>
      <c r="FU107" s="5"/>
      <c r="FV107" s="11"/>
      <c r="FW107" s="11"/>
      <c r="FX107" s="11"/>
      <c r="FY107" s="11"/>
      <c r="FZ107" s="11"/>
      <c r="GA107" s="11"/>
    </row>
    <row r="108" spans="1:183" s="6" customFormat="1" ht="21.75" customHeight="1" thickBot="1" x14ac:dyDescent="0.3">
      <c r="A108" s="4"/>
      <c r="B108" s="4"/>
      <c r="C108" s="335"/>
      <c r="D108" s="339" t="s">
        <v>113</v>
      </c>
      <c r="E108" s="340"/>
      <c r="F108" s="340"/>
      <c r="G108" s="340"/>
      <c r="H108" s="340"/>
      <c r="I108" s="340"/>
      <c r="J108" s="340"/>
      <c r="K108" s="340"/>
      <c r="L108" s="340"/>
      <c r="M108" s="340"/>
      <c r="N108" s="340"/>
      <c r="O108" s="340"/>
      <c r="P108" s="341"/>
      <c r="Q108" s="341"/>
      <c r="R108" s="341"/>
      <c r="S108" s="341"/>
      <c r="T108" s="341"/>
      <c r="U108" s="4"/>
      <c r="V108" s="4"/>
      <c r="W108" s="107" t="s">
        <v>27</v>
      </c>
      <c r="X108" s="108"/>
      <c r="Y108" s="4"/>
      <c r="Z108" s="169"/>
      <c r="AA108" s="165"/>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5"/>
      <c r="FH108" s="5"/>
      <c r="FI108" s="5"/>
      <c r="FJ108" s="5"/>
      <c r="FK108" s="5"/>
      <c r="FL108" s="5"/>
      <c r="FM108" s="5"/>
      <c r="FN108" s="5"/>
      <c r="FO108" s="5"/>
      <c r="FP108" s="5"/>
      <c r="FQ108" s="5"/>
      <c r="FR108" s="5"/>
      <c r="FS108" s="5"/>
      <c r="FT108" s="5"/>
      <c r="FU108" s="5"/>
      <c r="FV108" s="11"/>
      <c r="FW108" s="11"/>
      <c r="FX108" s="11"/>
      <c r="FY108" s="11"/>
      <c r="FZ108" s="11"/>
      <c r="GA108" s="11"/>
    </row>
    <row r="109" spans="1:183" s="6" customFormat="1" ht="12.75" customHeight="1" thickBot="1" x14ac:dyDescent="0.25">
      <c r="A109" s="4"/>
      <c r="B109" s="4"/>
      <c r="C109" s="335"/>
      <c r="D109" s="342" t="s">
        <v>53</v>
      </c>
      <c r="E109" s="343"/>
      <c r="F109" s="343"/>
      <c r="G109" s="343"/>
      <c r="H109" s="343"/>
      <c r="I109" s="343"/>
      <c r="J109" s="181"/>
      <c r="K109" s="33"/>
      <c r="L109" s="33"/>
      <c r="M109" s="35" t="s">
        <v>58</v>
      </c>
      <c r="N109" s="68" t="s">
        <v>22</v>
      </c>
      <c r="O109" s="36"/>
      <c r="P109" s="33"/>
      <c r="Q109" s="27"/>
      <c r="R109" s="27"/>
      <c r="S109" s="27"/>
      <c r="T109" s="27"/>
      <c r="U109" s="4"/>
      <c r="V109" s="4"/>
      <c r="W109" s="118" t="s">
        <v>24</v>
      </c>
      <c r="X109" s="185"/>
      <c r="Y109" s="4"/>
      <c r="Z109" s="169"/>
      <c r="AA109" s="165"/>
      <c r="AB109" s="164"/>
      <c r="AC109" s="166" t="s">
        <v>21</v>
      </c>
      <c r="AD109" s="167">
        <v>10</v>
      </c>
      <c r="AE109" s="167">
        <v>9</v>
      </c>
      <c r="AF109" s="167">
        <v>8</v>
      </c>
      <c r="AG109" s="167">
        <v>7</v>
      </c>
      <c r="AH109" s="167">
        <v>6</v>
      </c>
      <c r="AI109" s="167">
        <v>5</v>
      </c>
      <c r="AJ109" s="167">
        <v>4</v>
      </c>
      <c r="AK109" s="167">
        <v>3</v>
      </c>
      <c r="AL109" s="167">
        <v>2</v>
      </c>
      <c r="AM109" s="168">
        <v>1</v>
      </c>
      <c r="AN109" s="164"/>
      <c r="AO109" s="164"/>
      <c r="AP109" s="164"/>
      <c r="AQ109" s="164"/>
      <c r="AR109" s="164"/>
      <c r="AS109" s="164"/>
      <c r="AT109" s="164"/>
      <c r="AU109" s="164"/>
      <c r="AV109" s="164"/>
      <c r="AW109" s="164"/>
      <c r="AX109" s="164"/>
      <c r="AY109" s="164"/>
      <c r="AZ109" s="164"/>
      <c r="BA109" s="164"/>
      <c r="BB109" s="164"/>
      <c r="BC109" s="164"/>
      <c r="BD109" s="170" t="s">
        <v>1</v>
      </c>
      <c r="BE109" s="171" t="s">
        <v>2</v>
      </c>
      <c r="BF109" s="164"/>
      <c r="BG109" s="164"/>
      <c r="BH109" s="164"/>
      <c r="BI109" s="164"/>
      <c r="BJ109" s="164"/>
      <c r="BK109" s="164"/>
      <c r="BL109" s="164"/>
      <c r="BM109" s="164"/>
      <c r="BN109" s="164"/>
      <c r="BO109" s="164"/>
      <c r="BP109" s="164"/>
      <c r="BQ109" s="164"/>
      <c r="BR109" s="164"/>
      <c r="BS109" s="164"/>
      <c r="BT109" s="16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5"/>
      <c r="FH109" s="5"/>
      <c r="FI109" s="5"/>
      <c r="FJ109" s="5"/>
      <c r="FK109" s="5"/>
      <c r="FL109" s="5"/>
      <c r="FM109" s="5"/>
      <c r="FN109" s="5"/>
      <c r="FO109" s="5"/>
      <c r="FP109" s="5"/>
      <c r="FQ109" s="5"/>
      <c r="FR109" s="5"/>
      <c r="FS109" s="5"/>
      <c r="FT109" s="5"/>
      <c r="FU109" s="5"/>
      <c r="FV109" s="11"/>
      <c r="FW109" s="11"/>
      <c r="FX109" s="11"/>
      <c r="FY109" s="11"/>
      <c r="FZ109" s="11"/>
      <c r="GA109" s="11"/>
    </row>
    <row r="110" spans="1:183" s="6" customFormat="1" ht="13.5" thickBot="1" x14ac:dyDescent="0.3">
      <c r="A110" s="4"/>
      <c r="B110" s="4"/>
      <c r="C110" s="335"/>
      <c r="D110" s="112" t="s">
        <v>95</v>
      </c>
      <c r="E110" s="27"/>
      <c r="F110" s="179"/>
      <c r="G110" s="33"/>
      <c r="H110" s="34"/>
      <c r="I110" s="32" t="str">
        <f>IF(J109="SI","di cui almeno : ","")</f>
        <v/>
      </c>
      <c r="J110" s="27"/>
      <c r="K110" s="27"/>
      <c r="L110" s="33"/>
      <c r="M110" s="86" t="str">
        <f>IF(J109="SI",+M105,"***")</f>
        <v>***</v>
      </c>
      <c r="N110" s="87" t="str">
        <f>IF(J109="SI",5,"***")</f>
        <v>***</v>
      </c>
      <c r="O110" s="27" t="str">
        <f>IF(J109="SI"," pari alla classe","")</f>
        <v/>
      </c>
      <c r="P110" s="14"/>
      <c r="Q110" s="27"/>
      <c r="R110" s="27" t="str">
        <f>IF(J109="SI",144,"")</f>
        <v/>
      </c>
      <c r="S110" s="27" t="str">
        <f>IF(J109="SI","B","")</f>
        <v/>
      </c>
      <c r="T110" s="14"/>
      <c r="U110" s="4"/>
      <c r="V110" s="4"/>
      <c r="W110" s="103" t="s">
        <v>23</v>
      </c>
      <c r="X110" s="105" t="e">
        <f>HLOOKUP(X109,AD109:AM110,2,FALSE)</f>
        <v>#N/A</v>
      </c>
      <c r="Y110" s="4"/>
      <c r="Z110" s="169">
        <f>IF(I105&lt;=200,0,(I106-(N105*M105))/X110)</f>
        <v>0</v>
      </c>
      <c r="AA110" s="165">
        <f>_xlfn.CEILING.MATH(Z110,1)</f>
        <v>0</v>
      </c>
      <c r="AB110" s="164"/>
      <c r="AC110" s="166" t="s">
        <v>20</v>
      </c>
      <c r="AD110" s="167">
        <v>55</v>
      </c>
      <c r="AE110" s="167">
        <v>55</v>
      </c>
      <c r="AF110" s="167">
        <v>89</v>
      </c>
      <c r="AG110" s="167">
        <v>89</v>
      </c>
      <c r="AH110" s="167">
        <v>144</v>
      </c>
      <c r="AI110" s="167">
        <v>144</v>
      </c>
      <c r="AJ110" s="167">
        <v>233</v>
      </c>
      <c r="AK110" s="167">
        <v>233</v>
      </c>
      <c r="AL110" s="167">
        <v>233</v>
      </c>
      <c r="AM110" s="168">
        <v>233</v>
      </c>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c r="BM110" s="164"/>
      <c r="BN110" s="164"/>
      <c r="BO110" s="164"/>
      <c r="BP110" s="164"/>
      <c r="BQ110" s="164"/>
      <c r="BR110" s="164"/>
      <c r="BS110" s="164"/>
      <c r="BT110" s="16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5"/>
      <c r="FH110" s="5"/>
      <c r="FI110" s="5"/>
      <c r="FJ110" s="5"/>
      <c r="FK110" s="5"/>
      <c r="FL110" s="5"/>
      <c r="FM110" s="5"/>
      <c r="FN110" s="5"/>
      <c r="FO110" s="5"/>
      <c r="FP110" s="5"/>
      <c r="FQ110" s="5"/>
      <c r="FR110" s="5"/>
      <c r="FS110" s="5"/>
      <c r="FT110" s="5"/>
      <c r="FU110" s="5"/>
      <c r="FV110" s="11"/>
      <c r="FW110" s="11"/>
      <c r="FX110" s="11"/>
      <c r="FY110" s="11"/>
      <c r="FZ110" s="11"/>
      <c r="GA110" s="11"/>
    </row>
    <row r="111" spans="1:183" s="6" customFormat="1" ht="13.5" thickBot="1" x14ac:dyDescent="0.3">
      <c r="A111" s="4"/>
      <c r="B111" s="4"/>
      <c r="C111" s="335"/>
      <c r="D111" s="112" t="s">
        <v>59</v>
      </c>
      <c r="E111" s="113"/>
      <c r="F111" s="113"/>
      <c r="G111" s="114"/>
      <c r="H111" s="179"/>
      <c r="I111" s="110">
        <f>IF(H111="NO",0,X111)</f>
        <v>0</v>
      </c>
      <c r="J111" s="111" t="s">
        <v>5</v>
      </c>
      <c r="K111" s="27"/>
      <c r="L111" s="33"/>
      <c r="M111" s="88" t="str">
        <f>IF(J109="SI",IF(AA110&gt;0,AA110,"***"),"***")</f>
        <v>***</v>
      </c>
      <c r="N111" s="88" t="str">
        <f>IF(J109="SI",IF(AA110&gt;0,X109,"***"),"***")</f>
        <v>***</v>
      </c>
      <c r="O111" s="27" t="str">
        <f>IF(J109="SI"," pari alla classe","")</f>
        <v/>
      </c>
      <c r="P111" s="14"/>
      <c r="Q111" s="27"/>
      <c r="R111" s="27" t="str">
        <f>IF(J109="SI",X110,"")</f>
        <v/>
      </c>
      <c r="S111" s="27" t="str">
        <f>IF(J109="SI",IF(AA110&gt;0,"B",""),"")</f>
        <v/>
      </c>
      <c r="T111" s="14"/>
      <c r="U111" s="4"/>
      <c r="V111" s="4"/>
      <c r="W111" s="115" t="s">
        <v>60</v>
      </c>
      <c r="X111" s="184"/>
      <c r="Y111" s="116" t="s">
        <v>5</v>
      </c>
      <c r="Z111" s="169"/>
      <c r="AA111" s="165"/>
      <c r="AB111" s="164"/>
      <c r="AC111" s="172"/>
      <c r="AD111" s="172"/>
      <c r="AE111" s="172"/>
      <c r="AF111" s="172"/>
      <c r="AG111" s="172"/>
      <c r="AH111" s="172"/>
      <c r="AI111" s="172"/>
      <c r="AJ111" s="172"/>
      <c r="AK111" s="172"/>
      <c r="AL111" s="172"/>
      <c r="AM111" s="172"/>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5"/>
      <c r="FH111" s="5"/>
      <c r="FI111" s="5"/>
      <c r="FJ111" s="5"/>
      <c r="FK111" s="5"/>
      <c r="FL111" s="5"/>
      <c r="FM111" s="5"/>
      <c r="FN111" s="5"/>
      <c r="FO111" s="5"/>
      <c r="FP111" s="5"/>
      <c r="FQ111" s="5"/>
      <c r="FR111" s="5"/>
      <c r="FS111" s="5"/>
      <c r="FT111" s="5"/>
      <c r="FU111" s="5"/>
      <c r="FV111" s="11"/>
      <c r="FW111" s="11"/>
      <c r="FX111" s="11"/>
      <c r="FY111" s="11"/>
      <c r="FZ111" s="11"/>
      <c r="GA111" s="11"/>
    </row>
    <row r="112" spans="1:183" s="6" customFormat="1" ht="3" customHeight="1" x14ac:dyDescent="0.25">
      <c r="A112" s="4"/>
      <c r="B112" s="4"/>
      <c r="C112" s="335"/>
      <c r="D112" s="79"/>
      <c r="E112" s="56"/>
      <c r="F112" s="56"/>
      <c r="G112" s="57"/>
      <c r="H112" s="58"/>
      <c r="I112" s="58"/>
      <c r="J112" s="58"/>
      <c r="K112" s="57"/>
      <c r="L112" s="57"/>
      <c r="M112" s="57"/>
      <c r="N112" s="57"/>
      <c r="O112" s="57"/>
      <c r="P112" s="57"/>
      <c r="Q112" s="57"/>
      <c r="R112" s="56"/>
      <c r="S112" s="56"/>
      <c r="T112" s="56"/>
      <c r="U112" s="4"/>
      <c r="V112" s="4"/>
      <c r="W112" s="4"/>
      <c r="X112" s="4"/>
      <c r="Y112" s="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5"/>
      <c r="FH112" s="5"/>
      <c r="FI112" s="5"/>
      <c r="FJ112" s="5"/>
      <c r="FK112" s="5"/>
      <c r="FL112" s="5"/>
      <c r="FM112" s="5"/>
      <c r="FN112" s="5"/>
      <c r="FO112" s="5"/>
      <c r="FP112" s="5"/>
      <c r="FQ112" s="5"/>
      <c r="FR112" s="5"/>
      <c r="FS112" s="5"/>
      <c r="FT112" s="5"/>
      <c r="FU112" s="5"/>
      <c r="FV112" s="11"/>
      <c r="FW112" s="11"/>
      <c r="FX112" s="11"/>
      <c r="FY112" s="11"/>
      <c r="FZ112" s="11"/>
      <c r="GA112" s="11"/>
    </row>
    <row r="113" spans="1:183" s="6" customFormat="1" ht="13.5" customHeight="1" thickBot="1" x14ac:dyDescent="0.3">
      <c r="A113" s="4"/>
      <c r="B113" s="4"/>
      <c r="C113" s="336"/>
      <c r="D113" s="80"/>
      <c r="E113" s="64"/>
      <c r="F113" s="64"/>
      <c r="G113" s="65" t="s">
        <v>50</v>
      </c>
      <c r="H113" s="66" t="s">
        <v>46</v>
      </c>
      <c r="I113" s="180"/>
      <c r="J113" s="67" t="s">
        <v>0</v>
      </c>
      <c r="K113" s="64"/>
      <c r="L113" s="64"/>
      <c r="M113" s="30" t="str">
        <f>IF(I113&gt;15,"Distanza non ammissibile (S.6.6.1.2 comma 3 lettera c.)","Distanza ≤ 15 m (S.6.6.1.2 comma 3 lettera c.)")</f>
        <v>Distanza ≤ 15 m (S.6.6.1.2 comma 3 lettera c.)</v>
      </c>
      <c r="N113" s="64"/>
      <c r="O113" s="64"/>
      <c r="P113" s="64"/>
      <c r="Q113" s="64"/>
      <c r="R113" s="64"/>
      <c r="S113" s="64"/>
      <c r="T113" s="64"/>
      <c r="U113" s="4"/>
      <c r="V113" s="4"/>
      <c r="W113" s="4"/>
      <c r="X113" s="4"/>
      <c r="Y113" s="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5"/>
      <c r="FH113" s="5"/>
      <c r="FI113" s="5"/>
      <c r="FJ113" s="5"/>
      <c r="FK113" s="5"/>
      <c r="FL113" s="5"/>
      <c r="FM113" s="5"/>
      <c r="FN113" s="5"/>
      <c r="FO113" s="5"/>
      <c r="FP113" s="5"/>
      <c r="FQ113" s="5"/>
      <c r="FR113" s="5"/>
      <c r="FS113" s="5"/>
      <c r="FT113" s="5"/>
      <c r="FU113" s="5"/>
      <c r="FV113" s="11"/>
      <c r="FW113" s="11"/>
      <c r="FX113" s="11"/>
      <c r="FY113" s="11"/>
      <c r="FZ113" s="11"/>
      <c r="GA113" s="11"/>
    </row>
    <row r="114" spans="1:183" s="50" customFormat="1" ht="6" customHeight="1" thickBot="1" x14ac:dyDescent="0.3">
      <c r="A114" s="46"/>
      <c r="B114" s="46"/>
      <c r="C114" s="189"/>
      <c r="D114" s="189"/>
      <c r="E114" s="189"/>
      <c r="F114" s="189"/>
      <c r="G114" s="189"/>
      <c r="H114" s="189"/>
      <c r="I114" s="189"/>
      <c r="J114" s="189"/>
      <c r="K114" s="189"/>
      <c r="L114" s="189"/>
      <c r="M114" s="189"/>
      <c r="N114" s="189"/>
      <c r="O114" s="189"/>
      <c r="P114" s="189"/>
      <c r="Q114" s="189"/>
      <c r="R114" s="189"/>
      <c r="S114" s="189"/>
      <c r="T114" s="189"/>
      <c r="U114" s="46"/>
      <c r="V114" s="46"/>
      <c r="W114" s="97"/>
      <c r="X114" s="97"/>
      <c r="Y114" s="46"/>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row>
    <row r="115" spans="1:183" s="6" customFormat="1" ht="13.5" thickBot="1" x14ac:dyDescent="0.3">
      <c r="A115" s="4"/>
      <c r="B115" s="4"/>
      <c r="C115" s="344" t="s">
        <v>16</v>
      </c>
      <c r="D115" s="345"/>
      <c r="E115" s="345"/>
      <c r="F115" s="52"/>
      <c r="G115" s="125" t="s">
        <v>81</v>
      </c>
      <c r="H115" s="177"/>
      <c r="I115" s="52"/>
      <c r="J115" s="52"/>
      <c r="K115" s="52"/>
      <c r="L115" s="52"/>
      <c r="M115" s="53" t="s">
        <v>58</v>
      </c>
      <c r="N115" s="54" t="s">
        <v>15</v>
      </c>
      <c r="O115" s="55"/>
      <c r="P115" s="55"/>
      <c r="Q115" s="55"/>
      <c r="R115" s="55"/>
      <c r="S115" s="55"/>
      <c r="T115" s="55"/>
      <c r="U115" s="4"/>
      <c r="V115" s="4"/>
      <c r="W115" s="104" t="s">
        <v>26</v>
      </c>
      <c r="X115" s="117"/>
      <c r="Y115" s="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4"/>
      <c r="BR115" s="164"/>
      <c r="BS115" s="164"/>
      <c r="BT115" s="16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5"/>
      <c r="FH115" s="5"/>
      <c r="FI115" s="5"/>
      <c r="FJ115" s="5"/>
      <c r="FK115" s="5"/>
      <c r="FL115" s="5"/>
      <c r="FM115" s="5"/>
      <c r="FN115" s="5"/>
      <c r="FO115" s="5"/>
      <c r="FP115" s="5"/>
      <c r="FQ115" s="5"/>
      <c r="FR115" s="5"/>
      <c r="FS115" s="5"/>
      <c r="FT115" s="5"/>
      <c r="FU115" s="5"/>
      <c r="FV115" s="11"/>
      <c r="FW115" s="11"/>
      <c r="FX115" s="11"/>
      <c r="FY115" s="11"/>
      <c r="FZ115" s="11"/>
      <c r="GA115" s="11"/>
    </row>
    <row r="116" spans="1:183" s="6" customFormat="1" ht="13.5" thickBot="1" x14ac:dyDescent="0.3">
      <c r="A116" s="187">
        <f>+D116</f>
        <v>0</v>
      </c>
      <c r="B116" s="4"/>
      <c r="C116" s="334" t="s">
        <v>52</v>
      </c>
      <c r="D116" s="337"/>
      <c r="E116" s="338"/>
      <c r="F116" s="82"/>
      <c r="G116" s="82"/>
      <c r="H116" s="83" t="s">
        <v>4</v>
      </c>
      <c r="I116" s="178"/>
      <c r="J116" s="84" t="s">
        <v>5</v>
      </c>
      <c r="K116" s="57"/>
      <c r="L116" s="57"/>
      <c r="M116" s="72">
        <f>IF(I116&lt;=200,2,_xlfn.CEILING.MATH((I117/2)/144))</f>
        <v>2</v>
      </c>
      <c r="N116" s="73">
        <f>IF(I111&lt;=200,144,144)</f>
        <v>144</v>
      </c>
      <c r="O116" s="73" t="s">
        <v>18</v>
      </c>
      <c r="P116" s="27" t="s">
        <v>13</v>
      </c>
      <c r="Q116" s="27"/>
      <c r="R116" s="27"/>
      <c r="S116" s="27"/>
      <c r="T116" s="27"/>
      <c r="U116" s="4"/>
      <c r="V116" s="4"/>
      <c r="W116" s="77"/>
      <c r="X116" s="122" t="s">
        <v>12</v>
      </c>
      <c r="Y116" s="4"/>
      <c r="Z116" s="165" t="s">
        <v>11</v>
      </c>
      <c r="AA116" s="165" t="s">
        <v>10</v>
      </c>
      <c r="AB116" s="164"/>
      <c r="AC116" s="166" t="s">
        <v>17</v>
      </c>
      <c r="AD116" s="167">
        <v>13</v>
      </c>
      <c r="AE116" s="167">
        <v>21</v>
      </c>
      <c r="AF116" s="167">
        <v>34</v>
      </c>
      <c r="AG116" s="167">
        <v>55</v>
      </c>
      <c r="AH116" s="167">
        <v>89</v>
      </c>
      <c r="AI116" s="167">
        <v>113</v>
      </c>
      <c r="AJ116" s="167">
        <v>144</v>
      </c>
      <c r="AK116" s="167">
        <v>233</v>
      </c>
      <c r="AL116" s="167"/>
      <c r="AM116" s="168"/>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5"/>
      <c r="FH116" s="5"/>
      <c r="FI116" s="5"/>
      <c r="FJ116" s="5"/>
      <c r="FK116" s="5"/>
      <c r="FL116" s="5"/>
      <c r="FM116" s="5"/>
      <c r="FN116" s="5"/>
      <c r="FO116" s="5"/>
      <c r="FP116" s="5"/>
      <c r="FQ116" s="5"/>
      <c r="FR116" s="5"/>
      <c r="FS116" s="5"/>
      <c r="FT116" s="5"/>
      <c r="FU116" s="5"/>
      <c r="FV116" s="11"/>
      <c r="FW116" s="11"/>
      <c r="FX116" s="11"/>
      <c r="FY116" s="11"/>
      <c r="FZ116" s="11"/>
      <c r="GA116" s="11"/>
    </row>
    <row r="117" spans="1:183" s="6" customFormat="1" ht="12.75" customHeight="1" thickBot="1" x14ac:dyDescent="0.3">
      <c r="A117" s="4"/>
      <c r="B117" s="4"/>
      <c r="C117" s="335"/>
      <c r="D117" s="78"/>
      <c r="E117" s="51"/>
      <c r="F117" s="59"/>
      <c r="G117" s="60" t="s">
        <v>82</v>
      </c>
      <c r="H117" s="61" t="s">
        <v>45</v>
      </c>
      <c r="I117" s="62" t="str">
        <f>IF(A116&lt;&gt;0,IF(I116&lt;=200,288,I116*1.44),"")</f>
        <v/>
      </c>
      <c r="J117" s="63" t="s">
        <v>18</v>
      </c>
      <c r="K117" s="57"/>
      <c r="L117" s="57"/>
      <c r="M117" s="74" t="str">
        <f>IF(AA117&gt;0,AA117," ")</f>
        <v xml:space="preserve"> </v>
      </c>
      <c r="N117" s="73" t="str">
        <f>IF(Z117&lt;&gt;0,+X117," ")</f>
        <v xml:space="preserve"> </v>
      </c>
      <c r="O117" s="73" t="str">
        <f>IF(Z117&lt;&gt;0,"B"," ")</f>
        <v xml:space="preserve"> </v>
      </c>
      <c r="P117" s="27" t="str">
        <f>IF(Z117&lt;&gt;0,"estintori aggiuntivi","")</f>
        <v/>
      </c>
      <c r="Q117" s="56"/>
      <c r="R117" s="56"/>
      <c r="S117" s="56"/>
      <c r="T117" s="56"/>
      <c r="U117" s="4"/>
      <c r="V117" s="4"/>
      <c r="W117" s="103" t="s">
        <v>19</v>
      </c>
      <c r="X117" s="182"/>
      <c r="Y117" s="4"/>
      <c r="Z117" s="169">
        <f>IF(I116&lt;=200,0,(I117-(N116*M116))/X117)</f>
        <v>0</v>
      </c>
      <c r="AA117" s="165">
        <f>_xlfn.CEILING.MATH(Z117,1)</f>
        <v>0</v>
      </c>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5"/>
      <c r="FH117" s="5"/>
      <c r="FI117" s="5"/>
      <c r="FJ117" s="5"/>
      <c r="FK117" s="5"/>
      <c r="FL117" s="5"/>
      <c r="FM117" s="5"/>
      <c r="FN117" s="5"/>
      <c r="FO117" s="5"/>
      <c r="FP117" s="5"/>
      <c r="FQ117" s="5"/>
      <c r="FR117" s="5"/>
      <c r="FS117" s="5"/>
      <c r="FT117" s="5"/>
      <c r="FU117" s="5"/>
      <c r="FV117" s="11"/>
      <c r="FW117" s="11"/>
      <c r="FX117" s="11"/>
      <c r="FY117" s="11"/>
      <c r="FZ117" s="11"/>
      <c r="GA117" s="11"/>
    </row>
    <row r="118" spans="1:183" s="6" customFormat="1" ht="3" customHeight="1" thickBot="1" x14ac:dyDescent="0.3">
      <c r="A118" s="4"/>
      <c r="B118" s="4"/>
      <c r="C118" s="335"/>
      <c r="D118" s="79"/>
      <c r="E118" s="56"/>
      <c r="F118" s="56"/>
      <c r="G118" s="57"/>
      <c r="H118" s="57"/>
      <c r="I118" s="57"/>
      <c r="J118" s="57"/>
      <c r="K118" s="57"/>
      <c r="L118" s="57"/>
      <c r="M118" s="57"/>
      <c r="N118" s="57"/>
      <c r="O118" s="57"/>
      <c r="P118" s="57"/>
      <c r="Q118" s="56"/>
      <c r="R118" s="56"/>
      <c r="S118" s="56"/>
      <c r="T118" s="56"/>
      <c r="U118" s="4"/>
      <c r="V118" s="4"/>
      <c r="W118" s="10"/>
      <c r="X118" s="10"/>
      <c r="Y118" s="124"/>
      <c r="Z118" s="169"/>
      <c r="AA118" s="165"/>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5"/>
      <c r="FH118" s="5"/>
      <c r="FI118" s="5"/>
      <c r="FJ118" s="5"/>
      <c r="FK118" s="5"/>
      <c r="FL118" s="5"/>
      <c r="FM118" s="5"/>
      <c r="FN118" s="5"/>
      <c r="FO118" s="5"/>
      <c r="FP118" s="5"/>
      <c r="FQ118" s="5"/>
      <c r="FR118" s="5"/>
      <c r="FS118" s="5"/>
      <c r="FT118" s="5"/>
      <c r="FU118" s="5"/>
      <c r="FV118" s="11"/>
      <c r="FW118" s="11"/>
      <c r="FX118" s="11"/>
      <c r="FY118" s="11"/>
      <c r="FZ118" s="11"/>
      <c r="GA118" s="11"/>
    </row>
    <row r="119" spans="1:183" s="6" customFormat="1" ht="21.75" customHeight="1" thickBot="1" x14ac:dyDescent="0.3">
      <c r="A119" s="4"/>
      <c r="B119" s="4"/>
      <c r="C119" s="335"/>
      <c r="D119" s="339" t="s">
        <v>113</v>
      </c>
      <c r="E119" s="340"/>
      <c r="F119" s="340"/>
      <c r="G119" s="340"/>
      <c r="H119" s="340"/>
      <c r="I119" s="340"/>
      <c r="J119" s="340"/>
      <c r="K119" s="340"/>
      <c r="L119" s="340"/>
      <c r="M119" s="340"/>
      <c r="N119" s="340"/>
      <c r="O119" s="340"/>
      <c r="P119" s="341"/>
      <c r="Q119" s="341"/>
      <c r="R119" s="341"/>
      <c r="S119" s="341"/>
      <c r="T119" s="341"/>
      <c r="U119" s="4"/>
      <c r="V119" s="4"/>
      <c r="W119" s="107" t="s">
        <v>27</v>
      </c>
      <c r="X119" s="108"/>
      <c r="Y119" s="4"/>
      <c r="Z119" s="169"/>
      <c r="AA119" s="165"/>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5"/>
      <c r="FH119" s="5"/>
      <c r="FI119" s="5"/>
      <c r="FJ119" s="5"/>
      <c r="FK119" s="5"/>
      <c r="FL119" s="5"/>
      <c r="FM119" s="5"/>
      <c r="FN119" s="5"/>
      <c r="FO119" s="5"/>
      <c r="FP119" s="5"/>
      <c r="FQ119" s="5"/>
      <c r="FR119" s="5"/>
      <c r="FS119" s="5"/>
      <c r="FT119" s="5"/>
      <c r="FU119" s="5"/>
      <c r="FV119" s="11"/>
      <c r="FW119" s="11"/>
      <c r="FX119" s="11"/>
      <c r="FY119" s="11"/>
      <c r="FZ119" s="11"/>
      <c r="GA119" s="11"/>
    </row>
    <row r="120" spans="1:183" s="6" customFormat="1" ht="12.75" customHeight="1" thickBot="1" x14ac:dyDescent="0.25">
      <c r="A120" s="4"/>
      <c r="B120" s="4"/>
      <c r="C120" s="335"/>
      <c r="D120" s="342" t="s">
        <v>53</v>
      </c>
      <c r="E120" s="343"/>
      <c r="F120" s="343"/>
      <c r="G120" s="343"/>
      <c r="H120" s="343"/>
      <c r="I120" s="343"/>
      <c r="J120" s="181"/>
      <c r="K120" s="33"/>
      <c r="L120" s="33"/>
      <c r="M120" s="35" t="s">
        <v>58</v>
      </c>
      <c r="N120" s="68" t="s">
        <v>22</v>
      </c>
      <c r="O120" s="36"/>
      <c r="P120" s="33"/>
      <c r="Q120" s="27"/>
      <c r="R120" s="27"/>
      <c r="S120" s="27"/>
      <c r="T120" s="27"/>
      <c r="U120" s="4"/>
      <c r="V120" s="4"/>
      <c r="W120" s="118" t="s">
        <v>24</v>
      </c>
      <c r="X120" s="185"/>
      <c r="Y120" s="4"/>
      <c r="Z120" s="169"/>
      <c r="AA120" s="165"/>
      <c r="AB120" s="164"/>
      <c r="AC120" s="166" t="s">
        <v>21</v>
      </c>
      <c r="AD120" s="167">
        <v>10</v>
      </c>
      <c r="AE120" s="167">
        <v>9</v>
      </c>
      <c r="AF120" s="167">
        <v>8</v>
      </c>
      <c r="AG120" s="167">
        <v>7</v>
      </c>
      <c r="AH120" s="167">
        <v>6</v>
      </c>
      <c r="AI120" s="167">
        <v>5</v>
      </c>
      <c r="AJ120" s="167">
        <v>4</v>
      </c>
      <c r="AK120" s="167">
        <v>3</v>
      </c>
      <c r="AL120" s="167">
        <v>2</v>
      </c>
      <c r="AM120" s="168">
        <v>1</v>
      </c>
      <c r="AN120" s="164"/>
      <c r="AO120" s="164"/>
      <c r="AP120" s="164"/>
      <c r="AQ120" s="164"/>
      <c r="AR120" s="164"/>
      <c r="AS120" s="164"/>
      <c r="AT120" s="164"/>
      <c r="AU120" s="164"/>
      <c r="AV120" s="164"/>
      <c r="AW120" s="164"/>
      <c r="AX120" s="164"/>
      <c r="AY120" s="164"/>
      <c r="AZ120" s="164"/>
      <c r="BA120" s="164"/>
      <c r="BB120" s="164"/>
      <c r="BC120" s="164"/>
      <c r="BD120" s="170" t="s">
        <v>1</v>
      </c>
      <c r="BE120" s="171" t="s">
        <v>2</v>
      </c>
      <c r="BF120" s="164"/>
      <c r="BG120" s="164"/>
      <c r="BH120" s="164"/>
      <c r="BI120" s="164"/>
      <c r="BJ120" s="164"/>
      <c r="BK120" s="164"/>
      <c r="BL120" s="164"/>
      <c r="BM120" s="164"/>
      <c r="BN120" s="164"/>
      <c r="BO120" s="164"/>
      <c r="BP120" s="164"/>
      <c r="BQ120" s="164"/>
      <c r="BR120" s="164"/>
      <c r="BS120" s="164"/>
      <c r="BT120" s="16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5"/>
      <c r="FH120" s="5"/>
      <c r="FI120" s="5"/>
      <c r="FJ120" s="5"/>
      <c r="FK120" s="5"/>
      <c r="FL120" s="5"/>
      <c r="FM120" s="5"/>
      <c r="FN120" s="5"/>
      <c r="FO120" s="5"/>
      <c r="FP120" s="5"/>
      <c r="FQ120" s="5"/>
      <c r="FR120" s="5"/>
      <c r="FS120" s="5"/>
      <c r="FT120" s="5"/>
      <c r="FU120" s="5"/>
      <c r="FV120" s="11"/>
      <c r="FW120" s="11"/>
      <c r="FX120" s="11"/>
      <c r="FY120" s="11"/>
      <c r="FZ120" s="11"/>
      <c r="GA120" s="11"/>
    </row>
    <row r="121" spans="1:183" s="6" customFormat="1" ht="13.5" thickBot="1" x14ac:dyDescent="0.3">
      <c r="A121" s="4"/>
      <c r="B121" s="4"/>
      <c r="C121" s="335"/>
      <c r="D121" s="112" t="s">
        <v>95</v>
      </c>
      <c r="E121" s="27"/>
      <c r="F121" s="179"/>
      <c r="G121" s="33"/>
      <c r="H121" s="34"/>
      <c r="I121" s="32" t="str">
        <f>IF(J120="SI","di cui almeno : ","")</f>
        <v/>
      </c>
      <c r="J121" s="27"/>
      <c r="K121" s="27"/>
      <c r="L121" s="33"/>
      <c r="M121" s="86" t="str">
        <f>IF(J120="SI",+M116,"***")</f>
        <v>***</v>
      </c>
      <c r="N121" s="87" t="str">
        <f>IF(J120="SI",5,"***")</f>
        <v>***</v>
      </c>
      <c r="O121" s="27" t="str">
        <f>IF(J120="SI"," pari alla classe","")</f>
        <v/>
      </c>
      <c r="P121" s="14"/>
      <c r="Q121" s="27"/>
      <c r="R121" s="27" t="str">
        <f>IF(J120="SI",144,"")</f>
        <v/>
      </c>
      <c r="S121" s="27" t="str">
        <f>IF(J120="SI","B","")</f>
        <v/>
      </c>
      <c r="T121" s="14"/>
      <c r="U121" s="4"/>
      <c r="V121" s="4"/>
      <c r="W121" s="103" t="s">
        <v>23</v>
      </c>
      <c r="X121" s="105" t="e">
        <f>HLOOKUP(X120,AD120:AM121,2,FALSE)</f>
        <v>#N/A</v>
      </c>
      <c r="Y121" s="4"/>
      <c r="Z121" s="169">
        <f>IF(I116&lt;=200,0,(I117-(N116*M116))/X121)</f>
        <v>0</v>
      </c>
      <c r="AA121" s="165">
        <f>_xlfn.CEILING.MATH(Z121,1)</f>
        <v>0</v>
      </c>
      <c r="AB121" s="164"/>
      <c r="AC121" s="166" t="s">
        <v>20</v>
      </c>
      <c r="AD121" s="167">
        <v>55</v>
      </c>
      <c r="AE121" s="167">
        <v>55</v>
      </c>
      <c r="AF121" s="167">
        <v>89</v>
      </c>
      <c r="AG121" s="167">
        <v>89</v>
      </c>
      <c r="AH121" s="167">
        <v>144</v>
      </c>
      <c r="AI121" s="167">
        <v>144</v>
      </c>
      <c r="AJ121" s="167">
        <v>233</v>
      </c>
      <c r="AK121" s="167">
        <v>233</v>
      </c>
      <c r="AL121" s="167">
        <v>233</v>
      </c>
      <c r="AM121" s="168">
        <v>233</v>
      </c>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5"/>
      <c r="FH121" s="5"/>
      <c r="FI121" s="5"/>
      <c r="FJ121" s="5"/>
      <c r="FK121" s="5"/>
      <c r="FL121" s="5"/>
      <c r="FM121" s="5"/>
      <c r="FN121" s="5"/>
      <c r="FO121" s="5"/>
      <c r="FP121" s="5"/>
      <c r="FQ121" s="5"/>
      <c r="FR121" s="5"/>
      <c r="FS121" s="5"/>
      <c r="FT121" s="5"/>
      <c r="FU121" s="5"/>
      <c r="FV121" s="11"/>
      <c r="FW121" s="11"/>
      <c r="FX121" s="11"/>
      <c r="FY121" s="11"/>
      <c r="FZ121" s="11"/>
      <c r="GA121" s="11"/>
    </row>
    <row r="122" spans="1:183" s="6" customFormat="1" ht="13.5" thickBot="1" x14ac:dyDescent="0.3">
      <c r="A122" s="4"/>
      <c r="B122" s="4"/>
      <c r="C122" s="335"/>
      <c r="D122" s="112" t="s">
        <v>59</v>
      </c>
      <c r="E122" s="113"/>
      <c r="F122" s="113"/>
      <c r="G122" s="114"/>
      <c r="H122" s="179"/>
      <c r="I122" s="110">
        <f>IF(H122="NO",0,X122)</f>
        <v>0</v>
      </c>
      <c r="J122" s="111" t="s">
        <v>5</v>
      </c>
      <c r="K122" s="27"/>
      <c r="L122" s="33"/>
      <c r="M122" s="88" t="str">
        <f>IF(J120="SI",IF(AA121&gt;0,AA121,"***"),"***")</f>
        <v>***</v>
      </c>
      <c r="N122" s="88" t="str">
        <f>IF(J120="SI",IF(AA121&gt;0,X120,"***"),"***")</f>
        <v>***</v>
      </c>
      <c r="O122" s="27" t="str">
        <f>IF(J120="SI"," pari alla classe","")</f>
        <v/>
      </c>
      <c r="P122" s="14"/>
      <c r="Q122" s="27"/>
      <c r="R122" s="27" t="str">
        <f>IF(J120="SI",X121,"")</f>
        <v/>
      </c>
      <c r="S122" s="27" t="str">
        <f>IF(J120="SI",IF(AA121&gt;0,"B",""),"")</f>
        <v/>
      </c>
      <c r="T122" s="14"/>
      <c r="U122" s="4"/>
      <c r="V122" s="4"/>
      <c r="W122" s="115" t="s">
        <v>60</v>
      </c>
      <c r="X122" s="184"/>
      <c r="Y122" s="116" t="s">
        <v>5</v>
      </c>
      <c r="Z122" s="169"/>
      <c r="AA122" s="165"/>
      <c r="AB122" s="164"/>
      <c r="AC122" s="172"/>
      <c r="AD122" s="172"/>
      <c r="AE122" s="172"/>
      <c r="AF122" s="172"/>
      <c r="AG122" s="172"/>
      <c r="AH122" s="172"/>
      <c r="AI122" s="172"/>
      <c r="AJ122" s="172"/>
      <c r="AK122" s="172"/>
      <c r="AL122" s="172"/>
      <c r="AM122" s="172"/>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5"/>
      <c r="FH122" s="5"/>
      <c r="FI122" s="5"/>
      <c r="FJ122" s="5"/>
      <c r="FK122" s="5"/>
      <c r="FL122" s="5"/>
      <c r="FM122" s="5"/>
      <c r="FN122" s="5"/>
      <c r="FO122" s="5"/>
      <c r="FP122" s="5"/>
      <c r="FQ122" s="5"/>
      <c r="FR122" s="5"/>
      <c r="FS122" s="5"/>
      <c r="FT122" s="5"/>
      <c r="FU122" s="5"/>
      <c r="FV122" s="11"/>
      <c r="FW122" s="11"/>
      <c r="FX122" s="11"/>
      <c r="FY122" s="11"/>
      <c r="FZ122" s="11"/>
      <c r="GA122" s="11"/>
    </row>
    <row r="123" spans="1:183" s="6" customFormat="1" ht="3" customHeight="1" x14ac:dyDescent="0.25">
      <c r="A123" s="4"/>
      <c r="B123" s="4"/>
      <c r="C123" s="335"/>
      <c r="D123" s="79"/>
      <c r="E123" s="56"/>
      <c r="F123" s="56"/>
      <c r="G123" s="57"/>
      <c r="H123" s="58"/>
      <c r="I123" s="58"/>
      <c r="J123" s="58"/>
      <c r="K123" s="57"/>
      <c r="L123" s="57"/>
      <c r="M123" s="57"/>
      <c r="N123" s="57"/>
      <c r="O123" s="57"/>
      <c r="P123" s="57"/>
      <c r="Q123" s="57"/>
      <c r="R123" s="56"/>
      <c r="S123" s="56"/>
      <c r="T123" s="56"/>
      <c r="U123" s="4"/>
      <c r="V123" s="4"/>
      <c r="W123" s="4"/>
      <c r="X123" s="4"/>
      <c r="Y123" s="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5"/>
      <c r="FH123" s="5"/>
      <c r="FI123" s="5"/>
      <c r="FJ123" s="5"/>
      <c r="FK123" s="5"/>
      <c r="FL123" s="5"/>
      <c r="FM123" s="5"/>
      <c r="FN123" s="5"/>
      <c r="FO123" s="5"/>
      <c r="FP123" s="5"/>
      <c r="FQ123" s="5"/>
      <c r="FR123" s="5"/>
      <c r="FS123" s="5"/>
      <c r="FT123" s="5"/>
      <c r="FU123" s="5"/>
      <c r="FV123" s="11"/>
      <c r="FW123" s="11"/>
      <c r="FX123" s="11"/>
      <c r="FY123" s="11"/>
      <c r="FZ123" s="11"/>
      <c r="GA123" s="11"/>
    </row>
    <row r="124" spans="1:183" s="6" customFormat="1" ht="13.5" customHeight="1" thickBot="1" x14ac:dyDescent="0.3">
      <c r="A124" s="4"/>
      <c r="B124" s="4"/>
      <c r="C124" s="336"/>
      <c r="D124" s="80"/>
      <c r="E124" s="64"/>
      <c r="F124" s="64"/>
      <c r="G124" s="65" t="s">
        <v>50</v>
      </c>
      <c r="H124" s="66" t="s">
        <v>46</v>
      </c>
      <c r="I124" s="180"/>
      <c r="J124" s="67" t="s">
        <v>0</v>
      </c>
      <c r="K124" s="64"/>
      <c r="L124" s="64"/>
      <c r="M124" s="30" t="str">
        <f>IF(I124&gt;15,"Distanza non ammissibile (S.6.6.1.2 comma 3 lettera c.)","Distanza ≤ 15 m (S.6.6.1.2 comma 3 lettera c.)")</f>
        <v>Distanza ≤ 15 m (S.6.6.1.2 comma 3 lettera c.)</v>
      </c>
      <c r="N124" s="64"/>
      <c r="O124" s="64"/>
      <c r="P124" s="64"/>
      <c r="Q124" s="64"/>
      <c r="R124" s="64"/>
      <c r="S124" s="64"/>
      <c r="T124" s="64"/>
      <c r="U124" s="4"/>
      <c r="V124" s="4"/>
      <c r="W124" s="4"/>
      <c r="X124" s="4"/>
      <c r="Y124" s="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5"/>
      <c r="FH124" s="5"/>
      <c r="FI124" s="5"/>
      <c r="FJ124" s="5"/>
      <c r="FK124" s="5"/>
      <c r="FL124" s="5"/>
      <c r="FM124" s="5"/>
      <c r="FN124" s="5"/>
      <c r="FO124" s="5"/>
      <c r="FP124" s="5"/>
      <c r="FQ124" s="5"/>
      <c r="FR124" s="5"/>
      <c r="FS124" s="5"/>
      <c r="FT124" s="5"/>
      <c r="FU124" s="5"/>
      <c r="FV124" s="11"/>
      <c r="FW124" s="11"/>
      <c r="FX124" s="11"/>
      <c r="FY124" s="11"/>
      <c r="FZ124" s="11"/>
      <c r="GA124" s="11"/>
    </row>
    <row r="125" spans="1:183" s="46" customFormat="1" ht="6" customHeight="1" x14ac:dyDescent="0.25">
      <c r="C125" s="189"/>
      <c r="D125" s="189"/>
      <c r="E125" s="189"/>
      <c r="F125" s="189"/>
      <c r="G125" s="189"/>
      <c r="H125" s="189"/>
      <c r="I125" s="189"/>
      <c r="J125" s="189"/>
      <c r="K125" s="189"/>
      <c r="L125" s="189"/>
      <c r="M125" s="189"/>
      <c r="N125" s="189"/>
      <c r="O125" s="189"/>
      <c r="P125" s="189"/>
      <c r="Q125" s="189"/>
      <c r="R125" s="189"/>
      <c r="S125" s="189"/>
      <c r="T125" s="189"/>
      <c r="W125" s="97"/>
      <c r="X125" s="97"/>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row>
    <row r="126" spans="1:183" s="46" customFormat="1" ht="5.25" customHeight="1" x14ac:dyDescent="0.25">
      <c r="W126" s="97"/>
      <c r="X126" s="97"/>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row>
    <row r="127" spans="1:183" s="46" customFormat="1" x14ac:dyDescent="0.25">
      <c r="W127" s="97"/>
      <c r="X127" s="97"/>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row>
    <row r="128" spans="1:183" s="46" customFormat="1" x14ac:dyDescent="0.25">
      <c r="W128" s="97"/>
      <c r="X128" s="97"/>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row>
    <row r="129" spans="23:72" s="46" customFormat="1" x14ac:dyDescent="0.25">
      <c r="W129" s="97"/>
      <c r="X129" s="97"/>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row>
    <row r="130" spans="23:72" s="46" customFormat="1" x14ac:dyDescent="0.25">
      <c r="W130" s="97"/>
      <c r="X130" s="97"/>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row>
    <row r="131" spans="23:72" s="46" customFormat="1" x14ac:dyDescent="0.25">
      <c r="W131" s="97"/>
      <c r="X131" s="97"/>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row>
    <row r="132" spans="23:72" s="46" customFormat="1" x14ac:dyDescent="0.25">
      <c r="W132" s="97"/>
      <c r="X132" s="97"/>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row>
    <row r="133" spans="23:72" s="46" customFormat="1" x14ac:dyDescent="0.25">
      <c r="W133" s="97"/>
      <c r="X133" s="97"/>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row>
    <row r="134" spans="23:72" s="46" customFormat="1" x14ac:dyDescent="0.25">
      <c r="W134" s="97"/>
      <c r="X134" s="97"/>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row>
    <row r="135" spans="23:72" s="46" customFormat="1" x14ac:dyDescent="0.25">
      <c r="W135" s="97"/>
      <c r="X135" s="97"/>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row>
    <row r="136" spans="23:72" s="46" customFormat="1" x14ac:dyDescent="0.25">
      <c r="W136" s="97"/>
      <c r="X136" s="97"/>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row>
    <row r="137" spans="23:72" s="46" customFormat="1" x14ac:dyDescent="0.25">
      <c r="W137" s="97"/>
      <c r="X137" s="97"/>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row>
    <row r="138" spans="23:72" s="46" customFormat="1" x14ac:dyDescent="0.25">
      <c r="W138" s="97"/>
      <c r="X138" s="97"/>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row>
    <row r="139" spans="23:72" s="46" customFormat="1" x14ac:dyDescent="0.25">
      <c r="W139" s="97"/>
      <c r="X139" s="97"/>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row>
    <row r="140" spans="23:72" s="46" customFormat="1" x14ac:dyDescent="0.25">
      <c r="W140" s="97"/>
      <c r="X140" s="97"/>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row>
    <row r="141" spans="23:72" s="46" customFormat="1" x14ac:dyDescent="0.25">
      <c r="W141" s="97"/>
      <c r="X141" s="97"/>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row>
    <row r="142" spans="23:72" s="46" customFormat="1" x14ac:dyDescent="0.25">
      <c r="W142" s="97"/>
      <c r="X142" s="97"/>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row>
    <row r="143" spans="23:72" s="46" customFormat="1" x14ac:dyDescent="0.25">
      <c r="W143" s="97"/>
      <c r="X143" s="97"/>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row>
    <row r="144" spans="23:72" s="46" customFormat="1" x14ac:dyDescent="0.25">
      <c r="W144" s="97"/>
      <c r="X144" s="97"/>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row>
    <row r="145" spans="23:72" s="46" customFormat="1" x14ac:dyDescent="0.25">
      <c r="W145" s="97"/>
      <c r="X145" s="97"/>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row>
    <row r="146" spans="23:72" s="46" customFormat="1" x14ac:dyDescent="0.25">
      <c r="W146" s="97"/>
      <c r="X146" s="97"/>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row>
    <row r="147" spans="23:72" s="46" customFormat="1" x14ac:dyDescent="0.25">
      <c r="W147" s="97"/>
      <c r="X147" s="97"/>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row>
    <row r="148" spans="23:72" s="46" customFormat="1" x14ac:dyDescent="0.25">
      <c r="W148" s="97"/>
      <c r="X148" s="97"/>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row>
    <row r="149" spans="23:72" s="46" customFormat="1" x14ac:dyDescent="0.25">
      <c r="W149" s="97"/>
      <c r="X149" s="97"/>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row>
    <row r="150" spans="23:72" s="46" customFormat="1" x14ac:dyDescent="0.25">
      <c r="W150" s="97"/>
      <c r="X150" s="97"/>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row>
    <row r="151" spans="23:72" s="46" customFormat="1" x14ac:dyDescent="0.25">
      <c r="W151" s="97"/>
      <c r="X151" s="97"/>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row>
    <row r="152" spans="23:72" s="46" customFormat="1" x14ac:dyDescent="0.25">
      <c r="W152" s="97"/>
      <c r="X152" s="97"/>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row>
    <row r="153" spans="23:72" s="46" customFormat="1" x14ac:dyDescent="0.25">
      <c r="W153" s="97"/>
      <c r="X153" s="97"/>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row>
    <row r="154" spans="23:72" s="46" customFormat="1" x14ac:dyDescent="0.25">
      <c r="W154" s="97"/>
      <c r="X154" s="97"/>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3"/>
      <c r="BT154" s="123"/>
    </row>
    <row r="155" spans="23:72" s="46" customFormat="1" x14ac:dyDescent="0.25">
      <c r="W155" s="97"/>
      <c r="X155" s="97"/>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row>
    <row r="156" spans="23:72" s="46" customFormat="1" x14ac:dyDescent="0.25">
      <c r="W156" s="97"/>
      <c r="X156" s="97"/>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c r="BS156" s="123"/>
      <c r="BT156" s="123"/>
    </row>
    <row r="157" spans="23:72" s="46" customFormat="1" x14ac:dyDescent="0.25">
      <c r="W157" s="97"/>
      <c r="X157" s="97"/>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row>
    <row r="158" spans="23:72" s="46" customFormat="1" x14ac:dyDescent="0.25">
      <c r="W158" s="97"/>
      <c r="X158" s="97"/>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c r="BS158" s="123"/>
      <c r="BT158" s="123"/>
    </row>
    <row r="159" spans="23:72" s="46" customFormat="1" x14ac:dyDescent="0.25">
      <c r="W159" s="97"/>
      <c r="X159" s="97"/>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row>
    <row r="160" spans="23:72" s="46" customFormat="1" x14ac:dyDescent="0.25">
      <c r="W160" s="97"/>
      <c r="X160" s="97"/>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row>
    <row r="161" spans="23:72" s="46" customFormat="1" x14ac:dyDescent="0.25">
      <c r="W161" s="97"/>
      <c r="X161" s="97"/>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row>
    <row r="162" spans="23:72" s="46" customFormat="1" x14ac:dyDescent="0.25">
      <c r="W162" s="97"/>
      <c r="X162" s="97"/>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row>
    <row r="163" spans="23:72" s="46" customFormat="1" x14ac:dyDescent="0.25">
      <c r="W163" s="97"/>
      <c r="X163" s="97"/>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row>
    <row r="164" spans="23:72" s="46" customFormat="1" x14ac:dyDescent="0.25">
      <c r="W164" s="97"/>
      <c r="X164" s="97"/>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row>
    <row r="165" spans="23:72" s="46" customFormat="1" x14ac:dyDescent="0.25">
      <c r="W165" s="97"/>
      <c r="X165" s="97"/>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row>
    <row r="166" spans="23:72" s="46" customFormat="1" x14ac:dyDescent="0.25">
      <c r="W166" s="97"/>
      <c r="X166" s="97"/>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row>
    <row r="167" spans="23:72" s="46" customFormat="1" x14ac:dyDescent="0.25">
      <c r="W167" s="97"/>
      <c r="X167" s="97"/>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row>
    <row r="168" spans="23:72" s="46" customFormat="1" x14ac:dyDescent="0.25">
      <c r="W168" s="97"/>
      <c r="X168" s="97"/>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row>
    <row r="169" spans="23:72" s="46" customFormat="1" x14ac:dyDescent="0.25">
      <c r="W169" s="97"/>
      <c r="X169" s="97"/>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row>
    <row r="170" spans="23:72" s="46" customFormat="1" x14ac:dyDescent="0.25">
      <c r="W170" s="97"/>
      <c r="X170" s="97"/>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row>
    <row r="171" spans="23:72" s="46" customFormat="1" x14ac:dyDescent="0.25">
      <c r="W171" s="97"/>
      <c r="X171" s="97"/>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row>
    <row r="172" spans="23:72" s="46" customFormat="1" x14ac:dyDescent="0.25">
      <c r="W172" s="97"/>
      <c r="X172" s="97"/>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row>
    <row r="173" spans="23:72" s="46" customFormat="1" x14ac:dyDescent="0.25">
      <c r="W173" s="97"/>
      <c r="X173" s="97"/>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row>
    <row r="174" spans="23:72" s="46" customFormat="1" x14ac:dyDescent="0.25">
      <c r="W174" s="97"/>
      <c r="X174" s="97"/>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row>
    <row r="175" spans="23:72" s="46" customFormat="1" x14ac:dyDescent="0.25">
      <c r="W175" s="97"/>
      <c r="X175" s="97"/>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row>
    <row r="176" spans="23:72" s="46" customFormat="1" x14ac:dyDescent="0.25">
      <c r="W176" s="97"/>
      <c r="X176" s="97"/>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row>
    <row r="177" spans="23:72" s="46" customFormat="1" x14ac:dyDescent="0.25">
      <c r="W177" s="97"/>
      <c r="X177" s="97"/>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row>
    <row r="178" spans="23:72" s="46" customFormat="1" x14ac:dyDescent="0.25">
      <c r="W178" s="97"/>
      <c r="X178" s="97"/>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row>
    <row r="179" spans="23:72" s="46" customFormat="1" x14ac:dyDescent="0.25">
      <c r="W179" s="97"/>
      <c r="X179" s="97"/>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row>
    <row r="180" spans="23:72" s="46" customFormat="1" x14ac:dyDescent="0.25">
      <c r="W180" s="97"/>
      <c r="X180" s="97"/>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row>
    <row r="181" spans="23:72" s="46" customFormat="1" x14ac:dyDescent="0.25">
      <c r="W181" s="97"/>
      <c r="X181" s="97"/>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row>
    <row r="182" spans="23:72" s="46" customFormat="1" x14ac:dyDescent="0.25">
      <c r="W182" s="97"/>
      <c r="X182" s="97"/>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row>
    <row r="183" spans="23:72" s="46" customFormat="1" x14ac:dyDescent="0.25">
      <c r="W183" s="97"/>
      <c r="X183" s="97"/>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row>
    <row r="184" spans="23:72" s="46" customFormat="1" x14ac:dyDescent="0.25">
      <c r="W184" s="97"/>
      <c r="X184" s="97"/>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row>
    <row r="185" spans="23:72" s="46" customFormat="1" x14ac:dyDescent="0.25">
      <c r="W185" s="97"/>
      <c r="X185" s="97"/>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c r="BP185" s="123"/>
      <c r="BQ185" s="123"/>
      <c r="BR185" s="123"/>
      <c r="BS185" s="123"/>
      <c r="BT185" s="123"/>
    </row>
    <row r="186" spans="23:72" s="46" customFormat="1" x14ac:dyDescent="0.25">
      <c r="W186" s="97"/>
      <c r="X186" s="97"/>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123"/>
      <c r="BJ186" s="123"/>
      <c r="BK186" s="123"/>
      <c r="BL186" s="123"/>
      <c r="BM186" s="123"/>
      <c r="BN186" s="123"/>
      <c r="BO186" s="123"/>
      <c r="BP186" s="123"/>
      <c r="BQ186" s="123"/>
      <c r="BR186" s="123"/>
      <c r="BS186" s="123"/>
      <c r="BT186" s="123"/>
    </row>
    <row r="187" spans="23:72" s="46" customFormat="1" x14ac:dyDescent="0.25">
      <c r="W187" s="97"/>
      <c r="X187" s="97"/>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123"/>
      <c r="BA187" s="123"/>
      <c r="BB187" s="123"/>
      <c r="BC187" s="123"/>
      <c r="BD187" s="123"/>
      <c r="BE187" s="123"/>
      <c r="BF187" s="123"/>
      <c r="BG187" s="123"/>
      <c r="BH187" s="123"/>
      <c r="BI187" s="123"/>
      <c r="BJ187" s="123"/>
      <c r="BK187" s="123"/>
      <c r="BL187" s="123"/>
      <c r="BM187" s="123"/>
      <c r="BN187" s="123"/>
      <c r="BO187" s="123"/>
      <c r="BP187" s="123"/>
      <c r="BQ187" s="123"/>
      <c r="BR187" s="123"/>
      <c r="BS187" s="123"/>
      <c r="BT187" s="123"/>
    </row>
    <row r="188" spans="23:72" s="46" customFormat="1" x14ac:dyDescent="0.25">
      <c r="W188" s="97"/>
      <c r="X188" s="97"/>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c r="BP188" s="123"/>
      <c r="BQ188" s="123"/>
      <c r="BR188" s="123"/>
      <c r="BS188" s="123"/>
      <c r="BT188" s="123"/>
    </row>
    <row r="189" spans="23:72" s="46" customFormat="1" x14ac:dyDescent="0.25">
      <c r="W189" s="97"/>
      <c r="X189" s="97"/>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c r="BP189" s="123"/>
      <c r="BQ189" s="123"/>
      <c r="BR189" s="123"/>
      <c r="BS189" s="123"/>
      <c r="BT189" s="123"/>
    </row>
    <row r="190" spans="23:72" s="46" customFormat="1" x14ac:dyDescent="0.25">
      <c r="W190" s="97"/>
      <c r="X190" s="97"/>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23"/>
      <c r="BP190" s="123"/>
      <c r="BQ190" s="123"/>
      <c r="BR190" s="123"/>
      <c r="BS190" s="123"/>
      <c r="BT190" s="123"/>
    </row>
    <row r="191" spans="23:72" s="46" customFormat="1" x14ac:dyDescent="0.25">
      <c r="W191" s="97"/>
      <c r="X191" s="97"/>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3"/>
      <c r="BR191" s="123"/>
      <c r="BS191" s="123"/>
      <c r="BT191" s="123"/>
    </row>
    <row r="192" spans="23:72" s="46" customFormat="1" x14ac:dyDescent="0.25">
      <c r="W192" s="97"/>
      <c r="X192" s="97"/>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row>
    <row r="193" spans="23:72" s="46" customFormat="1" x14ac:dyDescent="0.25">
      <c r="W193" s="97"/>
      <c r="X193" s="97"/>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row>
    <row r="194" spans="23:72" s="46" customFormat="1" x14ac:dyDescent="0.25">
      <c r="W194" s="97"/>
      <c r="X194" s="97"/>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row>
    <row r="195" spans="23:72" s="46" customFormat="1" x14ac:dyDescent="0.25">
      <c r="W195" s="97"/>
      <c r="X195" s="97"/>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123"/>
    </row>
    <row r="196" spans="23:72" s="46" customFormat="1" x14ac:dyDescent="0.25">
      <c r="W196" s="97"/>
      <c r="X196" s="97"/>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row>
    <row r="197" spans="23:72" s="46" customFormat="1" x14ac:dyDescent="0.25">
      <c r="W197" s="97"/>
      <c r="X197" s="97"/>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row>
    <row r="198" spans="23:72" s="46" customFormat="1" x14ac:dyDescent="0.25">
      <c r="W198" s="97"/>
      <c r="X198" s="97"/>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row>
    <row r="199" spans="23:72" s="46" customFormat="1" x14ac:dyDescent="0.25">
      <c r="W199" s="97"/>
      <c r="X199" s="97"/>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23"/>
      <c r="BR199" s="123"/>
      <c r="BS199" s="123"/>
      <c r="BT199" s="123"/>
    </row>
    <row r="200" spans="23:72" s="46" customFormat="1" x14ac:dyDescent="0.25">
      <c r="W200" s="97"/>
      <c r="X200" s="97"/>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row>
    <row r="201" spans="23:72" s="46" customFormat="1" x14ac:dyDescent="0.25">
      <c r="W201" s="97"/>
      <c r="X201" s="97"/>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row>
    <row r="202" spans="23:72" s="46" customFormat="1" x14ac:dyDescent="0.25">
      <c r="W202" s="97"/>
      <c r="X202" s="97"/>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row>
    <row r="203" spans="23:72" s="46" customFormat="1" x14ac:dyDescent="0.25">
      <c r="W203" s="97"/>
      <c r="X203" s="97"/>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c r="BP203" s="123"/>
      <c r="BQ203" s="123"/>
      <c r="BR203" s="123"/>
      <c r="BS203" s="123"/>
      <c r="BT203" s="123"/>
    </row>
    <row r="204" spans="23:72" s="46" customFormat="1" x14ac:dyDescent="0.25">
      <c r="W204" s="97"/>
      <c r="X204" s="97"/>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row>
    <row r="205" spans="23:72" s="46" customFormat="1" x14ac:dyDescent="0.25">
      <c r="W205" s="97"/>
      <c r="X205" s="97"/>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row>
    <row r="206" spans="23:72" s="46" customFormat="1" x14ac:dyDescent="0.25">
      <c r="W206" s="97"/>
      <c r="X206" s="97"/>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row>
    <row r="207" spans="23:72" s="46" customFormat="1" x14ac:dyDescent="0.25">
      <c r="W207" s="97"/>
      <c r="X207" s="97"/>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3"/>
      <c r="AY207" s="123"/>
      <c r="AZ207" s="123"/>
      <c r="BA207" s="123"/>
      <c r="BB207" s="123"/>
      <c r="BC207" s="123"/>
      <c r="BD207" s="123"/>
      <c r="BE207" s="123"/>
      <c r="BF207" s="123"/>
      <c r="BG207" s="123"/>
      <c r="BH207" s="123"/>
      <c r="BI207" s="123"/>
      <c r="BJ207" s="123"/>
      <c r="BK207" s="123"/>
      <c r="BL207" s="123"/>
      <c r="BM207" s="123"/>
      <c r="BN207" s="123"/>
      <c r="BO207" s="123"/>
      <c r="BP207" s="123"/>
      <c r="BQ207" s="123"/>
      <c r="BR207" s="123"/>
      <c r="BS207" s="123"/>
      <c r="BT207" s="123"/>
    </row>
    <row r="208" spans="23:72" s="46" customFormat="1" x14ac:dyDescent="0.25">
      <c r="W208" s="97"/>
      <c r="X208" s="97"/>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row>
    <row r="209" spans="23:72" s="46" customFormat="1" x14ac:dyDescent="0.25">
      <c r="W209" s="97"/>
      <c r="X209" s="97"/>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c r="BT209" s="123"/>
    </row>
    <row r="210" spans="23:72" s="46" customFormat="1" x14ac:dyDescent="0.25">
      <c r="W210" s="97"/>
      <c r="X210" s="97"/>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row>
    <row r="211" spans="23:72" s="46" customFormat="1" x14ac:dyDescent="0.25">
      <c r="W211" s="97"/>
      <c r="X211" s="97"/>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c r="BT211" s="123"/>
    </row>
    <row r="212" spans="23:72" s="46" customFormat="1" x14ac:dyDescent="0.25">
      <c r="W212" s="97"/>
      <c r="X212" s="97"/>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row>
    <row r="213" spans="23:72" s="46" customFormat="1" x14ac:dyDescent="0.25">
      <c r="W213" s="97"/>
      <c r="X213" s="97"/>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23"/>
      <c r="BS213" s="123"/>
      <c r="BT213" s="123"/>
    </row>
    <row r="214" spans="23:72" s="46" customFormat="1" x14ac:dyDescent="0.25">
      <c r="W214" s="97"/>
      <c r="X214" s="97"/>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row>
    <row r="215" spans="23:72" s="46" customFormat="1" x14ac:dyDescent="0.25">
      <c r="W215" s="97"/>
      <c r="X215" s="97"/>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row>
    <row r="216" spans="23:72" s="46" customFormat="1" x14ac:dyDescent="0.25">
      <c r="W216" s="97"/>
      <c r="X216" s="97"/>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c r="AW216" s="123"/>
      <c r="AX216" s="123"/>
      <c r="AY216" s="123"/>
      <c r="AZ216" s="123"/>
      <c r="BA216" s="123"/>
      <c r="BB216" s="123"/>
      <c r="BC216" s="123"/>
      <c r="BD216" s="123"/>
      <c r="BE216" s="123"/>
      <c r="BF216" s="123"/>
      <c r="BG216" s="123"/>
      <c r="BH216" s="123"/>
      <c r="BI216" s="123"/>
      <c r="BJ216" s="123"/>
      <c r="BK216" s="123"/>
      <c r="BL216" s="123"/>
      <c r="BM216" s="123"/>
      <c r="BN216" s="123"/>
      <c r="BO216" s="123"/>
      <c r="BP216" s="123"/>
      <c r="BQ216" s="123"/>
      <c r="BR216" s="123"/>
      <c r="BS216" s="123"/>
      <c r="BT216" s="123"/>
    </row>
    <row r="217" spans="23:72" s="46" customFormat="1" x14ac:dyDescent="0.25">
      <c r="W217" s="97"/>
      <c r="X217" s="97"/>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row>
    <row r="218" spans="23:72" s="46" customFormat="1" x14ac:dyDescent="0.25">
      <c r="W218" s="97"/>
      <c r="X218" s="97"/>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row>
    <row r="219" spans="23:72" s="46" customFormat="1" x14ac:dyDescent="0.25">
      <c r="W219" s="97"/>
      <c r="X219" s="97"/>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c r="AW219" s="123"/>
      <c r="AX219" s="123"/>
      <c r="AY219" s="123"/>
      <c r="AZ219" s="123"/>
      <c r="BA219" s="123"/>
      <c r="BB219" s="123"/>
      <c r="BC219" s="123"/>
      <c r="BD219" s="123"/>
      <c r="BE219" s="123"/>
      <c r="BF219" s="123"/>
      <c r="BG219" s="123"/>
      <c r="BH219" s="123"/>
      <c r="BI219" s="123"/>
      <c r="BJ219" s="123"/>
      <c r="BK219" s="123"/>
      <c r="BL219" s="123"/>
      <c r="BM219" s="123"/>
      <c r="BN219" s="123"/>
      <c r="BO219" s="123"/>
      <c r="BP219" s="123"/>
      <c r="BQ219" s="123"/>
      <c r="BR219" s="123"/>
      <c r="BS219" s="123"/>
      <c r="BT219" s="123"/>
    </row>
    <row r="220" spans="23:72" s="46" customFormat="1" x14ac:dyDescent="0.25">
      <c r="W220" s="97"/>
      <c r="X220" s="97"/>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c r="AW220" s="123"/>
      <c r="AX220" s="123"/>
      <c r="AY220" s="123"/>
      <c r="AZ220" s="123"/>
      <c r="BA220" s="123"/>
      <c r="BB220" s="123"/>
      <c r="BC220" s="123"/>
      <c r="BD220" s="123"/>
      <c r="BE220" s="123"/>
      <c r="BF220" s="123"/>
      <c r="BG220" s="123"/>
      <c r="BH220" s="123"/>
      <c r="BI220" s="123"/>
      <c r="BJ220" s="123"/>
      <c r="BK220" s="123"/>
      <c r="BL220" s="123"/>
      <c r="BM220" s="123"/>
      <c r="BN220" s="123"/>
      <c r="BO220" s="123"/>
      <c r="BP220" s="123"/>
      <c r="BQ220" s="123"/>
      <c r="BR220" s="123"/>
      <c r="BS220" s="123"/>
      <c r="BT220" s="123"/>
    </row>
    <row r="221" spans="23:72" s="46" customFormat="1" x14ac:dyDescent="0.25">
      <c r="W221" s="97"/>
      <c r="X221" s="97"/>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S221" s="123"/>
      <c r="BT221" s="123"/>
    </row>
    <row r="222" spans="23:72" s="46" customFormat="1" x14ac:dyDescent="0.25">
      <c r="W222" s="97"/>
      <c r="X222" s="97"/>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row>
    <row r="223" spans="23:72" s="46" customFormat="1" x14ac:dyDescent="0.25">
      <c r="W223" s="97"/>
      <c r="X223" s="97"/>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S223" s="123"/>
      <c r="BT223" s="123"/>
    </row>
    <row r="224" spans="23:72" s="46" customFormat="1" x14ac:dyDescent="0.25">
      <c r="W224" s="97"/>
      <c r="X224" s="97"/>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S224" s="123"/>
      <c r="BT224" s="123"/>
    </row>
    <row r="225" spans="23:72" s="46" customFormat="1" x14ac:dyDescent="0.25">
      <c r="W225" s="97"/>
      <c r="X225" s="97"/>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c r="AW225" s="123"/>
      <c r="AX225" s="123"/>
      <c r="AY225" s="123"/>
      <c r="AZ225" s="123"/>
      <c r="BA225" s="123"/>
      <c r="BB225" s="123"/>
      <c r="BC225" s="123"/>
      <c r="BD225" s="123"/>
      <c r="BE225" s="123"/>
      <c r="BF225" s="123"/>
      <c r="BG225" s="123"/>
      <c r="BH225" s="123"/>
      <c r="BI225" s="123"/>
      <c r="BJ225" s="123"/>
      <c r="BK225" s="123"/>
      <c r="BL225" s="123"/>
      <c r="BM225" s="123"/>
      <c r="BN225" s="123"/>
      <c r="BO225" s="123"/>
      <c r="BP225" s="123"/>
      <c r="BQ225" s="123"/>
      <c r="BR225" s="123"/>
      <c r="BS225" s="123"/>
      <c r="BT225" s="123"/>
    </row>
    <row r="226" spans="23:72" s="46" customFormat="1" x14ac:dyDescent="0.25">
      <c r="W226" s="97"/>
      <c r="X226" s="97"/>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123"/>
      <c r="AV226" s="123"/>
      <c r="AW226" s="123"/>
      <c r="AX226" s="123"/>
      <c r="AY226" s="123"/>
      <c r="AZ226" s="123"/>
      <c r="BA226" s="123"/>
      <c r="BB226" s="123"/>
      <c r="BC226" s="123"/>
      <c r="BD226" s="123"/>
      <c r="BE226" s="123"/>
      <c r="BF226" s="123"/>
      <c r="BG226" s="123"/>
      <c r="BH226" s="123"/>
      <c r="BI226" s="123"/>
      <c r="BJ226" s="123"/>
      <c r="BK226" s="123"/>
      <c r="BL226" s="123"/>
      <c r="BM226" s="123"/>
      <c r="BN226" s="123"/>
      <c r="BO226" s="123"/>
      <c r="BP226" s="123"/>
      <c r="BQ226" s="123"/>
      <c r="BR226" s="123"/>
      <c r="BS226" s="123"/>
      <c r="BT226" s="123"/>
    </row>
    <row r="227" spans="23:72" s="46" customFormat="1" x14ac:dyDescent="0.25">
      <c r="W227" s="97"/>
      <c r="X227" s="97"/>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123"/>
      <c r="AV227" s="123"/>
      <c r="AW227" s="123"/>
      <c r="AX227" s="123"/>
      <c r="AY227" s="123"/>
      <c r="AZ227" s="123"/>
      <c r="BA227" s="123"/>
      <c r="BB227" s="123"/>
      <c r="BC227" s="123"/>
      <c r="BD227" s="123"/>
      <c r="BE227" s="123"/>
      <c r="BF227" s="123"/>
      <c r="BG227" s="123"/>
      <c r="BH227" s="123"/>
      <c r="BI227" s="123"/>
      <c r="BJ227" s="123"/>
      <c r="BK227" s="123"/>
      <c r="BL227" s="123"/>
      <c r="BM227" s="123"/>
      <c r="BN227" s="123"/>
      <c r="BO227" s="123"/>
      <c r="BP227" s="123"/>
      <c r="BQ227" s="123"/>
      <c r="BR227" s="123"/>
      <c r="BS227" s="123"/>
      <c r="BT227" s="123"/>
    </row>
    <row r="228" spans="23:72" s="46" customFormat="1" x14ac:dyDescent="0.25">
      <c r="W228" s="97"/>
      <c r="X228" s="97"/>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row>
    <row r="229" spans="23:72" s="46" customFormat="1" x14ac:dyDescent="0.25">
      <c r="W229" s="97"/>
      <c r="X229" s="97"/>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3"/>
      <c r="BR229" s="123"/>
      <c r="BS229" s="123"/>
      <c r="BT229" s="123"/>
    </row>
    <row r="230" spans="23:72" s="46" customFormat="1" x14ac:dyDescent="0.25">
      <c r="W230" s="97"/>
      <c r="X230" s="97"/>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23"/>
      <c r="BR230" s="123"/>
      <c r="BS230" s="123"/>
      <c r="BT230" s="123"/>
    </row>
    <row r="231" spans="23:72" s="46" customFormat="1" x14ac:dyDescent="0.25">
      <c r="W231" s="97"/>
      <c r="X231" s="97"/>
      <c r="Z231" s="123"/>
      <c r="AA231" s="123"/>
      <c r="AB231" s="123"/>
      <c r="AC231" s="123"/>
      <c r="AD231" s="123"/>
      <c r="AE231" s="123"/>
      <c r="AF231" s="123"/>
      <c r="AG231" s="123"/>
      <c r="AH231" s="123"/>
      <c r="AI231" s="123"/>
      <c r="AJ231" s="123"/>
      <c r="AK231" s="123"/>
      <c r="AL231" s="123"/>
      <c r="AM231" s="123"/>
      <c r="AN231" s="123"/>
      <c r="AO231" s="123"/>
      <c r="AP231" s="123"/>
      <c r="AQ231" s="123"/>
      <c r="AR231" s="123"/>
      <c r="AS231" s="123"/>
      <c r="AT231" s="123"/>
      <c r="AU231" s="123"/>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23"/>
      <c r="BR231" s="123"/>
      <c r="BS231" s="123"/>
      <c r="BT231" s="123"/>
    </row>
    <row r="232" spans="23:72" s="46" customFormat="1" x14ac:dyDescent="0.25">
      <c r="W232" s="97"/>
      <c r="X232" s="97"/>
      <c r="Z232" s="123"/>
      <c r="AA232" s="123"/>
      <c r="AB232" s="123"/>
      <c r="AC232" s="123"/>
      <c r="AD232" s="123"/>
      <c r="AE232" s="123"/>
      <c r="AF232" s="123"/>
      <c r="AG232" s="123"/>
      <c r="AH232" s="123"/>
      <c r="AI232" s="123"/>
      <c r="AJ232" s="123"/>
      <c r="AK232" s="123"/>
      <c r="AL232" s="123"/>
      <c r="AM232" s="123"/>
      <c r="AN232" s="123"/>
      <c r="AO232" s="123"/>
      <c r="AP232" s="123"/>
      <c r="AQ232" s="123"/>
      <c r="AR232" s="123"/>
      <c r="AS232" s="123"/>
      <c r="AT232" s="123"/>
      <c r="AU232" s="123"/>
      <c r="AV232" s="123"/>
      <c r="AW232" s="123"/>
      <c r="AX232" s="123"/>
      <c r="AY232" s="123"/>
      <c r="AZ232" s="123"/>
      <c r="BA232" s="123"/>
      <c r="BB232" s="123"/>
      <c r="BC232" s="123"/>
      <c r="BD232" s="123"/>
      <c r="BE232" s="123"/>
      <c r="BF232" s="123"/>
      <c r="BG232" s="123"/>
      <c r="BH232" s="123"/>
      <c r="BI232" s="123"/>
      <c r="BJ232" s="123"/>
      <c r="BK232" s="123"/>
      <c r="BL232" s="123"/>
      <c r="BM232" s="123"/>
      <c r="BN232" s="123"/>
      <c r="BO232" s="123"/>
      <c r="BP232" s="123"/>
      <c r="BQ232" s="123"/>
      <c r="BR232" s="123"/>
      <c r="BS232" s="123"/>
      <c r="BT232" s="123"/>
    </row>
    <row r="233" spans="23:72" s="46" customFormat="1" x14ac:dyDescent="0.25">
      <c r="W233" s="97"/>
      <c r="X233" s="97"/>
      <c r="Z233" s="123"/>
      <c r="AA233" s="123"/>
      <c r="AB233" s="123"/>
      <c r="AC233" s="123"/>
      <c r="AD233" s="123"/>
      <c r="AE233" s="123"/>
      <c r="AF233" s="123"/>
      <c r="AG233" s="123"/>
      <c r="AH233" s="123"/>
      <c r="AI233" s="123"/>
      <c r="AJ233" s="123"/>
      <c r="AK233" s="123"/>
      <c r="AL233" s="123"/>
      <c r="AM233" s="123"/>
      <c r="AN233" s="123"/>
      <c r="AO233" s="123"/>
      <c r="AP233" s="123"/>
      <c r="AQ233" s="123"/>
      <c r="AR233" s="123"/>
      <c r="AS233" s="123"/>
      <c r="AT233" s="123"/>
      <c r="AU233" s="123"/>
      <c r="AV233" s="123"/>
      <c r="AW233" s="123"/>
      <c r="AX233" s="123"/>
      <c r="AY233" s="123"/>
      <c r="AZ233" s="123"/>
      <c r="BA233" s="123"/>
      <c r="BB233" s="123"/>
      <c r="BC233" s="123"/>
      <c r="BD233" s="123"/>
      <c r="BE233" s="123"/>
      <c r="BF233" s="123"/>
      <c r="BG233" s="123"/>
      <c r="BH233" s="123"/>
      <c r="BI233" s="123"/>
      <c r="BJ233" s="123"/>
      <c r="BK233" s="123"/>
      <c r="BL233" s="123"/>
      <c r="BM233" s="123"/>
      <c r="BN233" s="123"/>
      <c r="BO233" s="123"/>
      <c r="BP233" s="123"/>
      <c r="BQ233" s="123"/>
      <c r="BR233" s="123"/>
      <c r="BS233" s="123"/>
      <c r="BT233" s="123"/>
    </row>
    <row r="234" spans="23:72" s="46" customFormat="1" x14ac:dyDescent="0.25">
      <c r="W234" s="97"/>
      <c r="X234" s="97"/>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123"/>
      <c r="AV234" s="123"/>
      <c r="AW234" s="123"/>
      <c r="AX234" s="123"/>
      <c r="AY234" s="123"/>
      <c r="AZ234" s="123"/>
      <c r="BA234" s="123"/>
      <c r="BB234" s="123"/>
      <c r="BC234" s="123"/>
      <c r="BD234" s="123"/>
      <c r="BE234" s="123"/>
      <c r="BF234" s="123"/>
      <c r="BG234" s="123"/>
      <c r="BH234" s="123"/>
      <c r="BI234" s="123"/>
      <c r="BJ234" s="123"/>
      <c r="BK234" s="123"/>
      <c r="BL234" s="123"/>
      <c r="BM234" s="123"/>
      <c r="BN234" s="123"/>
      <c r="BO234" s="123"/>
      <c r="BP234" s="123"/>
      <c r="BQ234" s="123"/>
      <c r="BR234" s="123"/>
      <c r="BS234" s="123"/>
      <c r="BT234" s="123"/>
    </row>
    <row r="235" spans="23:72" s="46" customFormat="1" x14ac:dyDescent="0.25">
      <c r="W235" s="97"/>
      <c r="X235" s="97"/>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row>
    <row r="236" spans="23:72" s="46" customFormat="1" x14ac:dyDescent="0.25">
      <c r="W236" s="97"/>
      <c r="X236" s="97"/>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123"/>
      <c r="AV236" s="123"/>
      <c r="AW236" s="123"/>
      <c r="AX236" s="123"/>
      <c r="AY236" s="123"/>
      <c r="AZ236" s="123"/>
      <c r="BA236" s="123"/>
      <c r="BB236" s="123"/>
      <c r="BC236" s="123"/>
      <c r="BD236" s="123"/>
      <c r="BE236" s="123"/>
      <c r="BF236" s="123"/>
      <c r="BG236" s="123"/>
      <c r="BH236" s="123"/>
      <c r="BI236" s="123"/>
      <c r="BJ236" s="123"/>
      <c r="BK236" s="123"/>
      <c r="BL236" s="123"/>
      <c r="BM236" s="123"/>
      <c r="BN236" s="123"/>
      <c r="BO236" s="123"/>
      <c r="BP236" s="123"/>
      <c r="BQ236" s="123"/>
      <c r="BR236" s="123"/>
      <c r="BS236" s="123"/>
      <c r="BT236" s="123"/>
    </row>
    <row r="237" spans="23:72" s="46" customFormat="1" x14ac:dyDescent="0.25">
      <c r="W237" s="97"/>
      <c r="X237" s="97"/>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c r="AW237" s="123"/>
      <c r="AX237" s="123"/>
      <c r="AY237" s="123"/>
      <c r="AZ237" s="123"/>
      <c r="BA237" s="123"/>
      <c r="BB237" s="123"/>
      <c r="BC237" s="123"/>
      <c r="BD237" s="123"/>
      <c r="BE237" s="123"/>
      <c r="BF237" s="123"/>
      <c r="BG237" s="123"/>
      <c r="BH237" s="123"/>
      <c r="BI237" s="123"/>
      <c r="BJ237" s="123"/>
      <c r="BK237" s="123"/>
      <c r="BL237" s="123"/>
      <c r="BM237" s="123"/>
      <c r="BN237" s="123"/>
      <c r="BO237" s="123"/>
      <c r="BP237" s="123"/>
      <c r="BQ237" s="123"/>
      <c r="BR237" s="123"/>
      <c r="BS237" s="123"/>
      <c r="BT237" s="123"/>
    </row>
    <row r="238" spans="23:72" s="46" customFormat="1" x14ac:dyDescent="0.25">
      <c r="W238" s="97"/>
      <c r="X238" s="97"/>
      <c r="Z238" s="123"/>
      <c r="AA238" s="123"/>
      <c r="AB238" s="123"/>
      <c r="AC238" s="123"/>
      <c r="AD238" s="123"/>
      <c r="AE238" s="123"/>
      <c r="AF238" s="123"/>
      <c r="AG238" s="123"/>
      <c r="AH238" s="123"/>
      <c r="AI238" s="123"/>
      <c r="AJ238" s="123"/>
      <c r="AK238" s="123"/>
      <c r="AL238" s="123"/>
      <c r="AM238" s="123"/>
      <c r="AN238" s="123"/>
      <c r="AO238" s="123"/>
      <c r="AP238" s="123"/>
      <c r="AQ238" s="123"/>
      <c r="AR238" s="123"/>
      <c r="AS238" s="123"/>
      <c r="AT238" s="123"/>
      <c r="AU238" s="123"/>
      <c r="AV238" s="123"/>
      <c r="AW238" s="123"/>
      <c r="AX238" s="123"/>
      <c r="AY238" s="123"/>
      <c r="AZ238" s="123"/>
      <c r="BA238" s="123"/>
      <c r="BB238" s="123"/>
      <c r="BC238" s="123"/>
      <c r="BD238" s="123"/>
      <c r="BE238" s="123"/>
      <c r="BF238" s="123"/>
      <c r="BG238" s="123"/>
      <c r="BH238" s="123"/>
      <c r="BI238" s="123"/>
      <c r="BJ238" s="123"/>
      <c r="BK238" s="123"/>
      <c r="BL238" s="123"/>
      <c r="BM238" s="123"/>
      <c r="BN238" s="123"/>
      <c r="BO238" s="123"/>
      <c r="BP238" s="123"/>
      <c r="BQ238" s="123"/>
      <c r="BR238" s="123"/>
      <c r="BS238" s="123"/>
      <c r="BT238" s="123"/>
    </row>
    <row r="239" spans="23:72" s="46" customFormat="1" x14ac:dyDescent="0.25">
      <c r="W239" s="97"/>
      <c r="X239" s="97"/>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row>
    <row r="240" spans="23:72" s="46" customFormat="1" x14ac:dyDescent="0.25">
      <c r="W240" s="97"/>
      <c r="X240" s="97"/>
      <c r="Z240" s="123"/>
      <c r="AA240" s="123"/>
      <c r="AB240" s="123"/>
      <c r="AC240" s="123"/>
      <c r="AD240" s="123"/>
      <c r="AE240" s="123"/>
      <c r="AF240" s="123"/>
      <c r="AG240" s="123"/>
      <c r="AH240" s="123"/>
      <c r="AI240" s="123"/>
      <c r="AJ240" s="123"/>
      <c r="AK240" s="123"/>
      <c r="AL240" s="123"/>
      <c r="AM240" s="123"/>
      <c r="AN240" s="123"/>
      <c r="AO240" s="123"/>
      <c r="AP240" s="123"/>
      <c r="AQ240" s="123"/>
      <c r="AR240" s="123"/>
      <c r="AS240" s="123"/>
      <c r="AT240" s="123"/>
      <c r="AU240" s="123"/>
      <c r="AV240" s="123"/>
      <c r="AW240" s="123"/>
      <c r="AX240" s="123"/>
      <c r="AY240" s="123"/>
      <c r="AZ240" s="123"/>
      <c r="BA240" s="123"/>
      <c r="BB240" s="123"/>
      <c r="BC240" s="123"/>
      <c r="BD240" s="123"/>
      <c r="BE240" s="123"/>
      <c r="BF240" s="123"/>
      <c r="BG240" s="123"/>
      <c r="BH240" s="123"/>
      <c r="BI240" s="123"/>
      <c r="BJ240" s="123"/>
      <c r="BK240" s="123"/>
      <c r="BL240" s="123"/>
      <c r="BM240" s="123"/>
      <c r="BN240" s="123"/>
      <c r="BO240" s="123"/>
      <c r="BP240" s="123"/>
      <c r="BQ240" s="123"/>
      <c r="BR240" s="123"/>
      <c r="BS240" s="123"/>
      <c r="BT240" s="123"/>
    </row>
    <row r="241" spans="23:72" s="46" customFormat="1" x14ac:dyDescent="0.25">
      <c r="W241" s="97"/>
      <c r="X241" s="97"/>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row>
    <row r="242" spans="23:72" s="46" customFormat="1" x14ac:dyDescent="0.25">
      <c r="W242" s="97"/>
      <c r="X242" s="97"/>
      <c r="Z242" s="123"/>
      <c r="AA242" s="123"/>
      <c r="AB242" s="123"/>
      <c r="AC242" s="123"/>
      <c r="AD242" s="123"/>
      <c r="AE242" s="123"/>
      <c r="AF242" s="123"/>
      <c r="AG242" s="123"/>
      <c r="AH242" s="123"/>
      <c r="AI242" s="123"/>
      <c r="AJ242" s="123"/>
      <c r="AK242" s="123"/>
      <c r="AL242" s="123"/>
      <c r="AM242" s="123"/>
      <c r="AN242" s="123"/>
      <c r="AO242" s="123"/>
      <c r="AP242" s="123"/>
      <c r="AQ242" s="123"/>
      <c r="AR242" s="123"/>
      <c r="AS242" s="123"/>
      <c r="AT242" s="123"/>
      <c r="AU242" s="123"/>
      <c r="AV242" s="123"/>
      <c r="AW242" s="123"/>
      <c r="AX242" s="123"/>
      <c r="AY242" s="123"/>
      <c r="AZ242" s="123"/>
      <c r="BA242" s="123"/>
      <c r="BB242" s="123"/>
      <c r="BC242" s="123"/>
      <c r="BD242" s="123"/>
      <c r="BE242" s="123"/>
      <c r="BF242" s="123"/>
      <c r="BG242" s="123"/>
      <c r="BH242" s="123"/>
      <c r="BI242" s="123"/>
      <c r="BJ242" s="123"/>
      <c r="BK242" s="123"/>
      <c r="BL242" s="123"/>
      <c r="BM242" s="123"/>
      <c r="BN242" s="123"/>
      <c r="BO242" s="123"/>
      <c r="BP242" s="123"/>
      <c r="BQ242" s="123"/>
      <c r="BR242" s="123"/>
      <c r="BS242" s="123"/>
      <c r="BT242" s="123"/>
    </row>
    <row r="243" spans="23:72" s="46" customFormat="1" x14ac:dyDescent="0.25">
      <c r="W243" s="97"/>
      <c r="X243" s="97"/>
      <c r="Z243" s="123"/>
      <c r="AA243" s="123"/>
      <c r="AB243" s="123"/>
      <c r="AC243" s="123"/>
      <c r="AD243" s="123"/>
      <c r="AE243" s="123"/>
      <c r="AF243" s="123"/>
      <c r="AG243" s="123"/>
      <c r="AH243" s="123"/>
      <c r="AI243" s="123"/>
      <c r="AJ243" s="123"/>
      <c r="AK243" s="123"/>
      <c r="AL243" s="123"/>
      <c r="AM243" s="123"/>
      <c r="AN243" s="123"/>
      <c r="AO243" s="123"/>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row>
    <row r="244" spans="23:72" s="46" customFormat="1" x14ac:dyDescent="0.25">
      <c r="W244" s="97"/>
      <c r="X244" s="97"/>
      <c r="Z244" s="123"/>
      <c r="AA244" s="123"/>
      <c r="AB244" s="123"/>
      <c r="AC244" s="123"/>
      <c r="AD244" s="123"/>
      <c r="AE244" s="123"/>
      <c r="AF244" s="123"/>
      <c r="AG244" s="123"/>
      <c r="AH244" s="123"/>
      <c r="AI244" s="123"/>
      <c r="AJ244" s="123"/>
      <c r="AK244" s="123"/>
      <c r="AL244" s="123"/>
      <c r="AM244" s="123"/>
      <c r="AN244" s="123"/>
      <c r="AO244" s="123"/>
      <c r="AP244" s="123"/>
      <c r="AQ244" s="123"/>
      <c r="AR244" s="123"/>
      <c r="AS244" s="123"/>
      <c r="AT244" s="123"/>
      <c r="AU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123"/>
    </row>
    <row r="245" spans="23:72" s="46" customFormat="1" x14ac:dyDescent="0.25">
      <c r="W245" s="97"/>
      <c r="X245" s="97"/>
      <c r="Z245" s="123"/>
      <c r="AA245" s="123"/>
      <c r="AB245" s="123"/>
      <c r="AC245" s="123"/>
      <c r="AD245" s="123"/>
      <c r="AE245" s="123"/>
      <c r="AF245" s="123"/>
      <c r="AG245" s="123"/>
      <c r="AH245" s="123"/>
      <c r="AI245" s="123"/>
      <c r="AJ245" s="123"/>
      <c r="AK245" s="123"/>
      <c r="AL245" s="123"/>
      <c r="AM245" s="123"/>
      <c r="AN245" s="123"/>
      <c r="AO245" s="123"/>
      <c r="AP245" s="123"/>
      <c r="AQ245" s="123"/>
      <c r="AR245" s="123"/>
      <c r="AS245" s="123"/>
      <c r="AT245" s="123"/>
      <c r="AU245" s="123"/>
      <c r="AV245" s="123"/>
      <c r="AW245" s="123"/>
      <c r="AX245" s="123"/>
      <c r="AY245" s="123"/>
      <c r="AZ245" s="123"/>
      <c r="BA245" s="123"/>
      <c r="BB245" s="123"/>
      <c r="BC245" s="123"/>
      <c r="BD245" s="123"/>
      <c r="BE245" s="123"/>
      <c r="BF245" s="123"/>
      <c r="BG245" s="123"/>
      <c r="BH245" s="123"/>
      <c r="BI245" s="123"/>
      <c r="BJ245" s="123"/>
      <c r="BK245" s="123"/>
      <c r="BL245" s="123"/>
      <c r="BM245" s="123"/>
      <c r="BN245" s="123"/>
      <c r="BO245" s="123"/>
      <c r="BP245" s="123"/>
      <c r="BQ245" s="123"/>
      <c r="BR245" s="123"/>
      <c r="BS245" s="123"/>
      <c r="BT245" s="123"/>
    </row>
    <row r="246" spans="23:72" s="46" customFormat="1" x14ac:dyDescent="0.25">
      <c r="W246" s="97"/>
      <c r="X246" s="97"/>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123"/>
    </row>
    <row r="247" spans="23:72" s="46" customFormat="1" x14ac:dyDescent="0.25">
      <c r="W247" s="97"/>
      <c r="X247" s="97"/>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row>
    <row r="248" spans="23:72" s="46" customFormat="1" x14ac:dyDescent="0.25">
      <c r="W248" s="97"/>
      <c r="X248" s="97"/>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3"/>
      <c r="AY248" s="123"/>
      <c r="AZ248" s="123"/>
      <c r="BA248" s="123"/>
      <c r="BB248" s="123"/>
      <c r="BC248" s="123"/>
      <c r="BD248" s="123"/>
      <c r="BE248" s="123"/>
      <c r="BF248" s="123"/>
      <c r="BG248" s="123"/>
      <c r="BH248" s="123"/>
      <c r="BI248" s="123"/>
      <c r="BJ248" s="123"/>
      <c r="BK248" s="123"/>
      <c r="BL248" s="123"/>
      <c r="BM248" s="123"/>
      <c r="BN248" s="123"/>
      <c r="BO248" s="123"/>
      <c r="BP248" s="123"/>
      <c r="BQ248" s="123"/>
      <c r="BR248" s="123"/>
      <c r="BS248" s="123"/>
      <c r="BT248" s="123"/>
    </row>
    <row r="249" spans="23:72" s="46" customFormat="1" x14ac:dyDescent="0.25">
      <c r="W249" s="97"/>
      <c r="X249" s="97"/>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3"/>
      <c r="AY249" s="123"/>
      <c r="AZ249" s="123"/>
      <c r="BA249" s="123"/>
      <c r="BB249" s="123"/>
      <c r="BC249" s="123"/>
      <c r="BD249" s="123"/>
      <c r="BE249" s="123"/>
      <c r="BF249" s="123"/>
      <c r="BG249" s="123"/>
      <c r="BH249" s="123"/>
      <c r="BI249" s="123"/>
      <c r="BJ249" s="123"/>
      <c r="BK249" s="123"/>
      <c r="BL249" s="123"/>
      <c r="BM249" s="123"/>
      <c r="BN249" s="123"/>
      <c r="BO249" s="123"/>
      <c r="BP249" s="123"/>
      <c r="BQ249" s="123"/>
      <c r="BR249" s="123"/>
      <c r="BS249" s="123"/>
      <c r="BT249" s="123"/>
    </row>
    <row r="250" spans="23:72" s="46" customFormat="1" x14ac:dyDescent="0.25">
      <c r="W250" s="97"/>
      <c r="X250" s="97"/>
      <c r="Z250" s="123"/>
      <c r="AA250" s="123"/>
      <c r="AB250" s="123"/>
      <c r="AC250" s="123"/>
      <c r="AD250" s="123"/>
      <c r="AE250" s="123"/>
      <c r="AF250" s="123"/>
      <c r="AG250" s="123"/>
      <c r="AH250" s="123"/>
      <c r="AI250" s="123"/>
      <c r="AJ250" s="123"/>
      <c r="AK250" s="123"/>
      <c r="AL250" s="123"/>
      <c r="AM250" s="123"/>
      <c r="AN250" s="123"/>
      <c r="AO250" s="123"/>
      <c r="AP250" s="123"/>
      <c r="AQ250" s="123"/>
      <c r="AR250" s="123"/>
      <c r="AS250" s="123"/>
      <c r="AT250" s="123"/>
      <c r="AU250" s="123"/>
      <c r="AV250" s="123"/>
      <c r="AW250" s="123"/>
      <c r="AX250" s="123"/>
      <c r="AY250" s="123"/>
      <c r="AZ250" s="123"/>
      <c r="BA250" s="123"/>
      <c r="BB250" s="123"/>
      <c r="BC250" s="123"/>
      <c r="BD250" s="123"/>
      <c r="BE250" s="123"/>
      <c r="BF250" s="123"/>
      <c r="BG250" s="123"/>
      <c r="BH250" s="123"/>
      <c r="BI250" s="123"/>
      <c r="BJ250" s="123"/>
      <c r="BK250" s="123"/>
      <c r="BL250" s="123"/>
      <c r="BM250" s="123"/>
      <c r="BN250" s="123"/>
      <c r="BO250" s="123"/>
      <c r="BP250" s="123"/>
      <c r="BQ250" s="123"/>
      <c r="BR250" s="123"/>
      <c r="BS250" s="123"/>
      <c r="BT250" s="123"/>
    </row>
    <row r="251" spans="23:72" s="46" customFormat="1" x14ac:dyDescent="0.25">
      <c r="W251" s="97"/>
      <c r="X251" s="97"/>
      <c r="Z251" s="123"/>
      <c r="AA251" s="123"/>
      <c r="AB251" s="123"/>
      <c r="AC251" s="123"/>
      <c r="AD251" s="123"/>
      <c r="AE251" s="123"/>
      <c r="AF251" s="123"/>
      <c r="AG251" s="123"/>
      <c r="AH251" s="123"/>
      <c r="AI251" s="123"/>
      <c r="AJ251" s="123"/>
      <c r="AK251" s="123"/>
      <c r="AL251" s="123"/>
      <c r="AM251" s="123"/>
      <c r="AN251" s="123"/>
      <c r="AO251" s="123"/>
      <c r="AP251" s="123"/>
      <c r="AQ251" s="123"/>
      <c r="AR251" s="123"/>
      <c r="AS251" s="123"/>
      <c r="AT251" s="123"/>
      <c r="AU251" s="123"/>
      <c r="AV251" s="123"/>
      <c r="AW251" s="123"/>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c r="BT251" s="123"/>
    </row>
    <row r="252" spans="23:72" s="46" customFormat="1" x14ac:dyDescent="0.25">
      <c r="W252" s="97"/>
      <c r="X252" s="97"/>
      <c r="Z252" s="123"/>
      <c r="AA252" s="123"/>
      <c r="AB252" s="123"/>
      <c r="AC252" s="123"/>
      <c r="AD252" s="123"/>
      <c r="AE252" s="123"/>
      <c r="AF252" s="123"/>
      <c r="AG252" s="123"/>
      <c r="AH252" s="123"/>
      <c r="AI252" s="123"/>
      <c r="AJ252" s="123"/>
      <c r="AK252" s="123"/>
      <c r="AL252" s="123"/>
      <c r="AM252" s="123"/>
      <c r="AN252" s="123"/>
      <c r="AO252" s="123"/>
      <c r="AP252" s="123"/>
      <c r="AQ252" s="123"/>
      <c r="AR252" s="123"/>
      <c r="AS252" s="123"/>
      <c r="AT252" s="123"/>
      <c r="AU252" s="123"/>
      <c r="AV252" s="123"/>
      <c r="AW252" s="123"/>
      <c r="AX252" s="123"/>
      <c r="AY252" s="123"/>
      <c r="AZ252" s="123"/>
      <c r="BA252" s="123"/>
      <c r="BB252" s="123"/>
      <c r="BC252" s="123"/>
      <c r="BD252" s="123"/>
      <c r="BE252" s="123"/>
      <c r="BF252" s="123"/>
      <c r="BG252" s="123"/>
      <c r="BH252" s="123"/>
      <c r="BI252" s="123"/>
      <c r="BJ252" s="123"/>
      <c r="BK252" s="123"/>
      <c r="BL252" s="123"/>
      <c r="BM252" s="123"/>
      <c r="BN252" s="123"/>
      <c r="BO252" s="123"/>
      <c r="BP252" s="123"/>
      <c r="BQ252" s="123"/>
      <c r="BR252" s="123"/>
      <c r="BS252" s="123"/>
      <c r="BT252" s="123"/>
    </row>
    <row r="253" spans="23:72" s="46" customFormat="1" x14ac:dyDescent="0.25">
      <c r="W253" s="97"/>
      <c r="X253" s="97"/>
      <c r="Z253" s="123"/>
      <c r="AA253" s="123"/>
      <c r="AB253" s="123"/>
      <c r="AC253" s="123"/>
      <c r="AD253" s="123"/>
      <c r="AE253" s="123"/>
      <c r="AF253" s="123"/>
      <c r="AG253" s="123"/>
      <c r="AH253" s="123"/>
      <c r="AI253" s="123"/>
      <c r="AJ253" s="123"/>
      <c r="AK253" s="123"/>
      <c r="AL253" s="123"/>
      <c r="AM253" s="123"/>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3"/>
      <c r="BR253" s="123"/>
      <c r="BS253" s="123"/>
      <c r="BT253" s="123"/>
    </row>
    <row r="254" spans="23:72" s="46" customFormat="1" x14ac:dyDescent="0.25">
      <c r="W254" s="97"/>
      <c r="X254" s="97"/>
      <c r="Z254" s="123"/>
      <c r="AA254" s="123"/>
      <c r="AB254" s="123"/>
      <c r="AC254" s="123"/>
      <c r="AD254" s="123"/>
      <c r="AE254" s="123"/>
      <c r="AF254" s="123"/>
      <c r="AG254" s="123"/>
      <c r="AH254" s="123"/>
      <c r="AI254" s="123"/>
      <c r="AJ254" s="123"/>
      <c r="AK254" s="123"/>
      <c r="AL254" s="123"/>
      <c r="AM254" s="123"/>
      <c r="AN254" s="123"/>
      <c r="AO254" s="123"/>
      <c r="AP254" s="123"/>
      <c r="AQ254" s="123"/>
      <c r="AR254" s="123"/>
      <c r="AS254" s="123"/>
      <c r="AT254" s="123"/>
      <c r="AU254" s="123"/>
      <c r="AV254" s="123"/>
      <c r="AW254" s="123"/>
      <c r="AX254" s="123"/>
      <c r="AY254" s="123"/>
      <c r="AZ254" s="123"/>
      <c r="BA254" s="123"/>
      <c r="BB254" s="123"/>
      <c r="BC254" s="123"/>
      <c r="BD254" s="123"/>
      <c r="BE254" s="123"/>
      <c r="BF254" s="123"/>
      <c r="BG254" s="123"/>
      <c r="BH254" s="123"/>
      <c r="BI254" s="123"/>
      <c r="BJ254" s="123"/>
      <c r="BK254" s="123"/>
      <c r="BL254" s="123"/>
      <c r="BM254" s="123"/>
      <c r="BN254" s="123"/>
      <c r="BO254" s="123"/>
      <c r="BP254" s="123"/>
      <c r="BQ254" s="123"/>
      <c r="BR254" s="123"/>
      <c r="BS254" s="123"/>
      <c r="BT254" s="123"/>
    </row>
    <row r="255" spans="23:72" s="46" customFormat="1" x14ac:dyDescent="0.25">
      <c r="W255" s="97"/>
      <c r="X255" s="97"/>
      <c r="Z255" s="123"/>
      <c r="AA255" s="123"/>
      <c r="AB255" s="123"/>
      <c r="AC255" s="123"/>
      <c r="AD255" s="123"/>
      <c r="AE255" s="123"/>
      <c r="AF255" s="123"/>
      <c r="AG255" s="123"/>
      <c r="AH255" s="123"/>
      <c r="AI255" s="123"/>
      <c r="AJ255" s="123"/>
      <c r="AK255" s="123"/>
      <c r="AL255" s="123"/>
      <c r="AM255" s="123"/>
      <c r="AN255" s="123"/>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23"/>
      <c r="BR255" s="123"/>
      <c r="BS255" s="123"/>
      <c r="BT255" s="123"/>
    </row>
    <row r="256" spans="23:72" s="46" customFormat="1" x14ac:dyDescent="0.25">
      <c r="W256" s="97"/>
      <c r="X256" s="97"/>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c r="AW256" s="123"/>
      <c r="AX256" s="123"/>
      <c r="AY256" s="123"/>
      <c r="AZ256" s="123"/>
      <c r="BA256" s="123"/>
      <c r="BB256" s="123"/>
      <c r="BC256" s="123"/>
      <c r="BD256" s="123"/>
      <c r="BE256" s="123"/>
      <c r="BF256" s="123"/>
      <c r="BG256" s="123"/>
      <c r="BH256" s="123"/>
      <c r="BI256" s="123"/>
      <c r="BJ256" s="123"/>
      <c r="BK256" s="123"/>
      <c r="BL256" s="123"/>
      <c r="BM256" s="123"/>
      <c r="BN256" s="123"/>
      <c r="BO256" s="123"/>
      <c r="BP256" s="123"/>
      <c r="BQ256" s="123"/>
      <c r="BR256" s="123"/>
      <c r="BS256" s="123"/>
      <c r="BT256" s="123"/>
    </row>
    <row r="257" spans="23:72" s="46" customFormat="1" x14ac:dyDescent="0.25">
      <c r="W257" s="97"/>
      <c r="X257" s="97"/>
      <c r="Z257" s="123"/>
      <c r="AA257" s="123"/>
      <c r="AB257" s="123"/>
      <c r="AC257" s="123"/>
      <c r="AD257" s="123"/>
      <c r="AE257" s="123"/>
      <c r="AF257" s="123"/>
      <c r="AG257" s="123"/>
      <c r="AH257" s="123"/>
      <c r="AI257" s="123"/>
      <c r="AJ257" s="123"/>
      <c r="AK257" s="123"/>
      <c r="AL257" s="123"/>
      <c r="AM257" s="123"/>
      <c r="AN257" s="123"/>
      <c r="AO257" s="123"/>
      <c r="AP257" s="123"/>
      <c r="AQ257" s="123"/>
      <c r="AR257" s="123"/>
      <c r="AS257" s="123"/>
      <c r="AT257" s="123"/>
      <c r="AU257" s="123"/>
      <c r="AV257" s="123"/>
      <c r="AW257" s="123"/>
      <c r="AX257" s="123"/>
      <c r="AY257" s="123"/>
      <c r="AZ257" s="123"/>
      <c r="BA257" s="123"/>
      <c r="BB257" s="123"/>
      <c r="BC257" s="123"/>
      <c r="BD257" s="123"/>
      <c r="BE257" s="123"/>
      <c r="BF257" s="123"/>
      <c r="BG257" s="123"/>
      <c r="BH257" s="123"/>
      <c r="BI257" s="123"/>
      <c r="BJ257" s="123"/>
      <c r="BK257" s="123"/>
      <c r="BL257" s="123"/>
      <c r="BM257" s="123"/>
      <c r="BN257" s="123"/>
      <c r="BO257" s="123"/>
      <c r="BP257" s="123"/>
      <c r="BQ257" s="123"/>
      <c r="BR257" s="123"/>
      <c r="BS257" s="123"/>
      <c r="BT257" s="123"/>
    </row>
    <row r="258" spans="23:72" s="46" customFormat="1" x14ac:dyDescent="0.25">
      <c r="W258" s="97"/>
      <c r="X258" s="97"/>
      <c r="Z258" s="123"/>
      <c r="AA258" s="123"/>
      <c r="AB258" s="123"/>
      <c r="AC258" s="123"/>
      <c r="AD258" s="123"/>
      <c r="AE258" s="123"/>
      <c r="AF258" s="123"/>
      <c r="AG258" s="123"/>
      <c r="AH258" s="123"/>
      <c r="AI258" s="123"/>
      <c r="AJ258" s="123"/>
      <c r="AK258" s="123"/>
      <c r="AL258" s="123"/>
      <c r="AM258" s="123"/>
      <c r="AN258" s="123"/>
      <c r="AO258" s="123"/>
      <c r="AP258" s="123"/>
      <c r="AQ258" s="123"/>
      <c r="AR258" s="123"/>
      <c r="AS258" s="123"/>
      <c r="AT258" s="123"/>
      <c r="AU258" s="123"/>
      <c r="AV258" s="123"/>
      <c r="AW258" s="123"/>
      <c r="AX258" s="123"/>
      <c r="AY258" s="123"/>
      <c r="AZ258" s="123"/>
      <c r="BA258" s="123"/>
      <c r="BB258" s="123"/>
      <c r="BC258" s="123"/>
      <c r="BD258" s="123"/>
      <c r="BE258" s="123"/>
      <c r="BF258" s="123"/>
      <c r="BG258" s="123"/>
      <c r="BH258" s="123"/>
      <c r="BI258" s="123"/>
      <c r="BJ258" s="123"/>
      <c r="BK258" s="123"/>
      <c r="BL258" s="123"/>
      <c r="BM258" s="123"/>
      <c r="BN258" s="123"/>
      <c r="BO258" s="123"/>
      <c r="BP258" s="123"/>
      <c r="BQ258" s="123"/>
      <c r="BR258" s="123"/>
      <c r="BS258" s="123"/>
      <c r="BT258" s="123"/>
    </row>
    <row r="259" spans="23:72" s="46" customFormat="1" x14ac:dyDescent="0.25">
      <c r="W259" s="97"/>
      <c r="X259" s="97"/>
      <c r="Z259" s="123"/>
      <c r="AA259" s="123"/>
      <c r="AB259" s="123"/>
      <c r="AC259" s="123"/>
      <c r="AD259" s="123"/>
      <c r="AE259" s="123"/>
      <c r="AF259" s="123"/>
      <c r="AG259" s="123"/>
      <c r="AH259" s="123"/>
      <c r="AI259" s="123"/>
      <c r="AJ259" s="123"/>
      <c r="AK259" s="123"/>
      <c r="AL259" s="123"/>
      <c r="AM259" s="123"/>
      <c r="AN259" s="123"/>
      <c r="AO259" s="123"/>
      <c r="AP259" s="123"/>
      <c r="AQ259" s="123"/>
      <c r="AR259" s="123"/>
      <c r="AS259" s="123"/>
      <c r="AT259" s="123"/>
      <c r="AU259" s="123"/>
      <c r="AV259" s="123"/>
      <c r="AW259" s="123"/>
      <c r="AX259" s="123"/>
      <c r="AY259" s="123"/>
      <c r="AZ259" s="123"/>
      <c r="BA259" s="123"/>
      <c r="BB259" s="123"/>
      <c r="BC259" s="123"/>
      <c r="BD259" s="123"/>
      <c r="BE259" s="123"/>
      <c r="BF259" s="123"/>
      <c r="BG259" s="123"/>
      <c r="BH259" s="123"/>
      <c r="BI259" s="123"/>
      <c r="BJ259" s="123"/>
      <c r="BK259" s="123"/>
      <c r="BL259" s="123"/>
      <c r="BM259" s="123"/>
      <c r="BN259" s="123"/>
      <c r="BO259" s="123"/>
      <c r="BP259" s="123"/>
      <c r="BQ259" s="123"/>
      <c r="BR259" s="123"/>
      <c r="BS259" s="123"/>
      <c r="BT259" s="123"/>
    </row>
    <row r="260" spans="23:72" s="46" customFormat="1" x14ac:dyDescent="0.25">
      <c r="W260" s="97"/>
      <c r="X260" s="97"/>
      <c r="Z260" s="123"/>
      <c r="AA260" s="123"/>
      <c r="AB260" s="123"/>
      <c r="AC260" s="123"/>
      <c r="AD260" s="123"/>
      <c r="AE260" s="123"/>
      <c r="AF260" s="123"/>
      <c r="AG260" s="123"/>
      <c r="AH260" s="123"/>
      <c r="AI260" s="123"/>
      <c r="AJ260" s="123"/>
      <c r="AK260" s="123"/>
      <c r="AL260" s="123"/>
      <c r="AM260" s="123"/>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3"/>
      <c r="BR260" s="123"/>
      <c r="BS260" s="123"/>
      <c r="BT260" s="123"/>
    </row>
    <row r="261" spans="23:72" s="46" customFormat="1" x14ac:dyDescent="0.25">
      <c r="W261" s="97"/>
      <c r="X261" s="97"/>
      <c r="Z261" s="123"/>
      <c r="AA261" s="123"/>
      <c r="AB261" s="123"/>
      <c r="AC261" s="123"/>
      <c r="AD261" s="123"/>
      <c r="AE261" s="123"/>
      <c r="AF261" s="123"/>
      <c r="AG261" s="123"/>
      <c r="AH261" s="123"/>
      <c r="AI261" s="123"/>
      <c r="AJ261" s="123"/>
      <c r="AK261" s="123"/>
      <c r="AL261" s="123"/>
      <c r="AM261" s="123"/>
      <c r="AN261" s="123"/>
      <c r="AO261" s="123"/>
      <c r="AP261" s="123"/>
      <c r="AQ261" s="123"/>
      <c r="AR261" s="123"/>
      <c r="AS261" s="123"/>
      <c r="AT261" s="123"/>
      <c r="AU261" s="123"/>
      <c r="AV261" s="123"/>
      <c r="AW261" s="123"/>
      <c r="AX261" s="123"/>
      <c r="AY261" s="123"/>
      <c r="AZ261" s="123"/>
      <c r="BA261" s="123"/>
      <c r="BB261" s="123"/>
      <c r="BC261" s="123"/>
      <c r="BD261" s="123"/>
      <c r="BE261" s="123"/>
      <c r="BF261" s="123"/>
      <c r="BG261" s="123"/>
      <c r="BH261" s="123"/>
      <c r="BI261" s="123"/>
      <c r="BJ261" s="123"/>
      <c r="BK261" s="123"/>
      <c r="BL261" s="123"/>
      <c r="BM261" s="123"/>
      <c r="BN261" s="123"/>
      <c r="BO261" s="123"/>
      <c r="BP261" s="123"/>
      <c r="BQ261" s="123"/>
      <c r="BR261" s="123"/>
      <c r="BS261" s="123"/>
      <c r="BT261" s="123"/>
    </row>
    <row r="262" spans="23:72" s="46" customFormat="1" x14ac:dyDescent="0.25">
      <c r="W262" s="97"/>
      <c r="X262" s="97"/>
      <c r="Z262" s="123"/>
      <c r="AA262" s="123"/>
      <c r="AB262" s="123"/>
      <c r="AC262" s="123"/>
      <c r="AD262" s="123"/>
      <c r="AE262" s="123"/>
      <c r="AF262" s="123"/>
      <c r="AG262" s="123"/>
      <c r="AH262" s="123"/>
      <c r="AI262" s="123"/>
      <c r="AJ262" s="123"/>
      <c r="AK262" s="123"/>
      <c r="AL262" s="123"/>
      <c r="AM262" s="123"/>
      <c r="AN262" s="123"/>
      <c r="AO262" s="123"/>
      <c r="AP262" s="123"/>
      <c r="AQ262" s="123"/>
      <c r="AR262" s="123"/>
      <c r="AS262" s="123"/>
      <c r="AT262" s="123"/>
      <c r="AU262" s="123"/>
      <c r="AV262" s="123"/>
      <c r="AW262" s="123"/>
      <c r="AX262" s="123"/>
      <c r="AY262" s="123"/>
      <c r="AZ262" s="123"/>
      <c r="BA262" s="123"/>
      <c r="BB262" s="123"/>
      <c r="BC262" s="123"/>
      <c r="BD262" s="123"/>
      <c r="BE262" s="123"/>
      <c r="BF262" s="123"/>
      <c r="BG262" s="123"/>
      <c r="BH262" s="123"/>
      <c r="BI262" s="123"/>
      <c r="BJ262" s="123"/>
      <c r="BK262" s="123"/>
      <c r="BL262" s="123"/>
      <c r="BM262" s="123"/>
      <c r="BN262" s="123"/>
      <c r="BO262" s="123"/>
      <c r="BP262" s="123"/>
      <c r="BQ262" s="123"/>
      <c r="BR262" s="123"/>
      <c r="BS262" s="123"/>
      <c r="BT262" s="123"/>
    </row>
    <row r="263" spans="23:72" s="46" customFormat="1" x14ac:dyDescent="0.25">
      <c r="W263" s="97"/>
      <c r="X263" s="97"/>
      <c r="Z263" s="123"/>
      <c r="AA263" s="123"/>
      <c r="AB263" s="123"/>
      <c r="AC263" s="123"/>
      <c r="AD263" s="123"/>
      <c r="AE263" s="123"/>
      <c r="AF263" s="123"/>
      <c r="AG263" s="123"/>
      <c r="AH263" s="123"/>
      <c r="AI263" s="123"/>
      <c r="AJ263" s="123"/>
      <c r="AK263" s="123"/>
      <c r="AL263" s="123"/>
      <c r="AM263" s="123"/>
      <c r="AN263" s="123"/>
      <c r="AO263" s="123"/>
      <c r="AP263" s="123"/>
      <c r="AQ263" s="123"/>
      <c r="AR263" s="123"/>
      <c r="AS263" s="123"/>
      <c r="AT263" s="123"/>
      <c r="AU263" s="123"/>
      <c r="AV263" s="123"/>
      <c r="AW263" s="123"/>
      <c r="AX263" s="123"/>
      <c r="AY263" s="123"/>
      <c r="AZ263" s="123"/>
      <c r="BA263" s="123"/>
      <c r="BB263" s="123"/>
      <c r="BC263" s="123"/>
      <c r="BD263" s="123"/>
      <c r="BE263" s="123"/>
      <c r="BF263" s="123"/>
      <c r="BG263" s="123"/>
      <c r="BH263" s="123"/>
      <c r="BI263" s="123"/>
      <c r="BJ263" s="123"/>
      <c r="BK263" s="123"/>
      <c r="BL263" s="123"/>
      <c r="BM263" s="123"/>
      <c r="BN263" s="123"/>
      <c r="BO263" s="123"/>
      <c r="BP263" s="123"/>
      <c r="BQ263" s="123"/>
      <c r="BR263" s="123"/>
      <c r="BS263" s="123"/>
      <c r="BT263" s="123"/>
    </row>
    <row r="264" spans="23:72" s="46" customFormat="1" x14ac:dyDescent="0.25">
      <c r="W264" s="97"/>
      <c r="X264" s="97"/>
      <c r="Z264" s="123"/>
      <c r="AA264" s="123"/>
      <c r="AB264" s="123"/>
      <c r="AC264" s="123"/>
      <c r="AD264" s="123"/>
      <c r="AE264" s="123"/>
      <c r="AF264" s="123"/>
      <c r="AG264" s="123"/>
      <c r="AH264" s="123"/>
      <c r="AI264" s="123"/>
      <c r="AJ264" s="123"/>
      <c r="AK264" s="123"/>
      <c r="AL264" s="123"/>
      <c r="AM264" s="123"/>
      <c r="AN264" s="123"/>
      <c r="AO264" s="123"/>
      <c r="AP264" s="123"/>
      <c r="AQ264" s="123"/>
      <c r="AR264" s="123"/>
      <c r="AS264" s="123"/>
      <c r="AT264" s="123"/>
      <c r="AU264" s="123"/>
      <c r="AV264" s="123"/>
      <c r="AW264" s="123"/>
      <c r="AX264" s="123"/>
      <c r="AY264" s="123"/>
      <c r="AZ264" s="123"/>
      <c r="BA264" s="123"/>
      <c r="BB264" s="123"/>
      <c r="BC264" s="123"/>
      <c r="BD264" s="123"/>
      <c r="BE264" s="123"/>
      <c r="BF264" s="123"/>
      <c r="BG264" s="123"/>
      <c r="BH264" s="123"/>
      <c r="BI264" s="123"/>
      <c r="BJ264" s="123"/>
      <c r="BK264" s="123"/>
      <c r="BL264" s="123"/>
      <c r="BM264" s="123"/>
      <c r="BN264" s="123"/>
      <c r="BO264" s="123"/>
      <c r="BP264" s="123"/>
      <c r="BQ264" s="123"/>
      <c r="BR264" s="123"/>
      <c r="BS264" s="123"/>
      <c r="BT264" s="123"/>
    </row>
    <row r="265" spans="23:72" s="46" customFormat="1" x14ac:dyDescent="0.25">
      <c r="W265" s="97"/>
      <c r="X265" s="97"/>
      <c r="Z265" s="123"/>
      <c r="AA265" s="123"/>
      <c r="AB265" s="123"/>
      <c r="AC265" s="123"/>
      <c r="AD265" s="123"/>
      <c r="AE265" s="123"/>
      <c r="AF265" s="123"/>
      <c r="AG265" s="123"/>
      <c r="AH265" s="123"/>
      <c r="AI265" s="123"/>
      <c r="AJ265" s="123"/>
      <c r="AK265" s="123"/>
      <c r="AL265" s="123"/>
      <c r="AM265" s="123"/>
      <c r="AN265" s="123"/>
      <c r="AO265" s="123"/>
      <c r="AP265" s="123"/>
      <c r="AQ265" s="123"/>
      <c r="AR265" s="123"/>
      <c r="AS265" s="123"/>
      <c r="AT265" s="123"/>
      <c r="AU265" s="123"/>
      <c r="AV265" s="123"/>
      <c r="AW265" s="123"/>
      <c r="AX265" s="123"/>
      <c r="AY265" s="123"/>
      <c r="AZ265" s="123"/>
      <c r="BA265" s="123"/>
      <c r="BB265" s="123"/>
      <c r="BC265" s="123"/>
      <c r="BD265" s="123"/>
      <c r="BE265" s="123"/>
      <c r="BF265" s="123"/>
      <c r="BG265" s="123"/>
      <c r="BH265" s="123"/>
      <c r="BI265" s="123"/>
      <c r="BJ265" s="123"/>
      <c r="BK265" s="123"/>
      <c r="BL265" s="123"/>
      <c r="BM265" s="123"/>
      <c r="BN265" s="123"/>
      <c r="BO265" s="123"/>
      <c r="BP265" s="123"/>
      <c r="BQ265" s="123"/>
      <c r="BR265" s="123"/>
      <c r="BS265" s="123"/>
      <c r="BT265" s="123"/>
    </row>
    <row r="266" spans="23:72" s="46" customFormat="1" x14ac:dyDescent="0.25">
      <c r="W266" s="97"/>
      <c r="X266" s="97"/>
      <c r="Z266" s="123"/>
      <c r="AA266" s="123"/>
      <c r="AB266" s="123"/>
      <c r="AC266" s="123"/>
      <c r="AD266" s="123"/>
      <c r="AE266" s="123"/>
      <c r="AF266" s="123"/>
      <c r="AG266" s="123"/>
      <c r="AH266" s="123"/>
      <c r="AI266" s="123"/>
      <c r="AJ266" s="123"/>
      <c r="AK266" s="123"/>
      <c r="AL266" s="123"/>
      <c r="AM266" s="123"/>
      <c r="AN266" s="123"/>
      <c r="AO266" s="123"/>
      <c r="AP266" s="123"/>
      <c r="AQ266" s="123"/>
      <c r="AR266" s="123"/>
      <c r="AS266" s="123"/>
      <c r="AT266" s="123"/>
      <c r="AU266" s="123"/>
      <c r="AV266" s="123"/>
      <c r="AW266" s="123"/>
      <c r="AX266" s="123"/>
      <c r="AY266" s="123"/>
      <c r="AZ266" s="123"/>
      <c r="BA266" s="123"/>
      <c r="BB266" s="123"/>
      <c r="BC266" s="123"/>
      <c r="BD266" s="123"/>
      <c r="BE266" s="123"/>
      <c r="BF266" s="123"/>
      <c r="BG266" s="123"/>
      <c r="BH266" s="123"/>
      <c r="BI266" s="123"/>
      <c r="BJ266" s="123"/>
      <c r="BK266" s="123"/>
      <c r="BL266" s="123"/>
      <c r="BM266" s="123"/>
      <c r="BN266" s="123"/>
      <c r="BO266" s="123"/>
      <c r="BP266" s="123"/>
      <c r="BQ266" s="123"/>
      <c r="BR266" s="123"/>
      <c r="BS266" s="123"/>
      <c r="BT266" s="123"/>
    </row>
    <row r="267" spans="23:72" s="46" customFormat="1" x14ac:dyDescent="0.25">
      <c r="W267" s="97"/>
      <c r="X267" s="97"/>
      <c r="Z267" s="123"/>
      <c r="AA267" s="123"/>
      <c r="AB267" s="123"/>
      <c r="AC267" s="123"/>
      <c r="AD267" s="123"/>
      <c r="AE267" s="123"/>
      <c r="AF267" s="123"/>
      <c r="AG267" s="123"/>
      <c r="AH267" s="123"/>
      <c r="AI267" s="123"/>
      <c r="AJ267" s="123"/>
      <c r="AK267" s="123"/>
      <c r="AL267" s="123"/>
      <c r="AM267" s="123"/>
      <c r="AN267" s="123"/>
      <c r="AO267" s="123"/>
      <c r="AP267" s="123"/>
      <c r="AQ267" s="123"/>
      <c r="AR267" s="123"/>
      <c r="AS267" s="123"/>
      <c r="AT267" s="123"/>
      <c r="AU267" s="123"/>
      <c r="AV267" s="123"/>
      <c r="AW267" s="123"/>
      <c r="AX267" s="123"/>
      <c r="AY267" s="123"/>
      <c r="AZ267" s="123"/>
      <c r="BA267" s="123"/>
      <c r="BB267" s="123"/>
      <c r="BC267" s="123"/>
      <c r="BD267" s="123"/>
      <c r="BE267" s="123"/>
      <c r="BF267" s="123"/>
      <c r="BG267" s="123"/>
      <c r="BH267" s="123"/>
      <c r="BI267" s="123"/>
      <c r="BJ267" s="123"/>
      <c r="BK267" s="123"/>
      <c r="BL267" s="123"/>
      <c r="BM267" s="123"/>
      <c r="BN267" s="123"/>
      <c r="BO267" s="123"/>
      <c r="BP267" s="123"/>
      <c r="BQ267" s="123"/>
      <c r="BR267" s="123"/>
      <c r="BS267" s="123"/>
      <c r="BT267" s="123"/>
    </row>
    <row r="268" spans="23:72" s="46" customFormat="1" x14ac:dyDescent="0.25">
      <c r="W268" s="97"/>
      <c r="X268" s="97"/>
      <c r="Z268" s="123"/>
      <c r="AA268" s="123"/>
      <c r="AB268" s="123"/>
      <c r="AC268" s="123"/>
      <c r="AD268" s="123"/>
      <c r="AE268" s="123"/>
      <c r="AF268" s="123"/>
      <c r="AG268" s="123"/>
      <c r="AH268" s="123"/>
      <c r="AI268" s="123"/>
      <c r="AJ268" s="123"/>
      <c r="AK268" s="123"/>
      <c r="AL268" s="123"/>
      <c r="AM268" s="123"/>
      <c r="AN268" s="123"/>
      <c r="AO268" s="123"/>
      <c r="AP268" s="123"/>
      <c r="AQ268" s="123"/>
      <c r="AR268" s="123"/>
      <c r="AS268" s="123"/>
      <c r="AT268" s="123"/>
      <c r="AU268" s="123"/>
      <c r="AV268" s="123"/>
      <c r="AW268" s="123"/>
      <c r="AX268" s="123"/>
      <c r="AY268" s="123"/>
      <c r="AZ268" s="123"/>
      <c r="BA268" s="123"/>
      <c r="BB268" s="123"/>
      <c r="BC268" s="123"/>
      <c r="BD268" s="123"/>
      <c r="BE268" s="123"/>
      <c r="BF268" s="123"/>
      <c r="BG268" s="123"/>
      <c r="BH268" s="123"/>
      <c r="BI268" s="123"/>
      <c r="BJ268" s="123"/>
      <c r="BK268" s="123"/>
      <c r="BL268" s="123"/>
      <c r="BM268" s="123"/>
      <c r="BN268" s="123"/>
      <c r="BO268" s="123"/>
      <c r="BP268" s="123"/>
      <c r="BQ268" s="123"/>
      <c r="BR268" s="123"/>
      <c r="BS268" s="123"/>
      <c r="BT268" s="123"/>
    </row>
    <row r="269" spans="23:72" s="46" customFormat="1" x14ac:dyDescent="0.25">
      <c r="W269" s="97"/>
      <c r="X269" s="97"/>
      <c r="Z269" s="123"/>
      <c r="AA269" s="123"/>
      <c r="AB269" s="123"/>
      <c r="AC269" s="123"/>
      <c r="AD269" s="123"/>
      <c r="AE269" s="123"/>
      <c r="AF269" s="123"/>
      <c r="AG269" s="123"/>
      <c r="AH269" s="123"/>
      <c r="AI269" s="123"/>
      <c r="AJ269" s="123"/>
      <c r="AK269" s="123"/>
      <c r="AL269" s="123"/>
      <c r="AM269" s="123"/>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c r="BM269" s="123"/>
      <c r="BN269" s="123"/>
      <c r="BO269" s="123"/>
      <c r="BP269" s="123"/>
      <c r="BQ269" s="123"/>
      <c r="BR269" s="123"/>
      <c r="BS269" s="123"/>
      <c r="BT269" s="123"/>
    </row>
    <row r="270" spans="23:72" s="46" customFormat="1" x14ac:dyDescent="0.25">
      <c r="W270" s="97"/>
      <c r="X270" s="97"/>
      <c r="Z270" s="123"/>
      <c r="AA270" s="123"/>
      <c r="AB270" s="123"/>
      <c r="AC270" s="123"/>
      <c r="AD270" s="123"/>
      <c r="AE270" s="123"/>
      <c r="AF270" s="123"/>
      <c r="AG270" s="123"/>
      <c r="AH270" s="123"/>
      <c r="AI270" s="123"/>
      <c r="AJ270" s="123"/>
      <c r="AK270" s="123"/>
      <c r="AL270" s="123"/>
      <c r="AM270" s="123"/>
      <c r="AN270" s="123"/>
      <c r="AO270" s="123"/>
      <c r="AP270" s="123"/>
      <c r="AQ270" s="123"/>
      <c r="AR270" s="123"/>
      <c r="AS270" s="123"/>
      <c r="AT270" s="123"/>
      <c r="AU270" s="123"/>
      <c r="AV270" s="123"/>
      <c r="AW270" s="123"/>
      <c r="AX270" s="123"/>
      <c r="AY270" s="123"/>
      <c r="AZ270" s="123"/>
      <c r="BA270" s="123"/>
      <c r="BB270" s="123"/>
      <c r="BC270" s="123"/>
      <c r="BD270" s="123"/>
      <c r="BE270" s="123"/>
      <c r="BF270" s="123"/>
      <c r="BG270" s="123"/>
      <c r="BH270" s="123"/>
      <c r="BI270" s="123"/>
      <c r="BJ270" s="123"/>
      <c r="BK270" s="123"/>
      <c r="BL270" s="123"/>
      <c r="BM270" s="123"/>
      <c r="BN270" s="123"/>
      <c r="BO270" s="123"/>
      <c r="BP270" s="123"/>
      <c r="BQ270" s="123"/>
      <c r="BR270" s="123"/>
      <c r="BS270" s="123"/>
      <c r="BT270" s="123"/>
    </row>
    <row r="271" spans="23:72" s="46" customFormat="1" x14ac:dyDescent="0.25">
      <c r="W271" s="97"/>
      <c r="X271" s="97"/>
      <c r="Z271" s="123"/>
      <c r="AA271" s="123"/>
      <c r="AB271" s="123"/>
      <c r="AC271" s="123"/>
      <c r="AD271" s="123"/>
      <c r="AE271" s="123"/>
      <c r="AF271" s="123"/>
      <c r="AG271" s="123"/>
      <c r="AH271" s="123"/>
      <c r="AI271" s="123"/>
      <c r="AJ271" s="123"/>
      <c r="AK271" s="123"/>
      <c r="AL271" s="123"/>
      <c r="AM271" s="123"/>
      <c r="AN271" s="123"/>
      <c r="AO271" s="123"/>
      <c r="AP271" s="123"/>
      <c r="AQ271" s="123"/>
      <c r="AR271" s="123"/>
      <c r="AS271" s="123"/>
      <c r="AT271" s="123"/>
      <c r="AU271" s="123"/>
      <c r="AV271" s="123"/>
      <c r="AW271" s="123"/>
      <c r="AX271" s="123"/>
      <c r="AY271" s="123"/>
      <c r="AZ271" s="123"/>
      <c r="BA271" s="123"/>
      <c r="BB271" s="123"/>
      <c r="BC271" s="123"/>
      <c r="BD271" s="123"/>
      <c r="BE271" s="123"/>
      <c r="BF271" s="123"/>
      <c r="BG271" s="123"/>
      <c r="BH271" s="123"/>
      <c r="BI271" s="123"/>
      <c r="BJ271" s="123"/>
      <c r="BK271" s="123"/>
      <c r="BL271" s="123"/>
      <c r="BM271" s="123"/>
      <c r="BN271" s="123"/>
      <c r="BO271" s="123"/>
      <c r="BP271" s="123"/>
      <c r="BQ271" s="123"/>
      <c r="BR271" s="123"/>
      <c r="BS271" s="123"/>
      <c r="BT271" s="123"/>
    </row>
    <row r="272" spans="23:72" s="46" customFormat="1" x14ac:dyDescent="0.25">
      <c r="W272" s="97"/>
      <c r="X272" s="97"/>
      <c r="Z272" s="123"/>
      <c r="AA272" s="123"/>
      <c r="AB272" s="123"/>
      <c r="AC272" s="123"/>
      <c r="AD272" s="123"/>
      <c r="AE272" s="123"/>
      <c r="AF272" s="123"/>
      <c r="AG272" s="123"/>
      <c r="AH272" s="123"/>
      <c r="AI272" s="123"/>
      <c r="AJ272" s="123"/>
      <c r="AK272" s="123"/>
      <c r="AL272" s="123"/>
      <c r="AM272" s="123"/>
      <c r="AN272" s="123"/>
      <c r="AO272" s="123"/>
      <c r="AP272" s="123"/>
      <c r="AQ272" s="123"/>
      <c r="AR272" s="123"/>
      <c r="AS272" s="123"/>
      <c r="AT272" s="123"/>
      <c r="AU272" s="123"/>
      <c r="AV272" s="123"/>
      <c r="AW272" s="123"/>
      <c r="AX272" s="123"/>
      <c r="AY272" s="123"/>
      <c r="AZ272" s="123"/>
      <c r="BA272" s="123"/>
      <c r="BB272" s="123"/>
      <c r="BC272" s="123"/>
      <c r="BD272" s="123"/>
      <c r="BE272" s="123"/>
      <c r="BF272" s="123"/>
      <c r="BG272" s="123"/>
      <c r="BH272" s="123"/>
      <c r="BI272" s="123"/>
      <c r="BJ272" s="123"/>
      <c r="BK272" s="123"/>
      <c r="BL272" s="123"/>
      <c r="BM272" s="123"/>
      <c r="BN272" s="123"/>
      <c r="BO272" s="123"/>
      <c r="BP272" s="123"/>
      <c r="BQ272" s="123"/>
      <c r="BR272" s="123"/>
      <c r="BS272" s="123"/>
      <c r="BT272" s="123"/>
    </row>
    <row r="273" spans="23:72" s="46" customFormat="1" x14ac:dyDescent="0.25">
      <c r="W273" s="97"/>
      <c r="X273" s="97"/>
      <c r="Z273" s="123"/>
      <c r="AA273" s="123"/>
      <c r="AB273" s="123"/>
      <c r="AC273" s="123"/>
      <c r="AD273" s="123"/>
      <c r="AE273" s="123"/>
      <c r="AF273" s="123"/>
      <c r="AG273" s="123"/>
      <c r="AH273" s="123"/>
      <c r="AI273" s="123"/>
      <c r="AJ273" s="123"/>
      <c r="AK273" s="123"/>
      <c r="AL273" s="123"/>
      <c r="AM273" s="123"/>
      <c r="AN273" s="123"/>
      <c r="AO273" s="123"/>
      <c r="AP273" s="123"/>
      <c r="AQ273" s="123"/>
      <c r="AR273" s="123"/>
      <c r="AS273" s="123"/>
      <c r="AT273" s="123"/>
      <c r="AU273" s="123"/>
      <c r="AV273" s="123"/>
      <c r="AW273" s="123"/>
      <c r="AX273" s="123"/>
      <c r="AY273" s="123"/>
      <c r="AZ273" s="123"/>
      <c r="BA273" s="123"/>
      <c r="BB273" s="123"/>
      <c r="BC273" s="123"/>
      <c r="BD273" s="123"/>
      <c r="BE273" s="123"/>
      <c r="BF273" s="123"/>
      <c r="BG273" s="123"/>
      <c r="BH273" s="123"/>
      <c r="BI273" s="123"/>
      <c r="BJ273" s="123"/>
      <c r="BK273" s="123"/>
      <c r="BL273" s="123"/>
      <c r="BM273" s="123"/>
      <c r="BN273" s="123"/>
      <c r="BO273" s="123"/>
      <c r="BP273" s="123"/>
      <c r="BQ273" s="123"/>
      <c r="BR273" s="123"/>
      <c r="BS273" s="123"/>
      <c r="BT273" s="123"/>
    </row>
    <row r="274" spans="23:72" s="46" customFormat="1" x14ac:dyDescent="0.25">
      <c r="W274" s="97"/>
      <c r="X274" s="97"/>
      <c r="Z274" s="123"/>
      <c r="AA274" s="123"/>
      <c r="AB274" s="123"/>
      <c r="AC274" s="123"/>
      <c r="AD274" s="123"/>
      <c r="AE274" s="123"/>
      <c r="AF274" s="123"/>
      <c r="AG274" s="123"/>
      <c r="AH274" s="123"/>
      <c r="AI274" s="123"/>
      <c r="AJ274" s="123"/>
      <c r="AK274" s="123"/>
      <c r="AL274" s="123"/>
      <c r="AM274" s="123"/>
      <c r="AN274" s="123"/>
      <c r="AO274" s="123"/>
      <c r="AP274" s="123"/>
      <c r="AQ274" s="123"/>
      <c r="AR274" s="123"/>
      <c r="AS274" s="123"/>
      <c r="AT274" s="123"/>
      <c r="AU274" s="123"/>
      <c r="AV274" s="123"/>
      <c r="AW274" s="123"/>
      <c r="AX274" s="123"/>
      <c r="AY274" s="123"/>
      <c r="AZ274" s="123"/>
      <c r="BA274" s="123"/>
      <c r="BB274" s="123"/>
      <c r="BC274" s="123"/>
      <c r="BD274" s="123"/>
      <c r="BE274" s="123"/>
      <c r="BF274" s="123"/>
      <c r="BG274" s="123"/>
      <c r="BH274" s="123"/>
      <c r="BI274" s="123"/>
      <c r="BJ274" s="123"/>
      <c r="BK274" s="123"/>
      <c r="BL274" s="123"/>
      <c r="BM274" s="123"/>
      <c r="BN274" s="123"/>
      <c r="BO274" s="123"/>
      <c r="BP274" s="123"/>
      <c r="BQ274" s="123"/>
      <c r="BR274" s="123"/>
      <c r="BS274" s="123"/>
      <c r="BT274" s="123"/>
    </row>
    <row r="275" spans="23:72" s="46" customFormat="1" x14ac:dyDescent="0.25">
      <c r="W275" s="97"/>
      <c r="X275" s="97"/>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123"/>
      <c r="BO275" s="123"/>
      <c r="BP275" s="123"/>
      <c r="BQ275" s="123"/>
      <c r="BR275" s="123"/>
      <c r="BS275" s="123"/>
      <c r="BT275" s="123"/>
    </row>
    <row r="276" spans="23:72" s="46" customFormat="1" x14ac:dyDescent="0.25">
      <c r="W276" s="97"/>
      <c r="X276" s="97"/>
      <c r="Z276" s="123"/>
      <c r="AA276" s="123"/>
      <c r="AB276" s="123"/>
      <c r="AC276" s="123"/>
      <c r="AD276" s="123"/>
      <c r="AE276" s="123"/>
      <c r="AF276" s="123"/>
      <c r="AG276" s="123"/>
      <c r="AH276" s="123"/>
      <c r="AI276" s="123"/>
      <c r="AJ276" s="123"/>
      <c r="AK276" s="123"/>
      <c r="AL276" s="123"/>
      <c r="AM276" s="123"/>
      <c r="AN276" s="123"/>
      <c r="AO276" s="123"/>
      <c r="AP276" s="123"/>
      <c r="AQ276" s="123"/>
      <c r="AR276" s="123"/>
      <c r="AS276" s="123"/>
      <c r="AT276" s="123"/>
      <c r="AU276" s="123"/>
      <c r="AV276" s="123"/>
      <c r="AW276" s="123"/>
      <c r="AX276" s="123"/>
      <c r="AY276" s="123"/>
      <c r="AZ276" s="123"/>
      <c r="BA276" s="123"/>
      <c r="BB276" s="123"/>
      <c r="BC276" s="123"/>
      <c r="BD276" s="123"/>
      <c r="BE276" s="123"/>
      <c r="BF276" s="123"/>
      <c r="BG276" s="123"/>
      <c r="BH276" s="123"/>
      <c r="BI276" s="123"/>
      <c r="BJ276" s="123"/>
      <c r="BK276" s="123"/>
      <c r="BL276" s="123"/>
      <c r="BM276" s="123"/>
      <c r="BN276" s="123"/>
      <c r="BO276" s="123"/>
      <c r="BP276" s="123"/>
      <c r="BQ276" s="123"/>
      <c r="BR276" s="123"/>
      <c r="BS276" s="123"/>
      <c r="BT276" s="123"/>
    </row>
    <row r="277" spans="23:72" s="46" customFormat="1" x14ac:dyDescent="0.25">
      <c r="W277" s="97"/>
      <c r="X277" s="97"/>
      <c r="Z277" s="123"/>
      <c r="AA277" s="123"/>
      <c r="AB277" s="123"/>
      <c r="AC277" s="123"/>
      <c r="AD277" s="123"/>
      <c r="AE277" s="123"/>
      <c r="AF277" s="123"/>
      <c r="AG277" s="123"/>
      <c r="AH277" s="123"/>
      <c r="AI277" s="123"/>
      <c r="AJ277" s="123"/>
      <c r="AK277" s="123"/>
      <c r="AL277" s="123"/>
      <c r="AM277" s="123"/>
      <c r="AN277" s="123"/>
      <c r="AO277" s="123"/>
      <c r="AP277" s="123"/>
      <c r="AQ277" s="123"/>
      <c r="AR277" s="123"/>
      <c r="AS277" s="123"/>
      <c r="AT277" s="123"/>
      <c r="AU277" s="123"/>
      <c r="AV277" s="123"/>
      <c r="AW277" s="123"/>
      <c r="AX277" s="123"/>
      <c r="AY277" s="123"/>
      <c r="AZ277" s="123"/>
      <c r="BA277" s="123"/>
      <c r="BB277" s="123"/>
      <c r="BC277" s="123"/>
      <c r="BD277" s="123"/>
      <c r="BE277" s="123"/>
      <c r="BF277" s="123"/>
      <c r="BG277" s="123"/>
      <c r="BH277" s="123"/>
      <c r="BI277" s="123"/>
      <c r="BJ277" s="123"/>
      <c r="BK277" s="123"/>
      <c r="BL277" s="123"/>
      <c r="BM277" s="123"/>
      <c r="BN277" s="123"/>
      <c r="BO277" s="123"/>
      <c r="BP277" s="123"/>
      <c r="BQ277" s="123"/>
      <c r="BR277" s="123"/>
      <c r="BS277" s="123"/>
      <c r="BT277" s="123"/>
    </row>
    <row r="278" spans="23:72" s="46" customFormat="1" x14ac:dyDescent="0.25">
      <c r="W278" s="97"/>
      <c r="X278" s="97"/>
      <c r="Z278" s="123"/>
      <c r="AA278" s="123"/>
      <c r="AB278" s="123"/>
      <c r="AC278" s="123"/>
      <c r="AD278" s="123"/>
      <c r="AE278" s="123"/>
      <c r="AF278" s="123"/>
      <c r="AG278" s="123"/>
      <c r="AH278" s="123"/>
      <c r="AI278" s="123"/>
      <c r="AJ278" s="123"/>
      <c r="AK278" s="123"/>
      <c r="AL278" s="123"/>
      <c r="AM278" s="123"/>
      <c r="AN278" s="123"/>
      <c r="AO278" s="123"/>
      <c r="AP278" s="123"/>
      <c r="AQ278" s="123"/>
      <c r="AR278" s="123"/>
      <c r="AS278" s="123"/>
      <c r="AT278" s="123"/>
      <c r="AU278" s="123"/>
      <c r="AV278" s="123"/>
      <c r="AW278" s="123"/>
      <c r="AX278" s="123"/>
      <c r="AY278" s="123"/>
      <c r="AZ278" s="123"/>
      <c r="BA278" s="123"/>
      <c r="BB278" s="123"/>
      <c r="BC278" s="123"/>
      <c r="BD278" s="123"/>
      <c r="BE278" s="123"/>
      <c r="BF278" s="123"/>
      <c r="BG278" s="123"/>
      <c r="BH278" s="123"/>
      <c r="BI278" s="123"/>
      <c r="BJ278" s="123"/>
      <c r="BK278" s="123"/>
      <c r="BL278" s="123"/>
      <c r="BM278" s="123"/>
      <c r="BN278" s="123"/>
      <c r="BO278" s="123"/>
      <c r="BP278" s="123"/>
      <c r="BQ278" s="123"/>
      <c r="BR278" s="123"/>
      <c r="BS278" s="123"/>
      <c r="BT278" s="123"/>
    </row>
    <row r="279" spans="23:72" s="46" customFormat="1" x14ac:dyDescent="0.25">
      <c r="W279" s="97"/>
      <c r="X279" s="97"/>
      <c r="Z279" s="123"/>
      <c r="AA279" s="123"/>
      <c r="AB279" s="123"/>
      <c r="AC279" s="123"/>
      <c r="AD279" s="123"/>
      <c r="AE279" s="123"/>
      <c r="AF279" s="123"/>
      <c r="AG279" s="123"/>
      <c r="AH279" s="123"/>
      <c r="AI279" s="123"/>
      <c r="AJ279" s="123"/>
      <c r="AK279" s="123"/>
      <c r="AL279" s="123"/>
      <c r="AM279" s="123"/>
      <c r="AN279" s="123"/>
      <c r="AO279" s="123"/>
      <c r="AP279" s="123"/>
      <c r="AQ279" s="123"/>
      <c r="AR279" s="123"/>
      <c r="AS279" s="123"/>
      <c r="AT279" s="123"/>
      <c r="AU279" s="123"/>
      <c r="AV279" s="123"/>
      <c r="AW279" s="123"/>
      <c r="AX279" s="123"/>
      <c r="AY279" s="123"/>
      <c r="AZ279" s="123"/>
      <c r="BA279" s="123"/>
      <c r="BB279" s="123"/>
      <c r="BC279" s="123"/>
      <c r="BD279" s="123"/>
      <c r="BE279" s="123"/>
      <c r="BF279" s="123"/>
      <c r="BG279" s="123"/>
      <c r="BH279" s="123"/>
      <c r="BI279" s="123"/>
      <c r="BJ279" s="123"/>
      <c r="BK279" s="123"/>
      <c r="BL279" s="123"/>
      <c r="BM279" s="123"/>
      <c r="BN279" s="123"/>
      <c r="BO279" s="123"/>
      <c r="BP279" s="123"/>
      <c r="BQ279" s="123"/>
      <c r="BR279" s="123"/>
      <c r="BS279" s="123"/>
      <c r="BT279" s="123"/>
    </row>
    <row r="280" spans="23:72" s="46" customFormat="1" x14ac:dyDescent="0.25">
      <c r="W280" s="97"/>
      <c r="X280" s="97"/>
      <c r="Z280" s="123"/>
      <c r="AA280" s="123"/>
      <c r="AB280" s="123"/>
      <c r="AC280" s="123"/>
      <c r="AD280" s="123"/>
      <c r="AE280" s="123"/>
      <c r="AF280" s="123"/>
      <c r="AG280" s="123"/>
      <c r="AH280" s="123"/>
      <c r="AI280" s="123"/>
      <c r="AJ280" s="123"/>
      <c r="AK280" s="123"/>
      <c r="AL280" s="123"/>
      <c r="AM280" s="123"/>
      <c r="AN280" s="123"/>
      <c r="AO280" s="123"/>
      <c r="AP280" s="123"/>
      <c r="AQ280" s="123"/>
      <c r="AR280" s="123"/>
      <c r="AS280" s="123"/>
      <c r="AT280" s="123"/>
      <c r="AU280" s="123"/>
      <c r="AV280" s="123"/>
      <c r="AW280" s="123"/>
      <c r="AX280" s="123"/>
      <c r="AY280" s="123"/>
      <c r="AZ280" s="123"/>
      <c r="BA280" s="123"/>
      <c r="BB280" s="123"/>
      <c r="BC280" s="123"/>
      <c r="BD280" s="123"/>
      <c r="BE280" s="123"/>
      <c r="BF280" s="123"/>
      <c r="BG280" s="123"/>
      <c r="BH280" s="123"/>
      <c r="BI280" s="123"/>
      <c r="BJ280" s="123"/>
      <c r="BK280" s="123"/>
      <c r="BL280" s="123"/>
      <c r="BM280" s="123"/>
      <c r="BN280" s="123"/>
      <c r="BO280" s="123"/>
      <c r="BP280" s="123"/>
      <c r="BQ280" s="123"/>
      <c r="BR280" s="123"/>
      <c r="BS280" s="123"/>
      <c r="BT280" s="123"/>
    </row>
    <row r="281" spans="23:72" s="46" customFormat="1" x14ac:dyDescent="0.25">
      <c r="W281" s="97"/>
      <c r="X281" s="97"/>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23"/>
      <c r="AV281" s="123"/>
      <c r="AW281" s="123"/>
      <c r="AX281" s="123"/>
      <c r="AY281" s="123"/>
      <c r="AZ281" s="123"/>
      <c r="BA281" s="123"/>
      <c r="BB281" s="123"/>
      <c r="BC281" s="123"/>
      <c r="BD281" s="123"/>
      <c r="BE281" s="123"/>
      <c r="BF281" s="123"/>
      <c r="BG281" s="123"/>
      <c r="BH281" s="123"/>
      <c r="BI281" s="123"/>
      <c r="BJ281" s="123"/>
      <c r="BK281" s="123"/>
      <c r="BL281" s="123"/>
      <c r="BM281" s="123"/>
      <c r="BN281" s="123"/>
      <c r="BO281" s="123"/>
      <c r="BP281" s="123"/>
      <c r="BQ281" s="123"/>
      <c r="BR281" s="123"/>
      <c r="BS281" s="123"/>
      <c r="BT281" s="123"/>
    </row>
    <row r="282" spans="23:72" s="46" customFormat="1" x14ac:dyDescent="0.25">
      <c r="W282" s="97"/>
      <c r="X282" s="97"/>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123"/>
      <c r="AU282" s="123"/>
      <c r="AV282" s="123"/>
      <c r="AW282" s="123"/>
      <c r="AX282" s="123"/>
      <c r="AY282" s="123"/>
      <c r="AZ282" s="123"/>
      <c r="BA282" s="123"/>
      <c r="BB282" s="123"/>
      <c r="BC282" s="123"/>
      <c r="BD282" s="123"/>
      <c r="BE282" s="123"/>
      <c r="BF282" s="123"/>
      <c r="BG282" s="123"/>
      <c r="BH282" s="123"/>
      <c r="BI282" s="123"/>
      <c r="BJ282" s="123"/>
      <c r="BK282" s="123"/>
      <c r="BL282" s="123"/>
      <c r="BM282" s="123"/>
      <c r="BN282" s="123"/>
      <c r="BO282" s="123"/>
      <c r="BP282" s="123"/>
      <c r="BQ282" s="123"/>
      <c r="BR282" s="123"/>
      <c r="BS282" s="123"/>
      <c r="BT282" s="123"/>
    </row>
    <row r="283" spans="23:72" s="46" customFormat="1" x14ac:dyDescent="0.25">
      <c r="W283" s="97"/>
      <c r="X283" s="97"/>
      <c r="Z283" s="123"/>
      <c r="AA283" s="123"/>
      <c r="AB283" s="123"/>
      <c r="AC283" s="123"/>
      <c r="AD283" s="123"/>
      <c r="AE283" s="123"/>
      <c r="AF283" s="123"/>
      <c r="AG283" s="123"/>
      <c r="AH283" s="123"/>
      <c r="AI283" s="123"/>
      <c r="AJ283" s="123"/>
      <c r="AK283" s="123"/>
      <c r="AL283" s="123"/>
      <c r="AM283" s="123"/>
      <c r="AN283" s="123"/>
      <c r="AO283" s="123"/>
      <c r="AP283" s="123"/>
      <c r="AQ283" s="123"/>
      <c r="AR283" s="123"/>
      <c r="AS283" s="123"/>
      <c r="AT283" s="123"/>
      <c r="AU283" s="123"/>
      <c r="AV283" s="123"/>
      <c r="AW283" s="123"/>
      <c r="AX283" s="123"/>
      <c r="AY283" s="123"/>
      <c r="AZ283" s="123"/>
      <c r="BA283" s="123"/>
      <c r="BB283" s="123"/>
      <c r="BC283" s="123"/>
      <c r="BD283" s="123"/>
      <c r="BE283" s="123"/>
      <c r="BF283" s="123"/>
      <c r="BG283" s="123"/>
      <c r="BH283" s="123"/>
      <c r="BI283" s="123"/>
      <c r="BJ283" s="123"/>
      <c r="BK283" s="123"/>
      <c r="BL283" s="123"/>
      <c r="BM283" s="123"/>
      <c r="BN283" s="123"/>
      <c r="BO283" s="123"/>
      <c r="BP283" s="123"/>
      <c r="BQ283" s="123"/>
      <c r="BR283" s="123"/>
      <c r="BS283" s="123"/>
      <c r="BT283" s="123"/>
    </row>
    <row r="284" spans="23:72" s="46" customFormat="1" x14ac:dyDescent="0.25">
      <c r="W284" s="97"/>
      <c r="X284" s="97"/>
      <c r="Z284" s="123"/>
      <c r="AA284" s="123"/>
      <c r="AB284" s="123"/>
      <c r="AC284" s="123"/>
      <c r="AD284" s="123"/>
      <c r="AE284" s="123"/>
      <c r="AF284" s="123"/>
      <c r="AG284" s="123"/>
      <c r="AH284" s="123"/>
      <c r="AI284" s="123"/>
      <c r="AJ284" s="123"/>
      <c r="AK284" s="123"/>
      <c r="AL284" s="123"/>
      <c r="AM284" s="123"/>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3"/>
      <c r="BR284" s="123"/>
      <c r="BS284" s="123"/>
      <c r="BT284" s="123"/>
    </row>
    <row r="285" spans="23:72" s="46" customFormat="1" x14ac:dyDescent="0.25">
      <c r="W285" s="97"/>
      <c r="X285" s="97"/>
      <c r="Z285" s="123"/>
      <c r="AA285" s="123"/>
      <c r="AB285" s="123"/>
      <c r="AC285" s="123"/>
      <c r="AD285" s="123"/>
      <c r="AE285" s="123"/>
      <c r="AF285" s="123"/>
      <c r="AG285" s="123"/>
      <c r="AH285" s="123"/>
      <c r="AI285" s="123"/>
      <c r="AJ285" s="123"/>
      <c r="AK285" s="123"/>
      <c r="AL285" s="123"/>
      <c r="AM285" s="123"/>
      <c r="AN285" s="123"/>
      <c r="AO285" s="123"/>
      <c r="AP285" s="123"/>
      <c r="AQ285" s="123"/>
      <c r="AR285" s="123"/>
      <c r="AS285" s="123"/>
      <c r="AT285" s="123"/>
      <c r="AU285" s="123"/>
      <c r="AV285" s="123"/>
      <c r="AW285" s="123"/>
      <c r="AX285" s="123"/>
      <c r="AY285" s="123"/>
      <c r="AZ285" s="123"/>
      <c r="BA285" s="123"/>
      <c r="BB285" s="123"/>
      <c r="BC285" s="123"/>
      <c r="BD285" s="123"/>
      <c r="BE285" s="123"/>
      <c r="BF285" s="123"/>
      <c r="BG285" s="123"/>
      <c r="BH285" s="123"/>
      <c r="BI285" s="123"/>
      <c r="BJ285" s="123"/>
      <c r="BK285" s="123"/>
      <c r="BL285" s="123"/>
      <c r="BM285" s="123"/>
      <c r="BN285" s="123"/>
      <c r="BO285" s="123"/>
      <c r="BP285" s="123"/>
      <c r="BQ285" s="123"/>
      <c r="BR285" s="123"/>
      <c r="BS285" s="123"/>
      <c r="BT285" s="123"/>
    </row>
    <row r="286" spans="23:72" s="46" customFormat="1" x14ac:dyDescent="0.25">
      <c r="W286" s="97"/>
      <c r="X286" s="97"/>
      <c r="Z286" s="123"/>
      <c r="AA286" s="123"/>
      <c r="AB286" s="123"/>
      <c r="AC286" s="123"/>
      <c r="AD286" s="123"/>
      <c r="AE286" s="123"/>
      <c r="AF286" s="123"/>
      <c r="AG286" s="123"/>
      <c r="AH286" s="123"/>
      <c r="AI286" s="123"/>
      <c r="AJ286" s="123"/>
      <c r="AK286" s="123"/>
      <c r="AL286" s="123"/>
      <c r="AM286" s="123"/>
      <c r="AN286" s="123"/>
      <c r="AO286" s="123"/>
      <c r="AP286" s="123"/>
      <c r="AQ286" s="123"/>
      <c r="AR286" s="123"/>
      <c r="AS286" s="123"/>
      <c r="AT286" s="123"/>
      <c r="AU286" s="123"/>
      <c r="AV286" s="123"/>
      <c r="AW286" s="123"/>
      <c r="AX286" s="123"/>
      <c r="AY286" s="123"/>
      <c r="AZ286" s="123"/>
      <c r="BA286" s="123"/>
      <c r="BB286" s="123"/>
      <c r="BC286" s="123"/>
      <c r="BD286" s="123"/>
      <c r="BE286" s="123"/>
      <c r="BF286" s="123"/>
      <c r="BG286" s="123"/>
      <c r="BH286" s="123"/>
      <c r="BI286" s="123"/>
      <c r="BJ286" s="123"/>
      <c r="BK286" s="123"/>
      <c r="BL286" s="123"/>
      <c r="BM286" s="123"/>
      <c r="BN286" s="123"/>
      <c r="BO286" s="123"/>
      <c r="BP286" s="123"/>
      <c r="BQ286" s="123"/>
      <c r="BR286" s="123"/>
      <c r="BS286" s="123"/>
      <c r="BT286" s="123"/>
    </row>
    <row r="287" spans="23:72" s="46" customFormat="1" x14ac:dyDescent="0.25">
      <c r="W287" s="97"/>
      <c r="X287" s="97"/>
      <c r="Z287" s="123"/>
      <c r="AA287" s="123"/>
      <c r="AB287" s="123"/>
      <c r="AC287" s="123"/>
      <c r="AD287" s="123"/>
      <c r="AE287" s="123"/>
      <c r="AF287" s="123"/>
      <c r="AG287" s="123"/>
      <c r="AH287" s="123"/>
      <c r="AI287" s="123"/>
      <c r="AJ287" s="123"/>
      <c r="AK287" s="123"/>
      <c r="AL287" s="123"/>
      <c r="AM287" s="123"/>
      <c r="AN287" s="123"/>
      <c r="AO287" s="123"/>
      <c r="AP287" s="123"/>
      <c r="AQ287" s="123"/>
      <c r="AR287" s="123"/>
      <c r="AS287" s="123"/>
      <c r="AT287" s="123"/>
      <c r="AU287" s="123"/>
      <c r="AV287" s="123"/>
      <c r="AW287" s="123"/>
      <c r="AX287" s="123"/>
      <c r="AY287" s="123"/>
      <c r="AZ287" s="123"/>
      <c r="BA287" s="123"/>
      <c r="BB287" s="123"/>
      <c r="BC287" s="123"/>
      <c r="BD287" s="123"/>
      <c r="BE287" s="123"/>
      <c r="BF287" s="123"/>
      <c r="BG287" s="123"/>
      <c r="BH287" s="123"/>
      <c r="BI287" s="123"/>
      <c r="BJ287" s="123"/>
      <c r="BK287" s="123"/>
      <c r="BL287" s="123"/>
      <c r="BM287" s="123"/>
      <c r="BN287" s="123"/>
      <c r="BO287" s="123"/>
      <c r="BP287" s="123"/>
      <c r="BQ287" s="123"/>
      <c r="BR287" s="123"/>
      <c r="BS287" s="123"/>
      <c r="BT287" s="123"/>
    </row>
    <row r="288" spans="23:72" s="46" customFormat="1" x14ac:dyDescent="0.25">
      <c r="W288" s="97"/>
      <c r="X288" s="97"/>
      <c r="Z288" s="123"/>
      <c r="AA288" s="123"/>
      <c r="AB288" s="123"/>
      <c r="AC288" s="123"/>
      <c r="AD288" s="123"/>
      <c r="AE288" s="123"/>
      <c r="AF288" s="123"/>
      <c r="AG288" s="123"/>
      <c r="AH288" s="123"/>
      <c r="AI288" s="123"/>
      <c r="AJ288" s="123"/>
      <c r="AK288" s="123"/>
      <c r="AL288" s="123"/>
      <c r="AM288" s="123"/>
      <c r="AN288" s="123"/>
      <c r="AO288" s="123"/>
      <c r="AP288" s="123"/>
      <c r="AQ288" s="123"/>
      <c r="AR288" s="123"/>
      <c r="AS288" s="123"/>
      <c r="AT288" s="123"/>
      <c r="AU288" s="123"/>
      <c r="AV288" s="123"/>
      <c r="AW288" s="123"/>
      <c r="AX288" s="123"/>
      <c r="AY288" s="123"/>
      <c r="AZ288" s="123"/>
      <c r="BA288" s="123"/>
      <c r="BB288" s="123"/>
      <c r="BC288" s="123"/>
      <c r="BD288" s="123"/>
      <c r="BE288" s="123"/>
      <c r="BF288" s="123"/>
      <c r="BG288" s="123"/>
      <c r="BH288" s="123"/>
      <c r="BI288" s="123"/>
      <c r="BJ288" s="123"/>
      <c r="BK288" s="123"/>
      <c r="BL288" s="123"/>
      <c r="BM288" s="123"/>
      <c r="BN288" s="123"/>
      <c r="BO288" s="123"/>
      <c r="BP288" s="123"/>
      <c r="BQ288" s="123"/>
      <c r="BR288" s="123"/>
      <c r="BS288" s="123"/>
      <c r="BT288" s="123"/>
    </row>
    <row r="289" spans="23:72" s="46" customFormat="1" x14ac:dyDescent="0.25">
      <c r="W289" s="97"/>
      <c r="X289" s="97"/>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3"/>
      <c r="AY289" s="123"/>
      <c r="AZ289" s="123"/>
      <c r="BA289" s="123"/>
      <c r="BB289" s="123"/>
      <c r="BC289" s="123"/>
      <c r="BD289" s="123"/>
      <c r="BE289" s="123"/>
      <c r="BF289" s="123"/>
      <c r="BG289" s="123"/>
      <c r="BH289" s="123"/>
      <c r="BI289" s="123"/>
      <c r="BJ289" s="123"/>
      <c r="BK289" s="123"/>
      <c r="BL289" s="123"/>
      <c r="BM289" s="123"/>
      <c r="BN289" s="123"/>
      <c r="BO289" s="123"/>
      <c r="BP289" s="123"/>
      <c r="BQ289" s="123"/>
      <c r="BR289" s="123"/>
      <c r="BS289" s="123"/>
      <c r="BT289" s="123"/>
    </row>
    <row r="290" spans="23:72" s="46" customFormat="1" x14ac:dyDescent="0.25">
      <c r="W290" s="97"/>
      <c r="X290" s="97"/>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3"/>
      <c r="AY290" s="123"/>
      <c r="AZ290" s="123"/>
      <c r="BA290" s="123"/>
      <c r="BB290" s="123"/>
      <c r="BC290" s="123"/>
      <c r="BD290" s="123"/>
      <c r="BE290" s="123"/>
      <c r="BF290" s="123"/>
      <c r="BG290" s="123"/>
      <c r="BH290" s="123"/>
      <c r="BI290" s="123"/>
      <c r="BJ290" s="123"/>
      <c r="BK290" s="123"/>
      <c r="BL290" s="123"/>
      <c r="BM290" s="123"/>
      <c r="BN290" s="123"/>
      <c r="BO290" s="123"/>
      <c r="BP290" s="123"/>
      <c r="BQ290" s="123"/>
      <c r="BR290" s="123"/>
      <c r="BS290" s="123"/>
      <c r="BT290" s="123"/>
    </row>
    <row r="291" spans="23:72" s="46" customFormat="1" x14ac:dyDescent="0.25">
      <c r="W291" s="97"/>
      <c r="X291" s="97"/>
      <c r="Z291" s="123"/>
      <c r="AA291" s="123"/>
      <c r="AB291" s="123"/>
      <c r="AC291" s="123"/>
      <c r="AD291" s="123"/>
      <c r="AE291" s="123"/>
      <c r="AF291" s="123"/>
      <c r="AG291" s="123"/>
      <c r="AH291" s="123"/>
      <c r="AI291" s="123"/>
      <c r="AJ291" s="123"/>
      <c r="AK291" s="123"/>
      <c r="AL291" s="123"/>
      <c r="AM291" s="123"/>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23"/>
      <c r="BR291" s="123"/>
      <c r="BS291" s="123"/>
      <c r="BT291" s="123"/>
    </row>
    <row r="292" spans="23:72" s="46" customFormat="1" x14ac:dyDescent="0.25">
      <c r="W292" s="97"/>
      <c r="X292" s="97"/>
      <c r="Z292" s="123"/>
      <c r="AA292" s="123"/>
      <c r="AB292" s="123"/>
      <c r="AC292" s="123"/>
      <c r="AD292" s="123"/>
      <c r="AE292" s="123"/>
      <c r="AF292" s="123"/>
      <c r="AG292" s="123"/>
      <c r="AH292" s="123"/>
      <c r="AI292" s="123"/>
      <c r="AJ292" s="123"/>
      <c r="AK292" s="123"/>
      <c r="AL292" s="123"/>
      <c r="AM292" s="123"/>
      <c r="AN292" s="123"/>
      <c r="AO292" s="123"/>
      <c r="AP292" s="123"/>
      <c r="AQ292" s="123"/>
      <c r="AR292" s="123"/>
      <c r="AS292" s="123"/>
      <c r="AT292" s="123"/>
      <c r="AU292" s="123"/>
      <c r="AV292" s="123"/>
      <c r="AW292" s="123"/>
      <c r="AX292" s="123"/>
      <c r="AY292" s="123"/>
      <c r="AZ292" s="123"/>
      <c r="BA292" s="123"/>
      <c r="BB292" s="123"/>
      <c r="BC292" s="123"/>
      <c r="BD292" s="123"/>
      <c r="BE292" s="123"/>
      <c r="BF292" s="123"/>
      <c r="BG292" s="123"/>
      <c r="BH292" s="123"/>
      <c r="BI292" s="123"/>
      <c r="BJ292" s="123"/>
      <c r="BK292" s="123"/>
      <c r="BL292" s="123"/>
      <c r="BM292" s="123"/>
      <c r="BN292" s="123"/>
      <c r="BO292" s="123"/>
      <c r="BP292" s="123"/>
      <c r="BQ292" s="123"/>
      <c r="BR292" s="123"/>
      <c r="BS292" s="123"/>
      <c r="BT292" s="123"/>
    </row>
    <row r="293" spans="23:72" s="46" customFormat="1" x14ac:dyDescent="0.25">
      <c r="W293" s="97"/>
      <c r="X293" s="97"/>
      <c r="Z293" s="123"/>
      <c r="AA293" s="123"/>
      <c r="AB293" s="123"/>
      <c r="AC293" s="123"/>
      <c r="AD293" s="123"/>
      <c r="AE293" s="123"/>
      <c r="AF293" s="123"/>
      <c r="AG293" s="123"/>
      <c r="AH293" s="123"/>
      <c r="AI293" s="123"/>
      <c r="AJ293" s="123"/>
      <c r="AK293" s="123"/>
      <c r="AL293" s="123"/>
      <c r="AM293" s="123"/>
      <c r="AN293" s="123"/>
      <c r="AO293" s="123"/>
      <c r="AP293" s="123"/>
      <c r="AQ293" s="123"/>
      <c r="AR293" s="123"/>
      <c r="AS293" s="123"/>
      <c r="AT293" s="123"/>
      <c r="AU293" s="123"/>
      <c r="AV293" s="123"/>
      <c r="AW293" s="123"/>
      <c r="AX293" s="123"/>
      <c r="AY293" s="123"/>
      <c r="AZ293" s="123"/>
      <c r="BA293" s="123"/>
      <c r="BB293" s="123"/>
      <c r="BC293" s="123"/>
      <c r="BD293" s="123"/>
      <c r="BE293" s="123"/>
      <c r="BF293" s="123"/>
      <c r="BG293" s="123"/>
      <c r="BH293" s="123"/>
      <c r="BI293" s="123"/>
      <c r="BJ293" s="123"/>
      <c r="BK293" s="123"/>
      <c r="BL293" s="123"/>
      <c r="BM293" s="123"/>
      <c r="BN293" s="123"/>
      <c r="BO293" s="123"/>
      <c r="BP293" s="123"/>
      <c r="BQ293" s="123"/>
      <c r="BR293" s="123"/>
      <c r="BS293" s="123"/>
      <c r="BT293" s="123"/>
    </row>
    <row r="294" spans="23:72" s="46" customFormat="1" x14ac:dyDescent="0.25">
      <c r="W294" s="97"/>
      <c r="X294" s="97"/>
      <c r="Z294" s="123"/>
      <c r="AA294" s="123"/>
      <c r="AB294" s="123"/>
      <c r="AC294" s="123"/>
      <c r="AD294" s="123"/>
      <c r="AE294" s="123"/>
      <c r="AF294" s="123"/>
      <c r="AG294" s="123"/>
      <c r="AH294" s="123"/>
      <c r="AI294" s="123"/>
      <c r="AJ294" s="123"/>
      <c r="AK294" s="123"/>
      <c r="AL294" s="123"/>
      <c r="AM294" s="123"/>
      <c r="AN294" s="123"/>
      <c r="AO294" s="123"/>
      <c r="AP294" s="123"/>
      <c r="AQ294" s="123"/>
      <c r="AR294" s="123"/>
      <c r="AS294" s="123"/>
      <c r="AT294" s="123"/>
      <c r="AU294" s="123"/>
      <c r="AV294" s="123"/>
      <c r="AW294" s="123"/>
      <c r="AX294" s="123"/>
      <c r="AY294" s="123"/>
      <c r="AZ294" s="123"/>
      <c r="BA294" s="123"/>
      <c r="BB294" s="123"/>
      <c r="BC294" s="123"/>
      <c r="BD294" s="123"/>
      <c r="BE294" s="123"/>
      <c r="BF294" s="123"/>
      <c r="BG294" s="123"/>
      <c r="BH294" s="123"/>
      <c r="BI294" s="123"/>
      <c r="BJ294" s="123"/>
      <c r="BK294" s="123"/>
      <c r="BL294" s="123"/>
      <c r="BM294" s="123"/>
      <c r="BN294" s="123"/>
      <c r="BO294" s="123"/>
      <c r="BP294" s="123"/>
      <c r="BQ294" s="123"/>
      <c r="BR294" s="123"/>
      <c r="BS294" s="123"/>
      <c r="BT294" s="123"/>
    </row>
    <row r="295" spans="23:72" s="46" customFormat="1" x14ac:dyDescent="0.25">
      <c r="W295" s="97"/>
      <c r="X295" s="97"/>
      <c r="Z295" s="123"/>
      <c r="AA295" s="123"/>
      <c r="AB295" s="123"/>
      <c r="AC295" s="123"/>
      <c r="AD295" s="123"/>
      <c r="AE295" s="123"/>
      <c r="AF295" s="123"/>
      <c r="AG295" s="123"/>
      <c r="AH295" s="123"/>
      <c r="AI295" s="123"/>
      <c r="AJ295" s="123"/>
      <c r="AK295" s="123"/>
      <c r="AL295" s="123"/>
      <c r="AM295" s="123"/>
      <c r="AN295" s="123"/>
      <c r="AO295" s="123"/>
      <c r="AP295" s="123"/>
      <c r="AQ295" s="123"/>
      <c r="AR295" s="123"/>
      <c r="AS295" s="123"/>
      <c r="AT295" s="123"/>
      <c r="AU295" s="123"/>
      <c r="AV295" s="123"/>
      <c r="AW295" s="123"/>
      <c r="AX295" s="123"/>
      <c r="AY295" s="123"/>
      <c r="AZ295" s="123"/>
      <c r="BA295" s="123"/>
      <c r="BB295" s="123"/>
      <c r="BC295" s="123"/>
      <c r="BD295" s="123"/>
      <c r="BE295" s="123"/>
      <c r="BF295" s="123"/>
      <c r="BG295" s="123"/>
      <c r="BH295" s="123"/>
      <c r="BI295" s="123"/>
      <c r="BJ295" s="123"/>
      <c r="BK295" s="123"/>
      <c r="BL295" s="123"/>
      <c r="BM295" s="123"/>
      <c r="BN295" s="123"/>
      <c r="BO295" s="123"/>
      <c r="BP295" s="123"/>
      <c r="BQ295" s="123"/>
      <c r="BR295" s="123"/>
      <c r="BS295" s="123"/>
      <c r="BT295" s="123"/>
    </row>
    <row r="296" spans="23:72" s="46" customFormat="1" x14ac:dyDescent="0.25">
      <c r="W296" s="97"/>
      <c r="X296" s="97"/>
      <c r="Z296" s="123"/>
      <c r="AA296" s="123"/>
      <c r="AB296" s="123"/>
      <c r="AC296" s="123"/>
      <c r="AD296" s="123"/>
      <c r="AE296" s="123"/>
      <c r="AF296" s="123"/>
      <c r="AG296" s="123"/>
      <c r="AH296" s="123"/>
      <c r="AI296" s="123"/>
      <c r="AJ296" s="123"/>
      <c r="AK296" s="123"/>
      <c r="AL296" s="123"/>
      <c r="AM296" s="123"/>
      <c r="AN296" s="123"/>
      <c r="AO296" s="123"/>
      <c r="AP296" s="123"/>
      <c r="AQ296" s="123"/>
      <c r="AR296" s="123"/>
      <c r="AS296" s="123"/>
      <c r="AT296" s="123"/>
      <c r="AU296" s="123"/>
      <c r="AV296" s="123"/>
      <c r="AW296" s="123"/>
      <c r="AX296" s="123"/>
      <c r="AY296" s="123"/>
      <c r="AZ296" s="123"/>
      <c r="BA296" s="123"/>
      <c r="BB296" s="123"/>
      <c r="BC296" s="123"/>
      <c r="BD296" s="123"/>
      <c r="BE296" s="123"/>
      <c r="BF296" s="123"/>
      <c r="BG296" s="123"/>
      <c r="BH296" s="123"/>
      <c r="BI296" s="123"/>
      <c r="BJ296" s="123"/>
      <c r="BK296" s="123"/>
      <c r="BL296" s="123"/>
      <c r="BM296" s="123"/>
      <c r="BN296" s="123"/>
      <c r="BO296" s="123"/>
      <c r="BP296" s="123"/>
      <c r="BQ296" s="123"/>
      <c r="BR296" s="123"/>
      <c r="BS296" s="123"/>
      <c r="BT296" s="123"/>
    </row>
    <row r="297" spans="23:72" s="46" customFormat="1" x14ac:dyDescent="0.25">
      <c r="W297" s="97"/>
      <c r="X297" s="97"/>
      <c r="Z297" s="123"/>
      <c r="AA297" s="123"/>
      <c r="AB297" s="123"/>
      <c r="AC297" s="123"/>
      <c r="AD297" s="123"/>
      <c r="AE297" s="123"/>
      <c r="AF297" s="123"/>
      <c r="AG297" s="123"/>
      <c r="AH297" s="123"/>
      <c r="AI297" s="123"/>
      <c r="AJ297" s="123"/>
      <c r="AK297" s="123"/>
      <c r="AL297" s="123"/>
      <c r="AM297" s="123"/>
      <c r="AN297" s="123"/>
      <c r="AO297" s="123"/>
      <c r="AP297" s="123"/>
      <c r="AQ297" s="123"/>
      <c r="AR297" s="123"/>
      <c r="AS297" s="123"/>
      <c r="AT297" s="123"/>
      <c r="AU297" s="123"/>
      <c r="AV297" s="123"/>
      <c r="AW297" s="123"/>
      <c r="AX297" s="123"/>
      <c r="AY297" s="123"/>
      <c r="AZ297" s="123"/>
      <c r="BA297" s="123"/>
      <c r="BB297" s="123"/>
      <c r="BC297" s="123"/>
      <c r="BD297" s="123"/>
      <c r="BE297" s="123"/>
      <c r="BF297" s="123"/>
      <c r="BG297" s="123"/>
      <c r="BH297" s="123"/>
      <c r="BI297" s="123"/>
      <c r="BJ297" s="123"/>
      <c r="BK297" s="123"/>
      <c r="BL297" s="123"/>
      <c r="BM297" s="123"/>
      <c r="BN297" s="123"/>
      <c r="BO297" s="123"/>
      <c r="BP297" s="123"/>
      <c r="BQ297" s="123"/>
      <c r="BR297" s="123"/>
      <c r="BS297" s="123"/>
      <c r="BT297" s="123"/>
    </row>
    <row r="298" spans="23:72" s="46" customFormat="1" x14ac:dyDescent="0.25">
      <c r="W298" s="97"/>
      <c r="X298" s="97"/>
      <c r="Z298" s="123"/>
      <c r="AA298" s="123"/>
      <c r="AB298" s="123"/>
      <c r="AC298" s="123"/>
      <c r="AD298" s="123"/>
      <c r="AE298" s="123"/>
      <c r="AF298" s="123"/>
      <c r="AG298" s="123"/>
      <c r="AH298" s="123"/>
      <c r="AI298" s="123"/>
      <c r="AJ298" s="123"/>
      <c r="AK298" s="123"/>
      <c r="AL298" s="123"/>
      <c r="AM298" s="123"/>
      <c r="AN298" s="123"/>
      <c r="AO298" s="123"/>
      <c r="AP298" s="123"/>
      <c r="AQ298" s="123"/>
      <c r="AR298" s="123"/>
      <c r="AS298" s="123"/>
      <c r="AT298" s="123"/>
      <c r="AU298" s="123"/>
      <c r="AV298" s="123"/>
      <c r="AW298" s="123"/>
      <c r="AX298" s="123"/>
      <c r="AY298" s="123"/>
      <c r="AZ298" s="123"/>
      <c r="BA298" s="123"/>
      <c r="BB298" s="123"/>
      <c r="BC298" s="123"/>
      <c r="BD298" s="123"/>
      <c r="BE298" s="123"/>
      <c r="BF298" s="123"/>
      <c r="BG298" s="123"/>
      <c r="BH298" s="123"/>
      <c r="BI298" s="123"/>
      <c r="BJ298" s="123"/>
      <c r="BK298" s="123"/>
      <c r="BL298" s="123"/>
      <c r="BM298" s="123"/>
      <c r="BN298" s="123"/>
      <c r="BO298" s="123"/>
      <c r="BP298" s="123"/>
      <c r="BQ298" s="123"/>
      <c r="BR298" s="123"/>
      <c r="BS298" s="123"/>
      <c r="BT298" s="123"/>
    </row>
    <row r="299" spans="23:72" s="46" customFormat="1" x14ac:dyDescent="0.25">
      <c r="W299" s="97"/>
      <c r="X299" s="97"/>
      <c r="Z299" s="123"/>
      <c r="AA299" s="123"/>
      <c r="AB299" s="123"/>
      <c r="AC299" s="123"/>
      <c r="AD299" s="123"/>
      <c r="AE299" s="123"/>
      <c r="AF299" s="123"/>
      <c r="AG299" s="123"/>
      <c r="AH299" s="123"/>
      <c r="AI299" s="123"/>
      <c r="AJ299" s="123"/>
      <c r="AK299" s="123"/>
      <c r="AL299" s="123"/>
      <c r="AM299" s="123"/>
      <c r="AN299" s="123"/>
      <c r="AO299" s="123"/>
      <c r="AP299" s="123"/>
      <c r="AQ299" s="123"/>
      <c r="AR299" s="123"/>
      <c r="AS299" s="123"/>
      <c r="AT299" s="123"/>
      <c r="AU299" s="123"/>
      <c r="AV299" s="123"/>
      <c r="AW299" s="123"/>
      <c r="AX299" s="123"/>
      <c r="AY299" s="123"/>
      <c r="AZ299" s="123"/>
      <c r="BA299" s="123"/>
      <c r="BB299" s="123"/>
      <c r="BC299" s="123"/>
      <c r="BD299" s="123"/>
      <c r="BE299" s="123"/>
      <c r="BF299" s="123"/>
      <c r="BG299" s="123"/>
      <c r="BH299" s="123"/>
      <c r="BI299" s="123"/>
      <c r="BJ299" s="123"/>
      <c r="BK299" s="123"/>
      <c r="BL299" s="123"/>
      <c r="BM299" s="123"/>
      <c r="BN299" s="123"/>
      <c r="BO299" s="123"/>
      <c r="BP299" s="123"/>
      <c r="BQ299" s="123"/>
      <c r="BR299" s="123"/>
      <c r="BS299" s="123"/>
      <c r="BT299" s="123"/>
    </row>
    <row r="300" spans="23:72" s="46" customFormat="1" x14ac:dyDescent="0.25">
      <c r="W300" s="97"/>
      <c r="X300" s="97"/>
      <c r="Z300" s="123"/>
      <c r="AA300" s="123"/>
      <c r="AB300" s="123"/>
      <c r="AC300" s="123"/>
      <c r="AD300" s="123"/>
      <c r="AE300" s="123"/>
      <c r="AF300" s="123"/>
      <c r="AG300" s="123"/>
      <c r="AH300" s="123"/>
      <c r="AI300" s="123"/>
      <c r="AJ300" s="123"/>
      <c r="AK300" s="123"/>
      <c r="AL300" s="123"/>
      <c r="AM300" s="123"/>
      <c r="AN300" s="123"/>
      <c r="AO300" s="123"/>
      <c r="AP300" s="123"/>
      <c r="AQ300" s="123"/>
      <c r="AR300" s="123"/>
      <c r="AS300" s="123"/>
      <c r="AT300" s="123"/>
      <c r="AU300" s="123"/>
      <c r="AV300" s="123"/>
      <c r="AW300" s="123"/>
      <c r="AX300" s="123"/>
      <c r="AY300" s="123"/>
      <c r="AZ300" s="123"/>
      <c r="BA300" s="123"/>
      <c r="BB300" s="123"/>
      <c r="BC300" s="123"/>
      <c r="BD300" s="123"/>
      <c r="BE300" s="123"/>
      <c r="BF300" s="123"/>
      <c r="BG300" s="123"/>
      <c r="BH300" s="123"/>
      <c r="BI300" s="123"/>
      <c r="BJ300" s="123"/>
      <c r="BK300" s="123"/>
      <c r="BL300" s="123"/>
      <c r="BM300" s="123"/>
      <c r="BN300" s="123"/>
      <c r="BO300" s="123"/>
      <c r="BP300" s="123"/>
      <c r="BQ300" s="123"/>
      <c r="BR300" s="123"/>
      <c r="BS300" s="123"/>
      <c r="BT300" s="123"/>
    </row>
    <row r="301" spans="23:72" s="46" customFormat="1" x14ac:dyDescent="0.25">
      <c r="W301" s="97"/>
      <c r="X301" s="97"/>
      <c r="Z301" s="123"/>
      <c r="AA301" s="123"/>
      <c r="AB301" s="123"/>
      <c r="AC301" s="123"/>
      <c r="AD301" s="123"/>
      <c r="AE301" s="123"/>
      <c r="AF301" s="123"/>
      <c r="AG301" s="123"/>
      <c r="AH301" s="123"/>
      <c r="AI301" s="123"/>
      <c r="AJ301" s="123"/>
      <c r="AK301" s="123"/>
      <c r="AL301" s="123"/>
      <c r="AM301" s="123"/>
      <c r="AN301" s="123"/>
      <c r="AO301" s="123"/>
      <c r="AP301" s="123"/>
      <c r="AQ301" s="123"/>
      <c r="AR301" s="123"/>
      <c r="AS301" s="123"/>
      <c r="AT301" s="123"/>
      <c r="AU301" s="123"/>
      <c r="AV301" s="123"/>
      <c r="AW301" s="123"/>
      <c r="AX301" s="123"/>
      <c r="AY301" s="123"/>
      <c r="AZ301" s="123"/>
      <c r="BA301" s="123"/>
      <c r="BB301" s="123"/>
      <c r="BC301" s="123"/>
      <c r="BD301" s="123"/>
      <c r="BE301" s="123"/>
      <c r="BF301" s="123"/>
      <c r="BG301" s="123"/>
      <c r="BH301" s="123"/>
      <c r="BI301" s="123"/>
      <c r="BJ301" s="123"/>
      <c r="BK301" s="123"/>
      <c r="BL301" s="123"/>
      <c r="BM301" s="123"/>
      <c r="BN301" s="123"/>
      <c r="BO301" s="123"/>
      <c r="BP301" s="123"/>
      <c r="BQ301" s="123"/>
      <c r="BR301" s="123"/>
      <c r="BS301" s="123"/>
      <c r="BT301" s="123"/>
    </row>
    <row r="302" spans="23:72" s="46" customFormat="1" x14ac:dyDescent="0.25">
      <c r="W302" s="97"/>
      <c r="X302" s="97"/>
      <c r="Z302" s="123"/>
      <c r="AA302" s="123"/>
      <c r="AB302" s="123"/>
      <c r="AC302" s="123"/>
      <c r="AD302" s="123"/>
      <c r="AE302" s="123"/>
      <c r="AF302" s="123"/>
      <c r="AG302" s="123"/>
      <c r="AH302" s="123"/>
      <c r="AI302" s="123"/>
      <c r="AJ302" s="123"/>
      <c r="AK302" s="123"/>
      <c r="AL302" s="123"/>
      <c r="AM302" s="123"/>
      <c r="AN302" s="123"/>
      <c r="AO302" s="123"/>
      <c r="AP302" s="123"/>
      <c r="AQ302" s="123"/>
      <c r="AR302" s="123"/>
      <c r="AS302" s="123"/>
      <c r="AT302" s="123"/>
      <c r="AU302" s="123"/>
      <c r="AV302" s="123"/>
      <c r="AW302" s="123"/>
      <c r="AX302" s="123"/>
      <c r="AY302" s="123"/>
      <c r="AZ302" s="123"/>
      <c r="BA302" s="123"/>
      <c r="BB302" s="123"/>
      <c r="BC302" s="123"/>
      <c r="BD302" s="123"/>
      <c r="BE302" s="123"/>
      <c r="BF302" s="123"/>
      <c r="BG302" s="123"/>
      <c r="BH302" s="123"/>
      <c r="BI302" s="123"/>
      <c r="BJ302" s="123"/>
      <c r="BK302" s="123"/>
      <c r="BL302" s="123"/>
      <c r="BM302" s="123"/>
      <c r="BN302" s="123"/>
      <c r="BO302" s="123"/>
      <c r="BP302" s="123"/>
      <c r="BQ302" s="123"/>
      <c r="BR302" s="123"/>
      <c r="BS302" s="123"/>
      <c r="BT302" s="123"/>
    </row>
    <row r="303" spans="23:72" s="46" customFormat="1" x14ac:dyDescent="0.25">
      <c r="W303" s="97"/>
      <c r="X303" s="97"/>
      <c r="Z303" s="123"/>
      <c r="AA303" s="123"/>
      <c r="AB303" s="123"/>
      <c r="AC303" s="123"/>
      <c r="AD303" s="123"/>
      <c r="AE303" s="123"/>
      <c r="AF303" s="123"/>
      <c r="AG303" s="123"/>
      <c r="AH303" s="123"/>
      <c r="AI303" s="123"/>
      <c r="AJ303" s="123"/>
      <c r="AK303" s="123"/>
      <c r="AL303" s="123"/>
      <c r="AM303" s="123"/>
      <c r="AN303" s="123"/>
      <c r="AO303" s="123"/>
      <c r="AP303" s="123"/>
      <c r="AQ303" s="123"/>
      <c r="AR303" s="123"/>
      <c r="AS303" s="123"/>
      <c r="AT303" s="123"/>
      <c r="AU303" s="123"/>
      <c r="AV303" s="123"/>
      <c r="AW303" s="123"/>
      <c r="AX303" s="123"/>
      <c r="AY303" s="123"/>
      <c r="AZ303" s="123"/>
      <c r="BA303" s="123"/>
      <c r="BB303" s="123"/>
      <c r="BC303" s="123"/>
      <c r="BD303" s="123"/>
      <c r="BE303" s="123"/>
      <c r="BF303" s="123"/>
      <c r="BG303" s="123"/>
      <c r="BH303" s="123"/>
      <c r="BI303" s="123"/>
      <c r="BJ303" s="123"/>
      <c r="BK303" s="123"/>
      <c r="BL303" s="123"/>
      <c r="BM303" s="123"/>
      <c r="BN303" s="123"/>
      <c r="BO303" s="123"/>
      <c r="BP303" s="123"/>
      <c r="BQ303" s="123"/>
      <c r="BR303" s="123"/>
      <c r="BS303" s="123"/>
      <c r="BT303" s="123"/>
    </row>
    <row r="304" spans="23:72" s="46" customFormat="1" x14ac:dyDescent="0.25">
      <c r="W304" s="97"/>
      <c r="X304" s="97"/>
      <c r="Z304" s="123"/>
      <c r="AA304" s="123"/>
      <c r="AB304" s="123"/>
      <c r="AC304" s="123"/>
      <c r="AD304" s="123"/>
      <c r="AE304" s="123"/>
      <c r="AF304" s="123"/>
      <c r="AG304" s="123"/>
      <c r="AH304" s="123"/>
      <c r="AI304" s="123"/>
      <c r="AJ304" s="123"/>
      <c r="AK304" s="123"/>
      <c r="AL304" s="123"/>
      <c r="AM304" s="123"/>
      <c r="AN304" s="123"/>
      <c r="AO304" s="123"/>
      <c r="AP304" s="123"/>
      <c r="AQ304" s="123"/>
      <c r="AR304" s="123"/>
      <c r="AS304" s="123"/>
      <c r="AT304" s="123"/>
      <c r="AU304" s="123"/>
      <c r="AV304" s="123"/>
      <c r="AW304" s="123"/>
      <c r="AX304" s="123"/>
      <c r="AY304" s="123"/>
      <c r="AZ304" s="123"/>
      <c r="BA304" s="123"/>
      <c r="BB304" s="123"/>
      <c r="BC304" s="123"/>
      <c r="BD304" s="123"/>
      <c r="BE304" s="123"/>
      <c r="BF304" s="123"/>
      <c r="BG304" s="123"/>
      <c r="BH304" s="123"/>
      <c r="BI304" s="123"/>
      <c r="BJ304" s="123"/>
      <c r="BK304" s="123"/>
      <c r="BL304" s="123"/>
      <c r="BM304" s="123"/>
      <c r="BN304" s="123"/>
      <c r="BO304" s="123"/>
      <c r="BP304" s="123"/>
      <c r="BQ304" s="123"/>
      <c r="BR304" s="123"/>
      <c r="BS304" s="123"/>
      <c r="BT304" s="123"/>
    </row>
    <row r="305" spans="23:72" s="46" customFormat="1" x14ac:dyDescent="0.25">
      <c r="W305" s="97"/>
      <c r="X305" s="97"/>
      <c r="Z305" s="123"/>
      <c r="AA305" s="123"/>
      <c r="AB305" s="123"/>
      <c r="AC305" s="123"/>
      <c r="AD305" s="123"/>
      <c r="AE305" s="123"/>
      <c r="AF305" s="123"/>
      <c r="AG305" s="123"/>
      <c r="AH305" s="123"/>
      <c r="AI305" s="123"/>
      <c r="AJ305" s="123"/>
      <c r="AK305" s="123"/>
      <c r="AL305" s="123"/>
      <c r="AM305" s="123"/>
      <c r="AN305" s="123"/>
      <c r="AO305" s="123"/>
      <c r="AP305" s="123"/>
      <c r="AQ305" s="123"/>
      <c r="AR305" s="123"/>
      <c r="AS305" s="123"/>
      <c r="AT305" s="123"/>
      <c r="AU305" s="123"/>
      <c r="AV305" s="123"/>
      <c r="AW305" s="123"/>
      <c r="AX305" s="123"/>
      <c r="AY305" s="123"/>
      <c r="AZ305" s="123"/>
      <c r="BA305" s="123"/>
      <c r="BB305" s="123"/>
      <c r="BC305" s="123"/>
      <c r="BD305" s="123"/>
      <c r="BE305" s="123"/>
      <c r="BF305" s="123"/>
      <c r="BG305" s="123"/>
      <c r="BH305" s="123"/>
      <c r="BI305" s="123"/>
      <c r="BJ305" s="123"/>
      <c r="BK305" s="123"/>
      <c r="BL305" s="123"/>
      <c r="BM305" s="123"/>
      <c r="BN305" s="123"/>
      <c r="BO305" s="123"/>
      <c r="BP305" s="123"/>
      <c r="BQ305" s="123"/>
      <c r="BR305" s="123"/>
      <c r="BS305" s="123"/>
      <c r="BT305" s="123"/>
    </row>
    <row r="306" spans="23:72" s="46" customFormat="1" x14ac:dyDescent="0.25">
      <c r="W306" s="97"/>
      <c r="X306" s="97"/>
      <c r="Z306" s="123"/>
      <c r="AA306" s="123"/>
      <c r="AB306" s="123"/>
      <c r="AC306" s="123"/>
      <c r="AD306" s="123"/>
      <c r="AE306" s="123"/>
      <c r="AF306" s="123"/>
      <c r="AG306" s="123"/>
      <c r="AH306" s="123"/>
      <c r="AI306" s="123"/>
      <c r="AJ306" s="123"/>
      <c r="AK306" s="123"/>
      <c r="AL306" s="123"/>
      <c r="AM306" s="123"/>
      <c r="AN306" s="123"/>
      <c r="AO306" s="123"/>
      <c r="AP306" s="123"/>
      <c r="AQ306" s="123"/>
      <c r="AR306" s="123"/>
      <c r="AS306" s="123"/>
      <c r="AT306" s="123"/>
      <c r="AU306" s="123"/>
      <c r="AV306" s="123"/>
      <c r="AW306" s="123"/>
      <c r="AX306" s="123"/>
      <c r="AY306" s="123"/>
      <c r="AZ306" s="123"/>
      <c r="BA306" s="123"/>
      <c r="BB306" s="123"/>
      <c r="BC306" s="123"/>
      <c r="BD306" s="123"/>
      <c r="BE306" s="123"/>
      <c r="BF306" s="123"/>
      <c r="BG306" s="123"/>
      <c r="BH306" s="123"/>
      <c r="BI306" s="123"/>
      <c r="BJ306" s="123"/>
      <c r="BK306" s="123"/>
      <c r="BL306" s="123"/>
      <c r="BM306" s="123"/>
      <c r="BN306" s="123"/>
      <c r="BO306" s="123"/>
      <c r="BP306" s="123"/>
      <c r="BQ306" s="123"/>
      <c r="BR306" s="123"/>
      <c r="BS306" s="123"/>
      <c r="BT306" s="123"/>
    </row>
    <row r="307" spans="23:72" s="46" customFormat="1" x14ac:dyDescent="0.25">
      <c r="W307" s="97"/>
      <c r="X307" s="97"/>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3"/>
      <c r="AY307" s="123"/>
      <c r="AZ307" s="123"/>
      <c r="BA307" s="123"/>
      <c r="BB307" s="123"/>
      <c r="BC307" s="123"/>
      <c r="BD307" s="123"/>
      <c r="BE307" s="123"/>
      <c r="BF307" s="123"/>
      <c r="BG307" s="123"/>
      <c r="BH307" s="123"/>
      <c r="BI307" s="123"/>
      <c r="BJ307" s="123"/>
      <c r="BK307" s="123"/>
      <c r="BL307" s="123"/>
      <c r="BM307" s="123"/>
      <c r="BN307" s="123"/>
      <c r="BO307" s="123"/>
      <c r="BP307" s="123"/>
      <c r="BQ307" s="123"/>
      <c r="BR307" s="123"/>
      <c r="BS307" s="123"/>
      <c r="BT307" s="123"/>
    </row>
    <row r="308" spans="23:72" s="46" customFormat="1" x14ac:dyDescent="0.25">
      <c r="W308" s="97"/>
      <c r="X308" s="97"/>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3"/>
      <c r="AY308" s="123"/>
      <c r="AZ308" s="123"/>
      <c r="BA308" s="123"/>
      <c r="BB308" s="123"/>
      <c r="BC308" s="123"/>
      <c r="BD308" s="123"/>
      <c r="BE308" s="123"/>
      <c r="BF308" s="123"/>
      <c r="BG308" s="123"/>
      <c r="BH308" s="123"/>
      <c r="BI308" s="123"/>
      <c r="BJ308" s="123"/>
      <c r="BK308" s="123"/>
      <c r="BL308" s="123"/>
      <c r="BM308" s="123"/>
      <c r="BN308" s="123"/>
      <c r="BO308" s="123"/>
      <c r="BP308" s="123"/>
      <c r="BQ308" s="123"/>
      <c r="BR308" s="123"/>
      <c r="BS308" s="123"/>
      <c r="BT308" s="123"/>
    </row>
    <row r="309" spans="23:72" s="46" customFormat="1" x14ac:dyDescent="0.25">
      <c r="W309" s="97"/>
      <c r="X309" s="97"/>
      <c r="Z309" s="123"/>
      <c r="AA309" s="123"/>
      <c r="AB309" s="123"/>
      <c r="AC309" s="123"/>
      <c r="AD309" s="123"/>
      <c r="AE309" s="123"/>
      <c r="AF309" s="123"/>
      <c r="AG309" s="123"/>
      <c r="AH309" s="123"/>
      <c r="AI309" s="123"/>
      <c r="AJ309" s="123"/>
      <c r="AK309" s="123"/>
      <c r="AL309" s="123"/>
      <c r="AM309" s="123"/>
      <c r="AN309" s="123"/>
      <c r="AO309" s="123"/>
      <c r="AP309" s="123"/>
      <c r="AQ309" s="123"/>
      <c r="AR309" s="123"/>
      <c r="AS309" s="123"/>
      <c r="AT309" s="123"/>
      <c r="AU309" s="123"/>
      <c r="AV309" s="123"/>
      <c r="AW309" s="123"/>
      <c r="AX309" s="123"/>
      <c r="AY309" s="123"/>
      <c r="AZ309" s="123"/>
      <c r="BA309" s="123"/>
      <c r="BB309" s="123"/>
      <c r="BC309" s="123"/>
      <c r="BD309" s="123"/>
      <c r="BE309" s="123"/>
      <c r="BF309" s="123"/>
      <c r="BG309" s="123"/>
      <c r="BH309" s="123"/>
      <c r="BI309" s="123"/>
      <c r="BJ309" s="123"/>
      <c r="BK309" s="123"/>
      <c r="BL309" s="123"/>
      <c r="BM309" s="123"/>
      <c r="BN309" s="123"/>
      <c r="BO309" s="123"/>
      <c r="BP309" s="123"/>
      <c r="BQ309" s="123"/>
      <c r="BR309" s="123"/>
      <c r="BS309" s="123"/>
      <c r="BT309" s="123"/>
    </row>
    <row r="310" spans="23:72" s="46" customFormat="1" x14ac:dyDescent="0.25">
      <c r="W310" s="97"/>
      <c r="X310" s="97"/>
      <c r="Z310" s="123"/>
      <c r="AA310" s="123"/>
      <c r="AB310" s="123"/>
      <c r="AC310" s="123"/>
      <c r="AD310" s="123"/>
      <c r="AE310" s="123"/>
      <c r="AF310" s="123"/>
      <c r="AG310" s="123"/>
      <c r="AH310" s="123"/>
      <c r="AI310" s="123"/>
      <c r="AJ310" s="123"/>
      <c r="AK310" s="123"/>
      <c r="AL310" s="123"/>
      <c r="AM310" s="123"/>
      <c r="AN310" s="123"/>
      <c r="AO310" s="123"/>
      <c r="AP310" s="123"/>
      <c r="AQ310" s="123"/>
      <c r="AR310" s="123"/>
      <c r="AS310" s="123"/>
      <c r="AT310" s="123"/>
      <c r="AU310" s="123"/>
      <c r="AV310" s="123"/>
      <c r="AW310" s="123"/>
      <c r="AX310" s="123"/>
      <c r="AY310" s="123"/>
      <c r="AZ310" s="123"/>
      <c r="BA310" s="123"/>
      <c r="BB310" s="123"/>
      <c r="BC310" s="123"/>
      <c r="BD310" s="123"/>
      <c r="BE310" s="123"/>
      <c r="BF310" s="123"/>
      <c r="BG310" s="123"/>
      <c r="BH310" s="123"/>
      <c r="BI310" s="123"/>
      <c r="BJ310" s="123"/>
      <c r="BK310" s="123"/>
      <c r="BL310" s="123"/>
      <c r="BM310" s="123"/>
      <c r="BN310" s="123"/>
      <c r="BO310" s="123"/>
      <c r="BP310" s="123"/>
      <c r="BQ310" s="123"/>
      <c r="BR310" s="123"/>
      <c r="BS310" s="123"/>
      <c r="BT310" s="123"/>
    </row>
    <row r="311" spans="23:72" s="46" customFormat="1" x14ac:dyDescent="0.25">
      <c r="W311" s="97"/>
      <c r="X311" s="97"/>
      <c r="Z311" s="123"/>
      <c r="AA311" s="123"/>
      <c r="AB311" s="123"/>
      <c r="AC311" s="123"/>
      <c r="AD311" s="123"/>
      <c r="AE311" s="123"/>
      <c r="AF311" s="123"/>
      <c r="AG311" s="123"/>
      <c r="AH311" s="123"/>
      <c r="AI311" s="123"/>
      <c r="AJ311" s="123"/>
      <c r="AK311" s="123"/>
      <c r="AL311" s="123"/>
      <c r="AM311" s="123"/>
      <c r="AN311" s="123"/>
      <c r="AO311" s="123"/>
      <c r="AP311" s="123"/>
      <c r="AQ311" s="123"/>
      <c r="AR311" s="123"/>
      <c r="AS311" s="123"/>
      <c r="AT311" s="123"/>
      <c r="AU311" s="123"/>
      <c r="AV311" s="123"/>
      <c r="AW311" s="123"/>
      <c r="AX311" s="123"/>
      <c r="AY311" s="123"/>
      <c r="AZ311" s="123"/>
      <c r="BA311" s="123"/>
      <c r="BB311" s="123"/>
      <c r="BC311" s="123"/>
      <c r="BD311" s="123"/>
      <c r="BE311" s="123"/>
      <c r="BF311" s="123"/>
      <c r="BG311" s="123"/>
      <c r="BH311" s="123"/>
      <c r="BI311" s="123"/>
      <c r="BJ311" s="123"/>
      <c r="BK311" s="123"/>
      <c r="BL311" s="123"/>
      <c r="BM311" s="123"/>
      <c r="BN311" s="123"/>
      <c r="BO311" s="123"/>
      <c r="BP311" s="123"/>
      <c r="BQ311" s="123"/>
      <c r="BR311" s="123"/>
      <c r="BS311" s="123"/>
      <c r="BT311" s="123"/>
    </row>
    <row r="312" spans="23:72" s="46" customFormat="1" x14ac:dyDescent="0.25">
      <c r="W312" s="97"/>
      <c r="X312" s="97"/>
      <c r="Z312" s="123"/>
      <c r="AA312" s="123"/>
      <c r="AB312" s="123"/>
      <c r="AC312" s="123"/>
      <c r="AD312" s="123"/>
      <c r="AE312" s="123"/>
      <c r="AF312" s="123"/>
      <c r="AG312" s="123"/>
      <c r="AH312" s="123"/>
      <c r="AI312" s="123"/>
      <c r="AJ312" s="123"/>
      <c r="AK312" s="123"/>
      <c r="AL312" s="123"/>
      <c r="AM312" s="123"/>
      <c r="AN312" s="123"/>
      <c r="AO312" s="123"/>
      <c r="AP312" s="123"/>
      <c r="AQ312" s="123"/>
      <c r="AR312" s="123"/>
      <c r="AS312" s="123"/>
      <c r="AT312" s="123"/>
      <c r="AU312" s="123"/>
      <c r="AV312" s="123"/>
      <c r="AW312" s="123"/>
      <c r="AX312" s="123"/>
      <c r="AY312" s="123"/>
      <c r="AZ312" s="123"/>
      <c r="BA312" s="123"/>
      <c r="BB312" s="123"/>
      <c r="BC312" s="123"/>
      <c r="BD312" s="123"/>
      <c r="BE312" s="123"/>
      <c r="BF312" s="123"/>
      <c r="BG312" s="123"/>
      <c r="BH312" s="123"/>
      <c r="BI312" s="123"/>
      <c r="BJ312" s="123"/>
      <c r="BK312" s="123"/>
      <c r="BL312" s="123"/>
      <c r="BM312" s="123"/>
      <c r="BN312" s="123"/>
      <c r="BO312" s="123"/>
      <c r="BP312" s="123"/>
      <c r="BQ312" s="123"/>
      <c r="BR312" s="123"/>
      <c r="BS312" s="123"/>
      <c r="BT312" s="123"/>
    </row>
    <row r="313" spans="23:72" s="46" customFormat="1" x14ac:dyDescent="0.25">
      <c r="W313" s="97"/>
      <c r="X313" s="97"/>
      <c r="Z313" s="123"/>
      <c r="AA313" s="123"/>
      <c r="AB313" s="123"/>
      <c r="AC313" s="123"/>
      <c r="AD313" s="123"/>
      <c r="AE313" s="123"/>
      <c r="AF313" s="123"/>
      <c r="AG313" s="123"/>
      <c r="AH313" s="123"/>
      <c r="AI313" s="123"/>
      <c r="AJ313" s="123"/>
      <c r="AK313" s="123"/>
      <c r="AL313" s="123"/>
      <c r="AM313" s="123"/>
      <c r="AN313" s="123"/>
      <c r="AO313" s="123"/>
      <c r="AP313" s="123"/>
      <c r="AQ313" s="123"/>
      <c r="AR313" s="123"/>
      <c r="AS313" s="123"/>
      <c r="AT313" s="123"/>
      <c r="AU313" s="123"/>
      <c r="AV313" s="123"/>
      <c r="AW313" s="123"/>
      <c r="AX313" s="123"/>
      <c r="AY313" s="123"/>
      <c r="AZ313" s="123"/>
      <c r="BA313" s="123"/>
      <c r="BB313" s="123"/>
      <c r="BC313" s="123"/>
      <c r="BD313" s="123"/>
      <c r="BE313" s="123"/>
      <c r="BF313" s="123"/>
      <c r="BG313" s="123"/>
      <c r="BH313" s="123"/>
      <c r="BI313" s="123"/>
      <c r="BJ313" s="123"/>
      <c r="BK313" s="123"/>
      <c r="BL313" s="123"/>
      <c r="BM313" s="123"/>
      <c r="BN313" s="123"/>
      <c r="BO313" s="123"/>
      <c r="BP313" s="123"/>
      <c r="BQ313" s="123"/>
      <c r="BR313" s="123"/>
      <c r="BS313" s="123"/>
      <c r="BT313" s="123"/>
    </row>
    <row r="314" spans="23:72" s="46" customFormat="1" x14ac:dyDescent="0.25">
      <c r="W314" s="97"/>
      <c r="X314" s="97"/>
      <c r="Z314" s="123"/>
      <c r="AA314" s="123"/>
      <c r="AB314" s="123"/>
      <c r="AC314" s="123"/>
      <c r="AD314" s="123"/>
      <c r="AE314" s="123"/>
      <c r="AF314" s="123"/>
      <c r="AG314" s="123"/>
      <c r="AH314" s="123"/>
      <c r="AI314" s="123"/>
      <c r="AJ314" s="123"/>
      <c r="AK314" s="123"/>
      <c r="AL314" s="123"/>
      <c r="AM314" s="123"/>
      <c r="AN314" s="123"/>
      <c r="AO314" s="123"/>
      <c r="AP314" s="123"/>
      <c r="AQ314" s="123"/>
      <c r="AR314" s="123"/>
      <c r="AS314" s="123"/>
      <c r="AT314" s="123"/>
      <c r="AU314" s="123"/>
      <c r="AV314" s="123"/>
      <c r="AW314" s="123"/>
      <c r="AX314" s="123"/>
      <c r="AY314" s="123"/>
      <c r="AZ314" s="123"/>
      <c r="BA314" s="123"/>
      <c r="BB314" s="123"/>
      <c r="BC314" s="123"/>
      <c r="BD314" s="123"/>
      <c r="BE314" s="123"/>
      <c r="BF314" s="123"/>
      <c r="BG314" s="123"/>
      <c r="BH314" s="123"/>
      <c r="BI314" s="123"/>
      <c r="BJ314" s="123"/>
      <c r="BK314" s="123"/>
      <c r="BL314" s="123"/>
      <c r="BM314" s="123"/>
      <c r="BN314" s="123"/>
      <c r="BO314" s="123"/>
      <c r="BP314" s="123"/>
      <c r="BQ314" s="123"/>
      <c r="BR314" s="123"/>
      <c r="BS314" s="123"/>
      <c r="BT314" s="123"/>
    </row>
    <row r="315" spans="23:72" s="46" customFormat="1" x14ac:dyDescent="0.25">
      <c r="W315" s="97"/>
      <c r="X315" s="97"/>
      <c r="Z315" s="123"/>
      <c r="AA315" s="123"/>
      <c r="AB315" s="123"/>
      <c r="AC315" s="123"/>
      <c r="AD315" s="123"/>
      <c r="AE315" s="123"/>
      <c r="AF315" s="123"/>
      <c r="AG315" s="123"/>
      <c r="AH315" s="123"/>
      <c r="AI315" s="123"/>
      <c r="AJ315" s="123"/>
      <c r="AK315" s="123"/>
      <c r="AL315" s="123"/>
      <c r="AM315" s="123"/>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23"/>
      <c r="BR315" s="123"/>
      <c r="BS315" s="123"/>
      <c r="BT315" s="123"/>
    </row>
    <row r="316" spans="23:72" s="46" customFormat="1" x14ac:dyDescent="0.25">
      <c r="W316" s="97"/>
      <c r="X316" s="97"/>
      <c r="Z316" s="123"/>
      <c r="AA316" s="123"/>
      <c r="AB316" s="123"/>
      <c r="AC316" s="123"/>
      <c r="AD316" s="123"/>
      <c r="AE316" s="123"/>
      <c r="AF316" s="123"/>
      <c r="AG316" s="123"/>
      <c r="AH316" s="123"/>
      <c r="AI316" s="123"/>
      <c r="AJ316" s="123"/>
      <c r="AK316" s="123"/>
      <c r="AL316" s="123"/>
      <c r="AM316" s="123"/>
      <c r="AN316" s="123"/>
      <c r="AO316" s="123"/>
      <c r="AP316" s="123"/>
      <c r="AQ316" s="123"/>
      <c r="AR316" s="123"/>
      <c r="AS316" s="123"/>
      <c r="AT316" s="123"/>
      <c r="AU316" s="123"/>
      <c r="AV316" s="123"/>
      <c r="AW316" s="123"/>
      <c r="AX316" s="123"/>
      <c r="AY316" s="123"/>
      <c r="AZ316" s="123"/>
      <c r="BA316" s="123"/>
      <c r="BB316" s="123"/>
      <c r="BC316" s="123"/>
      <c r="BD316" s="123"/>
      <c r="BE316" s="123"/>
      <c r="BF316" s="123"/>
      <c r="BG316" s="123"/>
      <c r="BH316" s="123"/>
      <c r="BI316" s="123"/>
      <c r="BJ316" s="123"/>
      <c r="BK316" s="123"/>
      <c r="BL316" s="123"/>
      <c r="BM316" s="123"/>
      <c r="BN316" s="123"/>
      <c r="BO316" s="123"/>
      <c r="BP316" s="123"/>
      <c r="BQ316" s="123"/>
      <c r="BR316" s="123"/>
      <c r="BS316" s="123"/>
      <c r="BT316" s="123"/>
    </row>
    <row r="317" spans="23:72" s="46" customFormat="1" x14ac:dyDescent="0.25">
      <c r="W317" s="97"/>
      <c r="X317" s="97"/>
      <c r="Z317" s="123"/>
      <c r="AA317" s="123"/>
      <c r="AB317" s="123"/>
      <c r="AC317" s="123"/>
      <c r="AD317" s="123"/>
      <c r="AE317" s="123"/>
      <c r="AF317" s="123"/>
      <c r="AG317" s="123"/>
      <c r="AH317" s="123"/>
      <c r="AI317" s="123"/>
      <c r="AJ317" s="123"/>
      <c r="AK317" s="123"/>
      <c r="AL317" s="123"/>
      <c r="AM317" s="123"/>
      <c r="AN317" s="123"/>
      <c r="AO317" s="123"/>
      <c r="AP317" s="123"/>
      <c r="AQ317" s="123"/>
      <c r="AR317" s="123"/>
      <c r="AS317" s="123"/>
      <c r="AT317" s="123"/>
      <c r="AU317" s="123"/>
      <c r="AV317" s="123"/>
      <c r="AW317" s="123"/>
      <c r="AX317" s="123"/>
      <c r="AY317" s="123"/>
      <c r="AZ317" s="123"/>
      <c r="BA317" s="123"/>
      <c r="BB317" s="123"/>
      <c r="BC317" s="123"/>
      <c r="BD317" s="123"/>
      <c r="BE317" s="123"/>
      <c r="BF317" s="123"/>
      <c r="BG317" s="123"/>
      <c r="BH317" s="123"/>
      <c r="BI317" s="123"/>
      <c r="BJ317" s="123"/>
      <c r="BK317" s="123"/>
      <c r="BL317" s="123"/>
      <c r="BM317" s="123"/>
      <c r="BN317" s="123"/>
      <c r="BO317" s="123"/>
      <c r="BP317" s="123"/>
      <c r="BQ317" s="123"/>
      <c r="BR317" s="123"/>
      <c r="BS317" s="123"/>
      <c r="BT317" s="123"/>
    </row>
    <row r="318" spans="23:72" s="46" customFormat="1" x14ac:dyDescent="0.25">
      <c r="W318" s="97"/>
      <c r="X318" s="97"/>
      <c r="Z318" s="123"/>
      <c r="AA318" s="123"/>
      <c r="AB318" s="123"/>
      <c r="AC318" s="123"/>
      <c r="AD318" s="123"/>
      <c r="AE318" s="123"/>
      <c r="AF318" s="123"/>
      <c r="AG318" s="123"/>
      <c r="AH318" s="123"/>
      <c r="AI318" s="123"/>
      <c r="AJ318" s="123"/>
      <c r="AK318" s="123"/>
      <c r="AL318" s="123"/>
      <c r="AM318" s="123"/>
      <c r="AN318" s="123"/>
      <c r="AO318" s="123"/>
      <c r="AP318" s="123"/>
      <c r="AQ318" s="123"/>
      <c r="AR318" s="123"/>
      <c r="AS318" s="123"/>
      <c r="AT318" s="123"/>
      <c r="AU318" s="123"/>
      <c r="AV318" s="123"/>
      <c r="AW318" s="123"/>
      <c r="AX318" s="123"/>
      <c r="AY318" s="123"/>
      <c r="AZ318" s="123"/>
      <c r="BA318" s="123"/>
      <c r="BB318" s="123"/>
      <c r="BC318" s="123"/>
      <c r="BD318" s="123"/>
      <c r="BE318" s="123"/>
      <c r="BF318" s="123"/>
      <c r="BG318" s="123"/>
      <c r="BH318" s="123"/>
      <c r="BI318" s="123"/>
      <c r="BJ318" s="123"/>
      <c r="BK318" s="123"/>
      <c r="BL318" s="123"/>
      <c r="BM318" s="123"/>
      <c r="BN318" s="123"/>
      <c r="BO318" s="123"/>
      <c r="BP318" s="123"/>
      <c r="BQ318" s="123"/>
      <c r="BR318" s="123"/>
      <c r="BS318" s="123"/>
      <c r="BT318" s="123"/>
    </row>
    <row r="319" spans="23:72" s="46" customFormat="1" x14ac:dyDescent="0.25">
      <c r="W319" s="97"/>
      <c r="X319" s="97"/>
      <c r="Z319" s="123"/>
      <c r="AA319" s="123"/>
      <c r="AB319" s="123"/>
      <c r="AC319" s="123"/>
      <c r="AD319" s="123"/>
      <c r="AE319" s="123"/>
      <c r="AF319" s="123"/>
      <c r="AG319" s="123"/>
      <c r="AH319" s="123"/>
      <c r="AI319" s="123"/>
      <c r="AJ319" s="123"/>
      <c r="AK319" s="123"/>
      <c r="AL319" s="123"/>
      <c r="AM319" s="123"/>
      <c r="AN319" s="123"/>
      <c r="AO319" s="123"/>
      <c r="AP319" s="123"/>
      <c r="AQ319" s="123"/>
      <c r="AR319" s="123"/>
      <c r="AS319" s="123"/>
      <c r="AT319" s="123"/>
      <c r="AU319" s="123"/>
      <c r="AV319" s="123"/>
      <c r="AW319" s="123"/>
      <c r="AX319" s="123"/>
      <c r="AY319" s="123"/>
      <c r="AZ319" s="123"/>
      <c r="BA319" s="123"/>
      <c r="BB319" s="123"/>
      <c r="BC319" s="123"/>
      <c r="BD319" s="123"/>
      <c r="BE319" s="123"/>
      <c r="BF319" s="123"/>
      <c r="BG319" s="123"/>
      <c r="BH319" s="123"/>
      <c r="BI319" s="123"/>
      <c r="BJ319" s="123"/>
      <c r="BK319" s="123"/>
      <c r="BL319" s="123"/>
      <c r="BM319" s="123"/>
      <c r="BN319" s="123"/>
      <c r="BO319" s="123"/>
      <c r="BP319" s="123"/>
      <c r="BQ319" s="123"/>
      <c r="BR319" s="123"/>
      <c r="BS319" s="123"/>
      <c r="BT319" s="123"/>
    </row>
    <row r="320" spans="23:72" s="46" customFormat="1" x14ac:dyDescent="0.25">
      <c r="W320" s="97"/>
      <c r="X320" s="97"/>
      <c r="Z320" s="123"/>
      <c r="AA320" s="123"/>
      <c r="AB320" s="123"/>
      <c r="AC320" s="123"/>
      <c r="AD320" s="123"/>
      <c r="AE320" s="123"/>
      <c r="AF320" s="123"/>
      <c r="AG320" s="123"/>
      <c r="AH320" s="123"/>
      <c r="AI320" s="123"/>
      <c r="AJ320" s="123"/>
      <c r="AK320" s="123"/>
      <c r="AL320" s="123"/>
      <c r="AM320" s="123"/>
      <c r="AN320" s="123"/>
      <c r="AO320" s="123"/>
      <c r="AP320" s="123"/>
      <c r="AQ320" s="123"/>
      <c r="AR320" s="123"/>
      <c r="AS320" s="123"/>
      <c r="AT320" s="123"/>
      <c r="AU320" s="123"/>
      <c r="AV320" s="123"/>
      <c r="AW320" s="123"/>
      <c r="AX320" s="123"/>
      <c r="AY320" s="123"/>
      <c r="AZ320" s="123"/>
      <c r="BA320" s="123"/>
      <c r="BB320" s="123"/>
      <c r="BC320" s="123"/>
      <c r="BD320" s="123"/>
      <c r="BE320" s="123"/>
      <c r="BF320" s="123"/>
      <c r="BG320" s="123"/>
      <c r="BH320" s="123"/>
      <c r="BI320" s="123"/>
      <c r="BJ320" s="123"/>
      <c r="BK320" s="123"/>
      <c r="BL320" s="123"/>
      <c r="BM320" s="123"/>
      <c r="BN320" s="123"/>
      <c r="BO320" s="123"/>
      <c r="BP320" s="123"/>
      <c r="BQ320" s="123"/>
      <c r="BR320" s="123"/>
      <c r="BS320" s="123"/>
      <c r="BT320" s="123"/>
    </row>
    <row r="321" spans="23:72" s="46" customFormat="1" x14ac:dyDescent="0.25">
      <c r="W321" s="97"/>
      <c r="X321" s="97"/>
      <c r="Z321" s="123"/>
      <c r="AA321" s="123"/>
      <c r="AB321" s="123"/>
      <c r="AC321" s="123"/>
      <c r="AD321" s="123"/>
      <c r="AE321" s="123"/>
      <c r="AF321" s="123"/>
      <c r="AG321" s="123"/>
      <c r="AH321" s="123"/>
      <c r="AI321" s="123"/>
      <c r="AJ321" s="123"/>
      <c r="AK321" s="123"/>
      <c r="AL321" s="123"/>
      <c r="AM321" s="123"/>
      <c r="AN321" s="123"/>
      <c r="AO321" s="123"/>
      <c r="AP321" s="123"/>
      <c r="AQ321" s="123"/>
      <c r="AR321" s="123"/>
      <c r="AS321" s="123"/>
      <c r="AT321" s="123"/>
      <c r="AU321" s="123"/>
      <c r="AV321" s="123"/>
      <c r="AW321" s="123"/>
      <c r="AX321" s="123"/>
      <c r="AY321" s="123"/>
      <c r="AZ321" s="123"/>
      <c r="BA321" s="123"/>
      <c r="BB321" s="123"/>
      <c r="BC321" s="123"/>
      <c r="BD321" s="123"/>
      <c r="BE321" s="123"/>
      <c r="BF321" s="123"/>
      <c r="BG321" s="123"/>
      <c r="BH321" s="123"/>
      <c r="BI321" s="123"/>
      <c r="BJ321" s="123"/>
      <c r="BK321" s="123"/>
      <c r="BL321" s="123"/>
      <c r="BM321" s="123"/>
      <c r="BN321" s="123"/>
      <c r="BO321" s="123"/>
      <c r="BP321" s="123"/>
      <c r="BQ321" s="123"/>
      <c r="BR321" s="123"/>
      <c r="BS321" s="123"/>
      <c r="BT321" s="123"/>
    </row>
    <row r="322" spans="23:72" s="46" customFormat="1" x14ac:dyDescent="0.25">
      <c r="W322" s="97"/>
      <c r="X322" s="97"/>
      <c r="Z322" s="123"/>
      <c r="AA322" s="123"/>
      <c r="AB322" s="123"/>
      <c r="AC322" s="123"/>
      <c r="AD322" s="123"/>
      <c r="AE322" s="123"/>
      <c r="AF322" s="123"/>
      <c r="AG322" s="123"/>
      <c r="AH322" s="123"/>
      <c r="AI322" s="123"/>
      <c r="AJ322" s="123"/>
      <c r="AK322" s="123"/>
      <c r="AL322" s="123"/>
      <c r="AM322" s="123"/>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23"/>
      <c r="BR322" s="123"/>
      <c r="BS322" s="123"/>
      <c r="BT322" s="123"/>
    </row>
    <row r="323" spans="23:72" s="46" customFormat="1" x14ac:dyDescent="0.25">
      <c r="W323" s="97"/>
      <c r="X323" s="97"/>
      <c r="Z323" s="123"/>
      <c r="AA323" s="123"/>
      <c r="AB323" s="123"/>
      <c r="AC323" s="123"/>
      <c r="AD323" s="123"/>
      <c r="AE323" s="123"/>
      <c r="AF323" s="123"/>
      <c r="AG323" s="123"/>
      <c r="AH323" s="123"/>
      <c r="AI323" s="123"/>
      <c r="AJ323" s="123"/>
      <c r="AK323" s="123"/>
      <c r="AL323" s="123"/>
      <c r="AM323" s="123"/>
      <c r="AN323" s="123"/>
      <c r="AO323" s="123"/>
      <c r="AP323" s="123"/>
      <c r="AQ323" s="123"/>
      <c r="AR323" s="123"/>
      <c r="AS323" s="123"/>
      <c r="AT323" s="123"/>
      <c r="AU323" s="123"/>
      <c r="AV323" s="123"/>
      <c r="AW323" s="123"/>
      <c r="AX323" s="123"/>
      <c r="AY323" s="123"/>
      <c r="AZ323" s="123"/>
      <c r="BA323" s="123"/>
      <c r="BB323" s="123"/>
      <c r="BC323" s="123"/>
      <c r="BD323" s="123"/>
      <c r="BE323" s="123"/>
      <c r="BF323" s="123"/>
      <c r="BG323" s="123"/>
      <c r="BH323" s="123"/>
      <c r="BI323" s="123"/>
      <c r="BJ323" s="123"/>
      <c r="BK323" s="123"/>
      <c r="BL323" s="123"/>
      <c r="BM323" s="123"/>
      <c r="BN323" s="123"/>
      <c r="BO323" s="123"/>
      <c r="BP323" s="123"/>
      <c r="BQ323" s="123"/>
      <c r="BR323" s="123"/>
      <c r="BS323" s="123"/>
      <c r="BT323" s="123"/>
    </row>
    <row r="324" spans="23:72" s="46" customFormat="1" x14ac:dyDescent="0.25">
      <c r="W324" s="97"/>
      <c r="X324" s="97"/>
      <c r="Z324" s="123"/>
      <c r="AA324" s="123"/>
      <c r="AB324" s="123"/>
      <c r="AC324" s="123"/>
      <c r="AD324" s="123"/>
      <c r="AE324" s="123"/>
      <c r="AF324" s="123"/>
      <c r="AG324" s="123"/>
      <c r="AH324" s="123"/>
      <c r="AI324" s="123"/>
      <c r="AJ324" s="123"/>
      <c r="AK324" s="123"/>
      <c r="AL324" s="123"/>
      <c r="AM324" s="123"/>
      <c r="AN324" s="123"/>
      <c r="AO324" s="123"/>
      <c r="AP324" s="123"/>
      <c r="AQ324" s="123"/>
      <c r="AR324" s="123"/>
      <c r="AS324" s="123"/>
      <c r="AT324" s="123"/>
      <c r="AU324" s="123"/>
      <c r="AV324" s="123"/>
      <c r="AW324" s="123"/>
      <c r="AX324" s="123"/>
      <c r="AY324" s="123"/>
      <c r="AZ324" s="123"/>
      <c r="BA324" s="123"/>
      <c r="BB324" s="123"/>
      <c r="BC324" s="123"/>
      <c r="BD324" s="123"/>
      <c r="BE324" s="123"/>
      <c r="BF324" s="123"/>
      <c r="BG324" s="123"/>
      <c r="BH324" s="123"/>
      <c r="BI324" s="123"/>
      <c r="BJ324" s="123"/>
      <c r="BK324" s="123"/>
      <c r="BL324" s="123"/>
      <c r="BM324" s="123"/>
      <c r="BN324" s="123"/>
      <c r="BO324" s="123"/>
      <c r="BP324" s="123"/>
      <c r="BQ324" s="123"/>
      <c r="BR324" s="123"/>
      <c r="BS324" s="123"/>
      <c r="BT324" s="123"/>
    </row>
    <row r="325" spans="23:72" s="46" customFormat="1" x14ac:dyDescent="0.25">
      <c r="W325" s="97"/>
      <c r="X325" s="97"/>
      <c r="Z325" s="123"/>
      <c r="AA325" s="123"/>
      <c r="AB325" s="123"/>
      <c r="AC325" s="123"/>
      <c r="AD325" s="123"/>
      <c r="AE325" s="123"/>
      <c r="AF325" s="123"/>
      <c r="AG325" s="123"/>
      <c r="AH325" s="123"/>
      <c r="AI325" s="123"/>
      <c r="AJ325" s="123"/>
      <c r="AK325" s="123"/>
      <c r="AL325" s="123"/>
      <c r="AM325" s="123"/>
      <c r="AN325" s="123"/>
      <c r="AO325" s="123"/>
      <c r="AP325" s="123"/>
      <c r="AQ325" s="123"/>
      <c r="AR325" s="123"/>
      <c r="AS325" s="123"/>
      <c r="AT325" s="123"/>
      <c r="AU325" s="123"/>
      <c r="AV325" s="123"/>
      <c r="AW325" s="123"/>
      <c r="AX325" s="123"/>
      <c r="AY325" s="123"/>
      <c r="AZ325" s="123"/>
      <c r="BA325" s="123"/>
      <c r="BB325" s="123"/>
      <c r="BC325" s="123"/>
      <c r="BD325" s="123"/>
      <c r="BE325" s="123"/>
      <c r="BF325" s="123"/>
      <c r="BG325" s="123"/>
      <c r="BH325" s="123"/>
      <c r="BI325" s="123"/>
      <c r="BJ325" s="123"/>
      <c r="BK325" s="123"/>
      <c r="BL325" s="123"/>
      <c r="BM325" s="123"/>
      <c r="BN325" s="123"/>
      <c r="BO325" s="123"/>
      <c r="BP325" s="123"/>
      <c r="BQ325" s="123"/>
      <c r="BR325" s="123"/>
      <c r="BS325" s="123"/>
      <c r="BT325" s="123"/>
    </row>
    <row r="326" spans="23:72" s="46" customFormat="1" x14ac:dyDescent="0.25">
      <c r="W326" s="97"/>
      <c r="X326" s="97"/>
      <c r="Z326" s="123"/>
      <c r="AA326" s="123"/>
      <c r="AB326" s="123"/>
      <c r="AC326" s="123"/>
      <c r="AD326" s="123"/>
      <c r="AE326" s="123"/>
      <c r="AF326" s="123"/>
      <c r="AG326" s="123"/>
      <c r="AH326" s="123"/>
      <c r="AI326" s="123"/>
      <c r="AJ326" s="123"/>
      <c r="AK326" s="123"/>
      <c r="AL326" s="123"/>
      <c r="AM326" s="123"/>
      <c r="AN326" s="123"/>
      <c r="AO326" s="123"/>
      <c r="AP326" s="123"/>
      <c r="AQ326" s="123"/>
      <c r="AR326" s="123"/>
      <c r="AS326" s="123"/>
      <c r="AT326" s="123"/>
      <c r="AU326" s="123"/>
      <c r="AV326" s="123"/>
      <c r="AW326" s="123"/>
      <c r="AX326" s="123"/>
      <c r="AY326" s="123"/>
      <c r="AZ326" s="123"/>
      <c r="BA326" s="123"/>
      <c r="BB326" s="123"/>
      <c r="BC326" s="123"/>
      <c r="BD326" s="123"/>
      <c r="BE326" s="123"/>
      <c r="BF326" s="123"/>
      <c r="BG326" s="123"/>
      <c r="BH326" s="123"/>
      <c r="BI326" s="123"/>
      <c r="BJ326" s="123"/>
      <c r="BK326" s="123"/>
      <c r="BL326" s="123"/>
      <c r="BM326" s="123"/>
      <c r="BN326" s="123"/>
      <c r="BO326" s="123"/>
      <c r="BP326" s="123"/>
      <c r="BQ326" s="123"/>
      <c r="BR326" s="123"/>
      <c r="BS326" s="123"/>
      <c r="BT326" s="123"/>
    </row>
    <row r="327" spans="23:72" s="46" customFormat="1" x14ac:dyDescent="0.25">
      <c r="W327" s="97"/>
      <c r="X327" s="97"/>
      <c r="Z327" s="123"/>
      <c r="AA327" s="123"/>
      <c r="AB327" s="123"/>
      <c r="AC327" s="123"/>
      <c r="AD327" s="123"/>
      <c r="AE327" s="123"/>
      <c r="AF327" s="123"/>
      <c r="AG327" s="123"/>
      <c r="AH327" s="123"/>
      <c r="AI327" s="123"/>
      <c r="AJ327" s="123"/>
      <c r="AK327" s="123"/>
      <c r="AL327" s="123"/>
      <c r="AM327" s="123"/>
      <c r="AN327" s="123"/>
      <c r="AO327" s="123"/>
      <c r="AP327" s="123"/>
      <c r="AQ327" s="123"/>
      <c r="AR327" s="123"/>
      <c r="AS327" s="123"/>
      <c r="AT327" s="123"/>
      <c r="AU327" s="123"/>
      <c r="AV327" s="123"/>
      <c r="AW327" s="123"/>
      <c r="AX327" s="123"/>
      <c r="AY327" s="123"/>
      <c r="AZ327" s="123"/>
      <c r="BA327" s="123"/>
      <c r="BB327" s="123"/>
      <c r="BC327" s="123"/>
      <c r="BD327" s="123"/>
      <c r="BE327" s="123"/>
      <c r="BF327" s="123"/>
      <c r="BG327" s="123"/>
      <c r="BH327" s="123"/>
      <c r="BI327" s="123"/>
      <c r="BJ327" s="123"/>
      <c r="BK327" s="123"/>
      <c r="BL327" s="123"/>
      <c r="BM327" s="123"/>
      <c r="BN327" s="123"/>
      <c r="BO327" s="123"/>
      <c r="BP327" s="123"/>
      <c r="BQ327" s="123"/>
      <c r="BR327" s="123"/>
      <c r="BS327" s="123"/>
      <c r="BT327" s="123"/>
    </row>
    <row r="328" spans="23:72" s="46" customFormat="1" x14ac:dyDescent="0.25">
      <c r="W328" s="97"/>
      <c r="X328" s="97"/>
      <c r="Z328" s="123"/>
      <c r="AA328" s="123"/>
      <c r="AB328" s="123"/>
      <c r="AC328" s="123"/>
      <c r="AD328" s="123"/>
      <c r="AE328" s="123"/>
      <c r="AF328" s="123"/>
      <c r="AG328" s="123"/>
      <c r="AH328" s="123"/>
      <c r="AI328" s="123"/>
      <c r="AJ328" s="123"/>
      <c r="AK328" s="123"/>
      <c r="AL328" s="123"/>
      <c r="AM328" s="123"/>
      <c r="AN328" s="123"/>
      <c r="AO328" s="123"/>
      <c r="AP328" s="123"/>
      <c r="AQ328" s="123"/>
      <c r="AR328" s="123"/>
      <c r="AS328" s="123"/>
      <c r="AT328" s="123"/>
      <c r="AU328" s="123"/>
      <c r="AV328" s="123"/>
      <c r="AW328" s="123"/>
      <c r="AX328" s="123"/>
      <c r="AY328" s="123"/>
      <c r="AZ328" s="123"/>
      <c r="BA328" s="123"/>
      <c r="BB328" s="123"/>
      <c r="BC328" s="123"/>
      <c r="BD328" s="123"/>
      <c r="BE328" s="123"/>
      <c r="BF328" s="123"/>
      <c r="BG328" s="123"/>
      <c r="BH328" s="123"/>
      <c r="BI328" s="123"/>
      <c r="BJ328" s="123"/>
      <c r="BK328" s="123"/>
      <c r="BL328" s="123"/>
      <c r="BM328" s="123"/>
      <c r="BN328" s="123"/>
      <c r="BO328" s="123"/>
      <c r="BP328" s="123"/>
      <c r="BQ328" s="123"/>
      <c r="BR328" s="123"/>
      <c r="BS328" s="123"/>
      <c r="BT328" s="123"/>
    </row>
    <row r="329" spans="23:72" s="46" customFormat="1" x14ac:dyDescent="0.25">
      <c r="W329" s="97"/>
      <c r="X329" s="97"/>
      <c r="Z329" s="123"/>
      <c r="AA329" s="123"/>
      <c r="AB329" s="123"/>
      <c r="AC329" s="123"/>
      <c r="AD329" s="123"/>
      <c r="AE329" s="123"/>
      <c r="AF329" s="123"/>
      <c r="AG329" s="123"/>
      <c r="AH329" s="123"/>
      <c r="AI329" s="123"/>
      <c r="AJ329" s="123"/>
      <c r="AK329" s="123"/>
      <c r="AL329" s="123"/>
      <c r="AM329" s="123"/>
      <c r="AN329" s="123"/>
      <c r="AO329" s="123"/>
      <c r="AP329" s="123"/>
      <c r="AQ329" s="123"/>
      <c r="AR329" s="123"/>
      <c r="AS329" s="123"/>
      <c r="AT329" s="123"/>
      <c r="AU329" s="123"/>
      <c r="AV329" s="123"/>
      <c r="AW329" s="123"/>
      <c r="AX329" s="123"/>
      <c r="AY329" s="123"/>
      <c r="AZ329" s="123"/>
      <c r="BA329" s="123"/>
      <c r="BB329" s="123"/>
      <c r="BC329" s="123"/>
      <c r="BD329" s="123"/>
      <c r="BE329" s="123"/>
      <c r="BF329" s="123"/>
      <c r="BG329" s="123"/>
      <c r="BH329" s="123"/>
      <c r="BI329" s="123"/>
      <c r="BJ329" s="123"/>
      <c r="BK329" s="123"/>
      <c r="BL329" s="123"/>
      <c r="BM329" s="123"/>
      <c r="BN329" s="123"/>
      <c r="BO329" s="123"/>
      <c r="BP329" s="123"/>
      <c r="BQ329" s="123"/>
      <c r="BR329" s="123"/>
      <c r="BS329" s="123"/>
      <c r="BT329" s="123"/>
    </row>
    <row r="330" spans="23:72" s="46" customFormat="1" x14ac:dyDescent="0.25">
      <c r="W330" s="97"/>
      <c r="X330" s="97"/>
      <c r="Z330" s="123"/>
      <c r="AA330" s="123"/>
      <c r="AB330" s="123"/>
      <c r="AC330" s="123"/>
      <c r="AD330" s="123"/>
      <c r="AE330" s="123"/>
      <c r="AF330" s="123"/>
      <c r="AG330" s="123"/>
      <c r="AH330" s="123"/>
      <c r="AI330" s="123"/>
      <c r="AJ330" s="123"/>
      <c r="AK330" s="123"/>
      <c r="AL330" s="123"/>
      <c r="AM330" s="123"/>
      <c r="AN330" s="123"/>
      <c r="AO330" s="123"/>
      <c r="AP330" s="123"/>
      <c r="AQ330" s="123"/>
      <c r="AR330" s="123"/>
      <c r="AS330" s="123"/>
      <c r="AT330" s="123"/>
      <c r="AU330" s="123"/>
      <c r="AV330" s="123"/>
      <c r="AW330" s="123"/>
      <c r="AX330" s="123"/>
      <c r="AY330" s="123"/>
      <c r="AZ330" s="123"/>
      <c r="BA330" s="123"/>
      <c r="BB330" s="123"/>
      <c r="BC330" s="123"/>
      <c r="BD330" s="123"/>
      <c r="BE330" s="123"/>
      <c r="BF330" s="123"/>
      <c r="BG330" s="123"/>
      <c r="BH330" s="123"/>
      <c r="BI330" s="123"/>
      <c r="BJ330" s="123"/>
      <c r="BK330" s="123"/>
      <c r="BL330" s="123"/>
      <c r="BM330" s="123"/>
      <c r="BN330" s="123"/>
      <c r="BO330" s="123"/>
      <c r="BP330" s="123"/>
      <c r="BQ330" s="123"/>
      <c r="BR330" s="123"/>
      <c r="BS330" s="123"/>
      <c r="BT330" s="123"/>
    </row>
    <row r="331" spans="23:72" s="46" customFormat="1" x14ac:dyDescent="0.25">
      <c r="W331" s="97"/>
      <c r="X331" s="97"/>
      <c r="Z331" s="123"/>
      <c r="AA331" s="123"/>
      <c r="AB331" s="123"/>
      <c r="AC331" s="123"/>
      <c r="AD331" s="123"/>
      <c r="AE331" s="123"/>
      <c r="AF331" s="123"/>
      <c r="AG331" s="123"/>
      <c r="AH331" s="123"/>
      <c r="AI331" s="123"/>
      <c r="AJ331" s="123"/>
      <c r="AK331" s="123"/>
      <c r="AL331" s="123"/>
      <c r="AM331" s="123"/>
      <c r="AN331" s="123"/>
      <c r="AO331" s="123"/>
      <c r="AP331" s="123"/>
      <c r="AQ331" s="123"/>
      <c r="AR331" s="123"/>
      <c r="AS331" s="123"/>
      <c r="AT331" s="123"/>
      <c r="AU331" s="123"/>
      <c r="AV331" s="123"/>
      <c r="AW331" s="123"/>
      <c r="AX331" s="123"/>
      <c r="AY331" s="123"/>
      <c r="AZ331" s="123"/>
      <c r="BA331" s="123"/>
      <c r="BB331" s="123"/>
      <c r="BC331" s="123"/>
      <c r="BD331" s="123"/>
      <c r="BE331" s="123"/>
      <c r="BF331" s="123"/>
      <c r="BG331" s="123"/>
      <c r="BH331" s="123"/>
      <c r="BI331" s="123"/>
      <c r="BJ331" s="123"/>
      <c r="BK331" s="123"/>
      <c r="BL331" s="123"/>
      <c r="BM331" s="123"/>
      <c r="BN331" s="123"/>
      <c r="BO331" s="123"/>
      <c r="BP331" s="123"/>
      <c r="BQ331" s="123"/>
      <c r="BR331" s="123"/>
      <c r="BS331" s="123"/>
      <c r="BT331" s="123"/>
    </row>
    <row r="332" spans="23:72" s="46" customFormat="1" x14ac:dyDescent="0.25">
      <c r="W332" s="97"/>
      <c r="X332" s="97"/>
      <c r="Z332" s="123"/>
      <c r="AA332" s="123"/>
      <c r="AB332" s="123"/>
      <c r="AC332" s="123"/>
      <c r="AD332" s="123"/>
      <c r="AE332" s="123"/>
      <c r="AF332" s="123"/>
      <c r="AG332" s="123"/>
      <c r="AH332" s="123"/>
      <c r="AI332" s="123"/>
      <c r="AJ332" s="123"/>
      <c r="AK332" s="123"/>
      <c r="AL332" s="123"/>
      <c r="AM332" s="123"/>
      <c r="AN332" s="123"/>
      <c r="AO332" s="123"/>
      <c r="AP332" s="123"/>
      <c r="AQ332" s="123"/>
      <c r="AR332" s="123"/>
      <c r="AS332" s="123"/>
      <c r="AT332" s="123"/>
      <c r="AU332" s="123"/>
      <c r="AV332" s="123"/>
      <c r="AW332" s="123"/>
      <c r="AX332" s="123"/>
      <c r="AY332" s="123"/>
      <c r="AZ332" s="123"/>
      <c r="BA332" s="123"/>
      <c r="BB332" s="123"/>
      <c r="BC332" s="123"/>
      <c r="BD332" s="123"/>
      <c r="BE332" s="123"/>
      <c r="BF332" s="123"/>
      <c r="BG332" s="123"/>
      <c r="BH332" s="123"/>
      <c r="BI332" s="123"/>
      <c r="BJ332" s="123"/>
      <c r="BK332" s="123"/>
      <c r="BL332" s="123"/>
      <c r="BM332" s="123"/>
      <c r="BN332" s="123"/>
      <c r="BO332" s="123"/>
      <c r="BP332" s="123"/>
      <c r="BQ332" s="123"/>
      <c r="BR332" s="123"/>
      <c r="BS332" s="123"/>
      <c r="BT332" s="123"/>
    </row>
    <row r="333" spans="23:72" s="46" customFormat="1" x14ac:dyDescent="0.25">
      <c r="W333" s="97"/>
      <c r="X333" s="97"/>
      <c r="Z333" s="123"/>
      <c r="AA333" s="123"/>
      <c r="AB333" s="123"/>
      <c r="AC333" s="123"/>
      <c r="AD333" s="123"/>
      <c r="AE333" s="123"/>
      <c r="AF333" s="123"/>
      <c r="AG333" s="123"/>
      <c r="AH333" s="123"/>
      <c r="AI333" s="123"/>
      <c r="AJ333" s="123"/>
      <c r="AK333" s="123"/>
      <c r="AL333" s="123"/>
      <c r="AM333" s="123"/>
      <c r="AN333" s="123"/>
      <c r="AO333" s="123"/>
      <c r="AP333" s="123"/>
      <c r="AQ333" s="123"/>
      <c r="AR333" s="123"/>
      <c r="AS333" s="123"/>
      <c r="AT333" s="123"/>
      <c r="AU333" s="123"/>
      <c r="AV333" s="123"/>
      <c r="AW333" s="123"/>
      <c r="AX333" s="123"/>
      <c r="AY333" s="123"/>
      <c r="AZ333" s="123"/>
      <c r="BA333" s="123"/>
      <c r="BB333" s="123"/>
      <c r="BC333" s="123"/>
      <c r="BD333" s="123"/>
      <c r="BE333" s="123"/>
      <c r="BF333" s="123"/>
      <c r="BG333" s="123"/>
      <c r="BH333" s="123"/>
      <c r="BI333" s="123"/>
      <c r="BJ333" s="123"/>
      <c r="BK333" s="123"/>
      <c r="BL333" s="123"/>
      <c r="BM333" s="123"/>
      <c r="BN333" s="123"/>
      <c r="BO333" s="123"/>
      <c r="BP333" s="123"/>
      <c r="BQ333" s="123"/>
      <c r="BR333" s="123"/>
      <c r="BS333" s="123"/>
      <c r="BT333" s="123"/>
    </row>
    <row r="334" spans="23:72" s="46" customFormat="1" x14ac:dyDescent="0.25">
      <c r="W334" s="97"/>
      <c r="X334" s="97"/>
      <c r="Z334" s="123"/>
      <c r="AA334" s="123"/>
      <c r="AB334" s="123"/>
      <c r="AC334" s="123"/>
      <c r="AD334" s="123"/>
      <c r="AE334" s="123"/>
      <c r="AF334" s="123"/>
      <c r="AG334" s="123"/>
      <c r="AH334" s="123"/>
      <c r="AI334" s="123"/>
      <c r="AJ334" s="123"/>
      <c r="AK334" s="123"/>
      <c r="AL334" s="123"/>
      <c r="AM334" s="123"/>
      <c r="AN334" s="123"/>
      <c r="AO334" s="123"/>
      <c r="AP334" s="123"/>
      <c r="AQ334" s="123"/>
      <c r="AR334" s="123"/>
      <c r="AS334" s="123"/>
      <c r="AT334" s="123"/>
      <c r="AU334" s="123"/>
      <c r="AV334" s="123"/>
      <c r="AW334" s="123"/>
      <c r="AX334" s="123"/>
      <c r="AY334" s="123"/>
      <c r="AZ334" s="123"/>
      <c r="BA334" s="123"/>
      <c r="BB334" s="123"/>
      <c r="BC334" s="123"/>
      <c r="BD334" s="123"/>
      <c r="BE334" s="123"/>
      <c r="BF334" s="123"/>
      <c r="BG334" s="123"/>
      <c r="BH334" s="123"/>
      <c r="BI334" s="123"/>
      <c r="BJ334" s="123"/>
      <c r="BK334" s="123"/>
      <c r="BL334" s="123"/>
      <c r="BM334" s="123"/>
      <c r="BN334" s="123"/>
      <c r="BO334" s="123"/>
      <c r="BP334" s="123"/>
      <c r="BQ334" s="123"/>
      <c r="BR334" s="123"/>
      <c r="BS334" s="123"/>
      <c r="BT334" s="123"/>
    </row>
    <row r="335" spans="23:72" s="46" customFormat="1" x14ac:dyDescent="0.25">
      <c r="W335" s="97"/>
      <c r="X335" s="97"/>
      <c r="Z335" s="123"/>
      <c r="AA335" s="123"/>
      <c r="AB335" s="123"/>
      <c r="AC335" s="123"/>
      <c r="AD335" s="123"/>
      <c r="AE335" s="123"/>
      <c r="AF335" s="123"/>
      <c r="AG335" s="123"/>
      <c r="AH335" s="123"/>
      <c r="AI335" s="123"/>
      <c r="AJ335" s="123"/>
      <c r="AK335" s="123"/>
      <c r="AL335" s="123"/>
      <c r="AM335" s="123"/>
      <c r="AN335" s="123"/>
      <c r="AO335" s="123"/>
      <c r="AP335" s="123"/>
      <c r="AQ335" s="123"/>
      <c r="AR335" s="123"/>
      <c r="AS335" s="123"/>
      <c r="AT335" s="123"/>
      <c r="AU335" s="123"/>
      <c r="AV335" s="123"/>
      <c r="AW335" s="123"/>
      <c r="AX335" s="123"/>
      <c r="AY335" s="123"/>
      <c r="AZ335" s="123"/>
      <c r="BA335" s="123"/>
      <c r="BB335" s="123"/>
      <c r="BC335" s="123"/>
      <c r="BD335" s="123"/>
      <c r="BE335" s="123"/>
      <c r="BF335" s="123"/>
      <c r="BG335" s="123"/>
      <c r="BH335" s="123"/>
      <c r="BI335" s="123"/>
      <c r="BJ335" s="123"/>
      <c r="BK335" s="123"/>
      <c r="BL335" s="123"/>
      <c r="BM335" s="123"/>
      <c r="BN335" s="123"/>
      <c r="BO335" s="123"/>
      <c r="BP335" s="123"/>
      <c r="BQ335" s="123"/>
      <c r="BR335" s="123"/>
      <c r="BS335" s="123"/>
      <c r="BT335" s="123"/>
    </row>
    <row r="336" spans="23:72" s="46" customFormat="1" x14ac:dyDescent="0.25">
      <c r="W336" s="97"/>
      <c r="X336" s="97"/>
      <c r="Z336" s="123"/>
      <c r="AA336" s="123"/>
      <c r="AB336" s="123"/>
      <c r="AC336" s="123"/>
      <c r="AD336" s="123"/>
      <c r="AE336" s="123"/>
      <c r="AF336" s="123"/>
      <c r="AG336" s="123"/>
      <c r="AH336" s="123"/>
      <c r="AI336" s="123"/>
      <c r="AJ336" s="123"/>
      <c r="AK336" s="123"/>
      <c r="AL336" s="123"/>
      <c r="AM336" s="123"/>
      <c r="AN336" s="123"/>
      <c r="AO336" s="123"/>
      <c r="AP336" s="123"/>
      <c r="AQ336" s="123"/>
      <c r="AR336" s="123"/>
      <c r="AS336" s="123"/>
      <c r="AT336" s="123"/>
      <c r="AU336" s="123"/>
      <c r="AV336" s="123"/>
      <c r="AW336" s="123"/>
      <c r="AX336" s="123"/>
      <c r="AY336" s="123"/>
      <c r="AZ336" s="123"/>
      <c r="BA336" s="123"/>
      <c r="BB336" s="123"/>
      <c r="BC336" s="123"/>
      <c r="BD336" s="123"/>
      <c r="BE336" s="123"/>
      <c r="BF336" s="123"/>
      <c r="BG336" s="123"/>
      <c r="BH336" s="123"/>
      <c r="BI336" s="123"/>
      <c r="BJ336" s="123"/>
      <c r="BK336" s="123"/>
      <c r="BL336" s="123"/>
      <c r="BM336" s="123"/>
      <c r="BN336" s="123"/>
      <c r="BO336" s="123"/>
      <c r="BP336" s="123"/>
      <c r="BQ336" s="123"/>
      <c r="BR336" s="123"/>
      <c r="BS336" s="123"/>
      <c r="BT336" s="123"/>
    </row>
    <row r="337" spans="23:72" s="46" customFormat="1" x14ac:dyDescent="0.25">
      <c r="W337" s="97"/>
      <c r="X337" s="97"/>
      <c r="Z337" s="123"/>
      <c r="AA337" s="123"/>
      <c r="AB337" s="123"/>
      <c r="AC337" s="123"/>
      <c r="AD337" s="123"/>
      <c r="AE337" s="123"/>
      <c r="AF337" s="123"/>
      <c r="AG337" s="123"/>
      <c r="AH337" s="123"/>
      <c r="AI337" s="123"/>
      <c r="AJ337" s="123"/>
      <c r="AK337" s="123"/>
      <c r="AL337" s="123"/>
      <c r="AM337" s="123"/>
      <c r="AN337" s="123"/>
      <c r="AO337" s="123"/>
      <c r="AP337" s="123"/>
      <c r="AQ337" s="123"/>
      <c r="AR337" s="123"/>
      <c r="AS337" s="123"/>
      <c r="AT337" s="123"/>
      <c r="AU337" s="123"/>
      <c r="AV337" s="123"/>
      <c r="AW337" s="123"/>
      <c r="AX337" s="123"/>
      <c r="AY337" s="123"/>
      <c r="AZ337" s="123"/>
      <c r="BA337" s="123"/>
      <c r="BB337" s="123"/>
      <c r="BC337" s="123"/>
      <c r="BD337" s="123"/>
      <c r="BE337" s="123"/>
      <c r="BF337" s="123"/>
      <c r="BG337" s="123"/>
      <c r="BH337" s="123"/>
      <c r="BI337" s="123"/>
      <c r="BJ337" s="123"/>
      <c r="BK337" s="123"/>
      <c r="BL337" s="123"/>
      <c r="BM337" s="123"/>
      <c r="BN337" s="123"/>
      <c r="BO337" s="123"/>
      <c r="BP337" s="123"/>
      <c r="BQ337" s="123"/>
      <c r="BR337" s="123"/>
      <c r="BS337" s="123"/>
      <c r="BT337" s="123"/>
    </row>
    <row r="338" spans="23:72" s="46" customFormat="1" x14ac:dyDescent="0.25">
      <c r="W338" s="97"/>
      <c r="X338" s="97"/>
      <c r="Z338" s="123"/>
      <c r="AA338" s="123"/>
      <c r="AB338" s="123"/>
      <c r="AC338" s="123"/>
      <c r="AD338" s="123"/>
      <c r="AE338" s="123"/>
      <c r="AF338" s="123"/>
      <c r="AG338" s="123"/>
      <c r="AH338" s="123"/>
      <c r="AI338" s="123"/>
      <c r="AJ338" s="123"/>
      <c r="AK338" s="123"/>
      <c r="AL338" s="123"/>
      <c r="AM338" s="123"/>
      <c r="AN338" s="123"/>
      <c r="AO338" s="123"/>
      <c r="AP338" s="123"/>
      <c r="AQ338" s="123"/>
      <c r="AR338" s="123"/>
      <c r="AS338" s="123"/>
      <c r="AT338" s="123"/>
      <c r="AU338" s="123"/>
      <c r="AV338" s="123"/>
      <c r="AW338" s="123"/>
      <c r="AX338" s="123"/>
      <c r="AY338" s="123"/>
      <c r="AZ338" s="123"/>
      <c r="BA338" s="123"/>
      <c r="BB338" s="123"/>
      <c r="BC338" s="123"/>
      <c r="BD338" s="123"/>
      <c r="BE338" s="123"/>
      <c r="BF338" s="123"/>
      <c r="BG338" s="123"/>
      <c r="BH338" s="123"/>
      <c r="BI338" s="123"/>
      <c r="BJ338" s="123"/>
      <c r="BK338" s="123"/>
      <c r="BL338" s="123"/>
      <c r="BM338" s="123"/>
      <c r="BN338" s="123"/>
      <c r="BO338" s="123"/>
      <c r="BP338" s="123"/>
      <c r="BQ338" s="123"/>
      <c r="BR338" s="123"/>
      <c r="BS338" s="123"/>
      <c r="BT338" s="123"/>
    </row>
    <row r="339" spans="23:72" s="46" customFormat="1" x14ac:dyDescent="0.25">
      <c r="W339" s="97"/>
      <c r="X339" s="97"/>
      <c r="Z339" s="123"/>
      <c r="AA339" s="123"/>
      <c r="AB339" s="123"/>
      <c r="AC339" s="123"/>
      <c r="AD339" s="123"/>
      <c r="AE339" s="123"/>
      <c r="AF339" s="123"/>
      <c r="AG339" s="123"/>
      <c r="AH339" s="123"/>
      <c r="AI339" s="123"/>
      <c r="AJ339" s="123"/>
      <c r="AK339" s="123"/>
      <c r="AL339" s="123"/>
      <c r="AM339" s="123"/>
      <c r="AN339" s="123"/>
      <c r="AO339" s="123"/>
      <c r="AP339" s="123"/>
      <c r="AQ339" s="123"/>
      <c r="AR339" s="123"/>
      <c r="AS339" s="123"/>
      <c r="AT339" s="123"/>
      <c r="AU339" s="123"/>
      <c r="AV339" s="123"/>
      <c r="AW339" s="123"/>
      <c r="AX339" s="123"/>
      <c r="AY339" s="123"/>
      <c r="AZ339" s="123"/>
      <c r="BA339" s="123"/>
      <c r="BB339" s="123"/>
      <c r="BC339" s="123"/>
      <c r="BD339" s="123"/>
      <c r="BE339" s="123"/>
      <c r="BF339" s="123"/>
      <c r="BG339" s="123"/>
      <c r="BH339" s="123"/>
      <c r="BI339" s="123"/>
      <c r="BJ339" s="123"/>
      <c r="BK339" s="123"/>
      <c r="BL339" s="123"/>
      <c r="BM339" s="123"/>
      <c r="BN339" s="123"/>
      <c r="BO339" s="123"/>
      <c r="BP339" s="123"/>
      <c r="BQ339" s="123"/>
      <c r="BR339" s="123"/>
      <c r="BS339" s="123"/>
      <c r="BT339" s="123"/>
    </row>
    <row r="340" spans="23:72" s="46" customFormat="1" x14ac:dyDescent="0.25">
      <c r="W340" s="97"/>
      <c r="X340" s="97"/>
      <c r="Z340" s="123"/>
      <c r="AA340" s="123"/>
      <c r="AB340" s="123"/>
      <c r="AC340" s="123"/>
      <c r="AD340" s="123"/>
      <c r="AE340" s="123"/>
      <c r="AF340" s="123"/>
      <c r="AG340" s="123"/>
      <c r="AH340" s="123"/>
      <c r="AI340" s="123"/>
      <c r="AJ340" s="123"/>
      <c r="AK340" s="123"/>
      <c r="AL340" s="123"/>
      <c r="AM340" s="123"/>
      <c r="AN340" s="123"/>
      <c r="AO340" s="123"/>
      <c r="AP340" s="123"/>
      <c r="AQ340" s="123"/>
      <c r="AR340" s="123"/>
      <c r="AS340" s="123"/>
      <c r="AT340" s="123"/>
      <c r="AU340" s="123"/>
      <c r="AV340" s="123"/>
      <c r="AW340" s="123"/>
      <c r="AX340" s="123"/>
      <c r="AY340" s="123"/>
      <c r="AZ340" s="123"/>
      <c r="BA340" s="123"/>
      <c r="BB340" s="123"/>
      <c r="BC340" s="123"/>
      <c r="BD340" s="123"/>
      <c r="BE340" s="123"/>
      <c r="BF340" s="123"/>
      <c r="BG340" s="123"/>
      <c r="BH340" s="123"/>
      <c r="BI340" s="123"/>
      <c r="BJ340" s="123"/>
      <c r="BK340" s="123"/>
      <c r="BL340" s="123"/>
      <c r="BM340" s="123"/>
      <c r="BN340" s="123"/>
      <c r="BO340" s="123"/>
      <c r="BP340" s="123"/>
      <c r="BQ340" s="123"/>
      <c r="BR340" s="123"/>
      <c r="BS340" s="123"/>
      <c r="BT340" s="123"/>
    </row>
    <row r="341" spans="23:72" s="46" customFormat="1" x14ac:dyDescent="0.25">
      <c r="W341" s="97"/>
      <c r="X341" s="97"/>
      <c r="Z341" s="123"/>
      <c r="AA341" s="123"/>
      <c r="AB341" s="123"/>
      <c r="AC341" s="123"/>
      <c r="AD341" s="123"/>
      <c r="AE341" s="123"/>
      <c r="AF341" s="123"/>
      <c r="AG341" s="123"/>
      <c r="AH341" s="123"/>
      <c r="AI341" s="123"/>
      <c r="AJ341" s="123"/>
      <c r="AK341" s="123"/>
      <c r="AL341" s="123"/>
      <c r="AM341" s="123"/>
      <c r="AN341" s="123"/>
      <c r="AO341" s="123"/>
      <c r="AP341" s="123"/>
      <c r="AQ341" s="123"/>
      <c r="AR341" s="123"/>
      <c r="AS341" s="123"/>
      <c r="AT341" s="123"/>
      <c r="AU341" s="123"/>
      <c r="AV341" s="123"/>
      <c r="AW341" s="123"/>
      <c r="AX341" s="123"/>
      <c r="AY341" s="123"/>
      <c r="AZ341" s="123"/>
      <c r="BA341" s="123"/>
      <c r="BB341" s="123"/>
      <c r="BC341" s="123"/>
      <c r="BD341" s="123"/>
      <c r="BE341" s="123"/>
      <c r="BF341" s="123"/>
      <c r="BG341" s="123"/>
      <c r="BH341" s="123"/>
      <c r="BI341" s="123"/>
      <c r="BJ341" s="123"/>
      <c r="BK341" s="123"/>
      <c r="BL341" s="123"/>
      <c r="BM341" s="123"/>
      <c r="BN341" s="123"/>
      <c r="BO341" s="123"/>
      <c r="BP341" s="123"/>
      <c r="BQ341" s="123"/>
      <c r="BR341" s="123"/>
      <c r="BS341" s="123"/>
      <c r="BT341" s="123"/>
    </row>
    <row r="342" spans="23:72" s="46" customFormat="1" x14ac:dyDescent="0.25">
      <c r="W342" s="97"/>
      <c r="X342" s="97"/>
      <c r="Z342" s="123"/>
      <c r="AA342" s="123"/>
      <c r="AB342" s="123"/>
      <c r="AC342" s="123"/>
      <c r="AD342" s="123"/>
      <c r="AE342" s="123"/>
      <c r="AF342" s="123"/>
      <c r="AG342" s="123"/>
      <c r="AH342" s="123"/>
      <c r="AI342" s="123"/>
      <c r="AJ342" s="123"/>
      <c r="AK342" s="123"/>
      <c r="AL342" s="123"/>
      <c r="AM342" s="123"/>
      <c r="AN342" s="123"/>
      <c r="AO342" s="123"/>
      <c r="AP342" s="123"/>
      <c r="AQ342" s="123"/>
      <c r="AR342" s="123"/>
      <c r="AS342" s="123"/>
      <c r="AT342" s="123"/>
      <c r="AU342" s="123"/>
      <c r="AV342" s="123"/>
      <c r="AW342" s="123"/>
      <c r="AX342" s="123"/>
      <c r="AY342" s="123"/>
      <c r="AZ342" s="123"/>
      <c r="BA342" s="123"/>
      <c r="BB342" s="123"/>
      <c r="BC342" s="123"/>
      <c r="BD342" s="123"/>
      <c r="BE342" s="123"/>
      <c r="BF342" s="123"/>
      <c r="BG342" s="123"/>
      <c r="BH342" s="123"/>
      <c r="BI342" s="123"/>
      <c r="BJ342" s="123"/>
      <c r="BK342" s="123"/>
      <c r="BL342" s="123"/>
      <c r="BM342" s="123"/>
      <c r="BN342" s="123"/>
      <c r="BO342" s="123"/>
      <c r="BP342" s="123"/>
      <c r="BQ342" s="123"/>
      <c r="BR342" s="123"/>
      <c r="BS342" s="123"/>
      <c r="BT342" s="123"/>
    </row>
    <row r="343" spans="23:72" s="46" customFormat="1" x14ac:dyDescent="0.25">
      <c r="W343" s="97"/>
      <c r="X343" s="97"/>
      <c r="Z343" s="123"/>
      <c r="AA343" s="123"/>
      <c r="AB343" s="123"/>
      <c r="AC343" s="123"/>
      <c r="AD343" s="123"/>
      <c r="AE343" s="123"/>
      <c r="AF343" s="123"/>
      <c r="AG343" s="123"/>
      <c r="AH343" s="123"/>
      <c r="AI343" s="123"/>
      <c r="AJ343" s="123"/>
      <c r="AK343" s="123"/>
      <c r="AL343" s="123"/>
      <c r="AM343" s="123"/>
      <c r="AN343" s="123"/>
      <c r="AO343" s="123"/>
      <c r="AP343" s="123"/>
      <c r="AQ343" s="123"/>
      <c r="AR343" s="123"/>
      <c r="AS343" s="123"/>
      <c r="AT343" s="123"/>
      <c r="AU343" s="123"/>
      <c r="AV343" s="123"/>
      <c r="AW343" s="123"/>
      <c r="AX343" s="123"/>
      <c r="AY343" s="123"/>
      <c r="AZ343" s="123"/>
      <c r="BA343" s="123"/>
      <c r="BB343" s="123"/>
      <c r="BC343" s="123"/>
      <c r="BD343" s="123"/>
      <c r="BE343" s="123"/>
      <c r="BF343" s="123"/>
      <c r="BG343" s="123"/>
      <c r="BH343" s="123"/>
      <c r="BI343" s="123"/>
      <c r="BJ343" s="123"/>
      <c r="BK343" s="123"/>
      <c r="BL343" s="123"/>
      <c r="BM343" s="123"/>
      <c r="BN343" s="123"/>
      <c r="BO343" s="123"/>
      <c r="BP343" s="123"/>
      <c r="BQ343" s="123"/>
      <c r="BR343" s="123"/>
      <c r="BS343" s="123"/>
      <c r="BT343" s="123"/>
    </row>
    <row r="344" spans="23:72" s="46" customFormat="1" x14ac:dyDescent="0.25">
      <c r="W344" s="97"/>
      <c r="X344" s="97"/>
      <c r="Z344" s="123"/>
      <c r="AA344" s="123"/>
      <c r="AB344" s="123"/>
      <c r="AC344" s="123"/>
      <c r="AD344" s="123"/>
      <c r="AE344" s="123"/>
      <c r="AF344" s="123"/>
      <c r="AG344" s="123"/>
      <c r="AH344" s="123"/>
      <c r="AI344" s="123"/>
      <c r="AJ344" s="123"/>
      <c r="AK344" s="123"/>
      <c r="AL344" s="123"/>
      <c r="AM344" s="123"/>
      <c r="AN344" s="123"/>
      <c r="AO344" s="123"/>
      <c r="AP344" s="123"/>
      <c r="AQ344" s="123"/>
      <c r="AR344" s="123"/>
      <c r="AS344" s="123"/>
      <c r="AT344" s="123"/>
      <c r="AU344" s="123"/>
      <c r="AV344" s="123"/>
      <c r="AW344" s="123"/>
      <c r="AX344" s="123"/>
      <c r="AY344" s="123"/>
      <c r="AZ344" s="123"/>
      <c r="BA344" s="123"/>
      <c r="BB344" s="123"/>
      <c r="BC344" s="123"/>
      <c r="BD344" s="123"/>
      <c r="BE344" s="123"/>
      <c r="BF344" s="123"/>
      <c r="BG344" s="123"/>
      <c r="BH344" s="123"/>
      <c r="BI344" s="123"/>
      <c r="BJ344" s="123"/>
      <c r="BK344" s="123"/>
      <c r="BL344" s="123"/>
      <c r="BM344" s="123"/>
      <c r="BN344" s="123"/>
      <c r="BO344" s="123"/>
      <c r="BP344" s="123"/>
      <c r="BQ344" s="123"/>
      <c r="BR344" s="123"/>
      <c r="BS344" s="123"/>
      <c r="BT344" s="123"/>
    </row>
    <row r="345" spans="23:72" s="46" customFormat="1" x14ac:dyDescent="0.25">
      <c r="W345" s="97"/>
      <c r="X345" s="97"/>
      <c r="Z345" s="123"/>
      <c r="AA345" s="123"/>
      <c r="AB345" s="123"/>
      <c r="AC345" s="123"/>
      <c r="AD345" s="123"/>
      <c r="AE345" s="123"/>
      <c r="AF345" s="123"/>
      <c r="AG345" s="123"/>
      <c r="AH345" s="123"/>
      <c r="AI345" s="123"/>
      <c r="AJ345" s="123"/>
      <c r="AK345" s="123"/>
      <c r="AL345" s="123"/>
      <c r="AM345" s="123"/>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23"/>
      <c r="BR345" s="123"/>
      <c r="BS345" s="123"/>
      <c r="BT345" s="123"/>
    </row>
    <row r="346" spans="23:72" s="46" customFormat="1" x14ac:dyDescent="0.25">
      <c r="W346" s="97"/>
      <c r="X346" s="97"/>
      <c r="Z346" s="123"/>
      <c r="AA346" s="123"/>
      <c r="AB346" s="123"/>
      <c r="AC346" s="123"/>
      <c r="AD346" s="123"/>
      <c r="AE346" s="123"/>
      <c r="AF346" s="123"/>
      <c r="AG346" s="123"/>
      <c r="AH346" s="123"/>
      <c r="AI346" s="123"/>
      <c r="AJ346" s="123"/>
      <c r="AK346" s="123"/>
      <c r="AL346" s="123"/>
      <c r="AM346" s="123"/>
      <c r="AN346" s="123"/>
      <c r="AO346" s="123"/>
      <c r="AP346" s="123"/>
      <c r="AQ346" s="123"/>
      <c r="AR346" s="123"/>
      <c r="AS346" s="123"/>
      <c r="AT346" s="123"/>
      <c r="AU346" s="123"/>
      <c r="AV346" s="123"/>
      <c r="AW346" s="123"/>
      <c r="AX346" s="123"/>
      <c r="AY346" s="123"/>
      <c r="AZ346" s="123"/>
      <c r="BA346" s="123"/>
      <c r="BB346" s="123"/>
      <c r="BC346" s="123"/>
      <c r="BD346" s="123"/>
      <c r="BE346" s="123"/>
      <c r="BF346" s="123"/>
      <c r="BG346" s="123"/>
      <c r="BH346" s="123"/>
      <c r="BI346" s="123"/>
      <c r="BJ346" s="123"/>
      <c r="BK346" s="123"/>
      <c r="BL346" s="123"/>
      <c r="BM346" s="123"/>
      <c r="BN346" s="123"/>
      <c r="BO346" s="123"/>
      <c r="BP346" s="123"/>
      <c r="BQ346" s="123"/>
      <c r="BR346" s="123"/>
      <c r="BS346" s="123"/>
      <c r="BT346" s="123"/>
    </row>
    <row r="347" spans="23:72" s="46" customFormat="1" x14ac:dyDescent="0.25">
      <c r="W347" s="97"/>
      <c r="X347" s="97"/>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c r="AV347" s="123"/>
      <c r="AW347" s="123"/>
      <c r="AX347" s="123"/>
      <c r="AY347" s="123"/>
      <c r="AZ347" s="123"/>
      <c r="BA347" s="123"/>
      <c r="BB347" s="123"/>
      <c r="BC347" s="123"/>
      <c r="BD347" s="123"/>
      <c r="BE347" s="123"/>
      <c r="BF347" s="123"/>
      <c r="BG347" s="123"/>
      <c r="BH347" s="123"/>
      <c r="BI347" s="123"/>
      <c r="BJ347" s="123"/>
      <c r="BK347" s="123"/>
      <c r="BL347" s="123"/>
      <c r="BM347" s="123"/>
      <c r="BN347" s="123"/>
      <c r="BO347" s="123"/>
      <c r="BP347" s="123"/>
      <c r="BQ347" s="123"/>
      <c r="BR347" s="123"/>
      <c r="BS347" s="123"/>
      <c r="BT347" s="123"/>
    </row>
    <row r="348" spans="23:72" s="46" customFormat="1" x14ac:dyDescent="0.25">
      <c r="W348" s="97"/>
      <c r="X348" s="97"/>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c r="AT348" s="123"/>
      <c r="AU348" s="123"/>
      <c r="AV348" s="123"/>
      <c r="AW348" s="123"/>
      <c r="AX348" s="123"/>
      <c r="AY348" s="123"/>
      <c r="AZ348" s="123"/>
      <c r="BA348" s="123"/>
      <c r="BB348" s="123"/>
      <c r="BC348" s="123"/>
      <c r="BD348" s="123"/>
      <c r="BE348" s="123"/>
      <c r="BF348" s="123"/>
      <c r="BG348" s="123"/>
      <c r="BH348" s="123"/>
      <c r="BI348" s="123"/>
      <c r="BJ348" s="123"/>
      <c r="BK348" s="123"/>
      <c r="BL348" s="123"/>
      <c r="BM348" s="123"/>
      <c r="BN348" s="123"/>
      <c r="BO348" s="123"/>
      <c r="BP348" s="123"/>
      <c r="BQ348" s="123"/>
      <c r="BR348" s="123"/>
      <c r="BS348" s="123"/>
      <c r="BT348" s="123"/>
    </row>
    <row r="349" spans="23:72" s="46" customFormat="1" x14ac:dyDescent="0.25">
      <c r="W349" s="97"/>
      <c r="X349" s="97"/>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3"/>
      <c r="AY349" s="123"/>
      <c r="AZ349" s="123"/>
      <c r="BA349" s="123"/>
      <c r="BB349" s="123"/>
      <c r="BC349" s="123"/>
      <c r="BD349" s="123"/>
      <c r="BE349" s="123"/>
      <c r="BF349" s="123"/>
      <c r="BG349" s="123"/>
      <c r="BH349" s="123"/>
      <c r="BI349" s="123"/>
      <c r="BJ349" s="123"/>
      <c r="BK349" s="123"/>
      <c r="BL349" s="123"/>
      <c r="BM349" s="123"/>
      <c r="BN349" s="123"/>
      <c r="BO349" s="123"/>
      <c r="BP349" s="123"/>
      <c r="BQ349" s="123"/>
      <c r="BR349" s="123"/>
      <c r="BS349" s="123"/>
      <c r="BT349" s="123"/>
    </row>
    <row r="350" spans="23:72" s="46" customFormat="1" x14ac:dyDescent="0.25">
      <c r="W350" s="97"/>
      <c r="X350" s="97"/>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3"/>
      <c r="AY350" s="123"/>
      <c r="AZ350" s="123"/>
      <c r="BA350" s="123"/>
      <c r="BB350" s="123"/>
      <c r="BC350" s="123"/>
      <c r="BD350" s="123"/>
      <c r="BE350" s="123"/>
      <c r="BF350" s="123"/>
      <c r="BG350" s="123"/>
      <c r="BH350" s="123"/>
      <c r="BI350" s="123"/>
      <c r="BJ350" s="123"/>
      <c r="BK350" s="123"/>
      <c r="BL350" s="123"/>
      <c r="BM350" s="123"/>
      <c r="BN350" s="123"/>
      <c r="BO350" s="123"/>
      <c r="BP350" s="123"/>
      <c r="BQ350" s="123"/>
      <c r="BR350" s="123"/>
      <c r="BS350" s="123"/>
      <c r="BT350" s="123"/>
    </row>
    <row r="351" spans="23:72" s="46" customFormat="1" x14ac:dyDescent="0.25">
      <c r="W351" s="97"/>
      <c r="X351" s="97"/>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c r="AV351" s="123"/>
      <c r="AW351" s="123"/>
      <c r="AX351" s="123"/>
      <c r="AY351" s="123"/>
      <c r="AZ351" s="123"/>
      <c r="BA351" s="123"/>
      <c r="BB351" s="123"/>
      <c r="BC351" s="123"/>
      <c r="BD351" s="123"/>
      <c r="BE351" s="123"/>
      <c r="BF351" s="123"/>
      <c r="BG351" s="123"/>
      <c r="BH351" s="123"/>
      <c r="BI351" s="123"/>
      <c r="BJ351" s="123"/>
      <c r="BK351" s="123"/>
      <c r="BL351" s="123"/>
      <c r="BM351" s="123"/>
      <c r="BN351" s="123"/>
      <c r="BO351" s="123"/>
      <c r="BP351" s="123"/>
      <c r="BQ351" s="123"/>
      <c r="BR351" s="123"/>
      <c r="BS351" s="123"/>
      <c r="BT351" s="123"/>
    </row>
    <row r="352" spans="23:72" s="46" customFormat="1" x14ac:dyDescent="0.25">
      <c r="W352" s="97"/>
      <c r="X352" s="97"/>
      <c r="Z352" s="123"/>
      <c r="AA352" s="123"/>
      <c r="AB352" s="123"/>
      <c r="AC352" s="123"/>
      <c r="AD352" s="123"/>
      <c r="AE352" s="123"/>
      <c r="AF352" s="123"/>
      <c r="AG352" s="123"/>
      <c r="AH352" s="123"/>
      <c r="AI352" s="123"/>
      <c r="AJ352" s="123"/>
      <c r="AK352" s="123"/>
      <c r="AL352" s="123"/>
      <c r="AM352" s="123"/>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23"/>
      <c r="BR352" s="123"/>
      <c r="BS352" s="123"/>
      <c r="BT352" s="123"/>
    </row>
    <row r="353" spans="23:72" s="46" customFormat="1" x14ac:dyDescent="0.25">
      <c r="W353" s="97"/>
      <c r="X353" s="97"/>
      <c r="Z353" s="123"/>
      <c r="AA353" s="123"/>
      <c r="AB353" s="123"/>
      <c r="AC353" s="123"/>
      <c r="AD353" s="123"/>
      <c r="AE353" s="123"/>
      <c r="AF353" s="123"/>
      <c r="AG353" s="123"/>
      <c r="AH353" s="123"/>
      <c r="AI353" s="123"/>
      <c r="AJ353" s="123"/>
      <c r="AK353" s="123"/>
      <c r="AL353" s="123"/>
      <c r="AM353" s="123"/>
      <c r="AN353" s="123"/>
      <c r="AO353" s="123"/>
      <c r="AP353" s="123"/>
      <c r="AQ353" s="123"/>
      <c r="AR353" s="123"/>
      <c r="AS353" s="123"/>
      <c r="AT353" s="123"/>
      <c r="AU353" s="123"/>
      <c r="AV353" s="123"/>
      <c r="AW353" s="123"/>
      <c r="AX353" s="123"/>
      <c r="AY353" s="123"/>
      <c r="AZ353" s="123"/>
      <c r="BA353" s="123"/>
      <c r="BB353" s="123"/>
      <c r="BC353" s="123"/>
      <c r="BD353" s="123"/>
      <c r="BE353" s="123"/>
      <c r="BF353" s="123"/>
      <c r="BG353" s="123"/>
      <c r="BH353" s="123"/>
      <c r="BI353" s="123"/>
      <c r="BJ353" s="123"/>
      <c r="BK353" s="123"/>
      <c r="BL353" s="123"/>
      <c r="BM353" s="123"/>
      <c r="BN353" s="123"/>
      <c r="BO353" s="123"/>
      <c r="BP353" s="123"/>
      <c r="BQ353" s="123"/>
      <c r="BR353" s="123"/>
      <c r="BS353" s="123"/>
      <c r="BT353" s="123"/>
    </row>
    <row r="354" spans="23:72" s="46" customFormat="1" x14ac:dyDescent="0.25">
      <c r="W354" s="97"/>
      <c r="X354" s="97"/>
      <c r="Z354" s="123"/>
      <c r="AA354" s="123"/>
      <c r="AB354" s="123"/>
      <c r="AC354" s="123"/>
      <c r="AD354" s="123"/>
      <c r="AE354" s="123"/>
      <c r="AF354" s="123"/>
      <c r="AG354" s="123"/>
      <c r="AH354" s="123"/>
      <c r="AI354" s="123"/>
      <c r="AJ354" s="123"/>
      <c r="AK354" s="123"/>
      <c r="AL354" s="123"/>
      <c r="AM354" s="123"/>
      <c r="AN354" s="123"/>
      <c r="AO354" s="123"/>
      <c r="AP354" s="123"/>
      <c r="AQ354" s="123"/>
      <c r="AR354" s="123"/>
      <c r="AS354" s="123"/>
      <c r="AT354" s="123"/>
      <c r="AU354" s="123"/>
      <c r="AV354" s="123"/>
      <c r="AW354" s="123"/>
      <c r="AX354" s="123"/>
      <c r="AY354" s="123"/>
      <c r="AZ354" s="123"/>
      <c r="BA354" s="123"/>
      <c r="BB354" s="123"/>
      <c r="BC354" s="123"/>
      <c r="BD354" s="123"/>
      <c r="BE354" s="123"/>
      <c r="BF354" s="123"/>
      <c r="BG354" s="123"/>
      <c r="BH354" s="123"/>
      <c r="BI354" s="123"/>
      <c r="BJ354" s="123"/>
      <c r="BK354" s="123"/>
      <c r="BL354" s="123"/>
      <c r="BM354" s="123"/>
      <c r="BN354" s="123"/>
      <c r="BO354" s="123"/>
      <c r="BP354" s="123"/>
      <c r="BQ354" s="123"/>
      <c r="BR354" s="123"/>
      <c r="BS354" s="123"/>
      <c r="BT354" s="123"/>
    </row>
    <row r="355" spans="23:72" s="46" customFormat="1" x14ac:dyDescent="0.25">
      <c r="W355" s="97"/>
      <c r="X355" s="97"/>
      <c r="Z355" s="123"/>
      <c r="AA355" s="123"/>
      <c r="AB355" s="123"/>
      <c r="AC355" s="123"/>
      <c r="AD355" s="123"/>
      <c r="AE355" s="123"/>
      <c r="AF355" s="123"/>
      <c r="AG355" s="123"/>
      <c r="AH355" s="123"/>
      <c r="AI355" s="123"/>
      <c r="AJ355" s="123"/>
      <c r="AK355" s="123"/>
      <c r="AL355" s="123"/>
      <c r="AM355" s="123"/>
      <c r="AN355" s="123"/>
      <c r="AO355" s="123"/>
      <c r="AP355" s="123"/>
      <c r="AQ355" s="123"/>
      <c r="AR355" s="123"/>
      <c r="AS355" s="123"/>
      <c r="AT355" s="123"/>
      <c r="AU355" s="123"/>
      <c r="AV355" s="123"/>
      <c r="AW355" s="123"/>
      <c r="AX355" s="123"/>
      <c r="AY355" s="123"/>
      <c r="AZ355" s="123"/>
      <c r="BA355" s="123"/>
      <c r="BB355" s="123"/>
      <c r="BC355" s="123"/>
      <c r="BD355" s="123"/>
      <c r="BE355" s="123"/>
      <c r="BF355" s="123"/>
      <c r="BG355" s="123"/>
      <c r="BH355" s="123"/>
      <c r="BI355" s="123"/>
      <c r="BJ355" s="123"/>
      <c r="BK355" s="123"/>
      <c r="BL355" s="123"/>
      <c r="BM355" s="123"/>
      <c r="BN355" s="123"/>
      <c r="BO355" s="123"/>
      <c r="BP355" s="123"/>
      <c r="BQ355" s="123"/>
      <c r="BR355" s="123"/>
      <c r="BS355" s="123"/>
      <c r="BT355" s="123"/>
    </row>
    <row r="356" spans="23:72" s="46" customFormat="1" x14ac:dyDescent="0.25">
      <c r="W356" s="97"/>
      <c r="X356" s="97"/>
      <c r="Z356" s="123"/>
      <c r="AA356" s="123"/>
      <c r="AB356" s="123"/>
      <c r="AC356" s="123"/>
      <c r="AD356" s="123"/>
      <c r="AE356" s="123"/>
      <c r="AF356" s="123"/>
      <c r="AG356" s="123"/>
      <c r="AH356" s="123"/>
      <c r="AI356" s="123"/>
      <c r="AJ356" s="123"/>
      <c r="AK356" s="123"/>
      <c r="AL356" s="123"/>
      <c r="AM356" s="123"/>
      <c r="AN356" s="123"/>
      <c r="AO356" s="123"/>
      <c r="AP356" s="123"/>
      <c r="AQ356" s="123"/>
      <c r="AR356" s="123"/>
      <c r="AS356" s="123"/>
      <c r="AT356" s="123"/>
      <c r="AU356" s="123"/>
      <c r="AV356" s="123"/>
      <c r="AW356" s="123"/>
      <c r="AX356" s="123"/>
      <c r="AY356" s="123"/>
      <c r="AZ356" s="123"/>
      <c r="BA356" s="123"/>
      <c r="BB356" s="123"/>
      <c r="BC356" s="123"/>
      <c r="BD356" s="123"/>
      <c r="BE356" s="123"/>
      <c r="BF356" s="123"/>
      <c r="BG356" s="123"/>
      <c r="BH356" s="123"/>
      <c r="BI356" s="123"/>
      <c r="BJ356" s="123"/>
      <c r="BK356" s="123"/>
      <c r="BL356" s="123"/>
      <c r="BM356" s="123"/>
      <c r="BN356" s="123"/>
      <c r="BO356" s="123"/>
      <c r="BP356" s="123"/>
      <c r="BQ356" s="123"/>
      <c r="BR356" s="123"/>
      <c r="BS356" s="123"/>
      <c r="BT356" s="123"/>
    </row>
    <row r="357" spans="23:72" s="46" customFormat="1" x14ac:dyDescent="0.25">
      <c r="W357" s="97"/>
      <c r="X357" s="97"/>
      <c r="Z357" s="123"/>
      <c r="AA357" s="123"/>
      <c r="AB357" s="123"/>
      <c r="AC357" s="123"/>
      <c r="AD357" s="123"/>
      <c r="AE357" s="123"/>
      <c r="AF357" s="123"/>
      <c r="AG357" s="123"/>
      <c r="AH357" s="123"/>
      <c r="AI357" s="123"/>
      <c r="AJ357" s="123"/>
      <c r="AK357" s="123"/>
      <c r="AL357" s="123"/>
      <c r="AM357" s="123"/>
      <c r="AN357" s="123"/>
      <c r="AO357" s="123"/>
      <c r="AP357" s="123"/>
      <c r="AQ357" s="123"/>
      <c r="AR357" s="123"/>
      <c r="AS357" s="123"/>
      <c r="AT357" s="123"/>
      <c r="AU357" s="123"/>
      <c r="AV357" s="123"/>
      <c r="AW357" s="123"/>
      <c r="AX357" s="123"/>
      <c r="AY357" s="123"/>
      <c r="AZ357" s="123"/>
      <c r="BA357" s="123"/>
      <c r="BB357" s="123"/>
      <c r="BC357" s="123"/>
      <c r="BD357" s="123"/>
      <c r="BE357" s="123"/>
      <c r="BF357" s="123"/>
      <c r="BG357" s="123"/>
      <c r="BH357" s="123"/>
      <c r="BI357" s="123"/>
      <c r="BJ357" s="123"/>
      <c r="BK357" s="123"/>
      <c r="BL357" s="123"/>
      <c r="BM357" s="123"/>
      <c r="BN357" s="123"/>
      <c r="BO357" s="123"/>
      <c r="BP357" s="123"/>
      <c r="BQ357" s="123"/>
      <c r="BR357" s="123"/>
      <c r="BS357" s="123"/>
      <c r="BT357" s="123"/>
    </row>
    <row r="358" spans="23:72" s="46" customFormat="1" x14ac:dyDescent="0.25">
      <c r="W358" s="97"/>
      <c r="X358" s="97"/>
      <c r="Z358" s="123"/>
      <c r="AA358" s="123"/>
      <c r="AB358" s="123"/>
      <c r="AC358" s="123"/>
      <c r="AD358" s="123"/>
      <c r="AE358" s="123"/>
      <c r="AF358" s="123"/>
      <c r="AG358" s="123"/>
      <c r="AH358" s="123"/>
      <c r="AI358" s="123"/>
      <c r="AJ358" s="123"/>
      <c r="AK358" s="123"/>
      <c r="AL358" s="123"/>
      <c r="AM358" s="123"/>
      <c r="AN358" s="123"/>
      <c r="AO358" s="123"/>
      <c r="AP358" s="123"/>
      <c r="AQ358" s="123"/>
      <c r="AR358" s="123"/>
      <c r="AS358" s="123"/>
      <c r="AT358" s="123"/>
      <c r="AU358" s="123"/>
      <c r="AV358" s="123"/>
      <c r="AW358" s="123"/>
      <c r="AX358" s="123"/>
      <c r="AY358" s="123"/>
      <c r="AZ358" s="123"/>
      <c r="BA358" s="123"/>
      <c r="BB358" s="123"/>
      <c r="BC358" s="123"/>
      <c r="BD358" s="123"/>
      <c r="BE358" s="123"/>
      <c r="BF358" s="123"/>
      <c r="BG358" s="123"/>
      <c r="BH358" s="123"/>
      <c r="BI358" s="123"/>
      <c r="BJ358" s="123"/>
      <c r="BK358" s="123"/>
      <c r="BL358" s="123"/>
      <c r="BM358" s="123"/>
      <c r="BN358" s="123"/>
      <c r="BO358" s="123"/>
      <c r="BP358" s="123"/>
      <c r="BQ358" s="123"/>
      <c r="BR358" s="123"/>
      <c r="BS358" s="123"/>
      <c r="BT358" s="123"/>
    </row>
    <row r="359" spans="23:72" s="46" customFormat="1" x14ac:dyDescent="0.25">
      <c r="W359" s="97"/>
      <c r="X359" s="97"/>
      <c r="Z359" s="123"/>
      <c r="AA359" s="123"/>
      <c r="AB359" s="123"/>
      <c r="AC359" s="123"/>
      <c r="AD359" s="123"/>
      <c r="AE359" s="123"/>
      <c r="AF359" s="123"/>
      <c r="AG359" s="123"/>
      <c r="AH359" s="123"/>
      <c r="AI359" s="123"/>
      <c r="AJ359" s="123"/>
      <c r="AK359" s="123"/>
      <c r="AL359" s="123"/>
      <c r="AM359" s="123"/>
      <c r="AN359" s="123"/>
      <c r="AO359" s="123"/>
      <c r="AP359" s="123"/>
      <c r="AQ359" s="123"/>
      <c r="AR359" s="123"/>
      <c r="AS359" s="123"/>
      <c r="AT359" s="123"/>
      <c r="AU359" s="123"/>
      <c r="AV359" s="123"/>
      <c r="AW359" s="123"/>
      <c r="AX359" s="123"/>
      <c r="AY359" s="123"/>
      <c r="AZ359" s="123"/>
      <c r="BA359" s="123"/>
      <c r="BB359" s="123"/>
      <c r="BC359" s="123"/>
      <c r="BD359" s="123"/>
      <c r="BE359" s="123"/>
      <c r="BF359" s="123"/>
      <c r="BG359" s="123"/>
      <c r="BH359" s="123"/>
      <c r="BI359" s="123"/>
      <c r="BJ359" s="123"/>
      <c r="BK359" s="123"/>
      <c r="BL359" s="123"/>
      <c r="BM359" s="123"/>
      <c r="BN359" s="123"/>
      <c r="BO359" s="123"/>
      <c r="BP359" s="123"/>
      <c r="BQ359" s="123"/>
      <c r="BR359" s="123"/>
      <c r="BS359" s="123"/>
      <c r="BT359" s="123"/>
    </row>
    <row r="360" spans="23:72" s="46" customFormat="1" x14ac:dyDescent="0.25">
      <c r="W360" s="97"/>
      <c r="X360" s="97"/>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c r="AW360" s="123"/>
      <c r="AX360" s="123"/>
      <c r="AY360" s="123"/>
      <c r="AZ360" s="123"/>
      <c r="BA360" s="123"/>
      <c r="BB360" s="123"/>
      <c r="BC360" s="123"/>
      <c r="BD360" s="123"/>
      <c r="BE360" s="123"/>
      <c r="BF360" s="123"/>
      <c r="BG360" s="123"/>
      <c r="BH360" s="123"/>
      <c r="BI360" s="123"/>
      <c r="BJ360" s="123"/>
      <c r="BK360" s="123"/>
      <c r="BL360" s="123"/>
      <c r="BM360" s="123"/>
      <c r="BN360" s="123"/>
      <c r="BO360" s="123"/>
      <c r="BP360" s="123"/>
      <c r="BQ360" s="123"/>
      <c r="BR360" s="123"/>
      <c r="BS360" s="123"/>
      <c r="BT360" s="123"/>
    </row>
    <row r="361" spans="23:72" s="46" customFormat="1" x14ac:dyDescent="0.25">
      <c r="W361" s="97"/>
      <c r="X361" s="97"/>
      <c r="Z361" s="123"/>
      <c r="AA361" s="123"/>
      <c r="AB361" s="123"/>
      <c r="AC361" s="123"/>
      <c r="AD361" s="123"/>
      <c r="AE361" s="123"/>
      <c r="AF361" s="123"/>
      <c r="AG361" s="123"/>
      <c r="AH361" s="123"/>
      <c r="AI361" s="123"/>
      <c r="AJ361" s="123"/>
      <c r="AK361" s="123"/>
      <c r="AL361" s="123"/>
      <c r="AM361" s="123"/>
      <c r="AN361" s="123"/>
      <c r="AO361" s="123"/>
      <c r="AP361" s="123"/>
      <c r="AQ361" s="123"/>
      <c r="AR361" s="123"/>
      <c r="AS361" s="123"/>
      <c r="AT361" s="123"/>
      <c r="AU361" s="123"/>
      <c r="AV361" s="123"/>
      <c r="AW361" s="123"/>
      <c r="AX361" s="123"/>
      <c r="AY361" s="123"/>
      <c r="AZ361" s="123"/>
      <c r="BA361" s="123"/>
      <c r="BB361" s="123"/>
      <c r="BC361" s="123"/>
      <c r="BD361" s="123"/>
      <c r="BE361" s="123"/>
      <c r="BF361" s="123"/>
      <c r="BG361" s="123"/>
      <c r="BH361" s="123"/>
      <c r="BI361" s="123"/>
      <c r="BJ361" s="123"/>
      <c r="BK361" s="123"/>
      <c r="BL361" s="123"/>
      <c r="BM361" s="123"/>
      <c r="BN361" s="123"/>
      <c r="BO361" s="123"/>
      <c r="BP361" s="123"/>
      <c r="BQ361" s="123"/>
      <c r="BR361" s="123"/>
      <c r="BS361" s="123"/>
      <c r="BT361" s="123"/>
    </row>
    <row r="362" spans="23:72" s="46" customFormat="1" x14ac:dyDescent="0.25">
      <c r="W362" s="97"/>
      <c r="X362" s="97"/>
      <c r="Z362" s="123"/>
      <c r="AA362" s="123"/>
      <c r="AB362" s="123"/>
      <c r="AC362" s="123"/>
      <c r="AD362" s="123"/>
      <c r="AE362" s="123"/>
      <c r="AF362" s="123"/>
      <c r="AG362" s="123"/>
      <c r="AH362" s="123"/>
      <c r="AI362" s="123"/>
      <c r="AJ362" s="123"/>
      <c r="AK362" s="123"/>
      <c r="AL362" s="123"/>
      <c r="AM362" s="123"/>
      <c r="AN362" s="123"/>
      <c r="AO362" s="123"/>
      <c r="AP362" s="123"/>
      <c r="AQ362" s="123"/>
      <c r="AR362" s="123"/>
      <c r="AS362" s="123"/>
      <c r="AT362" s="123"/>
      <c r="AU362" s="123"/>
      <c r="AV362" s="123"/>
      <c r="AW362" s="123"/>
      <c r="AX362" s="123"/>
      <c r="AY362" s="123"/>
      <c r="AZ362" s="123"/>
      <c r="BA362" s="123"/>
      <c r="BB362" s="123"/>
      <c r="BC362" s="123"/>
      <c r="BD362" s="123"/>
      <c r="BE362" s="123"/>
      <c r="BF362" s="123"/>
      <c r="BG362" s="123"/>
      <c r="BH362" s="123"/>
      <c r="BI362" s="123"/>
      <c r="BJ362" s="123"/>
      <c r="BK362" s="123"/>
      <c r="BL362" s="123"/>
      <c r="BM362" s="123"/>
      <c r="BN362" s="123"/>
      <c r="BO362" s="123"/>
      <c r="BP362" s="123"/>
      <c r="BQ362" s="123"/>
      <c r="BR362" s="123"/>
      <c r="BS362" s="123"/>
      <c r="BT362" s="123"/>
    </row>
    <row r="363" spans="23:72" s="46" customFormat="1" x14ac:dyDescent="0.25">
      <c r="W363" s="97"/>
      <c r="X363" s="97"/>
      <c r="Z363" s="123"/>
      <c r="AA363" s="123"/>
      <c r="AB363" s="123"/>
      <c r="AC363" s="123"/>
      <c r="AD363" s="123"/>
      <c r="AE363" s="123"/>
      <c r="AF363" s="123"/>
      <c r="AG363" s="123"/>
      <c r="AH363" s="123"/>
      <c r="AI363" s="123"/>
      <c r="AJ363" s="123"/>
      <c r="AK363" s="123"/>
      <c r="AL363" s="123"/>
      <c r="AM363" s="123"/>
      <c r="AN363" s="123"/>
      <c r="AO363" s="123"/>
      <c r="AP363" s="123"/>
      <c r="AQ363" s="123"/>
      <c r="AR363" s="123"/>
      <c r="AS363" s="123"/>
      <c r="AT363" s="123"/>
      <c r="AU363" s="123"/>
      <c r="AV363" s="123"/>
      <c r="AW363" s="123"/>
      <c r="AX363" s="123"/>
      <c r="AY363" s="123"/>
      <c r="AZ363" s="123"/>
      <c r="BA363" s="123"/>
      <c r="BB363" s="123"/>
      <c r="BC363" s="123"/>
      <c r="BD363" s="123"/>
      <c r="BE363" s="123"/>
      <c r="BF363" s="123"/>
      <c r="BG363" s="123"/>
      <c r="BH363" s="123"/>
      <c r="BI363" s="123"/>
      <c r="BJ363" s="123"/>
      <c r="BK363" s="123"/>
      <c r="BL363" s="123"/>
      <c r="BM363" s="123"/>
      <c r="BN363" s="123"/>
      <c r="BO363" s="123"/>
      <c r="BP363" s="123"/>
      <c r="BQ363" s="123"/>
      <c r="BR363" s="123"/>
      <c r="BS363" s="123"/>
      <c r="BT363" s="123"/>
    </row>
    <row r="364" spans="23:72" s="46" customFormat="1" x14ac:dyDescent="0.25">
      <c r="W364" s="97"/>
      <c r="X364" s="97"/>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c r="AW364" s="123"/>
      <c r="AX364" s="123"/>
      <c r="AY364" s="123"/>
      <c r="AZ364" s="123"/>
      <c r="BA364" s="123"/>
      <c r="BB364" s="123"/>
      <c r="BC364" s="123"/>
      <c r="BD364" s="123"/>
      <c r="BE364" s="123"/>
      <c r="BF364" s="123"/>
      <c r="BG364" s="123"/>
      <c r="BH364" s="123"/>
      <c r="BI364" s="123"/>
      <c r="BJ364" s="123"/>
      <c r="BK364" s="123"/>
      <c r="BL364" s="123"/>
      <c r="BM364" s="123"/>
      <c r="BN364" s="123"/>
      <c r="BO364" s="123"/>
      <c r="BP364" s="123"/>
      <c r="BQ364" s="123"/>
      <c r="BR364" s="123"/>
      <c r="BS364" s="123"/>
      <c r="BT364" s="123"/>
    </row>
    <row r="365" spans="23:72" s="46" customFormat="1" x14ac:dyDescent="0.25">
      <c r="W365" s="97"/>
      <c r="X365" s="97"/>
      <c r="Z365" s="123"/>
      <c r="AA365" s="123"/>
      <c r="AB365" s="123"/>
      <c r="AC365" s="123"/>
      <c r="AD365" s="123"/>
      <c r="AE365" s="123"/>
      <c r="AF365" s="123"/>
      <c r="AG365" s="123"/>
      <c r="AH365" s="123"/>
      <c r="AI365" s="123"/>
      <c r="AJ365" s="123"/>
      <c r="AK365" s="123"/>
      <c r="AL365" s="123"/>
      <c r="AM365" s="123"/>
      <c r="AN365" s="123"/>
      <c r="AO365" s="123"/>
      <c r="AP365" s="123"/>
      <c r="AQ365" s="123"/>
      <c r="AR365" s="123"/>
      <c r="AS365" s="123"/>
      <c r="AT365" s="123"/>
      <c r="AU365" s="123"/>
      <c r="AV365" s="123"/>
      <c r="AW365" s="123"/>
      <c r="AX365" s="123"/>
      <c r="AY365" s="123"/>
      <c r="AZ365" s="123"/>
      <c r="BA365" s="123"/>
      <c r="BB365" s="123"/>
      <c r="BC365" s="123"/>
      <c r="BD365" s="123"/>
      <c r="BE365" s="123"/>
      <c r="BF365" s="123"/>
      <c r="BG365" s="123"/>
      <c r="BH365" s="123"/>
      <c r="BI365" s="123"/>
      <c r="BJ365" s="123"/>
      <c r="BK365" s="123"/>
      <c r="BL365" s="123"/>
      <c r="BM365" s="123"/>
      <c r="BN365" s="123"/>
      <c r="BO365" s="123"/>
      <c r="BP365" s="123"/>
      <c r="BQ365" s="123"/>
      <c r="BR365" s="123"/>
      <c r="BS365" s="123"/>
      <c r="BT365" s="123"/>
    </row>
    <row r="366" spans="23:72" s="46" customFormat="1" x14ac:dyDescent="0.25">
      <c r="W366" s="97"/>
      <c r="X366" s="97"/>
      <c r="Z366" s="123"/>
      <c r="AA366" s="123"/>
      <c r="AB366" s="123"/>
      <c r="AC366" s="123"/>
      <c r="AD366" s="123"/>
      <c r="AE366" s="123"/>
      <c r="AF366" s="123"/>
      <c r="AG366" s="123"/>
      <c r="AH366" s="123"/>
      <c r="AI366" s="123"/>
      <c r="AJ366" s="123"/>
      <c r="AK366" s="123"/>
      <c r="AL366" s="123"/>
      <c r="AM366" s="123"/>
      <c r="AN366" s="123"/>
      <c r="AO366" s="123"/>
      <c r="AP366" s="123"/>
      <c r="AQ366" s="123"/>
      <c r="AR366" s="123"/>
      <c r="AS366" s="123"/>
      <c r="AT366" s="123"/>
      <c r="AU366" s="123"/>
      <c r="AV366" s="123"/>
      <c r="AW366" s="123"/>
      <c r="AX366" s="123"/>
      <c r="AY366" s="123"/>
      <c r="AZ366" s="123"/>
      <c r="BA366" s="123"/>
      <c r="BB366" s="123"/>
      <c r="BC366" s="123"/>
      <c r="BD366" s="123"/>
      <c r="BE366" s="123"/>
      <c r="BF366" s="123"/>
      <c r="BG366" s="123"/>
      <c r="BH366" s="123"/>
      <c r="BI366" s="123"/>
      <c r="BJ366" s="123"/>
      <c r="BK366" s="123"/>
      <c r="BL366" s="123"/>
      <c r="BM366" s="123"/>
      <c r="BN366" s="123"/>
      <c r="BO366" s="123"/>
      <c r="BP366" s="123"/>
      <c r="BQ366" s="123"/>
      <c r="BR366" s="123"/>
      <c r="BS366" s="123"/>
      <c r="BT366" s="123"/>
    </row>
    <row r="367" spans="23:72" s="46" customFormat="1" x14ac:dyDescent="0.25">
      <c r="W367" s="97"/>
      <c r="X367" s="97"/>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3"/>
      <c r="AY367" s="123"/>
      <c r="AZ367" s="123"/>
      <c r="BA367" s="123"/>
      <c r="BB367" s="123"/>
      <c r="BC367" s="123"/>
      <c r="BD367" s="123"/>
      <c r="BE367" s="123"/>
      <c r="BF367" s="123"/>
      <c r="BG367" s="123"/>
      <c r="BH367" s="123"/>
      <c r="BI367" s="123"/>
      <c r="BJ367" s="123"/>
      <c r="BK367" s="123"/>
      <c r="BL367" s="123"/>
      <c r="BM367" s="123"/>
      <c r="BN367" s="123"/>
      <c r="BO367" s="123"/>
      <c r="BP367" s="123"/>
      <c r="BQ367" s="123"/>
      <c r="BR367" s="123"/>
      <c r="BS367" s="123"/>
      <c r="BT367" s="123"/>
    </row>
    <row r="368" spans="23:72" s="46" customFormat="1" x14ac:dyDescent="0.25">
      <c r="W368" s="97"/>
      <c r="X368" s="97"/>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3"/>
      <c r="AY368" s="123"/>
      <c r="AZ368" s="123"/>
      <c r="BA368" s="123"/>
      <c r="BB368" s="123"/>
      <c r="BC368" s="123"/>
      <c r="BD368" s="123"/>
      <c r="BE368" s="123"/>
      <c r="BF368" s="123"/>
      <c r="BG368" s="123"/>
      <c r="BH368" s="123"/>
      <c r="BI368" s="123"/>
      <c r="BJ368" s="123"/>
      <c r="BK368" s="123"/>
      <c r="BL368" s="123"/>
      <c r="BM368" s="123"/>
      <c r="BN368" s="123"/>
      <c r="BO368" s="123"/>
      <c r="BP368" s="123"/>
      <c r="BQ368" s="123"/>
      <c r="BR368" s="123"/>
      <c r="BS368" s="123"/>
      <c r="BT368" s="123"/>
    </row>
    <row r="369" spans="23:72" s="46" customFormat="1" x14ac:dyDescent="0.25">
      <c r="W369" s="97"/>
      <c r="X369" s="97"/>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23"/>
      <c r="AY369" s="123"/>
      <c r="AZ369" s="123"/>
      <c r="BA369" s="123"/>
      <c r="BB369" s="123"/>
      <c r="BC369" s="123"/>
      <c r="BD369" s="123"/>
      <c r="BE369" s="123"/>
      <c r="BF369" s="123"/>
      <c r="BG369" s="123"/>
      <c r="BH369" s="123"/>
      <c r="BI369" s="123"/>
      <c r="BJ369" s="123"/>
      <c r="BK369" s="123"/>
      <c r="BL369" s="123"/>
      <c r="BM369" s="123"/>
      <c r="BN369" s="123"/>
      <c r="BO369" s="123"/>
      <c r="BP369" s="123"/>
      <c r="BQ369" s="123"/>
      <c r="BR369" s="123"/>
      <c r="BS369" s="123"/>
      <c r="BT369" s="123"/>
    </row>
    <row r="370" spans="23:72" s="46" customFormat="1" x14ac:dyDescent="0.25">
      <c r="W370" s="97"/>
      <c r="X370" s="97"/>
      <c r="Z370" s="123"/>
      <c r="AA370" s="123"/>
      <c r="AB370" s="123"/>
      <c r="AC370" s="123"/>
      <c r="AD370" s="123"/>
      <c r="AE370" s="123"/>
      <c r="AF370" s="123"/>
      <c r="AG370" s="123"/>
      <c r="AH370" s="123"/>
      <c r="AI370" s="123"/>
      <c r="AJ370" s="123"/>
      <c r="AK370" s="123"/>
      <c r="AL370" s="123"/>
      <c r="AM370" s="123"/>
      <c r="AN370" s="123"/>
      <c r="AO370" s="123"/>
      <c r="AP370" s="123"/>
      <c r="AQ370" s="123"/>
      <c r="AR370" s="123"/>
      <c r="AS370" s="123"/>
      <c r="AT370" s="123"/>
      <c r="AU370" s="123"/>
      <c r="AV370" s="123"/>
      <c r="AW370" s="123"/>
      <c r="AX370" s="123"/>
      <c r="AY370" s="123"/>
      <c r="AZ370" s="123"/>
      <c r="BA370" s="123"/>
      <c r="BB370" s="123"/>
      <c r="BC370" s="123"/>
      <c r="BD370" s="123"/>
      <c r="BE370" s="123"/>
      <c r="BF370" s="123"/>
      <c r="BG370" s="123"/>
      <c r="BH370" s="123"/>
      <c r="BI370" s="123"/>
      <c r="BJ370" s="123"/>
      <c r="BK370" s="123"/>
      <c r="BL370" s="123"/>
      <c r="BM370" s="123"/>
      <c r="BN370" s="123"/>
      <c r="BO370" s="123"/>
      <c r="BP370" s="123"/>
      <c r="BQ370" s="123"/>
      <c r="BR370" s="123"/>
      <c r="BS370" s="123"/>
      <c r="BT370" s="123"/>
    </row>
    <row r="371" spans="23:72" s="46" customFormat="1" x14ac:dyDescent="0.25">
      <c r="W371" s="97"/>
      <c r="X371" s="97"/>
      <c r="Z371" s="123"/>
      <c r="AA371" s="123"/>
      <c r="AB371" s="123"/>
      <c r="AC371" s="123"/>
      <c r="AD371" s="123"/>
      <c r="AE371" s="123"/>
      <c r="AF371" s="123"/>
      <c r="AG371" s="123"/>
      <c r="AH371" s="123"/>
      <c r="AI371" s="123"/>
      <c r="AJ371" s="123"/>
      <c r="AK371" s="123"/>
      <c r="AL371" s="123"/>
      <c r="AM371" s="123"/>
      <c r="AN371" s="123"/>
      <c r="AO371" s="123"/>
      <c r="AP371" s="123"/>
      <c r="AQ371" s="123"/>
      <c r="AR371" s="123"/>
      <c r="AS371" s="123"/>
      <c r="AT371" s="123"/>
      <c r="AU371" s="123"/>
      <c r="AV371" s="123"/>
      <c r="AW371" s="123"/>
      <c r="AX371" s="123"/>
      <c r="AY371" s="123"/>
      <c r="AZ371" s="123"/>
      <c r="BA371" s="123"/>
      <c r="BB371" s="123"/>
      <c r="BC371" s="123"/>
      <c r="BD371" s="123"/>
      <c r="BE371" s="123"/>
      <c r="BF371" s="123"/>
      <c r="BG371" s="123"/>
      <c r="BH371" s="123"/>
      <c r="BI371" s="123"/>
      <c r="BJ371" s="123"/>
      <c r="BK371" s="123"/>
      <c r="BL371" s="123"/>
      <c r="BM371" s="123"/>
      <c r="BN371" s="123"/>
      <c r="BO371" s="123"/>
      <c r="BP371" s="123"/>
      <c r="BQ371" s="123"/>
      <c r="BR371" s="123"/>
      <c r="BS371" s="123"/>
      <c r="BT371" s="123"/>
    </row>
    <row r="372" spans="23:72" s="46" customFormat="1" x14ac:dyDescent="0.25">
      <c r="W372" s="97"/>
      <c r="X372" s="97"/>
      <c r="Z372" s="123"/>
      <c r="AA372" s="123"/>
      <c r="AB372" s="123"/>
      <c r="AC372" s="123"/>
      <c r="AD372" s="123"/>
      <c r="AE372" s="123"/>
      <c r="AF372" s="123"/>
      <c r="AG372" s="123"/>
      <c r="AH372" s="123"/>
      <c r="AI372" s="123"/>
      <c r="AJ372" s="123"/>
      <c r="AK372" s="123"/>
      <c r="AL372" s="123"/>
      <c r="AM372" s="123"/>
      <c r="AN372" s="123"/>
      <c r="AO372" s="123"/>
      <c r="AP372" s="123"/>
      <c r="AQ372" s="123"/>
      <c r="AR372" s="123"/>
      <c r="AS372" s="123"/>
      <c r="AT372" s="123"/>
      <c r="AU372" s="123"/>
      <c r="AV372" s="123"/>
      <c r="AW372" s="123"/>
      <c r="AX372" s="123"/>
      <c r="AY372" s="123"/>
      <c r="AZ372" s="123"/>
      <c r="BA372" s="123"/>
      <c r="BB372" s="123"/>
      <c r="BC372" s="123"/>
      <c r="BD372" s="123"/>
      <c r="BE372" s="123"/>
      <c r="BF372" s="123"/>
      <c r="BG372" s="123"/>
      <c r="BH372" s="123"/>
      <c r="BI372" s="123"/>
      <c r="BJ372" s="123"/>
      <c r="BK372" s="123"/>
      <c r="BL372" s="123"/>
      <c r="BM372" s="123"/>
      <c r="BN372" s="123"/>
      <c r="BO372" s="123"/>
      <c r="BP372" s="123"/>
      <c r="BQ372" s="123"/>
      <c r="BR372" s="123"/>
      <c r="BS372" s="123"/>
      <c r="BT372" s="123"/>
    </row>
    <row r="373" spans="23:72" s="46" customFormat="1" x14ac:dyDescent="0.25">
      <c r="W373" s="97"/>
      <c r="X373" s="97"/>
      <c r="Z373" s="123"/>
      <c r="AA373" s="123"/>
      <c r="AB373" s="123"/>
      <c r="AC373" s="123"/>
      <c r="AD373" s="123"/>
      <c r="AE373" s="123"/>
      <c r="AF373" s="123"/>
      <c r="AG373" s="123"/>
      <c r="AH373" s="123"/>
      <c r="AI373" s="123"/>
      <c r="AJ373" s="123"/>
      <c r="AK373" s="123"/>
      <c r="AL373" s="123"/>
      <c r="AM373" s="123"/>
      <c r="AN373" s="123"/>
      <c r="AO373" s="123"/>
      <c r="AP373" s="123"/>
      <c r="AQ373" s="123"/>
      <c r="AR373" s="123"/>
      <c r="AS373" s="123"/>
      <c r="AT373" s="123"/>
      <c r="AU373" s="123"/>
      <c r="AV373" s="123"/>
      <c r="AW373" s="123"/>
      <c r="AX373" s="123"/>
      <c r="AY373" s="123"/>
      <c r="AZ373" s="123"/>
      <c r="BA373" s="123"/>
      <c r="BB373" s="123"/>
      <c r="BC373" s="123"/>
      <c r="BD373" s="123"/>
      <c r="BE373" s="123"/>
      <c r="BF373" s="123"/>
      <c r="BG373" s="123"/>
      <c r="BH373" s="123"/>
      <c r="BI373" s="123"/>
      <c r="BJ373" s="123"/>
      <c r="BK373" s="123"/>
      <c r="BL373" s="123"/>
      <c r="BM373" s="123"/>
      <c r="BN373" s="123"/>
      <c r="BO373" s="123"/>
      <c r="BP373" s="123"/>
      <c r="BQ373" s="123"/>
      <c r="BR373" s="123"/>
      <c r="BS373" s="123"/>
      <c r="BT373" s="123"/>
    </row>
    <row r="374" spans="23:72" s="46" customFormat="1" x14ac:dyDescent="0.25">
      <c r="W374" s="97"/>
      <c r="X374" s="97"/>
      <c r="Z374" s="123"/>
      <c r="AA374" s="123"/>
      <c r="AB374" s="123"/>
      <c r="AC374" s="123"/>
      <c r="AD374" s="123"/>
      <c r="AE374" s="123"/>
      <c r="AF374" s="123"/>
      <c r="AG374" s="123"/>
      <c r="AH374" s="123"/>
      <c r="AI374" s="123"/>
      <c r="AJ374" s="123"/>
      <c r="AK374" s="123"/>
      <c r="AL374" s="123"/>
      <c r="AM374" s="123"/>
      <c r="AN374" s="123"/>
      <c r="AO374" s="123"/>
      <c r="AP374" s="123"/>
      <c r="AQ374" s="123"/>
      <c r="AR374" s="123"/>
      <c r="AS374" s="123"/>
      <c r="AT374" s="123"/>
      <c r="AU374" s="123"/>
      <c r="AV374" s="123"/>
      <c r="AW374" s="123"/>
      <c r="AX374" s="123"/>
      <c r="AY374" s="123"/>
      <c r="AZ374" s="123"/>
      <c r="BA374" s="123"/>
      <c r="BB374" s="123"/>
      <c r="BC374" s="123"/>
      <c r="BD374" s="123"/>
      <c r="BE374" s="123"/>
      <c r="BF374" s="123"/>
      <c r="BG374" s="123"/>
      <c r="BH374" s="123"/>
      <c r="BI374" s="123"/>
      <c r="BJ374" s="123"/>
      <c r="BK374" s="123"/>
      <c r="BL374" s="123"/>
      <c r="BM374" s="123"/>
      <c r="BN374" s="123"/>
      <c r="BO374" s="123"/>
      <c r="BP374" s="123"/>
      <c r="BQ374" s="123"/>
      <c r="BR374" s="123"/>
      <c r="BS374" s="123"/>
      <c r="BT374" s="123"/>
    </row>
    <row r="375" spans="23:72" s="46" customFormat="1" x14ac:dyDescent="0.25">
      <c r="W375" s="97"/>
      <c r="X375" s="97"/>
      <c r="Z375" s="123"/>
      <c r="AA375" s="123"/>
      <c r="AB375" s="123"/>
      <c r="AC375" s="123"/>
      <c r="AD375" s="123"/>
      <c r="AE375" s="123"/>
      <c r="AF375" s="123"/>
      <c r="AG375" s="123"/>
      <c r="AH375" s="123"/>
      <c r="AI375" s="123"/>
      <c r="AJ375" s="123"/>
      <c r="AK375" s="123"/>
      <c r="AL375" s="123"/>
      <c r="AM375" s="123"/>
      <c r="AN375" s="123"/>
      <c r="AO375" s="123"/>
      <c r="AP375" s="123"/>
      <c r="AQ375" s="123"/>
      <c r="AR375" s="123"/>
      <c r="AS375" s="123"/>
      <c r="AT375" s="123"/>
      <c r="AU375" s="123"/>
      <c r="AV375" s="123"/>
      <c r="AW375" s="123"/>
      <c r="AX375" s="123"/>
      <c r="AY375" s="123"/>
      <c r="AZ375" s="123"/>
      <c r="BA375" s="123"/>
      <c r="BB375" s="123"/>
      <c r="BC375" s="123"/>
      <c r="BD375" s="123"/>
      <c r="BE375" s="123"/>
      <c r="BF375" s="123"/>
      <c r="BG375" s="123"/>
      <c r="BH375" s="123"/>
      <c r="BI375" s="123"/>
      <c r="BJ375" s="123"/>
      <c r="BK375" s="123"/>
      <c r="BL375" s="123"/>
      <c r="BM375" s="123"/>
      <c r="BN375" s="123"/>
      <c r="BO375" s="123"/>
      <c r="BP375" s="123"/>
      <c r="BQ375" s="123"/>
      <c r="BR375" s="123"/>
      <c r="BS375" s="123"/>
      <c r="BT375" s="123"/>
    </row>
    <row r="376" spans="23:72" s="46" customFormat="1" x14ac:dyDescent="0.25">
      <c r="W376" s="97"/>
      <c r="X376" s="97"/>
      <c r="Z376" s="123"/>
      <c r="AA376" s="123"/>
      <c r="AB376" s="123"/>
      <c r="AC376" s="123"/>
      <c r="AD376" s="123"/>
      <c r="AE376" s="123"/>
      <c r="AF376" s="123"/>
      <c r="AG376" s="123"/>
      <c r="AH376" s="123"/>
      <c r="AI376" s="123"/>
      <c r="AJ376" s="123"/>
      <c r="AK376" s="123"/>
      <c r="AL376" s="123"/>
      <c r="AM376" s="123"/>
      <c r="AN376" s="123"/>
      <c r="AO376" s="123"/>
      <c r="AP376" s="123"/>
      <c r="AQ376" s="123"/>
      <c r="AR376" s="123"/>
      <c r="AS376" s="123"/>
      <c r="AT376" s="123"/>
      <c r="AU376" s="123"/>
      <c r="AV376" s="123"/>
      <c r="AW376" s="123"/>
      <c r="AX376" s="123"/>
      <c r="AY376" s="123"/>
      <c r="AZ376" s="123"/>
      <c r="BA376" s="123"/>
      <c r="BB376" s="123"/>
      <c r="BC376" s="123"/>
      <c r="BD376" s="123"/>
      <c r="BE376" s="123"/>
      <c r="BF376" s="123"/>
      <c r="BG376" s="123"/>
      <c r="BH376" s="123"/>
      <c r="BI376" s="123"/>
      <c r="BJ376" s="123"/>
      <c r="BK376" s="123"/>
      <c r="BL376" s="123"/>
      <c r="BM376" s="123"/>
      <c r="BN376" s="123"/>
      <c r="BO376" s="123"/>
      <c r="BP376" s="123"/>
      <c r="BQ376" s="123"/>
      <c r="BR376" s="123"/>
      <c r="BS376" s="123"/>
      <c r="BT376" s="123"/>
    </row>
    <row r="377" spans="23:72" s="46" customFormat="1" x14ac:dyDescent="0.25">
      <c r="W377" s="97"/>
      <c r="X377" s="97"/>
      <c r="Z377" s="123"/>
      <c r="AA377" s="123"/>
      <c r="AB377" s="123"/>
      <c r="AC377" s="123"/>
      <c r="AD377" s="123"/>
      <c r="AE377" s="123"/>
      <c r="AF377" s="123"/>
      <c r="AG377" s="123"/>
      <c r="AH377" s="123"/>
      <c r="AI377" s="123"/>
      <c r="AJ377" s="123"/>
      <c r="AK377" s="123"/>
      <c r="AL377" s="123"/>
      <c r="AM377" s="123"/>
      <c r="AN377" s="123"/>
      <c r="AO377" s="123"/>
      <c r="AP377" s="123"/>
      <c r="AQ377" s="123"/>
      <c r="AR377" s="123"/>
      <c r="AS377" s="123"/>
      <c r="AT377" s="123"/>
      <c r="AU377" s="123"/>
      <c r="AV377" s="123"/>
      <c r="AW377" s="123"/>
      <c r="AX377" s="123"/>
      <c r="AY377" s="123"/>
      <c r="AZ377" s="123"/>
      <c r="BA377" s="123"/>
      <c r="BB377" s="123"/>
      <c r="BC377" s="123"/>
      <c r="BD377" s="123"/>
      <c r="BE377" s="123"/>
      <c r="BF377" s="123"/>
      <c r="BG377" s="123"/>
      <c r="BH377" s="123"/>
      <c r="BI377" s="123"/>
      <c r="BJ377" s="123"/>
      <c r="BK377" s="123"/>
      <c r="BL377" s="123"/>
      <c r="BM377" s="123"/>
      <c r="BN377" s="123"/>
      <c r="BO377" s="123"/>
      <c r="BP377" s="123"/>
      <c r="BQ377" s="123"/>
      <c r="BR377" s="123"/>
      <c r="BS377" s="123"/>
      <c r="BT377" s="123"/>
    </row>
    <row r="378" spans="23:72" s="46" customFormat="1" x14ac:dyDescent="0.25">
      <c r="W378" s="97"/>
      <c r="X378" s="97"/>
      <c r="Z378" s="123"/>
      <c r="AA378" s="123"/>
      <c r="AB378" s="123"/>
      <c r="AC378" s="123"/>
      <c r="AD378" s="123"/>
      <c r="AE378" s="123"/>
      <c r="AF378" s="123"/>
      <c r="AG378" s="123"/>
      <c r="AH378" s="123"/>
      <c r="AI378" s="123"/>
      <c r="AJ378" s="123"/>
      <c r="AK378" s="123"/>
      <c r="AL378" s="123"/>
      <c r="AM378" s="123"/>
      <c r="AN378" s="123"/>
      <c r="AO378" s="123"/>
      <c r="AP378" s="123"/>
      <c r="AQ378" s="123"/>
      <c r="AR378" s="123"/>
      <c r="AS378" s="123"/>
      <c r="AT378" s="123"/>
      <c r="AU378" s="123"/>
      <c r="AV378" s="123"/>
      <c r="AW378" s="123"/>
      <c r="AX378" s="123"/>
      <c r="AY378" s="123"/>
      <c r="AZ378" s="123"/>
      <c r="BA378" s="123"/>
      <c r="BB378" s="123"/>
      <c r="BC378" s="123"/>
      <c r="BD378" s="123"/>
      <c r="BE378" s="123"/>
      <c r="BF378" s="123"/>
      <c r="BG378" s="123"/>
      <c r="BH378" s="123"/>
      <c r="BI378" s="123"/>
      <c r="BJ378" s="123"/>
      <c r="BK378" s="123"/>
      <c r="BL378" s="123"/>
      <c r="BM378" s="123"/>
      <c r="BN378" s="123"/>
      <c r="BO378" s="123"/>
      <c r="BP378" s="123"/>
      <c r="BQ378" s="123"/>
      <c r="BR378" s="123"/>
      <c r="BS378" s="123"/>
      <c r="BT378" s="123"/>
    </row>
    <row r="379" spans="23:72" s="46" customFormat="1" x14ac:dyDescent="0.25">
      <c r="W379" s="97"/>
      <c r="X379" s="97"/>
      <c r="Z379" s="123"/>
      <c r="AA379" s="123"/>
      <c r="AB379" s="123"/>
      <c r="AC379" s="123"/>
      <c r="AD379" s="123"/>
      <c r="AE379" s="123"/>
      <c r="AF379" s="123"/>
      <c r="AG379" s="123"/>
      <c r="AH379" s="123"/>
      <c r="AI379" s="123"/>
      <c r="AJ379" s="123"/>
      <c r="AK379" s="123"/>
      <c r="AL379" s="123"/>
      <c r="AM379" s="123"/>
      <c r="AN379" s="123"/>
      <c r="AO379" s="123"/>
      <c r="AP379" s="123"/>
      <c r="AQ379" s="123"/>
      <c r="AR379" s="123"/>
      <c r="AS379" s="123"/>
      <c r="AT379" s="123"/>
      <c r="AU379" s="123"/>
      <c r="AV379" s="123"/>
      <c r="AW379" s="123"/>
      <c r="AX379" s="123"/>
      <c r="AY379" s="123"/>
      <c r="AZ379" s="123"/>
      <c r="BA379" s="123"/>
      <c r="BB379" s="123"/>
      <c r="BC379" s="123"/>
      <c r="BD379" s="123"/>
      <c r="BE379" s="123"/>
      <c r="BF379" s="123"/>
      <c r="BG379" s="123"/>
      <c r="BH379" s="123"/>
      <c r="BI379" s="123"/>
      <c r="BJ379" s="123"/>
      <c r="BK379" s="123"/>
      <c r="BL379" s="123"/>
      <c r="BM379" s="123"/>
      <c r="BN379" s="123"/>
      <c r="BO379" s="123"/>
      <c r="BP379" s="123"/>
      <c r="BQ379" s="123"/>
      <c r="BR379" s="123"/>
      <c r="BS379" s="123"/>
      <c r="BT379" s="123"/>
    </row>
    <row r="380" spans="23:72" s="46" customFormat="1" x14ac:dyDescent="0.25">
      <c r="W380" s="97"/>
      <c r="X380" s="97"/>
      <c r="Z380" s="123"/>
      <c r="AA380" s="123"/>
      <c r="AB380" s="123"/>
      <c r="AC380" s="123"/>
      <c r="AD380" s="123"/>
      <c r="AE380" s="123"/>
      <c r="AF380" s="123"/>
      <c r="AG380" s="123"/>
      <c r="AH380" s="123"/>
      <c r="AI380" s="123"/>
      <c r="AJ380" s="123"/>
      <c r="AK380" s="123"/>
      <c r="AL380" s="123"/>
      <c r="AM380" s="123"/>
      <c r="AN380" s="123"/>
      <c r="AO380" s="123"/>
      <c r="AP380" s="123"/>
      <c r="AQ380" s="123"/>
      <c r="AR380" s="123"/>
      <c r="AS380" s="123"/>
      <c r="AT380" s="123"/>
      <c r="AU380" s="123"/>
      <c r="AV380" s="123"/>
      <c r="AW380" s="123"/>
      <c r="AX380" s="123"/>
      <c r="AY380" s="123"/>
      <c r="AZ380" s="123"/>
      <c r="BA380" s="123"/>
      <c r="BB380" s="123"/>
      <c r="BC380" s="123"/>
      <c r="BD380" s="123"/>
      <c r="BE380" s="123"/>
      <c r="BF380" s="123"/>
      <c r="BG380" s="123"/>
      <c r="BH380" s="123"/>
      <c r="BI380" s="123"/>
      <c r="BJ380" s="123"/>
      <c r="BK380" s="123"/>
      <c r="BL380" s="123"/>
      <c r="BM380" s="123"/>
      <c r="BN380" s="123"/>
      <c r="BO380" s="123"/>
      <c r="BP380" s="123"/>
      <c r="BQ380" s="123"/>
      <c r="BR380" s="123"/>
      <c r="BS380" s="123"/>
      <c r="BT380" s="123"/>
    </row>
    <row r="381" spans="23:72" s="46" customFormat="1" x14ac:dyDescent="0.25">
      <c r="W381" s="97"/>
      <c r="X381" s="97"/>
      <c r="Z381" s="123"/>
      <c r="AA381" s="123"/>
      <c r="AB381" s="123"/>
      <c r="AC381" s="123"/>
      <c r="AD381" s="123"/>
      <c r="AE381" s="123"/>
      <c r="AF381" s="123"/>
      <c r="AG381" s="123"/>
      <c r="AH381" s="123"/>
      <c r="AI381" s="123"/>
      <c r="AJ381" s="123"/>
      <c r="AK381" s="123"/>
      <c r="AL381" s="123"/>
      <c r="AM381" s="123"/>
      <c r="AN381" s="123"/>
      <c r="AO381" s="123"/>
      <c r="AP381" s="123"/>
      <c r="AQ381" s="123"/>
      <c r="AR381" s="123"/>
      <c r="AS381" s="123"/>
      <c r="AT381" s="123"/>
      <c r="AU381" s="123"/>
      <c r="AV381" s="123"/>
      <c r="AW381" s="123"/>
      <c r="AX381" s="123"/>
      <c r="AY381" s="123"/>
      <c r="AZ381" s="123"/>
      <c r="BA381" s="123"/>
      <c r="BB381" s="123"/>
      <c r="BC381" s="123"/>
      <c r="BD381" s="123"/>
      <c r="BE381" s="123"/>
      <c r="BF381" s="123"/>
      <c r="BG381" s="123"/>
      <c r="BH381" s="123"/>
      <c r="BI381" s="123"/>
      <c r="BJ381" s="123"/>
      <c r="BK381" s="123"/>
      <c r="BL381" s="123"/>
      <c r="BM381" s="123"/>
      <c r="BN381" s="123"/>
      <c r="BO381" s="123"/>
      <c r="BP381" s="123"/>
      <c r="BQ381" s="123"/>
      <c r="BR381" s="123"/>
      <c r="BS381" s="123"/>
      <c r="BT381" s="123"/>
    </row>
    <row r="382" spans="23:72" s="46" customFormat="1" x14ac:dyDescent="0.25">
      <c r="W382" s="97"/>
      <c r="X382" s="97"/>
      <c r="Z382" s="123"/>
      <c r="AA382" s="123"/>
      <c r="AB382" s="123"/>
      <c r="AC382" s="123"/>
      <c r="AD382" s="123"/>
      <c r="AE382" s="123"/>
      <c r="AF382" s="123"/>
      <c r="AG382" s="123"/>
      <c r="AH382" s="123"/>
      <c r="AI382" s="123"/>
      <c r="AJ382" s="123"/>
      <c r="AK382" s="123"/>
      <c r="AL382" s="123"/>
      <c r="AM382" s="123"/>
      <c r="AN382" s="123"/>
      <c r="AO382" s="123"/>
      <c r="AP382" s="123"/>
      <c r="AQ382" s="123"/>
      <c r="AR382" s="123"/>
      <c r="AS382" s="123"/>
      <c r="AT382" s="123"/>
      <c r="AU382" s="123"/>
      <c r="AV382" s="123"/>
      <c r="AW382" s="123"/>
      <c r="AX382" s="123"/>
      <c r="AY382" s="123"/>
      <c r="AZ382" s="123"/>
      <c r="BA382" s="123"/>
      <c r="BB382" s="123"/>
      <c r="BC382" s="123"/>
      <c r="BD382" s="123"/>
      <c r="BE382" s="123"/>
      <c r="BF382" s="123"/>
      <c r="BG382" s="123"/>
      <c r="BH382" s="123"/>
      <c r="BI382" s="123"/>
      <c r="BJ382" s="123"/>
      <c r="BK382" s="123"/>
      <c r="BL382" s="123"/>
      <c r="BM382" s="123"/>
      <c r="BN382" s="123"/>
      <c r="BO382" s="123"/>
      <c r="BP382" s="123"/>
      <c r="BQ382" s="123"/>
      <c r="BR382" s="123"/>
      <c r="BS382" s="123"/>
      <c r="BT382" s="123"/>
    </row>
    <row r="383" spans="23:72" s="46" customFormat="1" x14ac:dyDescent="0.25">
      <c r="W383" s="97"/>
      <c r="X383" s="97"/>
      <c r="Z383" s="123"/>
      <c r="AA383" s="123"/>
      <c r="AB383" s="123"/>
      <c r="AC383" s="123"/>
      <c r="AD383" s="123"/>
      <c r="AE383" s="123"/>
      <c r="AF383" s="123"/>
      <c r="AG383" s="123"/>
      <c r="AH383" s="123"/>
      <c r="AI383" s="123"/>
      <c r="AJ383" s="123"/>
      <c r="AK383" s="123"/>
      <c r="AL383" s="123"/>
      <c r="AM383" s="123"/>
      <c r="AN383" s="123"/>
      <c r="AO383" s="123"/>
      <c r="AP383" s="123"/>
      <c r="AQ383" s="123"/>
      <c r="AR383" s="123"/>
      <c r="AS383" s="123"/>
      <c r="AT383" s="123"/>
      <c r="AU383" s="123"/>
      <c r="AV383" s="123"/>
      <c r="AW383" s="123"/>
      <c r="AX383" s="123"/>
      <c r="AY383" s="123"/>
      <c r="AZ383" s="123"/>
      <c r="BA383" s="123"/>
      <c r="BB383" s="123"/>
      <c r="BC383" s="123"/>
      <c r="BD383" s="123"/>
      <c r="BE383" s="123"/>
      <c r="BF383" s="123"/>
      <c r="BG383" s="123"/>
      <c r="BH383" s="123"/>
      <c r="BI383" s="123"/>
      <c r="BJ383" s="123"/>
      <c r="BK383" s="123"/>
      <c r="BL383" s="123"/>
      <c r="BM383" s="123"/>
      <c r="BN383" s="123"/>
      <c r="BO383" s="123"/>
      <c r="BP383" s="123"/>
      <c r="BQ383" s="123"/>
      <c r="BR383" s="123"/>
      <c r="BS383" s="123"/>
      <c r="BT383" s="123"/>
    </row>
    <row r="384" spans="23:72" s="46" customFormat="1" x14ac:dyDescent="0.25">
      <c r="W384" s="97"/>
      <c r="X384" s="97"/>
      <c r="Z384" s="123"/>
      <c r="AA384" s="123"/>
      <c r="AB384" s="123"/>
      <c r="AC384" s="123"/>
      <c r="AD384" s="123"/>
      <c r="AE384" s="123"/>
      <c r="AF384" s="123"/>
      <c r="AG384" s="123"/>
      <c r="AH384" s="123"/>
      <c r="AI384" s="123"/>
      <c r="AJ384" s="123"/>
      <c r="AK384" s="123"/>
      <c r="AL384" s="123"/>
      <c r="AM384" s="123"/>
      <c r="AN384" s="123"/>
      <c r="AO384" s="123"/>
      <c r="AP384" s="123"/>
      <c r="AQ384" s="123"/>
      <c r="AR384" s="123"/>
      <c r="AS384" s="123"/>
      <c r="AT384" s="123"/>
      <c r="AU384" s="123"/>
      <c r="AV384" s="123"/>
      <c r="AW384" s="123"/>
      <c r="AX384" s="123"/>
      <c r="AY384" s="123"/>
      <c r="AZ384" s="123"/>
      <c r="BA384" s="123"/>
      <c r="BB384" s="123"/>
      <c r="BC384" s="123"/>
      <c r="BD384" s="123"/>
      <c r="BE384" s="123"/>
      <c r="BF384" s="123"/>
      <c r="BG384" s="123"/>
      <c r="BH384" s="123"/>
      <c r="BI384" s="123"/>
      <c r="BJ384" s="123"/>
      <c r="BK384" s="123"/>
      <c r="BL384" s="123"/>
      <c r="BM384" s="123"/>
      <c r="BN384" s="123"/>
      <c r="BO384" s="123"/>
      <c r="BP384" s="123"/>
      <c r="BQ384" s="123"/>
      <c r="BR384" s="123"/>
      <c r="BS384" s="123"/>
      <c r="BT384" s="123"/>
    </row>
    <row r="385" spans="23:72" s="46" customFormat="1" x14ac:dyDescent="0.25">
      <c r="W385" s="97"/>
      <c r="X385" s="97"/>
      <c r="Z385" s="123"/>
      <c r="AA385" s="123"/>
      <c r="AB385" s="123"/>
      <c r="AC385" s="123"/>
      <c r="AD385" s="123"/>
      <c r="AE385" s="123"/>
      <c r="AF385" s="123"/>
      <c r="AG385" s="123"/>
      <c r="AH385" s="123"/>
      <c r="AI385" s="123"/>
      <c r="AJ385" s="123"/>
      <c r="AK385" s="123"/>
      <c r="AL385" s="123"/>
      <c r="AM385" s="123"/>
      <c r="AN385" s="123"/>
      <c r="AO385" s="123"/>
      <c r="AP385" s="123"/>
      <c r="AQ385" s="123"/>
      <c r="AR385" s="123"/>
      <c r="AS385" s="123"/>
      <c r="AT385" s="123"/>
      <c r="AU385" s="123"/>
      <c r="AV385" s="123"/>
      <c r="AW385" s="123"/>
      <c r="AX385" s="123"/>
      <c r="AY385" s="123"/>
      <c r="AZ385" s="123"/>
      <c r="BA385" s="123"/>
      <c r="BB385" s="123"/>
      <c r="BC385" s="123"/>
      <c r="BD385" s="123"/>
      <c r="BE385" s="123"/>
      <c r="BF385" s="123"/>
      <c r="BG385" s="123"/>
      <c r="BH385" s="123"/>
      <c r="BI385" s="123"/>
      <c r="BJ385" s="123"/>
      <c r="BK385" s="123"/>
      <c r="BL385" s="123"/>
      <c r="BM385" s="123"/>
      <c r="BN385" s="123"/>
      <c r="BO385" s="123"/>
      <c r="BP385" s="123"/>
      <c r="BQ385" s="123"/>
      <c r="BR385" s="123"/>
      <c r="BS385" s="123"/>
      <c r="BT385" s="123"/>
    </row>
    <row r="386" spans="23:72" s="46" customFormat="1" x14ac:dyDescent="0.25">
      <c r="W386" s="97"/>
      <c r="X386" s="97"/>
      <c r="Z386" s="123"/>
      <c r="AA386" s="123"/>
      <c r="AB386" s="123"/>
      <c r="AC386" s="123"/>
      <c r="AD386" s="123"/>
      <c r="AE386" s="123"/>
      <c r="AF386" s="123"/>
      <c r="AG386" s="123"/>
      <c r="AH386" s="123"/>
      <c r="AI386" s="123"/>
      <c r="AJ386" s="123"/>
      <c r="AK386" s="123"/>
      <c r="AL386" s="123"/>
      <c r="AM386" s="123"/>
      <c r="AN386" s="123"/>
      <c r="AO386" s="123"/>
      <c r="AP386" s="123"/>
      <c r="AQ386" s="123"/>
      <c r="AR386" s="123"/>
      <c r="AS386" s="123"/>
      <c r="AT386" s="123"/>
      <c r="AU386" s="123"/>
      <c r="AV386" s="123"/>
      <c r="AW386" s="123"/>
      <c r="AX386" s="123"/>
      <c r="AY386" s="123"/>
      <c r="AZ386" s="123"/>
      <c r="BA386" s="123"/>
      <c r="BB386" s="123"/>
      <c r="BC386" s="123"/>
      <c r="BD386" s="123"/>
      <c r="BE386" s="123"/>
      <c r="BF386" s="123"/>
      <c r="BG386" s="123"/>
      <c r="BH386" s="123"/>
      <c r="BI386" s="123"/>
      <c r="BJ386" s="123"/>
      <c r="BK386" s="123"/>
      <c r="BL386" s="123"/>
      <c r="BM386" s="123"/>
      <c r="BN386" s="123"/>
      <c r="BO386" s="123"/>
      <c r="BP386" s="123"/>
      <c r="BQ386" s="123"/>
      <c r="BR386" s="123"/>
      <c r="BS386" s="123"/>
      <c r="BT386" s="123"/>
    </row>
    <row r="387" spans="23:72" s="46" customFormat="1" x14ac:dyDescent="0.25">
      <c r="W387" s="97"/>
      <c r="X387" s="97"/>
      <c r="Z387" s="123"/>
      <c r="AA387" s="123"/>
      <c r="AB387" s="123"/>
      <c r="AC387" s="123"/>
      <c r="AD387" s="123"/>
      <c r="AE387" s="123"/>
      <c r="AF387" s="123"/>
      <c r="AG387" s="123"/>
      <c r="AH387" s="123"/>
      <c r="AI387" s="123"/>
      <c r="AJ387" s="123"/>
      <c r="AK387" s="123"/>
      <c r="AL387" s="123"/>
      <c r="AM387" s="123"/>
      <c r="AN387" s="123"/>
      <c r="AO387" s="123"/>
      <c r="AP387" s="123"/>
      <c r="AQ387" s="123"/>
      <c r="AR387" s="123"/>
      <c r="AS387" s="123"/>
      <c r="AT387" s="123"/>
      <c r="AU387" s="123"/>
      <c r="AV387" s="123"/>
      <c r="AW387" s="123"/>
      <c r="AX387" s="123"/>
      <c r="AY387" s="123"/>
      <c r="AZ387" s="123"/>
      <c r="BA387" s="123"/>
      <c r="BB387" s="123"/>
      <c r="BC387" s="123"/>
      <c r="BD387" s="123"/>
      <c r="BE387" s="123"/>
      <c r="BF387" s="123"/>
      <c r="BG387" s="123"/>
      <c r="BH387" s="123"/>
      <c r="BI387" s="123"/>
      <c r="BJ387" s="123"/>
      <c r="BK387" s="123"/>
      <c r="BL387" s="123"/>
      <c r="BM387" s="123"/>
      <c r="BN387" s="123"/>
      <c r="BO387" s="123"/>
      <c r="BP387" s="123"/>
      <c r="BQ387" s="123"/>
      <c r="BR387" s="123"/>
      <c r="BS387" s="123"/>
      <c r="BT387" s="123"/>
    </row>
    <row r="388" spans="23:72" s="46" customFormat="1" x14ac:dyDescent="0.25">
      <c r="W388" s="97"/>
      <c r="X388" s="97"/>
      <c r="Z388" s="123"/>
      <c r="AA388" s="123"/>
      <c r="AB388" s="123"/>
      <c r="AC388" s="123"/>
      <c r="AD388" s="123"/>
      <c r="AE388" s="123"/>
      <c r="AF388" s="123"/>
      <c r="AG388" s="123"/>
      <c r="AH388" s="123"/>
      <c r="AI388" s="123"/>
      <c r="AJ388" s="123"/>
      <c r="AK388" s="123"/>
      <c r="AL388" s="123"/>
      <c r="AM388" s="123"/>
      <c r="AN388" s="123"/>
      <c r="AO388" s="123"/>
      <c r="AP388" s="123"/>
      <c r="AQ388" s="123"/>
      <c r="AR388" s="123"/>
      <c r="AS388" s="123"/>
      <c r="AT388" s="123"/>
      <c r="AU388" s="123"/>
      <c r="AV388" s="123"/>
      <c r="AW388" s="123"/>
      <c r="AX388" s="123"/>
      <c r="AY388" s="123"/>
      <c r="AZ388" s="123"/>
      <c r="BA388" s="123"/>
      <c r="BB388" s="123"/>
      <c r="BC388" s="123"/>
      <c r="BD388" s="123"/>
      <c r="BE388" s="123"/>
      <c r="BF388" s="123"/>
      <c r="BG388" s="123"/>
      <c r="BH388" s="123"/>
      <c r="BI388" s="123"/>
      <c r="BJ388" s="123"/>
      <c r="BK388" s="123"/>
      <c r="BL388" s="123"/>
      <c r="BM388" s="123"/>
      <c r="BN388" s="123"/>
      <c r="BO388" s="123"/>
      <c r="BP388" s="123"/>
      <c r="BQ388" s="123"/>
      <c r="BR388" s="123"/>
      <c r="BS388" s="123"/>
      <c r="BT388" s="123"/>
    </row>
    <row r="389" spans="23:72" s="46" customFormat="1" x14ac:dyDescent="0.25">
      <c r="W389" s="97"/>
      <c r="X389" s="97"/>
      <c r="Z389" s="123"/>
      <c r="AA389" s="123"/>
      <c r="AB389" s="123"/>
      <c r="AC389" s="123"/>
      <c r="AD389" s="123"/>
      <c r="AE389" s="123"/>
      <c r="AF389" s="123"/>
      <c r="AG389" s="123"/>
      <c r="AH389" s="123"/>
      <c r="AI389" s="123"/>
      <c r="AJ389" s="123"/>
      <c r="AK389" s="123"/>
      <c r="AL389" s="123"/>
      <c r="AM389" s="123"/>
      <c r="AN389" s="123"/>
      <c r="AO389" s="123"/>
      <c r="AP389" s="123"/>
      <c r="AQ389" s="123"/>
      <c r="AR389" s="123"/>
      <c r="AS389" s="123"/>
      <c r="AT389" s="123"/>
      <c r="AU389" s="123"/>
      <c r="AV389" s="123"/>
      <c r="AW389" s="123"/>
      <c r="AX389" s="123"/>
      <c r="AY389" s="123"/>
      <c r="AZ389" s="123"/>
      <c r="BA389" s="123"/>
      <c r="BB389" s="123"/>
      <c r="BC389" s="123"/>
      <c r="BD389" s="123"/>
      <c r="BE389" s="123"/>
      <c r="BF389" s="123"/>
      <c r="BG389" s="123"/>
      <c r="BH389" s="123"/>
      <c r="BI389" s="123"/>
      <c r="BJ389" s="123"/>
      <c r="BK389" s="123"/>
      <c r="BL389" s="123"/>
      <c r="BM389" s="123"/>
      <c r="BN389" s="123"/>
      <c r="BO389" s="123"/>
      <c r="BP389" s="123"/>
      <c r="BQ389" s="123"/>
      <c r="BR389" s="123"/>
      <c r="BS389" s="123"/>
      <c r="BT389" s="123"/>
    </row>
    <row r="390" spans="23:72" s="46" customFormat="1" x14ac:dyDescent="0.25">
      <c r="W390" s="97"/>
      <c r="X390" s="97"/>
      <c r="Z390" s="123"/>
      <c r="AA390" s="123"/>
      <c r="AB390" s="123"/>
      <c r="AC390" s="123"/>
      <c r="AD390" s="123"/>
      <c r="AE390" s="123"/>
      <c r="AF390" s="123"/>
      <c r="AG390" s="123"/>
      <c r="AH390" s="123"/>
      <c r="AI390" s="123"/>
      <c r="AJ390" s="123"/>
      <c r="AK390" s="123"/>
      <c r="AL390" s="123"/>
      <c r="AM390" s="123"/>
      <c r="AN390" s="123"/>
      <c r="AO390" s="123"/>
      <c r="AP390" s="123"/>
      <c r="AQ390" s="123"/>
      <c r="AR390" s="123"/>
      <c r="AS390" s="123"/>
      <c r="AT390" s="123"/>
      <c r="AU390" s="123"/>
      <c r="AV390" s="123"/>
      <c r="AW390" s="123"/>
      <c r="AX390" s="123"/>
      <c r="AY390" s="123"/>
      <c r="AZ390" s="123"/>
      <c r="BA390" s="123"/>
      <c r="BB390" s="123"/>
      <c r="BC390" s="123"/>
      <c r="BD390" s="123"/>
      <c r="BE390" s="123"/>
      <c r="BF390" s="123"/>
      <c r="BG390" s="123"/>
      <c r="BH390" s="123"/>
      <c r="BI390" s="123"/>
      <c r="BJ390" s="123"/>
      <c r="BK390" s="123"/>
      <c r="BL390" s="123"/>
      <c r="BM390" s="123"/>
      <c r="BN390" s="123"/>
      <c r="BO390" s="123"/>
      <c r="BP390" s="123"/>
      <c r="BQ390" s="123"/>
      <c r="BR390" s="123"/>
      <c r="BS390" s="123"/>
      <c r="BT390" s="123"/>
    </row>
    <row r="391" spans="23:72" s="46" customFormat="1" x14ac:dyDescent="0.25">
      <c r="W391" s="97"/>
      <c r="X391" s="97"/>
      <c r="Z391" s="123"/>
      <c r="AA391" s="123"/>
      <c r="AB391" s="123"/>
      <c r="AC391" s="123"/>
      <c r="AD391" s="123"/>
      <c r="AE391" s="123"/>
      <c r="AF391" s="123"/>
      <c r="AG391" s="123"/>
      <c r="AH391" s="123"/>
      <c r="AI391" s="123"/>
      <c r="AJ391" s="123"/>
      <c r="AK391" s="123"/>
      <c r="AL391" s="123"/>
      <c r="AM391" s="123"/>
      <c r="AN391" s="123"/>
      <c r="AO391" s="123"/>
      <c r="AP391" s="123"/>
      <c r="AQ391" s="123"/>
      <c r="AR391" s="123"/>
      <c r="AS391" s="123"/>
      <c r="AT391" s="123"/>
      <c r="AU391" s="123"/>
      <c r="AV391" s="123"/>
      <c r="AW391" s="123"/>
      <c r="AX391" s="123"/>
      <c r="AY391" s="123"/>
      <c r="AZ391" s="123"/>
      <c r="BA391" s="123"/>
      <c r="BB391" s="123"/>
      <c r="BC391" s="123"/>
      <c r="BD391" s="123"/>
      <c r="BE391" s="123"/>
      <c r="BF391" s="123"/>
      <c r="BG391" s="123"/>
      <c r="BH391" s="123"/>
      <c r="BI391" s="123"/>
      <c r="BJ391" s="123"/>
      <c r="BK391" s="123"/>
      <c r="BL391" s="123"/>
      <c r="BM391" s="123"/>
      <c r="BN391" s="123"/>
      <c r="BO391" s="123"/>
      <c r="BP391" s="123"/>
      <c r="BQ391" s="123"/>
      <c r="BR391" s="123"/>
      <c r="BS391" s="123"/>
      <c r="BT391" s="123"/>
    </row>
    <row r="392" spans="23:72" s="46" customFormat="1" x14ac:dyDescent="0.25">
      <c r="W392" s="97"/>
      <c r="X392" s="97"/>
      <c r="Z392" s="123"/>
      <c r="AA392" s="123"/>
      <c r="AB392" s="123"/>
      <c r="AC392" s="123"/>
      <c r="AD392" s="123"/>
      <c r="AE392" s="123"/>
      <c r="AF392" s="123"/>
      <c r="AG392" s="123"/>
      <c r="AH392" s="123"/>
      <c r="AI392" s="123"/>
      <c r="AJ392" s="123"/>
      <c r="AK392" s="123"/>
      <c r="AL392" s="123"/>
      <c r="AM392" s="123"/>
      <c r="AN392" s="123"/>
      <c r="AO392" s="123"/>
      <c r="AP392" s="123"/>
      <c r="AQ392" s="123"/>
      <c r="AR392" s="123"/>
      <c r="AS392" s="123"/>
      <c r="AT392" s="123"/>
      <c r="AU392" s="123"/>
      <c r="AV392" s="123"/>
      <c r="AW392" s="123"/>
      <c r="AX392" s="123"/>
      <c r="AY392" s="123"/>
      <c r="AZ392" s="123"/>
      <c r="BA392" s="123"/>
      <c r="BB392" s="123"/>
      <c r="BC392" s="123"/>
      <c r="BD392" s="123"/>
      <c r="BE392" s="123"/>
      <c r="BF392" s="123"/>
      <c r="BG392" s="123"/>
      <c r="BH392" s="123"/>
      <c r="BI392" s="123"/>
      <c r="BJ392" s="123"/>
      <c r="BK392" s="123"/>
      <c r="BL392" s="123"/>
      <c r="BM392" s="123"/>
      <c r="BN392" s="123"/>
      <c r="BO392" s="123"/>
      <c r="BP392" s="123"/>
      <c r="BQ392" s="123"/>
      <c r="BR392" s="123"/>
      <c r="BS392" s="123"/>
      <c r="BT392" s="123"/>
    </row>
    <row r="393" spans="23:72" s="46" customFormat="1" x14ac:dyDescent="0.25">
      <c r="W393" s="97"/>
      <c r="X393" s="97"/>
      <c r="Z393" s="123"/>
      <c r="AA393" s="123"/>
      <c r="AB393" s="123"/>
      <c r="AC393" s="123"/>
      <c r="AD393" s="123"/>
      <c r="AE393" s="123"/>
      <c r="AF393" s="123"/>
      <c r="AG393" s="123"/>
      <c r="AH393" s="123"/>
      <c r="AI393" s="123"/>
      <c r="AJ393" s="123"/>
      <c r="AK393" s="123"/>
      <c r="AL393" s="123"/>
      <c r="AM393" s="123"/>
      <c r="AN393" s="123"/>
      <c r="AO393" s="123"/>
      <c r="AP393" s="123"/>
      <c r="AQ393" s="123"/>
      <c r="AR393" s="123"/>
      <c r="AS393" s="123"/>
      <c r="AT393" s="123"/>
      <c r="AU393" s="123"/>
      <c r="AV393" s="123"/>
      <c r="AW393" s="123"/>
      <c r="AX393" s="123"/>
      <c r="AY393" s="123"/>
      <c r="AZ393" s="123"/>
      <c r="BA393" s="123"/>
      <c r="BB393" s="123"/>
      <c r="BC393" s="123"/>
      <c r="BD393" s="123"/>
      <c r="BE393" s="123"/>
      <c r="BF393" s="123"/>
      <c r="BG393" s="123"/>
      <c r="BH393" s="123"/>
      <c r="BI393" s="123"/>
      <c r="BJ393" s="123"/>
      <c r="BK393" s="123"/>
      <c r="BL393" s="123"/>
      <c r="BM393" s="123"/>
      <c r="BN393" s="123"/>
      <c r="BO393" s="123"/>
      <c r="BP393" s="123"/>
      <c r="BQ393" s="123"/>
      <c r="BR393" s="123"/>
      <c r="BS393" s="123"/>
      <c r="BT393" s="123"/>
    </row>
    <row r="394" spans="23:72" s="46" customFormat="1" x14ac:dyDescent="0.25">
      <c r="W394" s="97"/>
      <c r="X394" s="97"/>
      <c r="Z394" s="123"/>
      <c r="AA394" s="123"/>
      <c r="AB394" s="123"/>
      <c r="AC394" s="123"/>
      <c r="AD394" s="123"/>
      <c r="AE394" s="123"/>
      <c r="AF394" s="123"/>
      <c r="AG394" s="123"/>
      <c r="AH394" s="123"/>
      <c r="AI394" s="123"/>
      <c r="AJ394" s="123"/>
      <c r="AK394" s="123"/>
      <c r="AL394" s="123"/>
      <c r="AM394" s="123"/>
      <c r="AN394" s="123"/>
      <c r="AO394" s="123"/>
      <c r="AP394" s="123"/>
      <c r="AQ394" s="123"/>
      <c r="AR394" s="123"/>
      <c r="AS394" s="123"/>
      <c r="AT394" s="123"/>
      <c r="AU394" s="123"/>
      <c r="AV394" s="123"/>
      <c r="AW394" s="123"/>
      <c r="AX394" s="123"/>
      <c r="AY394" s="123"/>
      <c r="AZ394" s="123"/>
      <c r="BA394" s="123"/>
      <c r="BB394" s="123"/>
      <c r="BC394" s="123"/>
      <c r="BD394" s="123"/>
      <c r="BE394" s="123"/>
      <c r="BF394" s="123"/>
      <c r="BG394" s="123"/>
      <c r="BH394" s="123"/>
      <c r="BI394" s="123"/>
      <c r="BJ394" s="123"/>
      <c r="BK394" s="123"/>
      <c r="BL394" s="123"/>
      <c r="BM394" s="123"/>
      <c r="BN394" s="123"/>
      <c r="BO394" s="123"/>
      <c r="BP394" s="123"/>
      <c r="BQ394" s="123"/>
      <c r="BR394" s="123"/>
      <c r="BS394" s="123"/>
      <c r="BT394" s="123"/>
    </row>
    <row r="395" spans="23:72" s="46" customFormat="1" x14ac:dyDescent="0.25">
      <c r="W395" s="97"/>
      <c r="X395" s="97"/>
      <c r="Z395" s="123"/>
      <c r="AA395" s="123"/>
      <c r="AB395" s="123"/>
      <c r="AC395" s="123"/>
      <c r="AD395" s="123"/>
      <c r="AE395" s="123"/>
      <c r="AF395" s="123"/>
      <c r="AG395" s="123"/>
      <c r="AH395" s="123"/>
      <c r="AI395" s="123"/>
      <c r="AJ395" s="123"/>
      <c r="AK395" s="123"/>
      <c r="AL395" s="123"/>
      <c r="AM395" s="123"/>
      <c r="AN395" s="123"/>
      <c r="AO395" s="123"/>
      <c r="AP395" s="123"/>
      <c r="AQ395" s="123"/>
      <c r="AR395" s="123"/>
      <c r="AS395" s="123"/>
      <c r="AT395" s="123"/>
      <c r="AU395" s="123"/>
      <c r="AV395" s="123"/>
      <c r="AW395" s="123"/>
      <c r="AX395" s="123"/>
      <c r="AY395" s="123"/>
      <c r="AZ395" s="123"/>
      <c r="BA395" s="123"/>
      <c r="BB395" s="123"/>
      <c r="BC395" s="123"/>
      <c r="BD395" s="123"/>
      <c r="BE395" s="123"/>
      <c r="BF395" s="123"/>
      <c r="BG395" s="123"/>
      <c r="BH395" s="123"/>
      <c r="BI395" s="123"/>
      <c r="BJ395" s="123"/>
      <c r="BK395" s="123"/>
      <c r="BL395" s="123"/>
      <c r="BM395" s="123"/>
      <c r="BN395" s="123"/>
      <c r="BO395" s="123"/>
      <c r="BP395" s="123"/>
      <c r="BQ395" s="123"/>
      <c r="BR395" s="123"/>
      <c r="BS395" s="123"/>
      <c r="BT395" s="123"/>
    </row>
    <row r="396" spans="23:72" s="46" customFormat="1" x14ac:dyDescent="0.25">
      <c r="W396" s="97"/>
      <c r="X396" s="97"/>
      <c r="Z396" s="123"/>
      <c r="AA396" s="123"/>
      <c r="AB396" s="123"/>
      <c r="AC396" s="123"/>
      <c r="AD396" s="123"/>
      <c r="AE396" s="123"/>
      <c r="AF396" s="123"/>
      <c r="AG396" s="123"/>
      <c r="AH396" s="123"/>
      <c r="AI396" s="123"/>
      <c r="AJ396" s="123"/>
      <c r="AK396" s="123"/>
      <c r="AL396" s="123"/>
      <c r="AM396" s="123"/>
      <c r="AN396" s="123"/>
      <c r="AO396" s="123"/>
      <c r="AP396" s="123"/>
      <c r="AQ396" s="123"/>
      <c r="AR396" s="123"/>
      <c r="AS396" s="123"/>
      <c r="AT396" s="123"/>
      <c r="AU396" s="123"/>
      <c r="AV396" s="123"/>
      <c r="AW396" s="123"/>
      <c r="AX396" s="123"/>
      <c r="AY396" s="123"/>
      <c r="AZ396" s="123"/>
      <c r="BA396" s="123"/>
      <c r="BB396" s="123"/>
      <c r="BC396" s="123"/>
      <c r="BD396" s="123"/>
      <c r="BE396" s="123"/>
      <c r="BF396" s="123"/>
      <c r="BG396" s="123"/>
      <c r="BH396" s="123"/>
      <c r="BI396" s="123"/>
      <c r="BJ396" s="123"/>
      <c r="BK396" s="123"/>
      <c r="BL396" s="123"/>
      <c r="BM396" s="123"/>
      <c r="BN396" s="123"/>
      <c r="BO396" s="123"/>
      <c r="BP396" s="123"/>
      <c r="BQ396" s="123"/>
      <c r="BR396" s="123"/>
      <c r="BS396" s="123"/>
      <c r="BT396" s="123"/>
    </row>
    <row r="397" spans="23:72" s="46" customFormat="1" x14ac:dyDescent="0.25">
      <c r="W397" s="97"/>
      <c r="X397" s="97"/>
      <c r="Z397" s="123"/>
      <c r="AA397" s="123"/>
      <c r="AB397" s="123"/>
      <c r="AC397" s="123"/>
      <c r="AD397" s="123"/>
      <c r="AE397" s="123"/>
      <c r="AF397" s="123"/>
      <c r="AG397" s="123"/>
      <c r="AH397" s="123"/>
      <c r="AI397" s="123"/>
      <c r="AJ397" s="123"/>
      <c r="AK397" s="123"/>
      <c r="AL397" s="123"/>
      <c r="AM397" s="123"/>
      <c r="AN397" s="123"/>
      <c r="AO397" s="123"/>
      <c r="AP397" s="123"/>
      <c r="AQ397" s="123"/>
      <c r="AR397" s="123"/>
      <c r="AS397" s="123"/>
      <c r="AT397" s="123"/>
      <c r="AU397" s="123"/>
      <c r="AV397" s="123"/>
      <c r="AW397" s="123"/>
      <c r="AX397" s="123"/>
      <c r="AY397" s="123"/>
      <c r="AZ397" s="123"/>
      <c r="BA397" s="123"/>
      <c r="BB397" s="123"/>
      <c r="BC397" s="123"/>
      <c r="BD397" s="123"/>
      <c r="BE397" s="123"/>
      <c r="BF397" s="123"/>
      <c r="BG397" s="123"/>
      <c r="BH397" s="123"/>
      <c r="BI397" s="123"/>
      <c r="BJ397" s="123"/>
      <c r="BK397" s="123"/>
      <c r="BL397" s="123"/>
      <c r="BM397" s="123"/>
      <c r="BN397" s="123"/>
      <c r="BO397" s="123"/>
      <c r="BP397" s="123"/>
      <c r="BQ397" s="123"/>
      <c r="BR397" s="123"/>
      <c r="BS397" s="123"/>
      <c r="BT397" s="123"/>
    </row>
    <row r="398" spans="23:72" s="46" customFormat="1" x14ac:dyDescent="0.25">
      <c r="W398" s="97"/>
      <c r="X398" s="97"/>
      <c r="Z398" s="123"/>
      <c r="AA398" s="123"/>
      <c r="AB398" s="123"/>
      <c r="AC398" s="123"/>
      <c r="AD398" s="123"/>
      <c r="AE398" s="123"/>
      <c r="AF398" s="123"/>
      <c r="AG398" s="123"/>
      <c r="AH398" s="123"/>
      <c r="AI398" s="123"/>
      <c r="AJ398" s="123"/>
      <c r="AK398" s="123"/>
      <c r="AL398" s="123"/>
      <c r="AM398" s="123"/>
      <c r="AN398" s="123"/>
      <c r="AO398" s="123"/>
      <c r="AP398" s="123"/>
      <c r="AQ398" s="123"/>
      <c r="AR398" s="123"/>
      <c r="AS398" s="123"/>
      <c r="AT398" s="123"/>
      <c r="AU398" s="123"/>
      <c r="AV398" s="123"/>
      <c r="AW398" s="123"/>
      <c r="AX398" s="123"/>
      <c r="AY398" s="123"/>
      <c r="AZ398" s="123"/>
      <c r="BA398" s="123"/>
      <c r="BB398" s="123"/>
      <c r="BC398" s="123"/>
      <c r="BD398" s="123"/>
      <c r="BE398" s="123"/>
      <c r="BF398" s="123"/>
      <c r="BG398" s="123"/>
      <c r="BH398" s="123"/>
      <c r="BI398" s="123"/>
      <c r="BJ398" s="123"/>
      <c r="BK398" s="123"/>
      <c r="BL398" s="123"/>
      <c r="BM398" s="123"/>
      <c r="BN398" s="123"/>
      <c r="BO398" s="123"/>
      <c r="BP398" s="123"/>
      <c r="BQ398" s="123"/>
      <c r="BR398" s="123"/>
      <c r="BS398" s="123"/>
      <c r="BT398" s="123"/>
    </row>
    <row r="399" spans="23:72" s="46" customFormat="1" x14ac:dyDescent="0.25">
      <c r="W399" s="97"/>
      <c r="X399" s="97"/>
      <c r="Z399" s="123"/>
      <c r="AA399" s="123"/>
      <c r="AB399" s="123"/>
      <c r="AC399" s="123"/>
      <c r="AD399" s="123"/>
      <c r="AE399" s="123"/>
      <c r="AF399" s="123"/>
      <c r="AG399" s="123"/>
      <c r="AH399" s="123"/>
      <c r="AI399" s="123"/>
      <c r="AJ399" s="123"/>
      <c r="AK399" s="123"/>
      <c r="AL399" s="123"/>
      <c r="AM399" s="123"/>
      <c r="AN399" s="123"/>
      <c r="AO399" s="123"/>
      <c r="AP399" s="123"/>
      <c r="AQ399" s="123"/>
      <c r="AR399" s="123"/>
      <c r="AS399" s="123"/>
      <c r="AT399" s="123"/>
      <c r="AU399" s="123"/>
      <c r="AV399" s="123"/>
      <c r="AW399" s="123"/>
      <c r="AX399" s="123"/>
      <c r="AY399" s="123"/>
      <c r="AZ399" s="123"/>
      <c r="BA399" s="123"/>
      <c r="BB399" s="123"/>
      <c r="BC399" s="123"/>
      <c r="BD399" s="123"/>
      <c r="BE399" s="123"/>
      <c r="BF399" s="123"/>
      <c r="BG399" s="123"/>
      <c r="BH399" s="123"/>
      <c r="BI399" s="123"/>
      <c r="BJ399" s="123"/>
      <c r="BK399" s="123"/>
      <c r="BL399" s="123"/>
      <c r="BM399" s="123"/>
      <c r="BN399" s="123"/>
      <c r="BO399" s="123"/>
      <c r="BP399" s="123"/>
      <c r="BQ399" s="123"/>
      <c r="BR399" s="123"/>
      <c r="BS399" s="123"/>
      <c r="BT399" s="123"/>
    </row>
    <row r="400" spans="23:72" s="46" customFormat="1" x14ac:dyDescent="0.25">
      <c r="W400" s="97"/>
      <c r="X400" s="97"/>
      <c r="Z400" s="123"/>
      <c r="AA400" s="123"/>
      <c r="AB400" s="123"/>
      <c r="AC400" s="123"/>
      <c r="AD400" s="123"/>
      <c r="AE400" s="123"/>
      <c r="AF400" s="123"/>
      <c r="AG400" s="123"/>
      <c r="AH400" s="123"/>
      <c r="AI400" s="123"/>
      <c r="AJ400" s="123"/>
      <c r="AK400" s="123"/>
      <c r="AL400" s="123"/>
      <c r="AM400" s="123"/>
      <c r="AN400" s="123"/>
      <c r="AO400" s="123"/>
      <c r="AP400" s="123"/>
      <c r="AQ400" s="123"/>
      <c r="AR400" s="123"/>
      <c r="AS400" s="123"/>
      <c r="AT400" s="123"/>
      <c r="AU400" s="123"/>
      <c r="AV400" s="123"/>
      <c r="AW400" s="123"/>
      <c r="AX400" s="123"/>
      <c r="AY400" s="123"/>
      <c r="AZ400" s="123"/>
      <c r="BA400" s="123"/>
      <c r="BB400" s="123"/>
      <c r="BC400" s="123"/>
      <c r="BD400" s="123"/>
      <c r="BE400" s="123"/>
      <c r="BF400" s="123"/>
      <c r="BG400" s="123"/>
      <c r="BH400" s="123"/>
      <c r="BI400" s="123"/>
      <c r="BJ400" s="123"/>
      <c r="BK400" s="123"/>
      <c r="BL400" s="123"/>
      <c r="BM400" s="123"/>
      <c r="BN400" s="123"/>
      <c r="BO400" s="123"/>
      <c r="BP400" s="123"/>
      <c r="BQ400" s="123"/>
      <c r="BR400" s="123"/>
      <c r="BS400" s="123"/>
      <c r="BT400" s="123"/>
    </row>
    <row r="401" spans="23:72" s="46" customFormat="1" x14ac:dyDescent="0.25">
      <c r="W401" s="97"/>
      <c r="X401" s="97"/>
      <c r="Z401" s="123"/>
      <c r="AA401" s="123"/>
      <c r="AB401" s="123"/>
      <c r="AC401" s="123"/>
      <c r="AD401" s="123"/>
      <c r="AE401" s="123"/>
      <c r="AF401" s="123"/>
      <c r="AG401" s="123"/>
      <c r="AH401" s="123"/>
      <c r="AI401" s="123"/>
      <c r="AJ401" s="123"/>
      <c r="AK401" s="123"/>
      <c r="AL401" s="123"/>
      <c r="AM401" s="123"/>
      <c r="AN401" s="123"/>
      <c r="AO401" s="123"/>
      <c r="AP401" s="123"/>
      <c r="AQ401" s="123"/>
      <c r="AR401" s="123"/>
      <c r="AS401" s="123"/>
      <c r="AT401" s="123"/>
      <c r="AU401" s="123"/>
      <c r="AV401" s="123"/>
      <c r="AW401" s="123"/>
      <c r="AX401" s="123"/>
      <c r="AY401" s="123"/>
      <c r="AZ401" s="123"/>
      <c r="BA401" s="123"/>
      <c r="BB401" s="123"/>
      <c r="BC401" s="123"/>
      <c r="BD401" s="123"/>
      <c r="BE401" s="123"/>
      <c r="BF401" s="123"/>
      <c r="BG401" s="123"/>
      <c r="BH401" s="123"/>
      <c r="BI401" s="123"/>
      <c r="BJ401" s="123"/>
      <c r="BK401" s="123"/>
      <c r="BL401" s="123"/>
      <c r="BM401" s="123"/>
      <c r="BN401" s="123"/>
      <c r="BO401" s="123"/>
      <c r="BP401" s="123"/>
      <c r="BQ401" s="123"/>
      <c r="BR401" s="123"/>
      <c r="BS401" s="123"/>
      <c r="BT401" s="123"/>
    </row>
    <row r="402" spans="23:72" s="46" customFormat="1" x14ac:dyDescent="0.25">
      <c r="W402" s="97"/>
      <c r="X402" s="97"/>
      <c r="Z402" s="123"/>
      <c r="AA402" s="123"/>
      <c r="AB402" s="123"/>
      <c r="AC402" s="123"/>
      <c r="AD402" s="123"/>
      <c r="AE402" s="123"/>
      <c r="AF402" s="123"/>
      <c r="AG402" s="123"/>
      <c r="AH402" s="123"/>
      <c r="AI402" s="123"/>
      <c r="AJ402" s="123"/>
      <c r="AK402" s="123"/>
      <c r="AL402" s="123"/>
      <c r="AM402" s="123"/>
      <c r="AN402" s="123"/>
      <c r="AO402" s="123"/>
      <c r="AP402" s="123"/>
      <c r="AQ402" s="123"/>
      <c r="AR402" s="123"/>
      <c r="AS402" s="123"/>
      <c r="AT402" s="123"/>
      <c r="AU402" s="123"/>
      <c r="AV402" s="123"/>
      <c r="AW402" s="123"/>
      <c r="AX402" s="123"/>
      <c r="AY402" s="123"/>
      <c r="AZ402" s="123"/>
      <c r="BA402" s="123"/>
      <c r="BB402" s="123"/>
      <c r="BC402" s="123"/>
      <c r="BD402" s="123"/>
      <c r="BE402" s="123"/>
      <c r="BF402" s="123"/>
      <c r="BG402" s="123"/>
      <c r="BH402" s="123"/>
      <c r="BI402" s="123"/>
      <c r="BJ402" s="123"/>
      <c r="BK402" s="123"/>
      <c r="BL402" s="123"/>
      <c r="BM402" s="123"/>
      <c r="BN402" s="123"/>
      <c r="BO402" s="123"/>
      <c r="BP402" s="123"/>
      <c r="BQ402" s="123"/>
      <c r="BR402" s="123"/>
      <c r="BS402" s="123"/>
      <c r="BT402" s="123"/>
    </row>
    <row r="403" spans="23:72" s="46" customFormat="1" x14ac:dyDescent="0.25">
      <c r="W403" s="97"/>
      <c r="X403" s="97"/>
      <c r="Z403" s="123"/>
      <c r="AA403" s="123"/>
      <c r="AB403" s="123"/>
      <c r="AC403" s="123"/>
      <c r="AD403" s="123"/>
      <c r="AE403" s="123"/>
      <c r="AF403" s="123"/>
      <c r="AG403" s="123"/>
      <c r="AH403" s="123"/>
      <c r="AI403" s="123"/>
      <c r="AJ403" s="123"/>
      <c r="AK403" s="123"/>
      <c r="AL403" s="123"/>
      <c r="AM403" s="123"/>
      <c r="AN403" s="123"/>
      <c r="AO403" s="123"/>
      <c r="AP403" s="123"/>
      <c r="AQ403" s="123"/>
      <c r="AR403" s="123"/>
      <c r="AS403" s="123"/>
      <c r="AT403" s="123"/>
      <c r="AU403" s="123"/>
      <c r="AV403" s="123"/>
      <c r="AW403" s="123"/>
      <c r="AX403" s="123"/>
      <c r="AY403" s="123"/>
      <c r="AZ403" s="123"/>
      <c r="BA403" s="123"/>
      <c r="BB403" s="123"/>
      <c r="BC403" s="123"/>
      <c r="BD403" s="123"/>
      <c r="BE403" s="123"/>
      <c r="BF403" s="123"/>
      <c r="BG403" s="123"/>
      <c r="BH403" s="123"/>
      <c r="BI403" s="123"/>
      <c r="BJ403" s="123"/>
      <c r="BK403" s="123"/>
      <c r="BL403" s="123"/>
      <c r="BM403" s="123"/>
      <c r="BN403" s="123"/>
      <c r="BO403" s="123"/>
      <c r="BP403" s="123"/>
      <c r="BQ403" s="123"/>
      <c r="BR403" s="123"/>
      <c r="BS403" s="123"/>
      <c r="BT403" s="123"/>
    </row>
    <row r="404" spans="23:72" s="46" customFormat="1" x14ac:dyDescent="0.25">
      <c r="W404" s="97"/>
      <c r="X404" s="97"/>
      <c r="Z404" s="123"/>
      <c r="AA404" s="123"/>
      <c r="AB404" s="123"/>
      <c r="AC404" s="123"/>
      <c r="AD404" s="123"/>
      <c r="AE404" s="123"/>
      <c r="AF404" s="123"/>
      <c r="AG404" s="123"/>
      <c r="AH404" s="123"/>
      <c r="AI404" s="123"/>
      <c r="AJ404" s="123"/>
      <c r="AK404" s="123"/>
      <c r="AL404" s="123"/>
      <c r="AM404" s="123"/>
      <c r="AN404" s="123"/>
      <c r="AO404" s="123"/>
      <c r="AP404" s="123"/>
      <c r="AQ404" s="123"/>
      <c r="AR404" s="123"/>
      <c r="AS404" s="123"/>
      <c r="AT404" s="123"/>
      <c r="AU404" s="123"/>
      <c r="AV404" s="123"/>
      <c r="AW404" s="123"/>
      <c r="AX404" s="123"/>
      <c r="AY404" s="123"/>
      <c r="AZ404" s="123"/>
      <c r="BA404" s="123"/>
      <c r="BB404" s="123"/>
      <c r="BC404" s="123"/>
      <c r="BD404" s="123"/>
      <c r="BE404" s="123"/>
      <c r="BF404" s="123"/>
      <c r="BG404" s="123"/>
      <c r="BH404" s="123"/>
      <c r="BI404" s="123"/>
      <c r="BJ404" s="123"/>
      <c r="BK404" s="123"/>
      <c r="BL404" s="123"/>
      <c r="BM404" s="123"/>
      <c r="BN404" s="123"/>
      <c r="BO404" s="123"/>
      <c r="BP404" s="123"/>
      <c r="BQ404" s="123"/>
      <c r="BR404" s="123"/>
      <c r="BS404" s="123"/>
      <c r="BT404" s="123"/>
    </row>
    <row r="405" spans="23:72" s="46" customFormat="1" x14ac:dyDescent="0.25">
      <c r="W405" s="97"/>
      <c r="X405" s="97"/>
      <c r="Z405" s="123"/>
      <c r="AA405" s="123"/>
      <c r="AB405" s="123"/>
      <c r="AC405" s="123"/>
      <c r="AD405" s="123"/>
      <c r="AE405" s="123"/>
      <c r="AF405" s="123"/>
      <c r="AG405" s="123"/>
      <c r="AH405" s="123"/>
      <c r="AI405" s="123"/>
      <c r="AJ405" s="123"/>
      <c r="AK405" s="123"/>
      <c r="AL405" s="123"/>
      <c r="AM405" s="123"/>
      <c r="AN405" s="123"/>
      <c r="AO405" s="123"/>
      <c r="AP405" s="123"/>
      <c r="AQ405" s="123"/>
      <c r="AR405" s="123"/>
      <c r="AS405" s="123"/>
      <c r="AT405" s="123"/>
      <c r="AU405" s="123"/>
      <c r="AV405" s="123"/>
      <c r="AW405" s="123"/>
      <c r="AX405" s="123"/>
      <c r="AY405" s="123"/>
      <c r="AZ405" s="123"/>
      <c r="BA405" s="123"/>
      <c r="BB405" s="123"/>
      <c r="BC405" s="123"/>
      <c r="BD405" s="123"/>
      <c r="BE405" s="123"/>
      <c r="BF405" s="123"/>
      <c r="BG405" s="123"/>
      <c r="BH405" s="123"/>
      <c r="BI405" s="123"/>
      <c r="BJ405" s="123"/>
      <c r="BK405" s="123"/>
      <c r="BL405" s="123"/>
      <c r="BM405" s="123"/>
      <c r="BN405" s="123"/>
      <c r="BO405" s="123"/>
      <c r="BP405" s="123"/>
      <c r="BQ405" s="123"/>
      <c r="BR405" s="123"/>
      <c r="BS405" s="123"/>
      <c r="BT405" s="123"/>
    </row>
    <row r="406" spans="23:72" s="46" customFormat="1" x14ac:dyDescent="0.25">
      <c r="W406" s="97"/>
      <c r="X406" s="97"/>
      <c r="Z406" s="123"/>
      <c r="AA406" s="123"/>
      <c r="AB406" s="123"/>
      <c r="AC406" s="123"/>
      <c r="AD406" s="123"/>
      <c r="AE406" s="123"/>
      <c r="AF406" s="123"/>
      <c r="AG406" s="123"/>
      <c r="AH406" s="123"/>
      <c r="AI406" s="123"/>
      <c r="AJ406" s="123"/>
      <c r="AK406" s="123"/>
      <c r="AL406" s="123"/>
      <c r="AM406" s="123"/>
      <c r="AN406" s="123"/>
      <c r="AO406" s="123"/>
      <c r="AP406" s="123"/>
      <c r="AQ406" s="123"/>
      <c r="AR406" s="123"/>
      <c r="AS406" s="123"/>
      <c r="AT406" s="123"/>
      <c r="AU406" s="123"/>
      <c r="AV406" s="123"/>
      <c r="AW406" s="123"/>
      <c r="AX406" s="123"/>
      <c r="AY406" s="123"/>
      <c r="AZ406" s="123"/>
      <c r="BA406" s="123"/>
      <c r="BB406" s="123"/>
      <c r="BC406" s="123"/>
      <c r="BD406" s="123"/>
      <c r="BE406" s="123"/>
      <c r="BF406" s="123"/>
      <c r="BG406" s="123"/>
      <c r="BH406" s="123"/>
      <c r="BI406" s="123"/>
      <c r="BJ406" s="123"/>
      <c r="BK406" s="123"/>
      <c r="BL406" s="123"/>
      <c r="BM406" s="123"/>
      <c r="BN406" s="123"/>
      <c r="BO406" s="123"/>
      <c r="BP406" s="123"/>
      <c r="BQ406" s="123"/>
      <c r="BR406" s="123"/>
      <c r="BS406" s="123"/>
      <c r="BT406" s="123"/>
    </row>
    <row r="407" spans="23:72" s="46" customFormat="1" x14ac:dyDescent="0.25">
      <c r="W407" s="97"/>
      <c r="X407" s="97"/>
      <c r="Z407" s="123"/>
      <c r="AA407" s="123"/>
      <c r="AB407" s="123"/>
      <c r="AC407" s="123"/>
      <c r="AD407" s="123"/>
      <c r="AE407" s="123"/>
      <c r="AF407" s="123"/>
      <c r="AG407" s="123"/>
      <c r="AH407" s="123"/>
      <c r="AI407" s="123"/>
      <c r="AJ407" s="123"/>
      <c r="AK407" s="123"/>
      <c r="AL407" s="123"/>
      <c r="AM407" s="123"/>
      <c r="AN407" s="123"/>
      <c r="AO407" s="123"/>
      <c r="AP407" s="123"/>
      <c r="AQ407" s="123"/>
      <c r="AR407" s="123"/>
      <c r="AS407" s="123"/>
      <c r="AT407" s="123"/>
      <c r="AU407" s="123"/>
      <c r="AV407" s="123"/>
      <c r="AW407" s="123"/>
      <c r="AX407" s="123"/>
      <c r="AY407" s="123"/>
      <c r="AZ407" s="123"/>
      <c r="BA407" s="123"/>
      <c r="BB407" s="123"/>
      <c r="BC407" s="123"/>
      <c r="BD407" s="123"/>
      <c r="BE407" s="123"/>
      <c r="BF407" s="123"/>
      <c r="BG407" s="123"/>
      <c r="BH407" s="123"/>
      <c r="BI407" s="123"/>
      <c r="BJ407" s="123"/>
      <c r="BK407" s="123"/>
      <c r="BL407" s="123"/>
      <c r="BM407" s="123"/>
      <c r="BN407" s="123"/>
      <c r="BO407" s="123"/>
      <c r="BP407" s="123"/>
      <c r="BQ407" s="123"/>
      <c r="BR407" s="123"/>
      <c r="BS407" s="123"/>
      <c r="BT407" s="123"/>
    </row>
    <row r="408" spans="23:72" s="46" customFormat="1" x14ac:dyDescent="0.25">
      <c r="W408" s="97"/>
      <c r="X408" s="97"/>
      <c r="Z408" s="123"/>
      <c r="AA408" s="123"/>
      <c r="AB408" s="123"/>
      <c r="AC408" s="123"/>
      <c r="AD408" s="123"/>
      <c r="AE408" s="123"/>
      <c r="AF408" s="123"/>
      <c r="AG408" s="123"/>
      <c r="AH408" s="123"/>
      <c r="AI408" s="123"/>
      <c r="AJ408" s="123"/>
      <c r="AK408" s="123"/>
      <c r="AL408" s="123"/>
      <c r="AM408" s="123"/>
      <c r="AN408" s="123"/>
      <c r="AO408" s="123"/>
      <c r="AP408" s="123"/>
      <c r="AQ408" s="123"/>
      <c r="AR408" s="123"/>
      <c r="AS408" s="123"/>
      <c r="AT408" s="123"/>
      <c r="AU408" s="123"/>
      <c r="AV408" s="123"/>
      <c r="AW408" s="123"/>
      <c r="AX408" s="123"/>
      <c r="AY408" s="123"/>
      <c r="AZ408" s="123"/>
      <c r="BA408" s="123"/>
      <c r="BB408" s="123"/>
      <c r="BC408" s="123"/>
      <c r="BD408" s="123"/>
      <c r="BE408" s="123"/>
      <c r="BF408" s="123"/>
      <c r="BG408" s="123"/>
      <c r="BH408" s="123"/>
      <c r="BI408" s="123"/>
      <c r="BJ408" s="123"/>
      <c r="BK408" s="123"/>
      <c r="BL408" s="123"/>
      <c r="BM408" s="123"/>
      <c r="BN408" s="123"/>
      <c r="BO408" s="123"/>
      <c r="BP408" s="123"/>
      <c r="BQ408" s="123"/>
      <c r="BR408" s="123"/>
      <c r="BS408" s="123"/>
      <c r="BT408" s="123"/>
    </row>
    <row r="409" spans="23:72" s="46" customFormat="1" x14ac:dyDescent="0.25">
      <c r="W409" s="97"/>
      <c r="X409" s="97"/>
      <c r="Z409" s="123"/>
      <c r="AA409" s="123"/>
      <c r="AB409" s="123"/>
      <c r="AC409" s="123"/>
      <c r="AD409" s="123"/>
      <c r="AE409" s="123"/>
      <c r="AF409" s="123"/>
      <c r="AG409" s="123"/>
      <c r="AH409" s="123"/>
      <c r="AI409" s="123"/>
      <c r="AJ409" s="123"/>
      <c r="AK409" s="123"/>
      <c r="AL409" s="123"/>
      <c r="AM409" s="123"/>
      <c r="AN409" s="123"/>
      <c r="AO409" s="123"/>
      <c r="AP409" s="123"/>
      <c r="AQ409" s="123"/>
      <c r="AR409" s="123"/>
      <c r="AS409" s="123"/>
      <c r="AT409" s="123"/>
      <c r="AU409" s="123"/>
      <c r="AV409" s="123"/>
      <c r="AW409" s="123"/>
      <c r="AX409" s="123"/>
      <c r="AY409" s="123"/>
      <c r="AZ409" s="123"/>
      <c r="BA409" s="123"/>
      <c r="BB409" s="123"/>
      <c r="BC409" s="123"/>
      <c r="BD409" s="123"/>
      <c r="BE409" s="123"/>
      <c r="BF409" s="123"/>
      <c r="BG409" s="123"/>
      <c r="BH409" s="123"/>
      <c r="BI409" s="123"/>
      <c r="BJ409" s="123"/>
      <c r="BK409" s="123"/>
      <c r="BL409" s="123"/>
      <c r="BM409" s="123"/>
      <c r="BN409" s="123"/>
      <c r="BO409" s="123"/>
      <c r="BP409" s="123"/>
      <c r="BQ409" s="123"/>
      <c r="BR409" s="123"/>
      <c r="BS409" s="123"/>
      <c r="BT409" s="123"/>
    </row>
    <row r="410" spans="23:72" s="46" customFormat="1" x14ac:dyDescent="0.25">
      <c r="W410" s="97"/>
      <c r="X410" s="97"/>
      <c r="Z410" s="123"/>
      <c r="AA410" s="123"/>
      <c r="AB410" s="123"/>
      <c r="AC410" s="123"/>
      <c r="AD410" s="123"/>
      <c r="AE410" s="123"/>
      <c r="AF410" s="123"/>
      <c r="AG410" s="123"/>
      <c r="AH410" s="123"/>
      <c r="AI410" s="123"/>
      <c r="AJ410" s="123"/>
      <c r="AK410" s="123"/>
      <c r="AL410" s="123"/>
      <c r="AM410" s="123"/>
      <c r="AN410" s="123"/>
      <c r="AO410" s="123"/>
      <c r="AP410" s="123"/>
      <c r="AQ410" s="123"/>
      <c r="AR410" s="123"/>
      <c r="AS410" s="123"/>
      <c r="AT410" s="123"/>
      <c r="AU410" s="123"/>
      <c r="AV410" s="123"/>
      <c r="AW410" s="123"/>
      <c r="AX410" s="123"/>
      <c r="AY410" s="123"/>
      <c r="AZ410" s="123"/>
      <c r="BA410" s="123"/>
      <c r="BB410" s="123"/>
      <c r="BC410" s="123"/>
      <c r="BD410" s="123"/>
      <c r="BE410" s="123"/>
      <c r="BF410" s="123"/>
      <c r="BG410" s="123"/>
      <c r="BH410" s="123"/>
      <c r="BI410" s="123"/>
      <c r="BJ410" s="123"/>
      <c r="BK410" s="123"/>
      <c r="BL410" s="123"/>
      <c r="BM410" s="123"/>
      <c r="BN410" s="123"/>
      <c r="BO410" s="123"/>
      <c r="BP410" s="123"/>
      <c r="BQ410" s="123"/>
      <c r="BR410" s="123"/>
      <c r="BS410" s="123"/>
      <c r="BT410" s="123"/>
    </row>
    <row r="411" spans="23:72" s="46" customFormat="1" x14ac:dyDescent="0.25">
      <c r="W411" s="97"/>
      <c r="X411" s="97"/>
      <c r="Z411" s="123"/>
      <c r="AA411" s="123"/>
      <c r="AB411" s="123"/>
      <c r="AC411" s="123"/>
      <c r="AD411" s="123"/>
      <c r="AE411" s="123"/>
      <c r="AF411" s="123"/>
      <c r="AG411" s="123"/>
      <c r="AH411" s="123"/>
      <c r="AI411" s="123"/>
      <c r="AJ411" s="123"/>
      <c r="AK411" s="123"/>
      <c r="AL411" s="123"/>
      <c r="AM411" s="123"/>
      <c r="AN411" s="123"/>
      <c r="AO411" s="123"/>
      <c r="AP411" s="123"/>
      <c r="AQ411" s="123"/>
      <c r="AR411" s="123"/>
      <c r="AS411" s="123"/>
      <c r="AT411" s="123"/>
      <c r="AU411" s="123"/>
      <c r="AV411" s="123"/>
      <c r="AW411" s="123"/>
      <c r="AX411" s="123"/>
      <c r="AY411" s="123"/>
      <c r="AZ411" s="123"/>
      <c r="BA411" s="123"/>
      <c r="BB411" s="123"/>
      <c r="BC411" s="123"/>
      <c r="BD411" s="123"/>
      <c r="BE411" s="123"/>
      <c r="BF411" s="123"/>
      <c r="BG411" s="123"/>
      <c r="BH411" s="123"/>
      <c r="BI411" s="123"/>
      <c r="BJ411" s="123"/>
      <c r="BK411" s="123"/>
      <c r="BL411" s="123"/>
      <c r="BM411" s="123"/>
      <c r="BN411" s="123"/>
      <c r="BO411" s="123"/>
      <c r="BP411" s="123"/>
      <c r="BQ411" s="123"/>
      <c r="BR411" s="123"/>
      <c r="BS411" s="123"/>
      <c r="BT411" s="123"/>
    </row>
    <row r="412" spans="23:72" s="46" customFormat="1" x14ac:dyDescent="0.25">
      <c r="W412" s="97"/>
      <c r="X412" s="97"/>
      <c r="Z412" s="123"/>
      <c r="AA412" s="123"/>
      <c r="AB412" s="123"/>
      <c r="AC412" s="123"/>
      <c r="AD412" s="123"/>
      <c r="AE412" s="123"/>
      <c r="AF412" s="123"/>
      <c r="AG412" s="123"/>
      <c r="AH412" s="123"/>
      <c r="AI412" s="123"/>
      <c r="AJ412" s="123"/>
      <c r="AK412" s="123"/>
      <c r="AL412" s="123"/>
      <c r="AM412" s="123"/>
      <c r="AN412" s="123"/>
      <c r="AO412" s="123"/>
      <c r="AP412" s="123"/>
      <c r="AQ412" s="123"/>
      <c r="AR412" s="123"/>
      <c r="AS412" s="123"/>
      <c r="AT412" s="123"/>
      <c r="AU412" s="123"/>
      <c r="AV412" s="123"/>
      <c r="AW412" s="123"/>
      <c r="AX412" s="123"/>
      <c r="AY412" s="123"/>
      <c r="AZ412" s="123"/>
      <c r="BA412" s="123"/>
      <c r="BB412" s="123"/>
      <c r="BC412" s="123"/>
      <c r="BD412" s="123"/>
      <c r="BE412" s="123"/>
      <c r="BF412" s="123"/>
      <c r="BG412" s="123"/>
      <c r="BH412" s="123"/>
      <c r="BI412" s="123"/>
      <c r="BJ412" s="123"/>
      <c r="BK412" s="123"/>
      <c r="BL412" s="123"/>
      <c r="BM412" s="123"/>
      <c r="BN412" s="123"/>
      <c r="BO412" s="123"/>
      <c r="BP412" s="123"/>
      <c r="BQ412" s="123"/>
      <c r="BR412" s="123"/>
      <c r="BS412" s="123"/>
      <c r="BT412" s="123"/>
    </row>
    <row r="413" spans="23:72" s="46" customFormat="1" x14ac:dyDescent="0.25">
      <c r="W413" s="97"/>
      <c r="X413" s="97"/>
      <c r="Z413" s="123"/>
      <c r="AA413" s="123"/>
      <c r="AB413" s="123"/>
      <c r="AC413" s="123"/>
      <c r="AD413" s="123"/>
      <c r="AE413" s="123"/>
      <c r="AF413" s="123"/>
      <c r="AG413" s="123"/>
      <c r="AH413" s="123"/>
      <c r="AI413" s="123"/>
      <c r="AJ413" s="123"/>
      <c r="AK413" s="123"/>
      <c r="AL413" s="123"/>
      <c r="AM413" s="123"/>
      <c r="AN413" s="123"/>
      <c r="AO413" s="123"/>
      <c r="AP413" s="123"/>
      <c r="AQ413" s="123"/>
      <c r="AR413" s="123"/>
      <c r="AS413" s="123"/>
      <c r="AT413" s="123"/>
      <c r="AU413" s="123"/>
      <c r="AV413" s="123"/>
      <c r="AW413" s="123"/>
      <c r="AX413" s="123"/>
      <c r="AY413" s="123"/>
      <c r="AZ413" s="123"/>
      <c r="BA413" s="123"/>
      <c r="BB413" s="123"/>
      <c r="BC413" s="123"/>
      <c r="BD413" s="123"/>
      <c r="BE413" s="123"/>
      <c r="BF413" s="123"/>
      <c r="BG413" s="123"/>
      <c r="BH413" s="123"/>
      <c r="BI413" s="123"/>
      <c r="BJ413" s="123"/>
      <c r="BK413" s="123"/>
      <c r="BL413" s="123"/>
      <c r="BM413" s="123"/>
      <c r="BN413" s="123"/>
      <c r="BO413" s="123"/>
      <c r="BP413" s="123"/>
      <c r="BQ413" s="123"/>
      <c r="BR413" s="123"/>
      <c r="BS413" s="123"/>
      <c r="BT413" s="123"/>
    </row>
    <row r="414" spans="23:72" s="46" customFormat="1" x14ac:dyDescent="0.25">
      <c r="W414" s="97"/>
      <c r="X414" s="97"/>
      <c r="Z414" s="123"/>
      <c r="AA414" s="123"/>
      <c r="AB414" s="123"/>
      <c r="AC414" s="123"/>
      <c r="AD414" s="123"/>
      <c r="AE414" s="123"/>
      <c r="AF414" s="123"/>
      <c r="AG414" s="123"/>
      <c r="AH414" s="123"/>
      <c r="AI414" s="123"/>
      <c r="AJ414" s="123"/>
      <c r="AK414" s="123"/>
      <c r="AL414" s="123"/>
      <c r="AM414" s="123"/>
      <c r="AN414" s="123"/>
      <c r="AO414" s="123"/>
      <c r="AP414" s="123"/>
      <c r="AQ414" s="123"/>
      <c r="AR414" s="123"/>
      <c r="AS414" s="123"/>
      <c r="AT414" s="123"/>
      <c r="AU414" s="123"/>
      <c r="AV414" s="123"/>
      <c r="AW414" s="123"/>
      <c r="AX414" s="123"/>
      <c r="AY414" s="123"/>
      <c r="AZ414" s="123"/>
      <c r="BA414" s="123"/>
      <c r="BB414" s="123"/>
      <c r="BC414" s="123"/>
      <c r="BD414" s="123"/>
      <c r="BE414" s="123"/>
      <c r="BF414" s="123"/>
      <c r="BG414" s="123"/>
      <c r="BH414" s="123"/>
      <c r="BI414" s="123"/>
      <c r="BJ414" s="123"/>
      <c r="BK414" s="123"/>
      <c r="BL414" s="123"/>
      <c r="BM414" s="123"/>
      <c r="BN414" s="123"/>
      <c r="BO414" s="123"/>
      <c r="BP414" s="123"/>
      <c r="BQ414" s="123"/>
      <c r="BR414" s="123"/>
      <c r="BS414" s="123"/>
      <c r="BT414" s="123"/>
    </row>
    <row r="415" spans="23:72" s="46" customFormat="1" x14ac:dyDescent="0.25">
      <c r="W415" s="97"/>
      <c r="X415" s="97"/>
      <c r="Z415" s="123"/>
      <c r="AA415" s="123"/>
      <c r="AB415" s="123"/>
      <c r="AC415" s="123"/>
      <c r="AD415" s="123"/>
      <c r="AE415" s="123"/>
      <c r="AF415" s="123"/>
      <c r="AG415" s="123"/>
      <c r="AH415" s="123"/>
      <c r="AI415" s="123"/>
      <c r="AJ415" s="123"/>
      <c r="AK415" s="123"/>
      <c r="AL415" s="123"/>
      <c r="AM415" s="123"/>
      <c r="AN415" s="123"/>
      <c r="AO415" s="123"/>
      <c r="AP415" s="123"/>
      <c r="AQ415" s="123"/>
      <c r="AR415" s="123"/>
      <c r="AS415" s="123"/>
      <c r="AT415" s="123"/>
      <c r="AU415" s="123"/>
      <c r="AV415" s="123"/>
      <c r="AW415" s="123"/>
      <c r="AX415" s="123"/>
      <c r="AY415" s="123"/>
      <c r="AZ415" s="123"/>
      <c r="BA415" s="123"/>
      <c r="BB415" s="123"/>
      <c r="BC415" s="123"/>
      <c r="BD415" s="123"/>
      <c r="BE415" s="123"/>
      <c r="BF415" s="123"/>
      <c r="BG415" s="123"/>
      <c r="BH415" s="123"/>
      <c r="BI415" s="123"/>
      <c r="BJ415" s="123"/>
      <c r="BK415" s="123"/>
      <c r="BL415" s="123"/>
      <c r="BM415" s="123"/>
      <c r="BN415" s="123"/>
      <c r="BO415" s="123"/>
      <c r="BP415" s="123"/>
      <c r="BQ415" s="123"/>
      <c r="BR415" s="123"/>
      <c r="BS415" s="123"/>
      <c r="BT415" s="123"/>
    </row>
    <row r="416" spans="23:72" s="46" customFormat="1" x14ac:dyDescent="0.25">
      <c r="W416" s="97"/>
      <c r="X416" s="97"/>
      <c r="Z416" s="123"/>
      <c r="AA416" s="123"/>
      <c r="AB416" s="123"/>
      <c r="AC416" s="123"/>
      <c r="AD416" s="123"/>
      <c r="AE416" s="123"/>
      <c r="AF416" s="123"/>
      <c r="AG416" s="123"/>
      <c r="AH416" s="123"/>
      <c r="AI416" s="123"/>
      <c r="AJ416" s="123"/>
      <c r="AK416" s="123"/>
      <c r="AL416" s="123"/>
      <c r="AM416" s="123"/>
      <c r="AN416" s="123"/>
      <c r="AO416" s="123"/>
      <c r="AP416" s="123"/>
      <c r="AQ416" s="123"/>
      <c r="AR416" s="123"/>
      <c r="AS416" s="123"/>
      <c r="AT416" s="123"/>
      <c r="AU416" s="123"/>
      <c r="AV416" s="123"/>
      <c r="AW416" s="123"/>
      <c r="AX416" s="123"/>
      <c r="AY416" s="123"/>
      <c r="AZ416" s="123"/>
      <c r="BA416" s="123"/>
      <c r="BB416" s="123"/>
      <c r="BC416" s="123"/>
      <c r="BD416" s="123"/>
      <c r="BE416" s="123"/>
      <c r="BF416" s="123"/>
      <c r="BG416" s="123"/>
      <c r="BH416" s="123"/>
      <c r="BI416" s="123"/>
      <c r="BJ416" s="123"/>
      <c r="BK416" s="123"/>
      <c r="BL416" s="123"/>
      <c r="BM416" s="123"/>
      <c r="BN416" s="123"/>
      <c r="BO416" s="123"/>
      <c r="BP416" s="123"/>
      <c r="BQ416" s="123"/>
      <c r="BR416" s="123"/>
      <c r="BS416" s="123"/>
      <c r="BT416" s="123"/>
    </row>
    <row r="417" spans="23:72" s="46" customFormat="1" x14ac:dyDescent="0.25">
      <c r="W417" s="97"/>
      <c r="X417" s="97"/>
      <c r="Z417" s="123"/>
      <c r="AA417" s="123"/>
      <c r="AB417" s="123"/>
      <c r="AC417" s="123"/>
      <c r="AD417" s="123"/>
      <c r="AE417" s="123"/>
      <c r="AF417" s="123"/>
      <c r="AG417" s="123"/>
      <c r="AH417" s="123"/>
      <c r="AI417" s="123"/>
      <c r="AJ417" s="123"/>
      <c r="AK417" s="123"/>
      <c r="AL417" s="123"/>
      <c r="AM417" s="123"/>
      <c r="AN417" s="123"/>
      <c r="AO417" s="123"/>
      <c r="AP417" s="123"/>
      <c r="AQ417" s="123"/>
      <c r="AR417" s="123"/>
      <c r="AS417" s="123"/>
      <c r="AT417" s="123"/>
      <c r="AU417" s="123"/>
      <c r="AV417" s="123"/>
      <c r="AW417" s="123"/>
      <c r="AX417" s="123"/>
      <c r="AY417" s="123"/>
      <c r="AZ417" s="123"/>
      <c r="BA417" s="123"/>
      <c r="BB417" s="123"/>
      <c r="BC417" s="123"/>
      <c r="BD417" s="123"/>
      <c r="BE417" s="123"/>
      <c r="BF417" s="123"/>
      <c r="BG417" s="123"/>
      <c r="BH417" s="123"/>
      <c r="BI417" s="123"/>
      <c r="BJ417" s="123"/>
      <c r="BK417" s="123"/>
      <c r="BL417" s="123"/>
      <c r="BM417" s="123"/>
      <c r="BN417" s="123"/>
      <c r="BO417" s="123"/>
      <c r="BP417" s="123"/>
      <c r="BQ417" s="123"/>
      <c r="BR417" s="123"/>
      <c r="BS417" s="123"/>
      <c r="BT417" s="123"/>
    </row>
    <row r="418" spans="23:72" s="46" customFormat="1" x14ac:dyDescent="0.25">
      <c r="W418" s="97"/>
      <c r="X418" s="97"/>
      <c r="Z418" s="123"/>
      <c r="AA418" s="123"/>
      <c r="AB418" s="123"/>
      <c r="AC418" s="123"/>
      <c r="AD418" s="123"/>
      <c r="AE418" s="123"/>
      <c r="AF418" s="123"/>
      <c r="AG418" s="123"/>
      <c r="AH418" s="123"/>
      <c r="AI418" s="123"/>
      <c r="AJ418" s="123"/>
      <c r="AK418" s="123"/>
      <c r="AL418" s="123"/>
      <c r="AM418" s="123"/>
      <c r="AN418" s="123"/>
      <c r="AO418" s="123"/>
      <c r="AP418" s="123"/>
      <c r="AQ418" s="123"/>
      <c r="AR418" s="123"/>
      <c r="AS418" s="123"/>
      <c r="AT418" s="123"/>
      <c r="AU418" s="123"/>
      <c r="AV418" s="123"/>
      <c r="AW418" s="123"/>
      <c r="AX418" s="123"/>
      <c r="AY418" s="123"/>
      <c r="AZ418" s="123"/>
      <c r="BA418" s="123"/>
      <c r="BB418" s="123"/>
      <c r="BC418" s="123"/>
      <c r="BD418" s="123"/>
      <c r="BE418" s="123"/>
      <c r="BF418" s="123"/>
      <c r="BG418" s="123"/>
      <c r="BH418" s="123"/>
      <c r="BI418" s="123"/>
      <c r="BJ418" s="123"/>
      <c r="BK418" s="123"/>
      <c r="BL418" s="123"/>
      <c r="BM418" s="123"/>
      <c r="BN418" s="123"/>
      <c r="BO418" s="123"/>
      <c r="BP418" s="123"/>
      <c r="BQ418" s="123"/>
      <c r="BR418" s="123"/>
      <c r="BS418" s="123"/>
      <c r="BT418" s="123"/>
    </row>
    <row r="419" spans="23:72" s="46" customFormat="1" x14ac:dyDescent="0.25">
      <c r="W419" s="97"/>
      <c r="X419" s="97"/>
      <c r="Z419" s="123"/>
      <c r="AA419" s="123"/>
      <c r="AB419" s="123"/>
      <c r="AC419" s="123"/>
      <c r="AD419" s="123"/>
      <c r="AE419" s="123"/>
      <c r="AF419" s="123"/>
      <c r="AG419" s="123"/>
      <c r="AH419" s="123"/>
      <c r="AI419" s="123"/>
      <c r="AJ419" s="123"/>
      <c r="AK419" s="123"/>
      <c r="AL419" s="123"/>
      <c r="AM419" s="123"/>
      <c r="AN419" s="123"/>
      <c r="AO419" s="123"/>
      <c r="AP419" s="123"/>
      <c r="AQ419" s="123"/>
      <c r="AR419" s="123"/>
      <c r="AS419" s="123"/>
      <c r="AT419" s="123"/>
      <c r="AU419" s="123"/>
      <c r="AV419" s="123"/>
      <c r="AW419" s="123"/>
      <c r="AX419" s="123"/>
      <c r="AY419" s="123"/>
      <c r="AZ419" s="123"/>
      <c r="BA419" s="123"/>
      <c r="BB419" s="123"/>
      <c r="BC419" s="123"/>
      <c r="BD419" s="123"/>
      <c r="BE419" s="123"/>
      <c r="BF419" s="123"/>
      <c r="BG419" s="123"/>
      <c r="BH419" s="123"/>
      <c r="BI419" s="123"/>
      <c r="BJ419" s="123"/>
      <c r="BK419" s="123"/>
      <c r="BL419" s="123"/>
      <c r="BM419" s="123"/>
      <c r="BN419" s="123"/>
      <c r="BO419" s="123"/>
      <c r="BP419" s="123"/>
      <c r="BQ419" s="123"/>
      <c r="BR419" s="123"/>
      <c r="BS419" s="123"/>
      <c r="BT419" s="123"/>
    </row>
    <row r="420" spans="23:72" s="46" customFormat="1" x14ac:dyDescent="0.25">
      <c r="W420" s="97"/>
      <c r="X420" s="97"/>
      <c r="Z420" s="123"/>
      <c r="AA420" s="123"/>
      <c r="AB420" s="123"/>
      <c r="AC420" s="123"/>
      <c r="AD420" s="123"/>
      <c r="AE420" s="123"/>
      <c r="AF420" s="123"/>
      <c r="AG420" s="123"/>
      <c r="AH420" s="123"/>
      <c r="AI420" s="123"/>
      <c r="AJ420" s="123"/>
      <c r="AK420" s="123"/>
      <c r="AL420" s="123"/>
      <c r="AM420" s="123"/>
      <c r="AN420" s="123"/>
      <c r="AO420" s="123"/>
      <c r="AP420" s="123"/>
      <c r="AQ420" s="123"/>
      <c r="AR420" s="123"/>
      <c r="AS420" s="123"/>
      <c r="AT420" s="123"/>
      <c r="AU420" s="123"/>
      <c r="AV420" s="123"/>
      <c r="AW420" s="123"/>
      <c r="AX420" s="123"/>
      <c r="AY420" s="123"/>
      <c r="AZ420" s="123"/>
      <c r="BA420" s="123"/>
      <c r="BB420" s="123"/>
      <c r="BC420" s="123"/>
      <c r="BD420" s="123"/>
      <c r="BE420" s="123"/>
      <c r="BF420" s="123"/>
      <c r="BG420" s="123"/>
      <c r="BH420" s="123"/>
      <c r="BI420" s="123"/>
      <c r="BJ420" s="123"/>
      <c r="BK420" s="123"/>
      <c r="BL420" s="123"/>
      <c r="BM420" s="123"/>
      <c r="BN420" s="123"/>
      <c r="BO420" s="123"/>
      <c r="BP420" s="123"/>
      <c r="BQ420" s="123"/>
      <c r="BR420" s="123"/>
      <c r="BS420" s="123"/>
      <c r="BT420" s="123"/>
    </row>
    <row r="421" spans="23:72" s="46" customFormat="1" x14ac:dyDescent="0.25">
      <c r="W421" s="97"/>
      <c r="X421" s="97"/>
      <c r="Z421" s="123"/>
      <c r="AA421" s="123"/>
      <c r="AB421" s="123"/>
      <c r="AC421" s="123"/>
      <c r="AD421" s="123"/>
      <c r="AE421" s="123"/>
      <c r="AF421" s="123"/>
      <c r="AG421" s="123"/>
      <c r="AH421" s="123"/>
      <c r="AI421" s="123"/>
      <c r="AJ421" s="123"/>
      <c r="AK421" s="123"/>
      <c r="AL421" s="123"/>
      <c r="AM421" s="123"/>
      <c r="AN421" s="123"/>
      <c r="AO421" s="123"/>
      <c r="AP421" s="123"/>
      <c r="AQ421" s="123"/>
      <c r="AR421" s="123"/>
      <c r="AS421" s="123"/>
      <c r="AT421" s="123"/>
      <c r="AU421" s="123"/>
      <c r="AV421" s="123"/>
      <c r="AW421" s="123"/>
      <c r="AX421" s="123"/>
      <c r="AY421" s="123"/>
      <c r="AZ421" s="123"/>
      <c r="BA421" s="123"/>
      <c r="BB421" s="123"/>
      <c r="BC421" s="123"/>
      <c r="BD421" s="123"/>
      <c r="BE421" s="123"/>
      <c r="BF421" s="123"/>
      <c r="BG421" s="123"/>
      <c r="BH421" s="123"/>
      <c r="BI421" s="123"/>
      <c r="BJ421" s="123"/>
      <c r="BK421" s="123"/>
      <c r="BL421" s="123"/>
      <c r="BM421" s="123"/>
      <c r="BN421" s="123"/>
      <c r="BO421" s="123"/>
      <c r="BP421" s="123"/>
      <c r="BQ421" s="123"/>
      <c r="BR421" s="123"/>
      <c r="BS421" s="123"/>
      <c r="BT421" s="123"/>
    </row>
    <row r="422" spans="23:72" s="46" customFormat="1" x14ac:dyDescent="0.25">
      <c r="W422" s="97"/>
      <c r="X422" s="97"/>
      <c r="Z422" s="123"/>
      <c r="AA422" s="123"/>
      <c r="AB422" s="123"/>
      <c r="AC422" s="123"/>
      <c r="AD422" s="123"/>
      <c r="AE422" s="123"/>
      <c r="AF422" s="123"/>
      <c r="AG422" s="123"/>
      <c r="AH422" s="123"/>
      <c r="AI422" s="123"/>
      <c r="AJ422" s="123"/>
      <c r="AK422" s="123"/>
      <c r="AL422" s="123"/>
      <c r="AM422" s="123"/>
      <c r="AN422" s="123"/>
      <c r="AO422" s="123"/>
      <c r="AP422" s="123"/>
      <c r="AQ422" s="123"/>
      <c r="AR422" s="123"/>
      <c r="AS422" s="123"/>
      <c r="AT422" s="123"/>
      <c r="AU422" s="123"/>
      <c r="AV422" s="123"/>
      <c r="AW422" s="123"/>
      <c r="AX422" s="123"/>
      <c r="AY422" s="123"/>
      <c r="AZ422" s="123"/>
      <c r="BA422" s="123"/>
      <c r="BB422" s="123"/>
      <c r="BC422" s="123"/>
      <c r="BD422" s="123"/>
      <c r="BE422" s="123"/>
      <c r="BF422" s="123"/>
      <c r="BG422" s="123"/>
      <c r="BH422" s="123"/>
      <c r="BI422" s="123"/>
      <c r="BJ422" s="123"/>
      <c r="BK422" s="123"/>
      <c r="BL422" s="123"/>
      <c r="BM422" s="123"/>
      <c r="BN422" s="123"/>
      <c r="BO422" s="123"/>
      <c r="BP422" s="123"/>
      <c r="BQ422" s="123"/>
      <c r="BR422" s="123"/>
      <c r="BS422" s="123"/>
      <c r="BT422" s="123"/>
    </row>
    <row r="423" spans="23:72" s="46" customFormat="1" x14ac:dyDescent="0.25">
      <c r="W423" s="97"/>
      <c r="X423" s="97"/>
      <c r="Z423" s="123"/>
      <c r="AA423" s="123"/>
      <c r="AB423" s="123"/>
      <c r="AC423" s="123"/>
      <c r="AD423" s="123"/>
      <c r="AE423" s="123"/>
      <c r="AF423" s="123"/>
      <c r="AG423" s="123"/>
      <c r="AH423" s="123"/>
      <c r="AI423" s="123"/>
      <c r="AJ423" s="123"/>
      <c r="AK423" s="123"/>
      <c r="AL423" s="123"/>
      <c r="AM423" s="123"/>
      <c r="AN423" s="123"/>
      <c r="AO423" s="123"/>
      <c r="AP423" s="123"/>
      <c r="AQ423" s="123"/>
      <c r="AR423" s="123"/>
      <c r="AS423" s="123"/>
      <c r="AT423" s="123"/>
      <c r="AU423" s="123"/>
      <c r="AV423" s="123"/>
      <c r="AW423" s="123"/>
      <c r="AX423" s="123"/>
      <c r="AY423" s="123"/>
      <c r="AZ423" s="123"/>
      <c r="BA423" s="123"/>
      <c r="BB423" s="123"/>
      <c r="BC423" s="123"/>
      <c r="BD423" s="123"/>
      <c r="BE423" s="123"/>
      <c r="BF423" s="123"/>
      <c r="BG423" s="123"/>
      <c r="BH423" s="123"/>
      <c r="BI423" s="123"/>
      <c r="BJ423" s="123"/>
      <c r="BK423" s="123"/>
      <c r="BL423" s="123"/>
      <c r="BM423" s="123"/>
      <c r="BN423" s="123"/>
      <c r="BO423" s="123"/>
      <c r="BP423" s="123"/>
      <c r="BQ423" s="123"/>
      <c r="BR423" s="123"/>
      <c r="BS423" s="123"/>
      <c r="BT423" s="123"/>
    </row>
    <row r="424" spans="23:72" s="46" customFormat="1" x14ac:dyDescent="0.25">
      <c r="W424" s="97"/>
      <c r="X424" s="97"/>
      <c r="Z424" s="123"/>
      <c r="AA424" s="123"/>
      <c r="AB424" s="123"/>
      <c r="AC424" s="123"/>
      <c r="AD424" s="123"/>
      <c r="AE424" s="123"/>
      <c r="AF424" s="123"/>
      <c r="AG424" s="123"/>
      <c r="AH424" s="123"/>
      <c r="AI424" s="123"/>
      <c r="AJ424" s="123"/>
      <c r="AK424" s="123"/>
      <c r="AL424" s="123"/>
      <c r="AM424" s="123"/>
      <c r="AN424" s="123"/>
      <c r="AO424" s="123"/>
      <c r="AP424" s="123"/>
      <c r="AQ424" s="123"/>
      <c r="AR424" s="123"/>
      <c r="AS424" s="123"/>
      <c r="AT424" s="123"/>
      <c r="AU424" s="123"/>
      <c r="AV424" s="123"/>
      <c r="AW424" s="123"/>
      <c r="AX424" s="123"/>
      <c r="AY424" s="123"/>
      <c r="AZ424" s="123"/>
      <c r="BA424" s="123"/>
      <c r="BB424" s="123"/>
      <c r="BC424" s="123"/>
      <c r="BD424" s="123"/>
      <c r="BE424" s="123"/>
      <c r="BF424" s="123"/>
      <c r="BG424" s="123"/>
      <c r="BH424" s="123"/>
      <c r="BI424" s="123"/>
      <c r="BJ424" s="123"/>
      <c r="BK424" s="123"/>
      <c r="BL424" s="123"/>
      <c r="BM424" s="123"/>
      <c r="BN424" s="123"/>
      <c r="BO424" s="123"/>
      <c r="BP424" s="123"/>
      <c r="BQ424" s="123"/>
      <c r="BR424" s="123"/>
      <c r="BS424" s="123"/>
      <c r="BT424" s="123"/>
    </row>
    <row r="425" spans="23:72" s="46" customFormat="1" x14ac:dyDescent="0.25">
      <c r="W425" s="97"/>
      <c r="X425" s="97"/>
      <c r="Z425" s="123"/>
      <c r="AA425" s="123"/>
      <c r="AB425" s="123"/>
      <c r="AC425" s="123"/>
      <c r="AD425" s="123"/>
      <c r="AE425" s="123"/>
      <c r="AF425" s="123"/>
      <c r="AG425" s="123"/>
      <c r="AH425" s="123"/>
      <c r="AI425" s="123"/>
      <c r="AJ425" s="123"/>
      <c r="AK425" s="123"/>
      <c r="AL425" s="123"/>
      <c r="AM425" s="123"/>
      <c r="AN425" s="123"/>
      <c r="AO425" s="123"/>
      <c r="AP425" s="123"/>
      <c r="AQ425" s="123"/>
      <c r="AR425" s="123"/>
      <c r="AS425" s="123"/>
      <c r="AT425" s="123"/>
      <c r="AU425" s="123"/>
      <c r="AV425" s="123"/>
      <c r="AW425" s="123"/>
      <c r="AX425" s="123"/>
      <c r="AY425" s="123"/>
      <c r="AZ425" s="123"/>
      <c r="BA425" s="123"/>
      <c r="BB425" s="123"/>
      <c r="BC425" s="123"/>
      <c r="BD425" s="123"/>
      <c r="BE425" s="123"/>
      <c r="BF425" s="123"/>
      <c r="BG425" s="123"/>
      <c r="BH425" s="123"/>
      <c r="BI425" s="123"/>
      <c r="BJ425" s="123"/>
      <c r="BK425" s="123"/>
      <c r="BL425" s="123"/>
      <c r="BM425" s="123"/>
      <c r="BN425" s="123"/>
      <c r="BO425" s="123"/>
      <c r="BP425" s="123"/>
      <c r="BQ425" s="123"/>
      <c r="BR425" s="123"/>
      <c r="BS425" s="123"/>
      <c r="BT425" s="123"/>
    </row>
    <row r="426" spans="23:72" s="46" customFormat="1" x14ac:dyDescent="0.25">
      <c r="W426" s="97"/>
      <c r="X426" s="97"/>
      <c r="Z426" s="123"/>
      <c r="AA426" s="123"/>
      <c r="AB426" s="123"/>
      <c r="AC426" s="123"/>
      <c r="AD426" s="123"/>
      <c r="AE426" s="123"/>
      <c r="AF426" s="123"/>
      <c r="AG426" s="123"/>
      <c r="AH426" s="123"/>
      <c r="AI426" s="123"/>
      <c r="AJ426" s="123"/>
      <c r="AK426" s="123"/>
      <c r="AL426" s="123"/>
      <c r="AM426" s="123"/>
      <c r="AN426" s="123"/>
      <c r="AO426" s="123"/>
      <c r="AP426" s="123"/>
      <c r="AQ426" s="123"/>
      <c r="AR426" s="123"/>
      <c r="AS426" s="123"/>
      <c r="AT426" s="123"/>
      <c r="AU426" s="123"/>
      <c r="AV426" s="123"/>
      <c r="AW426" s="123"/>
      <c r="AX426" s="123"/>
      <c r="AY426" s="123"/>
      <c r="AZ426" s="123"/>
      <c r="BA426" s="123"/>
      <c r="BB426" s="123"/>
      <c r="BC426" s="123"/>
      <c r="BD426" s="123"/>
      <c r="BE426" s="123"/>
      <c r="BF426" s="123"/>
      <c r="BG426" s="123"/>
      <c r="BH426" s="123"/>
      <c r="BI426" s="123"/>
      <c r="BJ426" s="123"/>
      <c r="BK426" s="123"/>
      <c r="BL426" s="123"/>
      <c r="BM426" s="123"/>
      <c r="BN426" s="123"/>
      <c r="BO426" s="123"/>
      <c r="BP426" s="123"/>
      <c r="BQ426" s="123"/>
      <c r="BR426" s="123"/>
      <c r="BS426" s="123"/>
      <c r="BT426" s="123"/>
    </row>
    <row r="427" spans="23:72" s="46" customFormat="1" x14ac:dyDescent="0.25">
      <c r="W427" s="97"/>
      <c r="X427" s="97"/>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3"/>
      <c r="AY427" s="123"/>
      <c r="AZ427" s="123"/>
      <c r="BA427" s="123"/>
      <c r="BB427" s="123"/>
      <c r="BC427" s="123"/>
      <c r="BD427" s="123"/>
      <c r="BE427" s="123"/>
      <c r="BF427" s="123"/>
      <c r="BG427" s="123"/>
      <c r="BH427" s="123"/>
      <c r="BI427" s="123"/>
      <c r="BJ427" s="123"/>
      <c r="BK427" s="123"/>
      <c r="BL427" s="123"/>
      <c r="BM427" s="123"/>
      <c r="BN427" s="123"/>
      <c r="BO427" s="123"/>
      <c r="BP427" s="123"/>
      <c r="BQ427" s="123"/>
      <c r="BR427" s="123"/>
      <c r="BS427" s="123"/>
      <c r="BT427" s="123"/>
    </row>
    <row r="428" spans="23:72" s="46" customFormat="1" x14ac:dyDescent="0.25">
      <c r="W428" s="97"/>
      <c r="X428" s="97"/>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23"/>
      <c r="AY428" s="123"/>
      <c r="AZ428" s="123"/>
      <c r="BA428" s="123"/>
      <c r="BB428" s="123"/>
      <c r="BC428" s="123"/>
      <c r="BD428" s="123"/>
      <c r="BE428" s="123"/>
      <c r="BF428" s="123"/>
      <c r="BG428" s="123"/>
      <c r="BH428" s="123"/>
      <c r="BI428" s="123"/>
      <c r="BJ428" s="123"/>
      <c r="BK428" s="123"/>
      <c r="BL428" s="123"/>
      <c r="BM428" s="123"/>
      <c r="BN428" s="123"/>
      <c r="BO428" s="123"/>
      <c r="BP428" s="123"/>
      <c r="BQ428" s="123"/>
      <c r="BR428" s="123"/>
      <c r="BS428" s="123"/>
      <c r="BT428" s="123"/>
    </row>
    <row r="429" spans="23:72" s="46" customFormat="1" x14ac:dyDescent="0.25">
      <c r="W429" s="97"/>
      <c r="X429" s="97"/>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3"/>
      <c r="AY429" s="123"/>
      <c r="AZ429" s="123"/>
      <c r="BA429" s="123"/>
      <c r="BB429" s="123"/>
      <c r="BC429" s="123"/>
      <c r="BD429" s="123"/>
      <c r="BE429" s="123"/>
      <c r="BF429" s="123"/>
      <c r="BG429" s="123"/>
      <c r="BH429" s="123"/>
      <c r="BI429" s="123"/>
      <c r="BJ429" s="123"/>
      <c r="BK429" s="123"/>
      <c r="BL429" s="123"/>
      <c r="BM429" s="123"/>
      <c r="BN429" s="123"/>
      <c r="BO429" s="123"/>
      <c r="BP429" s="123"/>
      <c r="BQ429" s="123"/>
      <c r="BR429" s="123"/>
      <c r="BS429" s="123"/>
      <c r="BT429" s="123"/>
    </row>
    <row r="430" spans="23:72" s="46" customFormat="1" x14ac:dyDescent="0.25">
      <c r="W430" s="97"/>
      <c r="X430" s="97"/>
      <c r="Z430" s="123"/>
      <c r="AA430" s="123"/>
      <c r="AB430" s="123"/>
      <c r="AC430" s="123"/>
      <c r="AD430" s="123"/>
      <c r="AE430" s="123"/>
      <c r="AF430" s="123"/>
      <c r="AG430" s="123"/>
      <c r="AH430" s="123"/>
      <c r="AI430" s="123"/>
      <c r="AJ430" s="123"/>
      <c r="AK430" s="123"/>
      <c r="AL430" s="123"/>
      <c r="AM430" s="123"/>
      <c r="AN430" s="123"/>
      <c r="AO430" s="123"/>
      <c r="AP430" s="123"/>
      <c r="AQ430" s="123"/>
      <c r="AR430" s="123"/>
      <c r="AS430" s="123"/>
      <c r="AT430" s="123"/>
      <c r="AU430" s="123"/>
      <c r="AV430" s="123"/>
      <c r="AW430" s="123"/>
      <c r="AX430" s="123"/>
      <c r="AY430" s="123"/>
      <c r="AZ430" s="123"/>
      <c r="BA430" s="123"/>
      <c r="BB430" s="123"/>
      <c r="BC430" s="123"/>
      <c r="BD430" s="123"/>
      <c r="BE430" s="123"/>
      <c r="BF430" s="123"/>
      <c r="BG430" s="123"/>
      <c r="BH430" s="123"/>
      <c r="BI430" s="123"/>
      <c r="BJ430" s="123"/>
      <c r="BK430" s="123"/>
      <c r="BL430" s="123"/>
      <c r="BM430" s="123"/>
      <c r="BN430" s="123"/>
      <c r="BO430" s="123"/>
      <c r="BP430" s="123"/>
      <c r="BQ430" s="123"/>
      <c r="BR430" s="123"/>
      <c r="BS430" s="123"/>
      <c r="BT430" s="123"/>
    </row>
    <row r="431" spans="23:72" s="46" customFormat="1" x14ac:dyDescent="0.25">
      <c r="W431" s="97"/>
      <c r="X431" s="97"/>
      <c r="Z431" s="123"/>
      <c r="AA431" s="123"/>
      <c r="AB431" s="123"/>
      <c r="AC431" s="123"/>
      <c r="AD431" s="123"/>
      <c r="AE431" s="123"/>
      <c r="AF431" s="123"/>
      <c r="AG431" s="123"/>
      <c r="AH431" s="123"/>
      <c r="AI431" s="123"/>
      <c r="AJ431" s="123"/>
      <c r="AK431" s="123"/>
      <c r="AL431" s="123"/>
      <c r="AM431" s="123"/>
      <c r="AN431" s="123"/>
      <c r="AO431" s="123"/>
      <c r="AP431" s="123"/>
      <c r="AQ431" s="123"/>
      <c r="AR431" s="123"/>
      <c r="AS431" s="123"/>
      <c r="AT431" s="123"/>
      <c r="AU431" s="123"/>
      <c r="AV431" s="123"/>
      <c r="AW431" s="123"/>
      <c r="AX431" s="123"/>
      <c r="AY431" s="123"/>
      <c r="AZ431" s="123"/>
      <c r="BA431" s="123"/>
      <c r="BB431" s="123"/>
      <c r="BC431" s="123"/>
      <c r="BD431" s="123"/>
      <c r="BE431" s="123"/>
      <c r="BF431" s="123"/>
      <c r="BG431" s="123"/>
      <c r="BH431" s="123"/>
      <c r="BI431" s="123"/>
      <c r="BJ431" s="123"/>
      <c r="BK431" s="123"/>
      <c r="BL431" s="123"/>
      <c r="BM431" s="123"/>
      <c r="BN431" s="123"/>
      <c r="BO431" s="123"/>
      <c r="BP431" s="123"/>
      <c r="BQ431" s="123"/>
      <c r="BR431" s="123"/>
      <c r="BS431" s="123"/>
      <c r="BT431" s="123"/>
    </row>
    <row r="432" spans="23:72" s="46" customFormat="1" x14ac:dyDescent="0.25">
      <c r="W432" s="97"/>
      <c r="X432" s="97"/>
      <c r="Z432" s="123"/>
      <c r="AA432" s="123"/>
      <c r="AB432" s="123"/>
      <c r="AC432" s="123"/>
      <c r="AD432" s="123"/>
      <c r="AE432" s="123"/>
      <c r="AF432" s="123"/>
      <c r="AG432" s="123"/>
      <c r="AH432" s="123"/>
      <c r="AI432" s="123"/>
      <c r="AJ432" s="123"/>
      <c r="AK432" s="123"/>
      <c r="AL432" s="123"/>
      <c r="AM432" s="123"/>
      <c r="AN432" s="123"/>
      <c r="AO432" s="123"/>
      <c r="AP432" s="123"/>
      <c r="AQ432" s="123"/>
      <c r="AR432" s="123"/>
      <c r="AS432" s="123"/>
      <c r="AT432" s="123"/>
      <c r="AU432" s="123"/>
      <c r="AV432" s="123"/>
      <c r="AW432" s="123"/>
      <c r="AX432" s="123"/>
      <c r="AY432" s="123"/>
      <c r="AZ432" s="123"/>
      <c r="BA432" s="123"/>
      <c r="BB432" s="123"/>
      <c r="BC432" s="123"/>
      <c r="BD432" s="123"/>
      <c r="BE432" s="123"/>
      <c r="BF432" s="123"/>
      <c r="BG432" s="123"/>
      <c r="BH432" s="123"/>
      <c r="BI432" s="123"/>
      <c r="BJ432" s="123"/>
      <c r="BK432" s="123"/>
      <c r="BL432" s="123"/>
      <c r="BM432" s="123"/>
      <c r="BN432" s="123"/>
      <c r="BO432" s="123"/>
      <c r="BP432" s="123"/>
      <c r="BQ432" s="123"/>
      <c r="BR432" s="123"/>
      <c r="BS432" s="123"/>
      <c r="BT432" s="123"/>
    </row>
    <row r="433" spans="23:72" s="46" customFormat="1" x14ac:dyDescent="0.25">
      <c r="W433" s="97"/>
      <c r="X433" s="97"/>
      <c r="Z433" s="123"/>
      <c r="AA433" s="123"/>
      <c r="AB433" s="123"/>
      <c r="AC433" s="123"/>
      <c r="AD433" s="123"/>
      <c r="AE433" s="123"/>
      <c r="AF433" s="123"/>
      <c r="AG433" s="123"/>
      <c r="AH433" s="123"/>
      <c r="AI433" s="123"/>
      <c r="AJ433" s="123"/>
      <c r="AK433" s="123"/>
      <c r="AL433" s="123"/>
      <c r="AM433" s="123"/>
      <c r="AN433" s="123"/>
      <c r="AO433" s="123"/>
      <c r="AP433" s="123"/>
      <c r="AQ433" s="123"/>
      <c r="AR433" s="123"/>
      <c r="AS433" s="123"/>
      <c r="AT433" s="123"/>
      <c r="AU433" s="123"/>
      <c r="AV433" s="123"/>
      <c r="AW433" s="123"/>
      <c r="AX433" s="123"/>
      <c r="AY433" s="123"/>
      <c r="AZ433" s="123"/>
      <c r="BA433" s="123"/>
      <c r="BB433" s="123"/>
      <c r="BC433" s="123"/>
      <c r="BD433" s="123"/>
      <c r="BE433" s="123"/>
      <c r="BF433" s="123"/>
      <c r="BG433" s="123"/>
      <c r="BH433" s="123"/>
      <c r="BI433" s="123"/>
      <c r="BJ433" s="123"/>
      <c r="BK433" s="123"/>
      <c r="BL433" s="123"/>
      <c r="BM433" s="123"/>
      <c r="BN433" s="123"/>
      <c r="BO433" s="123"/>
      <c r="BP433" s="123"/>
      <c r="BQ433" s="123"/>
      <c r="BR433" s="123"/>
      <c r="BS433" s="123"/>
      <c r="BT433" s="123"/>
    </row>
    <row r="434" spans="23:72" s="46" customFormat="1" x14ac:dyDescent="0.25">
      <c r="W434" s="97"/>
      <c r="X434" s="97"/>
      <c r="Z434" s="123"/>
      <c r="AA434" s="123"/>
      <c r="AB434" s="123"/>
      <c r="AC434" s="123"/>
      <c r="AD434" s="123"/>
      <c r="AE434" s="123"/>
      <c r="AF434" s="123"/>
      <c r="AG434" s="123"/>
      <c r="AH434" s="123"/>
      <c r="AI434" s="123"/>
      <c r="AJ434" s="123"/>
      <c r="AK434" s="123"/>
      <c r="AL434" s="123"/>
      <c r="AM434" s="123"/>
      <c r="AN434" s="123"/>
      <c r="AO434" s="123"/>
      <c r="AP434" s="123"/>
      <c r="AQ434" s="123"/>
      <c r="AR434" s="123"/>
      <c r="AS434" s="123"/>
      <c r="AT434" s="123"/>
      <c r="AU434" s="123"/>
      <c r="AV434" s="123"/>
      <c r="AW434" s="123"/>
      <c r="AX434" s="123"/>
      <c r="AY434" s="123"/>
      <c r="AZ434" s="123"/>
      <c r="BA434" s="123"/>
      <c r="BB434" s="123"/>
      <c r="BC434" s="123"/>
      <c r="BD434" s="123"/>
      <c r="BE434" s="123"/>
      <c r="BF434" s="123"/>
      <c r="BG434" s="123"/>
      <c r="BH434" s="123"/>
      <c r="BI434" s="123"/>
      <c r="BJ434" s="123"/>
      <c r="BK434" s="123"/>
      <c r="BL434" s="123"/>
      <c r="BM434" s="123"/>
      <c r="BN434" s="123"/>
      <c r="BO434" s="123"/>
      <c r="BP434" s="123"/>
      <c r="BQ434" s="123"/>
      <c r="BR434" s="123"/>
      <c r="BS434" s="123"/>
      <c r="BT434" s="123"/>
    </row>
    <row r="435" spans="23:72" s="46" customFormat="1" x14ac:dyDescent="0.25">
      <c r="W435" s="97"/>
      <c r="X435" s="97"/>
      <c r="Z435" s="123"/>
      <c r="AA435" s="123"/>
      <c r="AB435" s="123"/>
      <c r="AC435" s="123"/>
      <c r="AD435" s="123"/>
      <c r="AE435" s="123"/>
      <c r="AF435" s="123"/>
      <c r="AG435" s="123"/>
      <c r="AH435" s="123"/>
      <c r="AI435" s="123"/>
      <c r="AJ435" s="123"/>
      <c r="AK435" s="123"/>
      <c r="AL435" s="123"/>
      <c r="AM435" s="123"/>
      <c r="AN435" s="123"/>
      <c r="AO435" s="123"/>
      <c r="AP435" s="123"/>
      <c r="AQ435" s="123"/>
      <c r="AR435" s="123"/>
      <c r="AS435" s="123"/>
      <c r="AT435" s="123"/>
      <c r="AU435" s="123"/>
      <c r="AV435" s="123"/>
      <c r="AW435" s="123"/>
      <c r="AX435" s="123"/>
      <c r="AY435" s="123"/>
      <c r="AZ435" s="123"/>
      <c r="BA435" s="123"/>
      <c r="BB435" s="123"/>
      <c r="BC435" s="123"/>
      <c r="BD435" s="123"/>
      <c r="BE435" s="123"/>
      <c r="BF435" s="123"/>
      <c r="BG435" s="123"/>
      <c r="BH435" s="123"/>
      <c r="BI435" s="123"/>
      <c r="BJ435" s="123"/>
      <c r="BK435" s="123"/>
      <c r="BL435" s="123"/>
      <c r="BM435" s="123"/>
      <c r="BN435" s="123"/>
      <c r="BO435" s="123"/>
      <c r="BP435" s="123"/>
      <c r="BQ435" s="123"/>
      <c r="BR435" s="123"/>
      <c r="BS435" s="123"/>
      <c r="BT435" s="123"/>
    </row>
    <row r="436" spans="23:72" s="46" customFormat="1" x14ac:dyDescent="0.25">
      <c r="W436" s="97"/>
      <c r="X436" s="97"/>
      <c r="Z436" s="123"/>
      <c r="AA436" s="123"/>
      <c r="AB436" s="123"/>
      <c r="AC436" s="123"/>
      <c r="AD436" s="123"/>
      <c r="AE436" s="123"/>
      <c r="AF436" s="123"/>
      <c r="AG436" s="123"/>
      <c r="AH436" s="123"/>
      <c r="AI436" s="123"/>
      <c r="AJ436" s="123"/>
      <c r="AK436" s="123"/>
      <c r="AL436" s="123"/>
      <c r="AM436" s="123"/>
      <c r="AN436" s="123"/>
      <c r="AO436" s="123"/>
      <c r="AP436" s="123"/>
      <c r="AQ436" s="123"/>
      <c r="AR436" s="123"/>
      <c r="AS436" s="123"/>
      <c r="AT436" s="123"/>
      <c r="AU436" s="123"/>
      <c r="AV436" s="123"/>
      <c r="AW436" s="123"/>
      <c r="AX436" s="123"/>
      <c r="AY436" s="123"/>
      <c r="AZ436" s="123"/>
      <c r="BA436" s="123"/>
      <c r="BB436" s="123"/>
      <c r="BC436" s="123"/>
      <c r="BD436" s="123"/>
      <c r="BE436" s="123"/>
      <c r="BF436" s="123"/>
      <c r="BG436" s="123"/>
      <c r="BH436" s="123"/>
      <c r="BI436" s="123"/>
      <c r="BJ436" s="123"/>
      <c r="BK436" s="123"/>
      <c r="BL436" s="123"/>
      <c r="BM436" s="123"/>
      <c r="BN436" s="123"/>
      <c r="BO436" s="123"/>
      <c r="BP436" s="123"/>
      <c r="BQ436" s="123"/>
      <c r="BR436" s="123"/>
      <c r="BS436" s="123"/>
      <c r="BT436" s="123"/>
    </row>
    <row r="437" spans="23:72" s="46" customFormat="1" x14ac:dyDescent="0.25">
      <c r="W437" s="97"/>
      <c r="X437" s="97"/>
      <c r="Z437" s="123"/>
      <c r="AA437" s="123"/>
      <c r="AB437" s="123"/>
      <c r="AC437" s="123"/>
      <c r="AD437" s="123"/>
      <c r="AE437" s="123"/>
      <c r="AF437" s="123"/>
      <c r="AG437" s="123"/>
      <c r="AH437" s="123"/>
      <c r="AI437" s="123"/>
      <c r="AJ437" s="123"/>
      <c r="AK437" s="123"/>
      <c r="AL437" s="123"/>
      <c r="AM437" s="123"/>
      <c r="AN437" s="123"/>
      <c r="AO437" s="123"/>
      <c r="AP437" s="123"/>
      <c r="AQ437" s="123"/>
      <c r="AR437" s="123"/>
      <c r="AS437" s="123"/>
      <c r="AT437" s="123"/>
      <c r="AU437" s="123"/>
      <c r="AV437" s="123"/>
      <c r="AW437" s="123"/>
      <c r="AX437" s="123"/>
      <c r="AY437" s="123"/>
      <c r="AZ437" s="123"/>
      <c r="BA437" s="123"/>
      <c r="BB437" s="123"/>
      <c r="BC437" s="123"/>
      <c r="BD437" s="123"/>
      <c r="BE437" s="123"/>
      <c r="BF437" s="123"/>
      <c r="BG437" s="123"/>
      <c r="BH437" s="123"/>
      <c r="BI437" s="123"/>
      <c r="BJ437" s="123"/>
      <c r="BK437" s="123"/>
      <c r="BL437" s="123"/>
      <c r="BM437" s="123"/>
      <c r="BN437" s="123"/>
      <c r="BO437" s="123"/>
      <c r="BP437" s="123"/>
      <c r="BQ437" s="123"/>
      <c r="BR437" s="123"/>
      <c r="BS437" s="123"/>
      <c r="BT437" s="123"/>
    </row>
    <row r="438" spans="23:72" s="46" customFormat="1" x14ac:dyDescent="0.25">
      <c r="W438" s="97"/>
      <c r="X438" s="97"/>
      <c r="Z438" s="123"/>
      <c r="AA438" s="123"/>
      <c r="AB438" s="123"/>
      <c r="AC438" s="123"/>
      <c r="AD438" s="123"/>
      <c r="AE438" s="123"/>
      <c r="AF438" s="123"/>
      <c r="AG438" s="123"/>
      <c r="AH438" s="123"/>
      <c r="AI438" s="123"/>
      <c r="AJ438" s="123"/>
      <c r="AK438" s="123"/>
      <c r="AL438" s="123"/>
      <c r="AM438" s="123"/>
      <c r="AN438" s="123"/>
      <c r="AO438" s="123"/>
      <c r="AP438" s="123"/>
      <c r="AQ438" s="123"/>
      <c r="AR438" s="123"/>
      <c r="AS438" s="123"/>
      <c r="AT438" s="123"/>
      <c r="AU438" s="123"/>
      <c r="AV438" s="123"/>
      <c r="AW438" s="123"/>
      <c r="AX438" s="123"/>
      <c r="AY438" s="123"/>
      <c r="AZ438" s="123"/>
      <c r="BA438" s="123"/>
      <c r="BB438" s="123"/>
      <c r="BC438" s="123"/>
      <c r="BD438" s="123"/>
      <c r="BE438" s="123"/>
      <c r="BF438" s="123"/>
      <c r="BG438" s="123"/>
      <c r="BH438" s="123"/>
      <c r="BI438" s="123"/>
      <c r="BJ438" s="123"/>
      <c r="BK438" s="123"/>
      <c r="BL438" s="123"/>
      <c r="BM438" s="123"/>
      <c r="BN438" s="123"/>
      <c r="BO438" s="123"/>
      <c r="BP438" s="123"/>
      <c r="BQ438" s="123"/>
      <c r="BR438" s="123"/>
      <c r="BS438" s="123"/>
      <c r="BT438" s="123"/>
    </row>
    <row r="439" spans="23:72" s="46" customFormat="1" x14ac:dyDescent="0.25">
      <c r="W439" s="97"/>
      <c r="X439" s="97"/>
      <c r="Z439" s="123"/>
      <c r="AA439" s="123"/>
      <c r="AB439" s="123"/>
      <c r="AC439" s="123"/>
      <c r="AD439" s="123"/>
      <c r="AE439" s="123"/>
      <c r="AF439" s="123"/>
      <c r="AG439" s="123"/>
      <c r="AH439" s="123"/>
      <c r="AI439" s="123"/>
      <c r="AJ439" s="123"/>
      <c r="AK439" s="123"/>
      <c r="AL439" s="123"/>
      <c r="AM439" s="123"/>
      <c r="AN439" s="123"/>
      <c r="AO439" s="123"/>
      <c r="AP439" s="123"/>
      <c r="AQ439" s="123"/>
      <c r="AR439" s="123"/>
      <c r="AS439" s="123"/>
      <c r="AT439" s="123"/>
      <c r="AU439" s="123"/>
      <c r="AV439" s="123"/>
      <c r="AW439" s="123"/>
      <c r="AX439" s="123"/>
      <c r="AY439" s="123"/>
      <c r="AZ439" s="123"/>
      <c r="BA439" s="123"/>
      <c r="BB439" s="123"/>
      <c r="BC439" s="123"/>
      <c r="BD439" s="123"/>
      <c r="BE439" s="123"/>
      <c r="BF439" s="123"/>
      <c r="BG439" s="123"/>
      <c r="BH439" s="123"/>
      <c r="BI439" s="123"/>
      <c r="BJ439" s="123"/>
      <c r="BK439" s="123"/>
      <c r="BL439" s="123"/>
      <c r="BM439" s="123"/>
      <c r="BN439" s="123"/>
      <c r="BO439" s="123"/>
      <c r="BP439" s="123"/>
      <c r="BQ439" s="123"/>
      <c r="BR439" s="123"/>
      <c r="BS439" s="123"/>
      <c r="BT439" s="123"/>
    </row>
    <row r="440" spans="23:72" s="46" customFormat="1" x14ac:dyDescent="0.25">
      <c r="W440" s="97"/>
      <c r="X440" s="97"/>
      <c r="Z440" s="123"/>
      <c r="AA440" s="123"/>
      <c r="AB440" s="123"/>
      <c r="AC440" s="123"/>
      <c r="AD440" s="123"/>
      <c r="AE440" s="123"/>
      <c r="AF440" s="123"/>
      <c r="AG440" s="123"/>
      <c r="AH440" s="123"/>
      <c r="AI440" s="123"/>
      <c r="AJ440" s="123"/>
      <c r="AK440" s="123"/>
      <c r="AL440" s="123"/>
      <c r="AM440" s="123"/>
      <c r="AN440" s="123"/>
      <c r="AO440" s="123"/>
      <c r="AP440" s="123"/>
      <c r="AQ440" s="123"/>
      <c r="AR440" s="123"/>
      <c r="AS440" s="123"/>
      <c r="AT440" s="123"/>
      <c r="AU440" s="123"/>
      <c r="AV440" s="123"/>
      <c r="AW440" s="123"/>
      <c r="AX440" s="123"/>
      <c r="AY440" s="123"/>
      <c r="AZ440" s="123"/>
      <c r="BA440" s="123"/>
      <c r="BB440" s="123"/>
      <c r="BC440" s="123"/>
      <c r="BD440" s="123"/>
      <c r="BE440" s="123"/>
      <c r="BF440" s="123"/>
      <c r="BG440" s="123"/>
      <c r="BH440" s="123"/>
      <c r="BI440" s="123"/>
      <c r="BJ440" s="123"/>
      <c r="BK440" s="123"/>
      <c r="BL440" s="123"/>
      <c r="BM440" s="123"/>
      <c r="BN440" s="123"/>
      <c r="BO440" s="123"/>
      <c r="BP440" s="123"/>
      <c r="BQ440" s="123"/>
      <c r="BR440" s="123"/>
      <c r="BS440" s="123"/>
      <c r="BT440" s="123"/>
    </row>
    <row r="441" spans="23:72" s="46" customFormat="1" x14ac:dyDescent="0.25">
      <c r="W441" s="97"/>
      <c r="X441" s="97"/>
      <c r="Z441" s="123"/>
      <c r="AA441" s="123"/>
      <c r="AB441" s="123"/>
      <c r="AC441" s="123"/>
      <c r="AD441" s="123"/>
      <c r="AE441" s="123"/>
      <c r="AF441" s="123"/>
      <c r="AG441" s="123"/>
      <c r="AH441" s="123"/>
      <c r="AI441" s="123"/>
      <c r="AJ441" s="123"/>
      <c r="AK441" s="123"/>
      <c r="AL441" s="123"/>
      <c r="AM441" s="123"/>
      <c r="AN441" s="123"/>
      <c r="AO441" s="123"/>
      <c r="AP441" s="123"/>
      <c r="AQ441" s="123"/>
      <c r="AR441" s="123"/>
      <c r="AS441" s="123"/>
      <c r="AT441" s="123"/>
      <c r="AU441" s="123"/>
      <c r="AV441" s="123"/>
      <c r="AW441" s="123"/>
      <c r="AX441" s="123"/>
      <c r="AY441" s="123"/>
      <c r="AZ441" s="123"/>
      <c r="BA441" s="123"/>
      <c r="BB441" s="123"/>
      <c r="BC441" s="123"/>
      <c r="BD441" s="123"/>
      <c r="BE441" s="123"/>
      <c r="BF441" s="123"/>
      <c r="BG441" s="123"/>
      <c r="BH441" s="123"/>
      <c r="BI441" s="123"/>
      <c r="BJ441" s="123"/>
      <c r="BK441" s="123"/>
      <c r="BL441" s="123"/>
      <c r="BM441" s="123"/>
      <c r="BN441" s="123"/>
      <c r="BO441" s="123"/>
      <c r="BP441" s="123"/>
      <c r="BQ441" s="123"/>
      <c r="BR441" s="123"/>
      <c r="BS441" s="123"/>
      <c r="BT441" s="123"/>
    </row>
    <row r="442" spans="23:72" s="46" customFormat="1" x14ac:dyDescent="0.25">
      <c r="W442" s="97"/>
      <c r="X442" s="97"/>
      <c r="Z442" s="123"/>
      <c r="AA442" s="123"/>
      <c r="AB442" s="123"/>
      <c r="AC442" s="123"/>
      <c r="AD442" s="123"/>
      <c r="AE442" s="123"/>
      <c r="AF442" s="123"/>
      <c r="AG442" s="123"/>
      <c r="AH442" s="123"/>
      <c r="AI442" s="123"/>
      <c r="AJ442" s="123"/>
      <c r="AK442" s="123"/>
      <c r="AL442" s="123"/>
      <c r="AM442" s="123"/>
      <c r="AN442" s="123"/>
      <c r="AO442" s="123"/>
      <c r="AP442" s="123"/>
      <c r="AQ442" s="123"/>
      <c r="AR442" s="123"/>
      <c r="AS442" s="123"/>
      <c r="AT442" s="123"/>
      <c r="AU442" s="123"/>
      <c r="AV442" s="123"/>
      <c r="AW442" s="123"/>
      <c r="AX442" s="123"/>
      <c r="AY442" s="123"/>
      <c r="AZ442" s="123"/>
      <c r="BA442" s="123"/>
      <c r="BB442" s="123"/>
      <c r="BC442" s="123"/>
      <c r="BD442" s="123"/>
      <c r="BE442" s="123"/>
      <c r="BF442" s="123"/>
      <c r="BG442" s="123"/>
      <c r="BH442" s="123"/>
      <c r="BI442" s="123"/>
      <c r="BJ442" s="123"/>
      <c r="BK442" s="123"/>
      <c r="BL442" s="123"/>
      <c r="BM442" s="123"/>
      <c r="BN442" s="123"/>
      <c r="BO442" s="123"/>
      <c r="BP442" s="123"/>
      <c r="BQ442" s="123"/>
      <c r="BR442" s="123"/>
      <c r="BS442" s="123"/>
      <c r="BT442" s="123"/>
    </row>
    <row r="443" spans="23:72" s="46" customFormat="1" x14ac:dyDescent="0.25">
      <c r="W443" s="97"/>
      <c r="X443" s="97"/>
      <c r="Z443" s="123"/>
      <c r="AA443" s="123"/>
      <c r="AB443" s="123"/>
      <c r="AC443" s="123"/>
      <c r="AD443" s="123"/>
      <c r="AE443" s="123"/>
      <c r="AF443" s="123"/>
      <c r="AG443" s="123"/>
      <c r="AH443" s="123"/>
      <c r="AI443" s="123"/>
      <c r="AJ443" s="123"/>
      <c r="AK443" s="123"/>
      <c r="AL443" s="123"/>
      <c r="AM443" s="123"/>
      <c r="AN443" s="123"/>
      <c r="AO443" s="123"/>
      <c r="AP443" s="123"/>
      <c r="AQ443" s="123"/>
      <c r="AR443" s="123"/>
      <c r="AS443" s="123"/>
      <c r="AT443" s="123"/>
      <c r="AU443" s="123"/>
      <c r="AV443" s="123"/>
      <c r="AW443" s="123"/>
      <c r="AX443" s="123"/>
      <c r="AY443" s="123"/>
      <c r="AZ443" s="123"/>
      <c r="BA443" s="123"/>
      <c r="BB443" s="123"/>
      <c r="BC443" s="123"/>
      <c r="BD443" s="123"/>
      <c r="BE443" s="123"/>
      <c r="BF443" s="123"/>
      <c r="BG443" s="123"/>
      <c r="BH443" s="123"/>
      <c r="BI443" s="123"/>
      <c r="BJ443" s="123"/>
      <c r="BK443" s="123"/>
      <c r="BL443" s="123"/>
      <c r="BM443" s="123"/>
      <c r="BN443" s="123"/>
      <c r="BO443" s="123"/>
      <c r="BP443" s="123"/>
      <c r="BQ443" s="123"/>
      <c r="BR443" s="123"/>
      <c r="BS443" s="123"/>
      <c r="BT443" s="123"/>
    </row>
    <row r="444" spans="23:72" s="46" customFormat="1" x14ac:dyDescent="0.25">
      <c r="W444" s="97"/>
      <c r="X444" s="97"/>
      <c r="Z444" s="123"/>
      <c r="AA444" s="123"/>
      <c r="AB444" s="123"/>
      <c r="AC444" s="123"/>
      <c r="AD444" s="123"/>
      <c r="AE444" s="123"/>
      <c r="AF444" s="123"/>
      <c r="AG444" s="123"/>
      <c r="AH444" s="123"/>
      <c r="AI444" s="123"/>
      <c r="AJ444" s="123"/>
      <c r="AK444" s="123"/>
      <c r="AL444" s="123"/>
      <c r="AM444" s="123"/>
      <c r="AN444" s="123"/>
      <c r="AO444" s="123"/>
      <c r="AP444" s="123"/>
      <c r="AQ444" s="123"/>
      <c r="AR444" s="123"/>
      <c r="AS444" s="123"/>
      <c r="AT444" s="123"/>
      <c r="AU444" s="123"/>
      <c r="AV444" s="123"/>
      <c r="AW444" s="123"/>
      <c r="AX444" s="123"/>
      <c r="AY444" s="123"/>
      <c r="AZ444" s="123"/>
      <c r="BA444" s="123"/>
      <c r="BB444" s="123"/>
      <c r="BC444" s="123"/>
      <c r="BD444" s="123"/>
      <c r="BE444" s="123"/>
      <c r="BF444" s="123"/>
      <c r="BG444" s="123"/>
      <c r="BH444" s="123"/>
      <c r="BI444" s="123"/>
      <c r="BJ444" s="123"/>
      <c r="BK444" s="123"/>
      <c r="BL444" s="123"/>
      <c r="BM444" s="123"/>
      <c r="BN444" s="123"/>
      <c r="BO444" s="123"/>
      <c r="BP444" s="123"/>
      <c r="BQ444" s="123"/>
      <c r="BR444" s="123"/>
      <c r="BS444" s="123"/>
      <c r="BT444" s="123"/>
    </row>
    <row r="445" spans="23:72" s="46" customFormat="1" x14ac:dyDescent="0.25">
      <c r="W445" s="97"/>
      <c r="X445" s="97"/>
      <c r="Z445" s="123"/>
      <c r="AA445" s="123"/>
      <c r="AB445" s="123"/>
      <c r="AC445" s="123"/>
      <c r="AD445" s="123"/>
      <c r="AE445" s="123"/>
      <c r="AF445" s="123"/>
      <c r="AG445" s="123"/>
      <c r="AH445" s="123"/>
      <c r="AI445" s="123"/>
      <c r="AJ445" s="123"/>
      <c r="AK445" s="123"/>
      <c r="AL445" s="123"/>
      <c r="AM445" s="123"/>
      <c r="AN445" s="123"/>
      <c r="AO445" s="123"/>
      <c r="AP445" s="123"/>
      <c r="AQ445" s="123"/>
      <c r="AR445" s="123"/>
      <c r="AS445" s="123"/>
      <c r="AT445" s="123"/>
      <c r="AU445" s="123"/>
      <c r="AV445" s="123"/>
      <c r="AW445" s="123"/>
      <c r="AX445" s="123"/>
      <c r="AY445" s="123"/>
      <c r="AZ445" s="123"/>
      <c r="BA445" s="123"/>
      <c r="BB445" s="123"/>
      <c r="BC445" s="123"/>
      <c r="BD445" s="123"/>
      <c r="BE445" s="123"/>
      <c r="BF445" s="123"/>
      <c r="BG445" s="123"/>
      <c r="BH445" s="123"/>
      <c r="BI445" s="123"/>
      <c r="BJ445" s="123"/>
      <c r="BK445" s="123"/>
      <c r="BL445" s="123"/>
      <c r="BM445" s="123"/>
      <c r="BN445" s="123"/>
      <c r="BO445" s="123"/>
      <c r="BP445" s="123"/>
      <c r="BQ445" s="123"/>
      <c r="BR445" s="123"/>
      <c r="BS445" s="123"/>
      <c r="BT445" s="123"/>
    </row>
    <row r="446" spans="23:72" s="46" customFormat="1" x14ac:dyDescent="0.25">
      <c r="W446" s="97"/>
      <c r="X446" s="97"/>
      <c r="Z446" s="123"/>
      <c r="AA446" s="123"/>
      <c r="AB446" s="123"/>
      <c r="AC446" s="123"/>
      <c r="AD446" s="123"/>
      <c r="AE446" s="123"/>
      <c r="AF446" s="123"/>
      <c r="AG446" s="123"/>
      <c r="AH446" s="123"/>
      <c r="AI446" s="123"/>
      <c r="AJ446" s="123"/>
      <c r="AK446" s="123"/>
      <c r="AL446" s="123"/>
      <c r="AM446" s="123"/>
      <c r="AN446" s="123"/>
      <c r="AO446" s="123"/>
      <c r="AP446" s="123"/>
      <c r="AQ446" s="123"/>
      <c r="AR446" s="123"/>
      <c r="AS446" s="123"/>
      <c r="AT446" s="123"/>
      <c r="AU446" s="123"/>
      <c r="AV446" s="123"/>
      <c r="AW446" s="123"/>
      <c r="AX446" s="123"/>
      <c r="AY446" s="123"/>
      <c r="AZ446" s="123"/>
      <c r="BA446" s="123"/>
      <c r="BB446" s="123"/>
      <c r="BC446" s="123"/>
      <c r="BD446" s="123"/>
      <c r="BE446" s="123"/>
      <c r="BF446" s="123"/>
      <c r="BG446" s="123"/>
      <c r="BH446" s="123"/>
      <c r="BI446" s="123"/>
      <c r="BJ446" s="123"/>
      <c r="BK446" s="123"/>
      <c r="BL446" s="123"/>
      <c r="BM446" s="123"/>
      <c r="BN446" s="123"/>
      <c r="BO446" s="123"/>
      <c r="BP446" s="123"/>
      <c r="BQ446" s="123"/>
      <c r="BR446" s="123"/>
      <c r="BS446" s="123"/>
      <c r="BT446" s="123"/>
    </row>
    <row r="447" spans="23:72" s="46" customFormat="1" x14ac:dyDescent="0.25">
      <c r="W447" s="97"/>
      <c r="X447" s="97"/>
      <c r="Z447" s="123"/>
      <c r="AA447" s="123"/>
      <c r="AB447" s="123"/>
      <c r="AC447" s="123"/>
      <c r="AD447" s="123"/>
      <c r="AE447" s="123"/>
      <c r="AF447" s="123"/>
      <c r="AG447" s="123"/>
      <c r="AH447" s="123"/>
      <c r="AI447" s="123"/>
      <c r="AJ447" s="123"/>
      <c r="AK447" s="123"/>
      <c r="AL447" s="123"/>
      <c r="AM447" s="123"/>
      <c r="AN447" s="123"/>
      <c r="AO447" s="123"/>
      <c r="AP447" s="123"/>
      <c r="AQ447" s="123"/>
      <c r="AR447" s="123"/>
      <c r="AS447" s="123"/>
      <c r="AT447" s="123"/>
      <c r="AU447" s="123"/>
      <c r="AV447" s="123"/>
      <c r="AW447" s="123"/>
      <c r="AX447" s="123"/>
      <c r="AY447" s="123"/>
      <c r="AZ447" s="123"/>
      <c r="BA447" s="123"/>
      <c r="BB447" s="123"/>
      <c r="BC447" s="123"/>
      <c r="BD447" s="123"/>
      <c r="BE447" s="123"/>
      <c r="BF447" s="123"/>
      <c r="BG447" s="123"/>
      <c r="BH447" s="123"/>
      <c r="BI447" s="123"/>
      <c r="BJ447" s="123"/>
      <c r="BK447" s="123"/>
      <c r="BL447" s="123"/>
      <c r="BM447" s="123"/>
      <c r="BN447" s="123"/>
      <c r="BO447" s="123"/>
      <c r="BP447" s="123"/>
      <c r="BQ447" s="123"/>
      <c r="BR447" s="123"/>
      <c r="BS447" s="123"/>
      <c r="BT447" s="123"/>
    </row>
    <row r="448" spans="23:72" s="46" customFormat="1" x14ac:dyDescent="0.25">
      <c r="W448" s="97"/>
      <c r="X448" s="97"/>
      <c r="Z448" s="123"/>
      <c r="AA448" s="123"/>
      <c r="AB448" s="123"/>
      <c r="AC448" s="123"/>
      <c r="AD448" s="123"/>
      <c r="AE448" s="123"/>
      <c r="AF448" s="123"/>
      <c r="AG448" s="123"/>
      <c r="AH448" s="123"/>
      <c r="AI448" s="123"/>
      <c r="AJ448" s="123"/>
      <c r="AK448" s="123"/>
      <c r="AL448" s="123"/>
      <c r="AM448" s="123"/>
      <c r="AN448" s="123"/>
      <c r="AO448" s="123"/>
      <c r="AP448" s="123"/>
      <c r="AQ448" s="123"/>
      <c r="AR448" s="123"/>
      <c r="AS448" s="123"/>
      <c r="AT448" s="123"/>
      <c r="AU448" s="123"/>
      <c r="AV448" s="123"/>
      <c r="AW448" s="123"/>
      <c r="AX448" s="123"/>
      <c r="AY448" s="123"/>
      <c r="AZ448" s="123"/>
      <c r="BA448" s="123"/>
      <c r="BB448" s="123"/>
      <c r="BC448" s="123"/>
      <c r="BD448" s="123"/>
      <c r="BE448" s="123"/>
      <c r="BF448" s="123"/>
      <c r="BG448" s="123"/>
      <c r="BH448" s="123"/>
      <c r="BI448" s="123"/>
      <c r="BJ448" s="123"/>
      <c r="BK448" s="123"/>
      <c r="BL448" s="123"/>
      <c r="BM448" s="123"/>
      <c r="BN448" s="123"/>
      <c r="BO448" s="123"/>
      <c r="BP448" s="123"/>
      <c r="BQ448" s="123"/>
      <c r="BR448" s="123"/>
      <c r="BS448" s="123"/>
      <c r="BT448" s="123"/>
    </row>
    <row r="449" spans="23:72" s="46" customFormat="1" x14ac:dyDescent="0.25">
      <c r="W449" s="97"/>
      <c r="X449" s="97"/>
      <c r="Z449" s="123"/>
      <c r="AA449" s="123"/>
      <c r="AB449" s="123"/>
      <c r="AC449" s="123"/>
      <c r="AD449" s="123"/>
      <c r="AE449" s="123"/>
      <c r="AF449" s="123"/>
      <c r="AG449" s="123"/>
      <c r="AH449" s="123"/>
      <c r="AI449" s="123"/>
      <c r="AJ449" s="123"/>
      <c r="AK449" s="123"/>
      <c r="AL449" s="123"/>
      <c r="AM449" s="123"/>
      <c r="AN449" s="123"/>
      <c r="AO449" s="123"/>
      <c r="AP449" s="123"/>
      <c r="AQ449" s="123"/>
      <c r="AR449" s="123"/>
      <c r="AS449" s="123"/>
      <c r="AT449" s="123"/>
      <c r="AU449" s="123"/>
      <c r="AV449" s="123"/>
      <c r="AW449" s="123"/>
      <c r="AX449" s="123"/>
      <c r="AY449" s="123"/>
      <c r="AZ449" s="123"/>
      <c r="BA449" s="123"/>
      <c r="BB449" s="123"/>
      <c r="BC449" s="123"/>
      <c r="BD449" s="123"/>
      <c r="BE449" s="123"/>
      <c r="BF449" s="123"/>
      <c r="BG449" s="123"/>
      <c r="BH449" s="123"/>
      <c r="BI449" s="123"/>
      <c r="BJ449" s="123"/>
      <c r="BK449" s="123"/>
      <c r="BL449" s="123"/>
      <c r="BM449" s="123"/>
      <c r="BN449" s="123"/>
      <c r="BO449" s="123"/>
      <c r="BP449" s="123"/>
      <c r="BQ449" s="123"/>
      <c r="BR449" s="123"/>
      <c r="BS449" s="123"/>
      <c r="BT449" s="123"/>
    </row>
    <row r="450" spans="23:72" s="46" customFormat="1" x14ac:dyDescent="0.25">
      <c r="W450" s="97"/>
      <c r="X450" s="97"/>
      <c r="Z450" s="123"/>
      <c r="AA450" s="123"/>
      <c r="AB450" s="123"/>
      <c r="AC450" s="123"/>
      <c r="AD450" s="123"/>
      <c r="AE450" s="123"/>
      <c r="AF450" s="123"/>
      <c r="AG450" s="123"/>
      <c r="AH450" s="123"/>
      <c r="AI450" s="123"/>
      <c r="AJ450" s="123"/>
      <c r="AK450" s="123"/>
      <c r="AL450" s="123"/>
      <c r="AM450" s="123"/>
      <c r="AN450" s="123"/>
      <c r="AO450" s="123"/>
      <c r="AP450" s="123"/>
      <c r="AQ450" s="123"/>
      <c r="AR450" s="123"/>
      <c r="AS450" s="123"/>
      <c r="AT450" s="123"/>
      <c r="AU450" s="123"/>
      <c r="AV450" s="123"/>
      <c r="AW450" s="123"/>
      <c r="AX450" s="123"/>
      <c r="AY450" s="123"/>
      <c r="AZ450" s="123"/>
      <c r="BA450" s="123"/>
      <c r="BB450" s="123"/>
      <c r="BC450" s="123"/>
      <c r="BD450" s="123"/>
      <c r="BE450" s="123"/>
      <c r="BF450" s="123"/>
      <c r="BG450" s="123"/>
      <c r="BH450" s="123"/>
      <c r="BI450" s="123"/>
      <c r="BJ450" s="123"/>
      <c r="BK450" s="123"/>
      <c r="BL450" s="123"/>
      <c r="BM450" s="123"/>
      <c r="BN450" s="123"/>
      <c r="BO450" s="123"/>
      <c r="BP450" s="123"/>
      <c r="BQ450" s="123"/>
      <c r="BR450" s="123"/>
      <c r="BS450" s="123"/>
      <c r="BT450" s="123"/>
    </row>
    <row r="451" spans="23:72" s="46" customFormat="1" x14ac:dyDescent="0.25">
      <c r="W451" s="97"/>
      <c r="X451" s="97"/>
      <c r="Z451" s="123"/>
      <c r="AA451" s="123"/>
      <c r="AB451" s="123"/>
      <c r="AC451" s="123"/>
      <c r="AD451" s="123"/>
      <c r="AE451" s="123"/>
      <c r="AF451" s="123"/>
      <c r="AG451" s="123"/>
      <c r="AH451" s="123"/>
      <c r="AI451" s="123"/>
      <c r="AJ451" s="123"/>
      <c r="AK451" s="123"/>
      <c r="AL451" s="123"/>
      <c r="AM451" s="123"/>
      <c r="AN451" s="123"/>
      <c r="AO451" s="123"/>
      <c r="AP451" s="123"/>
      <c r="AQ451" s="123"/>
      <c r="AR451" s="123"/>
      <c r="AS451" s="123"/>
      <c r="AT451" s="123"/>
      <c r="AU451" s="123"/>
      <c r="AV451" s="123"/>
      <c r="AW451" s="123"/>
      <c r="AX451" s="123"/>
      <c r="AY451" s="123"/>
      <c r="AZ451" s="123"/>
      <c r="BA451" s="123"/>
      <c r="BB451" s="123"/>
      <c r="BC451" s="123"/>
      <c r="BD451" s="123"/>
      <c r="BE451" s="123"/>
      <c r="BF451" s="123"/>
      <c r="BG451" s="123"/>
      <c r="BH451" s="123"/>
      <c r="BI451" s="123"/>
      <c r="BJ451" s="123"/>
      <c r="BK451" s="123"/>
      <c r="BL451" s="123"/>
      <c r="BM451" s="123"/>
      <c r="BN451" s="123"/>
      <c r="BO451" s="123"/>
      <c r="BP451" s="123"/>
      <c r="BQ451" s="123"/>
      <c r="BR451" s="123"/>
      <c r="BS451" s="123"/>
      <c r="BT451" s="123"/>
    </row>
    <row r="452" spans="23:72" s="46" customFormat="1" x14ac:dyDescent="0.25">
      <c r="W452" s="97"/>
      <c r="X452" s="97"/>
      <c r="Z452" s="123"/>
      <c r="AA452" s="123"/>
      <c r="AB452" s="123"/>
      <c r="AC452" s="123"/>
      <c r="AD452" s="123"/>
      <c r="AE452" s="123"/>
      <c r="AF452" s="123"/>
      <c r="AG452" s="123"/>
      <c r="AH452" s="123"/>
      <c r="AI452" s="123"/>
      <c r="AJ452" s="123"/>
      <c r="AK452" s="123"/>
      <c r="AL452" s="123"/>
      <c r="AM452" s="123"/>
      <c r="AN452" s="123"/>
      <c r="AO452" s="123"/>
      <c r="AP452" s="123"/>
      <c r="AQ452" s="123"/>
      <c r="AR452" s="123"/>
      <c r="AS452" s="123"/>
      <c r="AT452" s="123"/>
      <c r="AU452" s="123"/>
      <c r="AV452" s="123"/>
      <c r="AW452" s="123"/>
      <c r="AX452" s="123"/>
      <c r="AY452" s="123"/>
      <c r="AZ452" s="123"/>
      <c r="BA452" s="123"/>
      <c r="BB452" s="123"/>
      <c r="BC452" s="123"/>
      <c r="BD452" s="123"/>
      <c r="BE452" s="123"/>
      <c r="BF452" s="123"/>
      <c r="BG452" s="123"/>
      <c r="BH452" s="123"/>
      <c r="BI452" s="123"/>
      <c r="BJ452" s="123"/>
      <c r="BK452" s="123"/>
      <c r="BL452" s="123"/>
      <c r="BM452" s="123"/>
      <c r="BN452" s="123"/>
      <c r="BO452" s="123"/>
      <c r="BP452" s="123"/>
      <c r="BQ452" s="123"/>
      <c r="BR452" s="123"/>
      <c r="BS452" s="123"/>
      <c r="BT452" s="123"/>
    </row>
    <row r="453" spans="23:72" s="46" customFormat="1" x14ac:dyDescent="0.25">
      <c r="W453" s="97"/>
      <c r="X453" s="97"/>
      <c r="Z453" s="123"/>
      <c r="AA453" s="123"/>
      <c r="AB453" s="123"/>
      <c r="AC453" s="123"/>
      <c r="AD453" s="123"/>
      <c r="AE453" s="123"/>
      <c r="AF453" s="123"/>
      <c r="AG453" s="123"/>
      <c r="AH453" s="123"/>
      <c r="AI453" s="123"/>
      <c r="AJ453" s="123"/>
      <c r="AK453" s="123"/>
      <c r="AL453" s="123"/>
      <c r="AM453" s="123"/>
      <c r="AN453" s="123"/>
      <c r="AO453" s="123"/>
      <c r="AP453" s="123"/>
      <c r="AQ453" s="123"/>
      <c r="AR453" s="123"/>
      <c r="AS453" s="123"/>
      <c r="AT453" s="123"/>
      <c r="AU453" s="123"/>
      <c r="AV453" s="123"/>
      <c r="AW453" s="123"/>
      <c r="AX453" s="123"/>
      <c r="AY453" s="123"/>
      <c r="AZ453" s="123"/>
      <c r="BA453" s="123"/>
      <c r="BB453" s="123"/>
      <c r="BC453" s="123"/>
      <c r="BD453" s="123"/>
      <c r="BE453" s="123"/>
      <c r="BF453" s="123"/>
      <c r="BG453" s="123"/>
      <c r="BH453" s="123"/>
      <c r="BI453" s="123"/>
      <c r="BJ453" s="123"/>
      <c r="BK453" s="123"/>
      <c r="BL453" s="123"/>
      <c r="BM453" s="123"/>
      <c r="BN453" s="123"/>
      <c r="BO453" s="123"/>
      <c r="BP453" s="123"/>
      <c r="BQ453" s="123"/>
      <c r="BR453" s="123"/>
      <c r="BS453" s="123"/>
      <c r="BT453" s="123"/>
    </row>
    <row r="454" spans="23:72" s="46" customFormat="1" x14ac:dyDescent="0.25">
      <c r="W454" s="97"/>
      <c r="X454" s="97"/>
      <c r="Z454" s="123"/>
      <c r="AA454" s="123"/>
      <c r="AB454" s="123"/>
      <c r="AC454" s="123"/>
      <c r="AD454" s="123"/>
      <c r="AE454" s="123"/>
      <c r="AF454" s="123"/>
      <c r="AG454" s="123"/>
      <c r="AH454" s="123"/>
      <c r="AI454" s="123"/>
      <c r="AJ454" s="123"/>
      <c r="AK454" s="123"/>
      <c r="AL454" s="123"/>
      <c r="AM454" s="123"/>
      <c r="AN454" s="123"/>
      <c r="AO454" s="123"/>
      <c r="AP454" s="123"/>
      <c r="AQ454" s="123"/>
      <c r="AR454" s="123"/>
      <c r="AS454" s="123"/>
      <c r="AT454" s="123"/>
      <c r="AU454" s="123"/>
      <c r="AV454" s="123"/>
      <c r="AW454" s="123"/>
      <c r="AX454" s="123"/>
      <c r="AY454" s="123"/>
      <c r="AZ454" s="123"/>
      <c r="BA454" s="123"/>
      <c r="BB454" s="123"/>
      <c r="BC454" s="123"/>
      <c r="BD454" s="123"/>
      <c r="BE454" s="123"/>
      <c r="BF454" s="123"/>
      <c r="BG454" s="123"/>
      <c r="BH454" s="123"/>
      <c r="BI454" s="123"/>
      <c r="BJ454" s="123"/>
      <c r="BK454" s="123"/>
      <c r="BL454" s="123"/>
      <c r="BM454" s="123"/>
      <c r="BN454" s="123"/>
      <c r="BO454" s="123"/>
      <c r="BP454" s="123"/>
      <c r="BQ454" s="123"/>
      <c r="BR454" s="123"/>
      <c r="BS454" s="123"/>
      <c r="BT454" s="123"/>
    </row>
    <row r="455" spans="23:72" s="46" customFormat="1" x14ac:dyDescent="0.25">
      <c r="W455" s="97"/>
      <c r="X455" s="97"/>
      <c r="Z455" s="123"/>
      <c r="AA455" s="123"/>
      <c r="AB455" s="123"/>
      <c r="AC455" s="123"/>
      <c r="AD455" s="123"/>
      <c r="AE455" s="123"/>
      <c r="AF455" s="123"/>
      <c r="AG455" s="123"/>
      <c r="AH455" s="123"/>
      <c r="AI455" s="123"/>
      <c r="AJ455" s="123"/>
      <c r="AK455" s="123"/>
      <c r="AL455" s="123"/>
      <c r="AM455" s="123"/>
      <c r="AN455" s="123"/>
      <c r="AO455" s="123"/>
      <c r="AP455" s="123"/>
      <c r="AQ455" s="123"/>
      <c r="AR455" s="123"/>
      <c r="AS455" s="123"/>
      <c r="AT455" s="123"/>
      <c r="AU455" s="123"/>
      <c r="AV455" s="123"/>
      <c r="AW455" s="123"/>
      <c r="AX455" s="123"/>
      <c r="AY455" s="123"/>
      <c r="AZ455" s="123"/>
      <c r="BA455" s="123"/>
      <c r="BB455" s="123"/>
      <c r="BC455" s="123"/>
      <c r="BD455" s="123"/>
      <c r="BE455" s="123"/>
      <c r="BF455" s="123"/>
      <c r="BG455" s="123"/>
      <c r="BH455" s="123"/>
      <c r="BI455" s="123"/>
      <c r="BJ455" s="123"/>
      <c r="BK455" s="123"/>
      <c r="BL455" s="123"/>
      <c r="BM455" s="123"/>
      <c r="BN455" s="123"/>
      <c r="BO455" s="123"/>
      <c r="BP455" s="123"/>
      <c r="BQ455" s="123"/>
      <c r="BR455" s="123"/>
      <c r="BS455" s="123"/>
      <c r="BT455" s="123"/>
    </row>
    <row r="456" spans="23:72" s="46" customFormat="1" x14ac:dyDescent="0.25">
      <c r="W456" s="97"/>
      <c r="X456" s="97"/>
      <c r="Z456" s="123"/>
      <c r="AA456" s="123"/>
      <c r="AB456" s="123"/>
      <c r="AC456" s="123"/>
      <c r="AD456" s="123"/>
      <c r="AE456" s="123"/>
      <c r="AF456" s="123"/>
      <c r="AG456" s="123"/>
      <c r="AH456" s="123"/>
      <c r="AI456" s="123"/>
      <c r="AJ456" s="123"/>
      <c r="AK456" s="123"/>
      <c r="AL456" s="123"/>
      <c r="AM456" s="123"/>
      <c r="AN456" s="123"/>
      <c r="AO456" s="123"/>
      <c r="AP456" s="123"/>
      <c r="AQ456" s="123"/>
      <c r="AR456" s="123"/>
      <c r="AS456" s="123"/>
      <c r="AT456" s="123"/>
      <c r="AU456" s="123"/>
      <c r="AV456" s="123"/>
      <c r="AW456" s="123"/>
      <c r="AX456" s="123"/>
      <c r="AY456" s="123"/>
      <c r="AZ456" s="123"/>
      <c r="BA456" s="123"/>
      <c r="BB456" s="123"/>
      <c r="BC456" s="123"/>
      <c r="BD456" s="123"/>
      <c r="BE456" s="123"/>
      <c r="BF456" s="123"/>
      <c r="BG456" s="123"/>
      <c r="BH456" s="123"/>
      <c r="BI456" s="123"/>
      <c r="BJ456" s="123"/>
      <c r="BK456" s="123"/>
      <c r="BL456" s="123"/>
      <c r="BM456" s="123"/>
      <c r="BN456" s="123"/>
      <c r="BO456" s="123"/>
      <c r="BP456" s="123"/>
      <c r="BQ456" s="123"/>
      <c r="BR456" s="123"/>
      <c r="BS456" s="123"/>
      <c r="BT456" s="123"/>
    </row>
    <row r="457" spans="23:72" s="46" customFormat="1" x14ac:dyDescent="0.25">
      <c r="W457" s="97"/>
      <c r="X457" s="97"/>
      <c r="Z457" s="123"/>
      <c r="AA457" s="123"/>
      <c r="AB457" s="123"/>
      <c r="AC457" s="123"/>
      <c r="AD457" s="123"/>
      <c r="AE457" s="123"/>
      <c r="AF457" s="123"/>
      <c r="AG457" s="123"/>
      <c r="AH457" s="123"/>
      <c r="AI457" s="123"/>
      <c r="AJ457" s="123"/>
      <c r="AK457" s="123"/>
      <c r="AL457" s="123"/>
      <c r="AM457" s="123"/>
      <c r="AN457" s="123"/>
      <c r="AO457" s="123"/>
      <c r="AP457" s="123"/>
      <c r="AQ457" s="123"/>
      <c r="AR457" s="123"/>
      <c r="AS457" s="123"/>
      <c r="AT457" s="123"/>
      <c r="AU457" s="123"/>
      <c r="AV457" s="123"/>
      <c r="AW457" s="123"/>
      <c r="AX457" s="123"/>
      <c r="AY457" s="123"/>
      <c r="AZ457" s="123"/>
      <c r="BA457" s="123"/>
      <c r="BB457" s="123"/>
      <c r="BC457" s="123"/>
      <c r="BD457" s="123"/>
      <c r="BE457" s="123"/>
      <c r="BF457" s="123"/>
      <c r="BG457" s="123"/>
      <c r="BH457" s="123"/>
      <c r="BI457" s="123"/>
      <c r="BJ457" s="123"/>
      <c r="BK457" s="123"/>
      <c r="BL457" s="123"/>
      <c r="BM457" s="123"/>
      <c r="BN457" s="123"/>
      <c r="BO457" s="123"/>
      <c r="BP457" s="123"/>
      <c r="BQ457" s="123"/>
      <c r="BR457" s="123"/>
      <c r="BS457" s="123"/>
      <c r="BT457" s="123"/>
    </row>
    <row r="458" spans="23:72" s="46" customFormat="1" x14ac:dyDescent="0.25">
      <c r="W458" s="97"/>
      <c r="X458" s="97"/>
      <c r="Z458" s="123"/>
      <c r="AA458" s="123"/>
      <c r="AB458" s="123"/>
      <c r="AC458" s="123"/>
      <c r="AD458" s="123"/>
      <c r="AE458" s="123"/>
      <c r="AF458" s="123"/>
      <c r="AG458" s="123"/>
      <c r="AH458" s="123"/>
      <c r="AI458" s="123"/>
      <c r="AJ458" s="123"/>
      <c r="AK458" s="123"/>
      <c r="AL458" s="123"/>
      <c r="AM458" s="123"/>
      <c r="AN458" s="123"/>
      <c r="AO458" s="123"/>
      <c r="AP458" s="123"/>
      <c r="AQ458" s="123"/>
      <c r="AR458" s="123"/>
      <c r="AS458" s="123"/>
      <c r="AT458" s="123"/>
      <c r="AU458" s="123"/>
      <c r="AV458" s="123"/>
      <c r="AW458" s="123"/>
      <c r="AX458" s="123"/>
      <c r="AY458" s="123"/>
      <c r="AZ458" s="123"/>
      <c r="BA458" s="123"/>
      <c r="BB458" s="123"/>
      <c r="BC458" s="123"/>
      <c r="BD458" s="123"/>
      <c r="BE458" s="123"/>
      <c r="BF458" s="123"/>
      <c r="BG458" s="123"/>
      <c r="BH458" s="123"/>
      <c r="BI458" s="123"/>
      <c r="BJ458" s="123"/>
      <c r="BK458" s="123"/>
      <c r="BL458" s="123"/>
      <c r="BM458" s="123"/>
      <c r="BN458" s="123"/>
      <c r="BO458" s="123"/>
      <c r="BP458" s="123"/>
      <c r="BQ458" s="123"/>
      <c r="BR458" s="123"/>
      <c r="BS458" s="123"/>
      <c r="BT458" s="123"/>
    </row>
    <row r="459" spans="23:72" s="46" customFormat="1" x14ac:dyDescent="0.25">
      <c r="W459" s="97"/>
      <c r="X459" s="97"/>
      <c r="Z459" s="123"/>
      <c r="AA459" s="123"/>
      <c r="AB459" s="123"/>
      <c r="AC459" s="123"/>
      <c r="AD459" s="123"/>
      <c r="AE459" s="123"/>
      <c r="AF459" s="123"/>
      <c r="AG459" s="123"/>
      <c r="AH459" s="123"/>
      <c r="AI459" s="123"/>
      <c r="AJ459" s="123"/>
      <c r="AK459" s="123"/>
      <c r="AL459" s="123"/>
      <c r="AM459" s="123"/>
      <c r="AN459" s="123"/>
      <c r="AO459" s="123"/>
      <c r="AP459" s="123"/>
      <c r="AQ459" s="123"/>
      <c r="AR459" s="123"/>
      <c r="AS459" s="123"/>
      <c r="AT459" s="123"/>
      <c r="AU459" s="123"/>
      <c r="AV459" s="123"/>
      <c r="AW459" s="123"/>
      <c r="AX459" s="123"/>
      <c r="AY459" s="123"/>
      <c r="AZ459" s="123"/>
      <c r="BA459" s="123"/>
      <c r="BB459" s="123"/>
      <c r="BC459" s="123"/>
      <c r="BD459" s="123"/>
      <c r="BE459" s="123"/>
      <c r="BF459" s="123"/>
      <c r="BG459" s="123"/>
      <c r="BH459" s="123"/>
      <c r="BI459" s="123"/>
      <c r="BJ459" s="123"/>
      <c r="BK459" s="123"/>
      <c r="BL459" s="123"/>
      <c r="BM459" s="123"/>
      <c r="BN459" s="123"/>
      <c r="BO459" s="123"/>
      <c r="BP459" s="123"/>
      <c r="BQ459" s="123"/>
      <c r="BR459" s="123"/>
      <c r="BS459" s="123"/>
      <c r="BT459" s="123"/>
    </row>
    <row r="460" spans="23:72" s="46" customFormat="1" x14ac:dyDescent="0.25">
      <c r="W460" s="97"/>
      <c r="X460" s="97"/>
      <c r="Z460" s="123"/>
      <c r="AA460" s="123"/>
      <c r="AB460" s="123"/>
      <c r="AC460" s="123"/>
      <c r="AD460" s="123"/>
      <c r="AE460" s="123"/>
      <c r="AF460" s="123"/>
      <c r="AG460" s="123"/>
      <c r="AH460" s="123"/>
      <c r="AI460" s="123"/>
      <c r="AJ460" s="123"/>
      <c r="AK460" s="123"/>
      <c r="AL460" s="123"/>
      <c r="AM460" s="123"/>
      <c r="AN460" s="123"/>
      <c r="AO460" s="123"/>
      <c r="AP460" s="123"/>
      <c r="AQ460" s="123"/>
      <c r="AR460" s="123"/>
      <c r="AS460" s="123"/>
      <c r="AT460" s="123"/>
      <c r="AU460" s="123"/>
      <c r="AV460" s="123"/>
      <c r="AW460" s="123"/>
      <c r="AX460" s="123"/>
      <c r="AY460" s="123"/>
      <c r="AZ460" s="123"/>
      <c r="BA460" s="123"/>
      <c r="BB460" s="123"/>
      <c r="BC460" s="123"/>
      <c r="BD460" s="123"/>
      <c r="BE460" s="123"/>
      <c r="BF460" s="123"/>
      <c r="BG460" s="123"/>
      <c r="BH460" s="123"/>
      <c r="BI460" s="123"/>
      <c r="BJ460" s="123"/>
      <c r="BK460" s="123"/>
      <c r="BL460" s="123"/>
      <c r="BM460" s="123"/>
      <c r="BN460" s="123"/>
      <c r="BO460" s="123"/>
      <c r="BP460" s="123"/>
      <c r="BQ460" s="123"/>
      <c r="BR460" s="123"/>
      <c r="BS460" s="123"/>
      <c r="BT460" s="123"/>
    </row>
    <row r="461" spans="23:72" s="46" customFormat="1" x14ac:dyDescent="0.25">
      <c r="W461" s="97"/>
      <c r="X461" s="97"/>
      <c r="Z461" s="123"/>
      <c r="AA461" s="123"/>
      <c r="AB461" s="123"/>
      <c r="AC461" s="123"/>
      <c r="AD461" s="123"/>
      <c r="AE461" s="123"/>
      <c r="AF461" s="123"/>
      <c r="AG461" s="123"/>
      <c r="AH461" s="123"/>
      <c r="AI461" s="123"/>
      <c r="AJ461" s="123"/>
      <c r="AK461" s="123"/>
      <c r="AL461" s="123"/>
      <c r="AM461" s="123"/>
      <c r="AN461" s="123"/>
      <c r="AO461" s="123"/>
      <c r="AP461" s="123"/>
      <c r="AQ461" s="123"/>
      <c r="AR461" s="123"/>
      <c r="AS461" s="123"/>
      <c r="AT461" s="123"/>
      <c r="AU461" s="123"/>
      <c r="AV461" s="123"/>
      <c r="AW461" s="123"/>
      <c r="AX461" s="123"/>
      <c r="AY461" s="123"/>
      <c r="AZ461" s="123"/>
      <c r="BA461" s="123"/>
      <c r="BB461" s="123"/>
      <c r="BC461" s="123"/>
      <c r="BD461" s="123"/>
      <c r="BE461" s="123"/>
      <c r="BF461" s="123"/>
      <c r="BG461" s="123"/>
      <c r="BH461" s="123"/>
      <c r="BI461" s="123"/>
      <c r="BJ461" s="123"/>
      <c r="BK461" s="123"/>
      <c r="BL461" s="123"/>
      <c r="BM461" s="123"/>
      <c r="BN461" s="123"/>
      <c r="BO461" s="123"/>
      <c r="BP461" s="123"/>
      <c r="BQ461" s="123"/>
      <c r="BR461" s="123"/>
      <c r="BS461" s="123"/>
      <c r="BT461" s="123"/>
    </row>
    <row r="462" spans="23:72" s="46" customFormat="1" x14ac:dyDescent="0.25">
      <c r="W462" s="97"/>
      <c r="X462" s="97"/>
      <c r="Z462" s="123"/>
      <c r="AA462" s="123"/>
      <c r="AB462" s="123"/>
      <c r="AC462" s="123"/>
      <c r="AD462" s="123"/>
      <c r="AE462" s="123"/>
      <c r="AF462" s="123"/>
      <c r="AG462" s="123"/>
      <c r="AH462" s="123"/>
      <c r="AI462" s="123"/>
      <c r="AJ462" s="123"/>
      <c r="AK462" s="123"/>
      <c r="AL462" s="123"/>
      <c r="AM462" s="123"/>
      <c r="AN462" s="123"/>
      <c r="AO462" s="123"/>
      <c r="AP462" s="123"/>
      <c r="AQ462" s="123"/>
      <c r="AR462" s="123"/>
      <c r="AS462" s="123"/>
      <c r="AT462" s="123"/>
      <c r="AU462" s="123"/>
      <c r="AV462" s="123"/>
      <c r="AW462" s="123"/>
      <c r="AX462" s="123"/>
      <c r="AY462" s="123"/>
      <c r="AZ462" s="123"/>
      <c r="BA462" s="123"/>
      <c r="BB462" s="123"/>
      <c r="BC462" s="123"/>
      <c r="BD462" s="123"/>
      <c r="BE462" s="123"/>
      <c r="BF462" s="123"/>
      <c r="BG462" s="123"/>
      <c r="BH462" s="123"/>
      <c r="BI462" s="123"/>
      <c r="BJ462" s="123"/>
      <c r="BK462" s="123"/>
      <c r="BL462" s="123"/>
      <c r="BM462" s="123"/>
      <c r="BN462" s="123"/>
      <c r="BO462" s="123"/>
      <c r="BP462" s="123"/>
      <c r="BQ462" s="123"/>
      <c r="BR462" s="123"/>
      <c r="BS462" s="123"/>
      <c r="BT462" s="123"/>
    </row>
    <row r="463" spans="23:72" s="46" customFormat="1" x14ac:dyDescent="0.25">
      <c r="W463" s="97"/>
      <c r="X463" s="97"/>
      <c r="Z463" s="123"/>
      <c r="AA463" s="123"/>
      <c r="AB463" s="123"/>
      <c r="AC463" s="123"/>
      <c r="AD463" s="123"/>
      <c r="AE463" s="123"/>
      <c r="AF463" s="123"/>
      <c r="AG463" s="123"/>
      <c r="AH463" s="123"/>
      <c r="AI463" s="123"/>
      <c r="AJ463" s="123"/>
      <c r="AK463" s="123"/>
      <c r="AL463" s="123"/>
      <c r="AM463" s="123"/>
      <c r="AN463" s="123"/>
      <c r="AO463" s="123"/>
      <c r="AP463" s="123"/>
      <c r="AQ463" s="123"/>
      <c r="AR463" s="123"/>
      <c r="AS463" s="123"/>
      <c r="AT463" s="123"/>
      <c r="AU463" s="123"/>
      <c r="AV463" s="123"/>
      <c r="AW463" s="123"/>
      <c r="AX463" s="123"/>
      <c r="AY463" s="123"/>
      <c r="AZ463" s="123"/>
      <c r="BA463" s="123"/>
      <c r="BB463" s="123"/>
      <c r="BC463" s="123"/>
      <c r="BD463" s="123"/>
      <c r="BE463" s="123"/>
      <c r="BF463" s="123"/>
      <c r="BG463" s="123"/>
      <c r="BH463" s="123"/>
      <c r="BI463" s="123"/>
      <c r="BJ463" s="123"/>
      <c r="BK463" s="123"/>
      <c r="BL463" s="123"/>
      <c r="BM463" s="123"/>
      <c r="BN463" s="123"/>
      <c r="BO463" s="123"/>
      <c r="BP463" s="123"/>
      <c r="BQ463" s="123"/>
      <c r="BR463" s="123"/>
      <c r="BS463" s="123"/>
      <c r="BT463" s="123"/>
    </row>
    <row r="464" spans="23:72" s="46" customFormat="1" x14ac:dyDescent="0.25">
      <c r="W464" s="97"/>
      <c r="X464" s="97"/>
      <c r="Z464" s="123"/>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3"/>
      <c r="AY464" s="123"/>
      <c r="AZ464" s="123"/>
      <c r="BA464" s="123"/>
      <c r="BB464" s="123"/>
      <c r="BC464" s="123"/>
      <c r="BD464" s="123"/>
      <c r="BE464" s="123"/>
      <c r="BF464" s="123"/>
      <c r="BG464" s="123"/>
      <c r="BH464" s="123"/>
      <c r="BI464" s="123"/>
      <c r="BJ464" s="123"/>
      <c r="BK464" s="123"/>
      <c r="BL464" s="123"/>
      <c r="BM464" s="123"/>
      <c r="BN464" s="123"/>
      <c r="BO464" s="123"/>
      <c r="BP464" s="123"/>
      <c r="BQ464" s="123"/>
      <c r="BR464" s="123"/>
      <c r="BS464" s="123"/>
      <c r="BT464" s="123"/>
    </row>
    <row r="465" spans="23:72" s="46" customFormat="1" x14ac:dyDescent="0.25">
      <c r="W465" s="97"/>
      <c r="X465" s="97"/>
      <c r="Z465" s="123"/>
      <c r="AA465" s="123"/>
      <c r="AB465" s="123"/>
      <c r="AC465" s="123"/>
      <c r="AD465" s="123"/>
      <c r="AE465" s="123"/>
      <c r="AF465" s="123"/>
      <c r="AG465" s="123"/>
      <c r="AH465" s="123"/>
      <c r="AI465" s="123"/>
      <c r="AJ465" s="123"/>
      <c r="AK465" s="123"/>
      <c r="AL465" s="123"/>
      <c r="AM465" s="123"/>
      <c r="AN465" s="123"/>
      <c r="AO465" s="123"/>
      <c r="AP465" s="123"/>
      <c r="AQ465" s="123"/>
      <c r="AR465" s="123"/>
      <c r="AS465" s="123"/>
      <c r="AT465" s="123"/>
      <c r="AU465" s="123"/>
      <c r="AV465" s="123"/>
      <c r="AW465" s="123"/>
      <c r="AX465" s="123"/>
      <c r="AY465" s="123"/>
      <c r="AZ465" s="123"/>
      <c r="BA465" s="123"/>
      <c r="BB465" s="123"/>
      <c r="BC465" s="123"/>
      <c r="BD465" s="123"/>
      <c r="BE465" s="123"/>
      <c r="BF465" s="123"/>
      <c r="BG465" s="123"/>
      <c r="BH465" s="123"/>
      <c r="BI465" s="123"/>
      <c r="BJ465" s="123"/>
      <c r="BK465" s="123"/>
      <c r="BL465" s="123"/>
      <c r="BM465" s="123"/>
      <c r="BN465" s="123"/>
      <c r="BO465" s="123"/>
      <c r="BP465" s="123"/>
      <c r="BQ465" s="123"/>
      <c r="BR465" s="123"/>
      <c r="BS465" s="123"/>
      <c r="BT465" s="123"/>
    </row>
    <row r="466" spans="23:72" s="46" customFormat="1" x14ac:dyDescent="0.25">
      <c r="W466" s="97"/>
      <c r="X466" s="97"/>
      <c r="Z466" s="123"/>
      <c r="AA466" s="123"/>
      <c r="AB466" s="123"/>
      <c r="AC466" s="123"/>
      <c r="AD466" s="123"/>
      <c r="AE466" s="123"/>
      <c r="AF466" s="123"/>
      <c r="AG466" s="123"/>
      <c r="AH466" s="123"/>
      <c r="AI466" s="123"/>
      <c r="AJ466" s="123"/>
      <c r="AK466" s="123"/>
      <c r="AL466" s="123"/>
      <c r="AM466" s="123"/>
      <c r="AN466" s="123"/>
      <c r="AO466" s="123"/>
      <c r="AP466" s="123"/>
      <c r="AQ466" s="123"/>
      <c r="AR466" s="123"/>
      <c r="AS466" s="123"/>
      <c r="AT466" s="123"/>
      <c r="AU466" s="123"/>
      <c r="AV466" s="123"/>
      <c r="AW466" s="123"/>
      <c r="AX466" s="123"/>
      <c r="AY466" s="123"/>
      <c r="AZ466" s="123"/>
      <c r="BA466" s="123"/>
      <c r="BB466" s="123"/>
      <c r="BC466" s="123"/>
      <c r="BD466" s="123"/>
      <c r="BE466" s="123"/>
      <c r="BF466" s="123"/>
      <c r="BG466" s="123"/>
      <c r="BH466" s="123"/>
      <c r="BI466" s="123"/>
      <c r="BJ466" s="123"/>
      <c r="BK466" s="123"/>
      <c r="BL466" s="123"/>
      <c r="BM466" s="123"/>
      <c r="BN466" s="123"/>
      <c r="BO466" s="123"/>
      <c r="BP466" s="123"/>
      <c r="BQ466" s="123"/>
      <c r="BR466" s="123"/>
      <c r="BS466" s="123"/>
      <c r="BT466" s="123"/>
    </row>
    <row r="467" spans="23:72" s="46" customFormat="1" x14ac:dyDescent="0.25">
      <c r="W467" s="97"/>
      <c r="X467" s="97"/>
      <c r="Z467" s="123"/>
      <c r="AA467" s="123"/>
      <c r="AB467" s="123"/>
      <c r="AC467" s="123"/>
      <c r="AD467" s="123"/>
      <c r="AE467" s="123"/>
      <c r="AF467" s="123"/>
      <c r="AG467" s="123"/>
      <c r="AH467" s="123"/>
      <c r="AI467" s="123"/>
      <c r="AJ467" s="123"/>
      <c r="AK467" s="123"/>
      <c r="AL467" s="123"/>
      <c r="AM467" s="123"/>
      <c r="AN467" s="123"/>
      <c r="AO467" s="123"/>
      <c r="AP467" s="123"/>
      <c r="AQ467" s="123"/>
      <c r="AR467" s="123"/>
      <c r="AS467" s="123"/>
      <c r="AT467" s="123"/>
      <c r="AU467" s="123"/>
      <c r="AV467" s="123"/>
      <c r="AW467" s="123"/>
      <c r="AX467" s="123"/>
      <c r="AY467" s="123"/>
      <c r="AZ467" s="123"/>
      <c r="BA467" s="123"/>
      <c r="BB467" s="123"/>
      <c r="BC467" s="123"/>
      <c r="BD467" s="123"/>
      <c r="BE467" s="123"/>
      <c r="BF467" s="123"/>
      <c r="BG467" s="123"/>
      <c r="BH467" s="123"/>
      <c r="BI467" s="123"/>
      <c r="BJ467" s="123"/>
      <c r="BK467" s="123"/>
      <c r="BL467" s="123"/>
      <c r="BM467" s="123"/>
      <c r="BN467" s="123"/>
      <c r="BO467" s="123"/>
      <c r="BP467" s="123"/>
      <c r="BQ467" s="123"/>
      <c r="BR467" s="123"/>
      <c r="BS467" s="123"/>
      <c r="BT467" s="123"/>
    </row>
    <row r="468" spans="23:72" s="46" customFormat="1" x14ac:dyDescent="0.25">
      <c r="W468" s="97"/>
      <c r="X468" s="97"/>
      <c r="Z468" s="123"/>
      <c r="AA468" s="123"/>
      <c r="AB468" s="123"/>
      <c r="AC468" s="123"/>
      <c r="AD468" s="123"/>
      <c r="AE468" s="123"/>
      <c r="AF468" s="123"/>
      <c r="AG468" s="123"/>
      <c r="AH468" s="123"/>
      <c r="AI468" s="123"/>
      <c r="AJ468" s="123"/>
      <c r="AK468" s="123"/>
      <c r="AL468" s="123"/>
      <c r="AM468" s="123"/>
      <c r="AN468" s="123"/>
      <c r="AO468" s="123"/>
      <c r="AP468" s="123"/>
      <c r="AQ468" s="123"/>
      <c r="AR468" s="123"/>
      <c r="AS468" s="123"/>
      <c r="AT468" s="123"/>
      <c r="AU468" s="123"/>
      <c r="AV468" s="123"/>
      <c r="AW468" s="123"/>
      <c r="AX468" s="123"/>
      <c r="AY468" s="123"/>
      <c r="AZ468" s="123"/>
      <c r="BA468" s="123"/>
      <c r="BB468" s="123"/>
      <c r="BC468" s="123"/>
      <c r="BD468" s="123"/>
      <c r="BE468" s="123"/>
      <c r="BF468" s="123"/>
      <c r="BG468" s="123"/>
      <c r="BH468" s="123"/>
      <c r="BI468" s="123"/>
      <c r="BJ468" s="123"/>
      <c r="BK468" s="123"/>
      <c r="BL468" s="123"/>
      <c r="BM468" s="123"/>
      <c r="BN468" s="123"/>
      <c r="BO468" s="123"/>
      <c r="BP468" s="123"/>
      <c r="BQ468" s="123"/>
      <c r="BR468" s="123"/>
      <c r="BS468" s="123"/>
      <c r="BT468" s="123"/>
    </row>
    <row r="469" spans="23:72" s="46" customFormat="1" x14ac:dyDescent="0.25">
      <c r="W469" s="97"/>
      <c r="X469" s="97"/>
      <c r="Z469" s="123"/>
      <c r="AA469" s="123"/>
      <c r="AB469" s="123"/>
      <c r="AC469" s="123"/>
      <c r="AD469" s="123"/>
      <c r="AE469" s="123"/>
      <c r="AF469" s="123"/>
      <c r="AG469" s="123"/>
      <c r="AH469" s="123"/>
      <c r="AI469" s="123"/>
      <c r="AJ469" s="123"/>
      <c r="AK469" s="123"/>
      <c r="AL469" s="123"/>
      <c r="AM469" s="123"/>
      <c r="AN469" s="123"/>
      <c r="AO469" s="123"/>
      <c r="AP469" s="123"/>
      <c r="AQ469" s="123"/>
      <c r="AR469" s="123"/>
      <c r="AS469" s="123"/>
      <c r="AT469" s="123"/>
      <c r="AU469" s="123"/>
      <c r="AV469" s="123"/>
      <c r="AW469" s="123"/>
      <c r="AX469" s="123"/>
      <c r="AY469" s="123"/>
      <c r="AZ469" s="123"/>
      <c r="BA469" s="123"/>
      <c r="BB469" s="123"/>
      <c r="BC469" s="123"/>
      <c r="BD469" s="123"/>
      <c r="BE469" s="123"/>
      <c r="BF469" s="123"/>
      <c r="BG469" s="123"/>
      <c r="BH469" s="123"/>
      <c r="BI469" s="123"/>
      <c r="BJ469" s="123"/>
      <c r="BK469" s="123"/>
      <c r="BL469" s="123"/>
      <c r="BM469" s="123"/>
      <c r="BN469" s="123"/>
      <c r="BO469" s="123"/>
      <c r="BP469" s="123"/>
      <c r="BQ469" s="123"/>
      <c r="BR469" s="123"/>
      <c r="BS469" s="123"/>
      <c r="BT469" s="123"/>
    </row>
    <row r="470" spans="23:72" s="46" customFormat="1" x14ac:dyDescent="0.25">
      <c r="W470" s="97"/>
      <c r="X470" s="97"/>
      <c r="Z470" s="123"/>
      <c r="AA470" s="123"/>
      <c r="AB470" s="123"/>
      <c r="AC470" s="123"/>
      <c r="AD470" s="123"/>
      <c r="AE470" s="123"/>
      <c r="AF470" s="123"/>
      <c r="AG470" s="123"/>
      <c r="AH470" s="123"/>
      <c r="AI470" s="123"/>
      <c r="AJ470" s="123"/>
      <c r="AK470" s="123"/>
      <c r="AL470" s="123"/>
      <c r="AM470" s="123"/>
      <c r="AN470" s="123"/>
      <c r="AO470" s="123"/>
      <c r="AP470" s="123"/>
      <c r="AQ470" s="123"/>
      <c r="AR470" s="123"/>
      <c r="AS470" s="123"/>
      <c r="AT470" s="123"/>
      <c r="AU470" s="123"/>
      <c r="AV470" s="123"/>
      <c r="AW470" s="123"/>
      <c r="AX470" s="123"/>
      <c r="AY470" s="123"/>
      <c r="AZ470" s="123"/>
      <c r="BA470" s="123"/>
      <c r="BB470" s="123"/>
      <c r="BC470" s="123"/>
      <c r="BD470" s="123"/>
      <c r="BE470" s="123"/>
      <c r="BF470" s="123"/>
      <c r="BG470" s="123"/>
      <c r="BH470" s="123"/>
      <c r="BI470" s="123"/>
      <c r="BJ470" s="123"/>
      <c r="BK470" s="123"/>
      <c r="BL470" s="123"/>
      <c r="BM470" s="123"/>
      <c r="BN470" s="123"/>
      <c r="BO470" s="123"/>
      <c r="BP470" s="123"/>
      <c r="BQ470" s="123"/>
      <c r="BR470" s="123"/>
      <c r="BS470" s="123"/>
      <c r="BT470" s="123"/>
    </row>
    <row r="471" spans="23:72" s="46" customFormat="1" x14ac:dyDescent="0.25">
      <c r="W471" s="97"/>
      <c r="X471" s="97"/>
      <c r="Z471" s="123"/>
      <c r="AA471" s="123"/>
      <c r="AB471" s="123"/>
      <c r="AC471" s="123"/>
      <c r="AD471" s="123"/>
      <c r="AE471" s="123"/>
      <c r="AF471" s="123"/>
      <c r="AG471" s="123"/>
      <c r="AH471" s="123"/>
      <c r="AI471" s="123"/>
      <c r="AJ471" s="123"/>
      <c r="AK471" s="123"/>
      <c r="AL471" s="123"/>
      <c r="AM471" s="123"/>
      <c r="AN471" s="123"/>
      <c r="AO471" s="123"/>
      <c r="AP471" s="123"/>
      <c r="AQ471" s="123"/>
      <c r="AR471" s="123"/>
      <c r="AS471" s="123"/>
      <c r="AT471" s="123"/>
      <c r="AU471" s="123"/>
      <c r="AV471" s="123"/>
      <c r="AW471" s="123"/>
      <c r="AX471" s="123"/>
      <c r="AY471" s="123"/>
      <c r="AZ471" s="123"/>
      <c r="BA471" s="123"/>
      <c r="BB471" s="123"/>
      <c r="BC471" s="123"/>
      <c r="BD471" s="123"/>
      <c r="BE471" s="123"/>
      <c r="BF471" s="123"/>
      <c r="BG471" s="123"/>
      <c r="BH471" s="123"/>
      <c r="BI471" s="123"/>
      <c r="BJ471" s="123"/>
      <c r="BK471" s="123"/>
      <c r="BL471" s="123"/>
      <c r="BM471" s="123"/>
      <c r="BN471" s="123"/>
      <c r="BO471" s="123"/>
      <c r="BP471" s="123"/>
      <c r="BQ471" s="123"/>
      <c r="BR471" s="123"/>
      <c r="BS471" s="123"/>
      <c r="BT471" s="123"/>
    </row>
    <row r="472" spans="23:72" s="46" customFormat="1" x14ac:dyDescent="0.25">
      <c r="W472" s="97"/>
      <c r="X472" s="97"/>
      <c r="Z472" s="123"/>
      <c r="AA472" s="123"/>
      <c r="AB472" s="123"/>
      <c r="AC472" s="123"/>
      <c r="AD472" s="123"/>
      <c r="AE472" s="123"/>
      <c r="AF472" s="123"/>
      <c r="AG472" s="123"/>
      <c r="AH472" s="123"/>
      <c r="AI472" s="123"/>
      <c r="AJ472" s="123"/>
      <c r="AK472" s="123"/>
      <c r="AL472" s="123"/>
      <c r="AM472" s="123"/>
      <c r="AN472" s="123"/>
      <c r="AO472" s="123"/>
      <c r="AP472" s="123"/>
      <c r="AQ472" s="123"/>
      <c r="AR472" s="123"/>
      <c r="AS472" s="123"/>
      <c r="AT472" s="123"/>
      <c r="AU472" s="123"/>
      <c r="AV472" s="123"/>
      <c r="AW472" s="123"/>
      <c r="AX472" s="123"/>
      <c r="AY472" s="123"/>
      <c r="AZ472" s="123"/>
      <c r="BA472" s="123"/>
      <c r="BB472" s="123"/>
      <c r="BC472" s="123"/>
      <c r="BD472" s="123"/>
      <c r="BE472" s="123"/>
      <c r="BF472" s="123"/>
      <c r="BG472" s="123"/>
      <c r="BH472" s="123"/>
      <c r="BI472" s="123"/>
      <c r="BJ472" s="123"/>
      <c r="BK472" s="123"/>
      <c r="BL472" s="123"/>
      <c r="BM472" s="123"/>
      <c r="BN472" s="123"/>
      <c r="BO472" s="123"/>
      <c r="BP472" s="123"/>
      <c r="BQ472" s="123"/>
      <c r="BR472" s="123"/>
      <c r="BS472" s="123"/>
      <c r="BT472" s="123"/>
    </row>
    <row r="473" spans="23:72" s="46" customFormat="1" x14ac:dyDescent="0.25">
      <c r="W473" s="97"/>
      <c r="X473" s="97"/>
      <c r="Z473" s="123"/>
      <c r="AA473" s="123"/>
      <c r="AB473" s="123"/>
      <c r="AC473" s="123"/>
      <c r="AD473" s="123"/>
      <c r="AE473" s="123"/>
      <c r="AF473" s="123"/>
      <c r="AG473" s="123"/>
      <c r="AH473" s="123"/>
      <c r="AI473" s="123"/>
      <c r="AJ473" s="123"/>
      <c r="AK473" s="123"/>
      <c r="AL473" s="123"/>
      <c r="AM473" s="123"/>
      <c r="AN473" s="123"/>
      <c r="AO473" s="123"/>
      <c r="AP473" s="123"/>
      <c r="AQ473" s="123"/>
      <c r="AR473" s="123"/>
      <c r="AS473" s="123"/>
      <c r="AT473" s="123"/>
      <c r="AU473" s="123"/>
      <c r="AV473" s="123"/>
      <c r="AW473" s="123"/>
      <c r="AX473" s="123"/>
      <c r="AY473" s="123"/>
      <c r="AZ473" s="123"/>
      <c r="BA473" s="123"/>
      <c r="BB473" s="123"/>
      <c r="BC473" s="123"/>
      <c r="BD473" s="123"/>
      <c r="BE473" s="123"/>
      <c r="BF473" s="123"/>
      <c r="BG473" s="123"/>
      <c r="BH473" s="123"/>
      <c r="BI473" s="123"/>
      <c r="BJ473" s="123"/>
      <c r="BK473" s="123"/>
      <c r="BL473" s="123"/>
      <c r="BM473" s="123"/>
      <c r="BN473" s="123"/>
      <c r="BO473" s="123"/>
      <c r="BP473" s="123"/>
      <c r="BQ473" s="123"/>
      <c r="BR473" s="123"/>
      <c r="BS473" s="123"/>
      <c r="BT473" s="123"/>
    </row>
    <row r="474" spans="23:72" s="46" customFormat="1" x14ac:dyDescent="0.25">
      <c r="W474" s="97"/>
      <c r="X474" s="97"/>
      <c r="Z474" s="123"/>
      <c r="AA474" s="123"/>
      <c r="AB474" s="123"/>
      <c r="AC474" s="123"/>
      <c r="AD474" s="123"/>
      <c r="AE474" s="123"/>
      <c r="AF474" s="123"/>
      <c r="AG474" s="123"/>
      <c r="AH474" s="123"/>
      <c r="AI474" s="123"/>
      <c r="AJ474" s="123"/>
      <c r="AK474" s="123"/>
      <c r="AL474" s="123"/>
      <c r="AM474" s="123"/>
      <c r="AN474" s="123"/>
      <c r="AO474" s="123"/>
      <c r="AP474" s="123"/>
      <c r="AQ474" s="123"/>
      <c r="AR474" s="123"/>
      <c r="AS474" s="123"/>
      <c r="AT474" s="123"/>
      <c r="AU474" s="123"/>
      <c r="AV474" s="123"/>
      <c r="AW474" s="123"/>
      <c r="AX474" s="123"/>
      <c r="AY474" s="123"/>
      <c r="AZ474" s="123"/>
      <c r="BA474" s="123"/>
      <c r="BB474" s="123"/>
      <c r="BC474" s="123"/>
      <c r="BD474" s="123"/>
      <c r="BE474" s="123"/>
      <c r="BF474" s="123"/>
      <c r="BG474" s="123"/>
      <c r="BH474" s="123"/>
      <c r="BI474" s="123"/>
      <c r="BJ474" s="123"/>
      <c r="BK474" s="123"/>
      <c r="BL474" s="123"/>
      <c r="BM474" s="123"/>
      <c r="BN474" s="123"/>
      <c r="BO474" s="123"/>
      <c r="BP474" s="123"/>
      <c r="BQ474" s="123"/>
      <c r="BR474" s="123"/>
      <c r="BS474" s="123"/>
      <c r="BT474" s="123"/>
    </row>
    <row r="475" spans="23:72" s="46" customFormat="1" x14ac:dyDescent="0.25">
      <c r="W475" s="97"/>
      <c r="X475" s="97"/>
      <c r="Z475" s="123"/>
      <c r="AA475" s="123"/>
      <c r="AB475" s="123"/>
      <c r="AC475" s="123"/>
      <c r="AD475" s="123"/>
      <c r="AE475" s="123"/>
      <c r="AF475" s="123"/>
      <c r="AG475" s="123"/>
      <c r="AH475" s="123"/>
      <c r="AI475" s="123"/>
      <c r="AJ475" s="123"/>
      <c r="AK475" s="123"/>
      <c r="AL475" s="123"/>
      <c r="AM475" s="123"/>
      <c r="AN475" s="123"/>
      <c r="AO475" s="123"/>
      <c r="AP475" s="123"/>
      <c r="AQ475" s="123"/>
      <c r="AR475" s="123"/>
      <c r="AS475" s="123"/>
      <c r="AT475" s="123"/>
      <c r="AU475" s="123"/>
      <c r="AV475" s="123"/>
      <c r="AW475" s="123"/>
      <c r="AX475" s="123"/>
      <c r="AY475" s="123"/>
      <c r="AZ475" s="123"/>
      <c r="BA475" s="123"/>
      <c r="BB475" s="123"/>
      <c r="BC475" s="123"/>
      <c r="BD475" s="123"/>
      <c r="BE475" s="123"/>
      <c r="BF475" s="123"/>
      <c r="BG475" s="123"/>
      <c r="BH475" s="123"/>
      <c r="BI475" s="123"/>
      <c r="BJ475" s="123"/>
      <c r="BK475" s="123"/>
      <c r="BL475" s="123"/>
      <c r="BM475" s="123"/>
      <c r="BN475" s="123"/>
      <c r="BO475" s="123"/>
      <c r="BP475" s="123"/>
      <c r="BQ475" s="123"/>
      <c r="BR475" s="123"/>
      <c r="BS475" s="123"/>
      <c r="BT475" s="123"/>
    </row>
    <row r="476" spans="23:72" s="46" customFormat="1" x14ac:dyDescent="0.25">
      <c r="W476" s="97"/>
      <c r="X476" s="97"/>
      <c r="Z476" s="123"/>
      <c r="AA476" s="123"/>
      <c r="AB476" s="123"/>
      <c r="AC476" s="123"/>
      <c r="AD476" s="123"/>
      <c r="AE476" s="123"/>
      <c r="AF476" s="123"/>
      <c r="AG476" s="123"/>
      <c r="AH476" s="123"/>
      <c r="AI476" s="123"/>
      <c r="AJ476" s="123"/>
      <c r="AK476" s="123"/>
      <c r="AL476" s="123"/>
      <c r="AM476" s="123"/>
      <c r="AN476" s="123"/>
      <c r="AO476" s="123"/>
      <c r="AP476" s="123"/>
      <c r="AQ476" s="123"/>
      <c r="AR476" s="123"/>
      <c r="AS476" s="123"/>
      <c r="AT476" s="123"/>
      <c r="AU476" s="123"/>
      <c r="AV476" s="123"/>
      <c r="AW476" s="123"/>
      <c r="AX476" s="123"/>
      <c r="AY476" s="123"/>
      <c r="AZ476" s="123"/>
      <c r="BA476" s="123"/>
      <c r="BB476" s="123"/>
      <c r="BC476" s="123"/>
      <c r="BD476" s="123"/>
      <c r="BE476" s="123"/>
      <c r="BF476" s="123"/>
      <c r="BG476" s="123"/>
      <c r="BH476" s="123"/>
      <c r="BI476" s="123"/>
      <c r="BJ476" s="123"/>
      <c r="BK476" s="123"/>
      <c r="BL476" s="123"/>
      <c r="BM476" s="123"/>
      <c r="BN476" s="123"/>
      <c r="BO476" s="123"/>
      <c r="BP476" s="123"/>
      <c r="BQ476" s="123"/>
      <c r="BR476" s="123"/>
      <c r="BS476" s="123"/>
      <c r="BT476" s="123"/>
    </row>
    <row r="477" spans="23:72" s="46" customFormat="1" x14ac:dyDescent="0.25">
      <c r="W477" s="97"/>
      <c r="X477" s="97"/>
      <c r="Z477" s="123"/>
      <c r="AA477" s="123"/>
      <c r="AB477" s="123"/>
      <c r="AC477" s="123"/>
      <c r="AD477" s="123"/>
      <c r="AE477" s="123"/>
      <c r="AF477" s="123"/>
      <c r="AG477" s="123"/>
      <c r="AH477" s="123"/>
      <c r="AI477" s="123"/>
      <c r="AJ477" s="123"/>
      <c r="AK477" s="123"/>
      <c r="AL477" s="123"/>
      <c r="AM477" s="123"/>
      <c r="AN477" s="123"/>
      <c r="AO477" s="123"/>
      <c r="AP477" s="123"/>
      <c r="AQ477" s="123"/>
      <c r="AR477" s="123"/>
      <c r="AS477" s="123"/>
      <c r="AT477" s="123"/>
      <c r="AU477" s="123"/>
      <c r="AV477" s="123"/>
      <c r="AW477" s="123"/>
      <c r="AX477" s="123"/>
      <c r="AY477" s="123"/>
      <c r="AZ477" s="123"/>
      <c r="BA477" s="123"/>
      <c r="BB477" s="123"/>
      <c r="BC477" s="123"/>
      <c r="BD477" s="123"/>
      <c r="BE477" s="123"/>
      <c r="BF477" s="123"/>
      <c r="BG477" s="123"/>
      <c r="BH477" s="123"/>
      <c r="BI477" s="123"/>
      <c r="BJ477" s="123"/>
      <c r="BK477" s="123"/>
      <c r="BL477" s="123"/>
      <c r="BM477" s="123"/>
      <c r="BN477" s="123"/>
      <c r="BO477" s="123"/>
      <c r="BP477" s="123"/>
      <c r="BQ477" s="123"/>
      <c r="BR477" s="123"/>
      <c r="BS477" s="123"/>
      <c r="BT477" s="123"/>
    </row>
    <row r="478" spans="23:72" s="46" customFormat="1" x14ac:dyDescent="0.25">
      <c r="W478" s="97"/>
      <c r="X478" s="97"/>
      <c r="Z478" s="123"/>
      <c r="AA478" s="123"/>
      <c r="AB478" s="123"/>
      <c r="AC478" s="123"/>
      <c r="AD478" s="123"/>
      <c r="AE478" s="123"/>
      <c r="AF478" s="123"/>
      <c r="AG478" s="123"/>
      <c r="AH478" s="123"/>
      <c r="AI478" s="123"/>
      <c r="AJ478" s="123"/>
      <c r="AK478" s="123"/>
      <c r="AL478" s="123"/>
      <c r="AM478" s="123"/>
      <c r="AN478" s="123"/>
      <c r="AO478" s="123"/>
      <c r="AP478" s="123"/>
      <c r="AQ478" s="123"/>
      <c r="AR478" s="123"/>
      <c r="AS478" s="123"/>
      <c r="AT478" s="123"/>
      <c r="AU478" s="123"/>
      <c r="AV478" s="123"/>
      <c r="AW478" s="123"/>
      <c r="AX478" s="123"/>
      <c r="AY478" s="123"/>
      <c r="AZ478" s="123"/>
      <c r="BA478" s="123"/>
      <c r="BB478" s="123"/>
      <c r="BC478" s="123"/>
      <c r="BD478" s="123"/>
      <c r="BE478" s="123"/>
      <c r="BF478" s="123"/>
      <c r="BG478" s="123"/>
      <c r="BH478" s="123"/>
      <c r="BI478" s="123"/>
      <c r="BJ478" s="123"/>
      <c r="BK478" s="123"/>
      <c r="BL478" s="123"/>
      <c r="BM478" s="123"/>
      <c r="BN478" s="123"/>
      <c r="BO478" s="123"/>
      <c r="BP478" s="123"/>
      <c r="BQ478" s="123"/>
      <c r="BR478" s="123"/>
      <c r="BS478" s="123"/>
      <c r="BT478" s="123"/>
    </row>
    <row r="479" spans="23:72" s="46" customFormat="1" x14ac:dyDescent="0.25">
      <c r="W479" s="97"/>
      <c r="X479" s="97"/>
      <c r="Z479" s="123"/>
      <c r="AA479" s="123"/>
      <c r="AB479" s="123"/>
      <c r="AC479" s="123"/>
      <c r="AD479" s="123"/>
      <c r="AE479" s="123"/>
      <c r="AF479" s="123"/>
      <c r="AG479" s="123"/>
      <c r="AH479" s="123"/>
      <c r="AI479" s="123"/>
      <c r="AJ479" s="123"/>
      <c r="AK479" s="123"/>
      <c r="AL479" s="123"/>
      <c r="AM479" s="123"/>
      <c r="AN479" s="123"/>
      <c r="AO479" s="123"/>
      <c r="AP479" s="123"/>
      <c r="AQ479" s="123"/>
      <c r="AR479" s="123"/>
      <c r="AS479" s="123"/>
      <c r="AT479" s="123"/>
      <c r="AU479" s="123"/>
      <c r="AV479" s="123"/>
      <c r="AW479" s="123"/>
      <c r="AX479" s="123"/>
      <c r="AY479" s="123"/>
      <c r="AZ479" s="123"/>
      <c r="BA479" s="123"/>
      <c r="BB479" s="123"/>
      <c r="BC479" s="123"/>
      <c r="BD479" s="123"/>
      <c r="BE479" s="123"/>
      <c r="BF479" s="123"/>
      <c r="BG479" s="123"/>
      <c r="BH479" s="123"/>
      <c r="BI479" s="123"/>
      <c r="BJ479" s="123"/>
      <c r="BK479" s="123"/>
      <c r="BL479" s="123"/>
      <c r="BM479" s="123"/>
      <c r="BN479" s="123"/>
      <c r="BO479" s="123"/>
      <c r="BP479" s="123"/>
      <c r="BQ479" s="123"/>
      <c r="BR479" s="123"/>
      <c r="BS479" s="123"/>
      <c r="BT479" s="123"/>
    </row>
    <row r="480" spans="23:72" s="46" customFormat="1" x14ac:dyDescent="0.25">
      <c r="W480" s="97"/>
      <c r="X480" s="97"/>
      <c r="Z480" s="123"/>
      <c r="AA480" s="123"/>
      <c r="AB480" s="123"/>
      <c r="AC480" s="123"/>
      <c r="AD480" s="123"/>
      <c r="AE480" s="123"/>
      <c r="AF480" s="123"/>
      <c r="AG480" s="123"/>
      <c r="AH480" s="123"/>
      <c r="AI480" s="123"/>
      <c r="AJ480" s="123"/>
      <c r="AK480" s="123"/>
      <c r="AL480" s="123"/>
      <c r="AM480" s="123"/>
      <c r="AN480" s="123"/>
      <c r="AO480" s="123"/>
      <c r="AP480" s="123"/>
      <c r="AQ480" s="123"/>
      <c r="AR480" s="123"/>
      <c r="AS480" s="123"/>
      <c r="AT480" s="123"/>
      <c r="AU480" s="123"/>
      <c r="AV480" s="123"/>
      <c r="AW480" s="123"/>
      <c r="AX480" s="123"/>
      <c r="AY480" s="123"/>
      <c r="AZ480" s="123"/>
      <c r="BA480" s="123"/>
      <c r="BB480" s="123"/>
      <c r="BC480" s="123"/>
      <c r="BD480" s="123"/>
      <c r="BE480" s="123"/>
      <c r="BF480" s="123"/>
      <c r="BG480" s="123"/>
      <c r="BH480" s="123"/>
      <c r="BI480" s="123"/>
      <c r="BJ480" s="123"/>
      <c r="BK480" s="123"/>
      <c r="BL480" s="123"/>
      <c r="BM480" s="123"/>
      <c r="BN480" s="123"/>
      <c r="BO480" s="123"/>
      <c r="BP480" s="123"/>
      <c r="BQ480" s="123"/>
      <c r="BR480" s="123"/>
      <c r="BS480" s="123"/>
      <c r="BT480" s="123"/>
    </row>
    <row r="481" spans="23:72" s="46" customFormat="1" x14ac:dyDescent="0.25">
      <c r="W481" s="97"/>
      <c r="X481" s="97"/>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3"/>
      <c r="AY481" s="123"/>
      <c r="AZ481" s="123"/>
      <c r="BA481" s="123"/>
      <c r="BB481" s="123"/>
      <c r="BC481" s="123"/>
      <c r="BD481" s="123"/>
      <c r="BE481" s="123"/>
      <c r="BF481" s="123"/>
      <c r="BG481" s="123"/>
      <c r="BH481" s="123"/>
      <c r="BI481" s="123"/>
      <c r="BJ481" s="123"/>
      <c r="BK481" s="123"/>
      <c r="BL481" s="123"/>
      <c r="BM481" s="123"/>
      <c r="BN481" s="123"/>
      <c r="BO481" s="123"/>
      <c r="BP481" s="123"/>
      <c r="BQ481" s="123"/>
      <c r="BR481" s="123"/>
      <c r="BS481" s="123"/>
      <c r="BT481" s="123"/>
    </row>
    <row r="482" spans="23:72" s="46" customFormat="1" x14ac:dyDescent="0.25">
      <c r="W482" s="97"/>
      <c r="X482" s="97"/>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3"/>
      <c r="AY482" s="123"/>
      <c r="AZ482" s="123"/>
      <c r="BA482" s="123"/>
      <c r="BB482" s="123"/>
      <c r="BC482" s="123"/>
      <c r="BD482" s="123"/>
      <c r="BE482" s="123"/>
      <c r="BF482" s="123"/>
      <c r="BG482" s="123"/>
      <c r="BH482" s="123"/>
      <c r="BI482" s="123"/>
      <c r="BJ482" s="123"/>
      <c r="BK482" s="123"/>
      <c r="BL482" s="123"/>
      <c r="BM482" s="123"/>
      <c r="BN482" s="123"/>
      <c r="BO482" s="123"/>
      <c r="BP482" s="123"/>
      <c r="BQ482" s="123"/>
      <c r="BR482" s="123"/>
      <c r="BS482" s="123"/>
      <c r="BT482" s="123"/>
    </row>
    <row r="483" spans="23:72" s="46" customFormat="1" x14ac:dyDescent="0.25">
      <c r="W483" s="97"/>
      <c r="X483" s="97"/>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3"/>
      <c r="AY483" s="123"/>
      <c r="AZ483" s="123"/>
      <c r="BA483" s="123"/>
      <c r="BB483" s="123"/>
      <c r="BC483" s="123"/>
      <c r="BD483" s="123"/>
      <c r="BE483" s="123"/>
      <c r="BF483" s="123"/>
      <c r="BG483" s="123"/>
      <c r="BH483" s="123"/>
      <c r="BI483" s="123"/>
      <c r="BJ483" s="123"/>
      <c r="BK483" s="123"/>
      <c r="BL483" s="123"/>
      <c r="BM483" s="123"/>
      <c r="BN483" s="123"/>
      <c r="BO483" s="123"/>
      <c r="BP483" s="123"/>
      <c r="BQ483" s="123"/>
      <c r="BR483" s="123"/>
      <c r="BS483" s="123"/>
      <c r="BT483" s="123"/>
    </row>
    <row r="484" spans="23:72" s="46" customFormat="1" x14ac:dyDescent="0.25">
      <c r="W484" s="97"/>
      <c r="X484" s="97"/>
      <c r="Z484" s="123"/>
      <c r="AA484" s="123"/>
      <c r="AB484" s="123"/>
      <c r="AC484" s="123"/>
      <c r="AD484" s="123"/>
      <c r="AE484" s="123"/>
      <c r="AF484" s="123"/>
      <c r="AG484" s="123"/>
      <c r="AH484" s="123"/>
      <c r="AI484" s="123"/>
      <c r="AJ484" s="123"/>
      <c r="AK484" s="123"/>
      <c r="AL484" s="123"/>
      <c r="AM484" s="123"/>
      <c r="AN484" s="123"/>
      <c r="AO484" s="123"/>
      <c r="AP484" s="123"/>
      <c r="AQ484" s="123"/>
      <c r="AR484" s="123"/>
      <c r="AS484" s="123"/>
      <c r="AT484" s="123"/>
      <c r="AU484" s="123"/>
      <c r="AV484" s="123"/>
      <c r="AW484" s="123"/>
      <c r="AX484" s="123"/>
      <c r="AY484" s="123"/>
      <c r="AZ484" s="123"/>
      <c r="BA484" s="123"/>
      <c r="BB484" s="123"/>
      <c r="BC484" s="123"/>
      <c r="BD484" s="123"/>
      <c r="BE484" s="123"/>
      <c r="BF484" s="123"/>
      <c r="BG484" s="123"/>
      <c r="BH484" s="123"/>
      <c r="BI484" s="123"/>
      <c r="BJ484" s="123"/>
      <c r="BK484" s="123"/>
      <c r="BL484" s="123"/>
      <c r="BM484" s="123"/>
      <c r="BN484" s="123"/>
      <c r="BO484" s="123"/>
      <c r="BP484" s="123"/>
      <c r="BQ484" s="123"/>
      <c r="BR484" s="123"/>
      <c r="BS484" s="123"/>
      <c r="BT484" s="123"/>
    </row>
    <row r="485" spans="23:72" s="46" customFormat="1" x14ac:dyDescent="0.25">
      <c r="W485" s="97"/>
      <c r="X485" s="97"/>
      <c r="Z485" s="123"/>
      <c r="AA485" s="123"/>
      <c r="AB485" s="123"/>
      <c r="AC485" s="123"/>
      <c r="AD485" s="123"/>
      <c r="AE485" s="123"/>
      <c r="AF485" s="123"/>
      <c r="AG485" s="123"/>
      <c r="AH485" s="123"/>
      <c r="AI485" s="123"/>
      <c r="AJ485" s="123"/>
      <c r="AK485" s="123"/>
      <c r="AL485" s="123"/>
      <c r="AM485" s="123"/>
      <c r="AN485" s="123"/>
      <c r="AO485" s="123"/>
      <c r="AP485" s="123"/>
      <c r="AQ485" s="123"/>
      <c r="AR485" s="123"/>
      <c r="AS485" s="123"/>
      <c r="AT485" s="123"/>
      <c r="AU485" s="123"/>
      <c r="AV485" s="123"/>
      <c r="AW485" s="123"/>
      <c r="AX485" s="123"/>
      <c r="AY485" s="123"/>
      <c r="AZ485" s="123"/>
      <c r="BA485" s="123"/>
      <c r="BB485" s="123"/>
      <c r="BC485" s="123"/>
      <c r="BD485" s="123"/>
      <c r="BE485" s="123"/>
      <c r="BF485" s="123"/>
      <c r="BG485" s="123"/>
      <c r="BH485" s="123"/>
      <c r="BI485" s="123"/>
      <c r="BJ485" s="123"/>
      <c r="BK485" s="123"/>
      <c r="BL485" s="123"/>
      <c r="BM485" s="123"/>
      <c r="BN485" s="123"/>
      <c r="BO485" s="123"/>
      <c r="BP485" s="123"/>
      <c r="BQ485" s="123"/>
      <c r="BR485" s="123"/>
      <c r="BS485" s="123"/>
      <c r="BT485" s="123"/>
    </row>
    <row r="486" spans="23:72" s="46" customFormat="1" x14ac:dyDescent="0.25">
      <c r="W486" s="97"/>
      <c r="X486" s="97"/>
      <c r="Z486" s="123"/>
      <c r="AA486" s="123"/>
      <c r="AB486" s="123"/>
      <c r="AC486" s="123"/>
      <c r="AD486" s="123"/>
      <c r="AE486" s="123"/>
      <c r="AF486" s="123"/>
      <c r="AG486" s="123"/>
      <c r="AH486" s="123"/>
      <c r="AI486" s="123"/>
      <c r="AJ486" s="123"/>
      <c r="AK486" s="123"/>
      <c r="AL486" s="123"/>
      <c r="AM486" s="123"/>
      <c r="AN486" s="123"/>
      <c r="AO486" s="123"/>
      <c r="AP486" s="123"/>
      <c r="AQ486" s="123"/>
      <c r="AR486" s="123"/>
      <c r="AS486" s="123"/>
      <c r="AT486" s="123"/>
      <c r="AU486" s="123"/>
      <c r="AV486" s="123"/>
      <c r="AW486" s="123"/>
      <c r="AX486" s="123"/>
      <c r="AY486" s="123"/>
      <c r="AZ486" s="123"/>
      <c r="BA486" s="123"/>
      <c r="BB486" s="123"/>
      <c r="BC486" s="123"/>
      <c r="BD486" s="123"/>
      <c r="BE486" s="123"/>
      <c r="BF486" s="123"/>
      <c r="BG486" s="123"/>
      <c r="BH486" s="123"/>
      <c r="BI486" s="123"/>
      <c r="BJ486" s="123"/>
      <c r="BK486" s="123"/>
      <c r="BL486" s="123"/>
      <c r="BM486" s="123"/>
      <c r="BN486" s="123"/>
      <c r="BO486" s="123"/>
      <c r="BP486" s="123"/>
      <c r="BQ486" s="123"/>
      <c r="BR486" s="123"/>
      <c r="BS486" s="123"/>
      <c r="BT486" s="123"/>
    </row>
    <row r="487" spans="23:72" s="46" customFormat="1" x14ac:dyDescent="0.25">
      <c r="W487" s="97"/>
      <c r="X487" s="97"/>
      <c r="Z487" s="123"/>
      <c r="AA487" s="123"/>
      <c r="AB487" s="123"/>
      <c r="AC487" s="123"/>
      <c r="AD487" s="123"/>
      <c r="AE487" s="123"/>
      <c r="AF487" s="123"/>
      <c r="AG487" s="123"/>
      <c r="AH487" s="123"/>
      <c r="AI487" s="123"/>
      <c r="AJ487" s="123"/>
      <c r="AK487" s="123"/>
      <c r="AL487" s="123"/>
      <c r="AM487" s="123"/>
      <c r="AN487" s="123"/>
      <c r="AO487" s="123"/>
      <c r="AP487" s="123"/>
      <c r="AQ487" s="123"/>
      <c r="AR487" s="123"/>
      <c r="AS487" s="123"/>
      <c r="AT487" s="123"/>
      <c r="AU487" s="123"/>
      <c r="AV487" s="123"/>
      <c r="AW487" s="123"/>
      <c r="AX487" s="123"/>
      <c r="AY487" s="123"/>
      <c r="AZ487" s="123"/>
      <c r="BA487" s="123"/>
      <c r="BB487" s="123"/>
      <c r="BC487" s="123"/>
      <c r="BD487" s="123"/>
      <c r="BE487" s="123"/>
      <c r="BF487" s="123"/>
      <c r="BG487" s="123"/>
      <c r="BH487" s="123"/>
      <c r="BI487" s="123"/>
      <c r="BJ487" s="123"/>
      <c r="BK487" s="123"/>
      <c r="BL487" s="123"/>
      <c r="BM487" s="123"/>
      <c r="BN487" s="123"/>
      <c r="BO487" s="123"/>
      <c r="BP487" s="123"/>
      <c r="BQ487" s="123"/>
      <c r="BR487" s="123"/>
      <c r="BS487" s="123"/>
      <c r="BT487" s="123"/>
    </row>
    <row r="488" spans="23:72" s="46" customFormat="1" x14ac:dyDescent="0.25">
      <c r="W488" s="97"/>
      <c r="X488" s="97"/>
      <c r="Z488" s="123"/>
      <c r="AA488" s="123"/>
      <c r="AB488" s="123"/>
      <c r="AC488" s="123"/>
      <c r="AD488" s="123"/>
      <c r="AE488" s="123"/>
      <c r="AF488" s="123"/>
      <c r="AG488" s="123"/>
      <c r="AH488" s="123"/>
      <c r="AI488" s="123"/>
      <c r="AJ488" s="123"/>
      <c r="AK488" s="123"/>
      <c r="AL488" s="123"/>
      <c r="AM488" s="123"/>
      <c r="AN488" s="123"/>
      <c r="AO488" s="123"/>
      <c r="AP488" s="123"/>
      <c r="AQ488" s="123"/>
      <c r="AR488" s="123"/>
      <c r="AS488" s="123"/>
      <c r="AT488" s="123"/>
      <c r="AU488" s="123"/>
      <c r="AV488" s="123"/>
      <c r="AW488" s="123"/>
      <c r="AX488" s="123"/>
      <c r="AY488" s="123"/>
      <c r="AZ488" s="123"/>
      <c r="BA488" s="123"/>
      <c r="BB488" s="123"/>
      <c r="BC488" s="123"/>
      <c r="BD488" s="123"/>
      <c r="BE488" s="123"/>
      <c r="BF488" s="123"/>
      <c r="BG488" s="123"/>
      <c r="BH488" s="123"/>
      <c r="BI488" s="123"/>
      <c r="BJ488" s="123"/>
      <c r="BK488" s="123"/>
      <c r="BL488" s="123"/>
      <c r="BM488" s="123"/>
      <c r="BN488" s="123"/>
      <c r="BO488" s="123"/>
      <c r="BP488" s="123"/>
      <c r="BQ488" s="123"/>
      <c r="BR488" s="123"/>
      <c r="BS488" s="123"/>
      <c r="BT488" s="123"/>
    </row>
    <row r="489" spans="23:72" s="46" customFormat="1" x14ac:dyDescent="0.25">
      <c r="W489" s="97"/>
      <c r="X489" s="97"/>
      <c r="Z489" s="123"/>
      <c r="AA489" s="123"/>
      <c r="AB489" s="123"/>
      <c r="AC489" s="123"/>
      <c r="AD489" s="123"/>
      <c r="AE489" s="123"/>
      <c r="AF489" s="123"/>
      <c r="AG489" s="123"/>
      <c r="AH489" s="123"/>
      <c r="AI489" s="123"/>
      <c r="AJ489" s="123"/>
      <c r="AK489" s="123"/>
      <c r="AL489" s="123"/>
      <c r="AM489" s="123"/>
      <c r="AN489" s="123"/>
      <c r="AO489" s="123"/>
      <c r="AP489" s="123"/>
      <c r="AQ489" s="123"/>
      <c r="AR489" s="123"/>
      <c r="AS489" s="123"/>
      <c r="AT489" s="123"/>
      <c r="AU489" s="123"/>
      <c r="AV489" s="123"/>
      <c r="AW489" s="123"/>
      <c r="AX489" s="123"/>
      <c r="AY489" s="123"/>
      <c r="AZ489" s="123"/>
      <c r="BA489" s="123"/>
      <c r="BB489" s="123"/>
      <c r="BC489" s="123"/>
      <c r="BD489" s="123"/>
      <c r="BE489" s="123"/>
      <c r="BF489" s="123"/>
      <c r="BG489" s="123"/>
      <c r="BH489" s="123"/>
      <c r="BI489" s="123"/>
      <c r="BJ489" s="123"/>
      <c r="BK489" s="123"/>
      <c r="BL489" s="123"/>
      <c r="BM489" s="123"/>
      <c r="BN489" s="123"/>
      <c r="BO489" s="123"/>
      <c r="BP489" s="123"/>
      <c r="BQ489" s="123"/>
      <c r="BR489" s="123"/>
      <c r="BS489" s="123"/>
      <c r="BT489" s="123"/>
    </row>
    <row r="490" spans="23:72" s="46" customFormat="1" x14ac:dyDescent="0.25">
      <c r="W490" s="97"/>
      <c r="X490" s="97"/>
      <c r="Z490" s="123"/>
      <c r="AA490" s="123"/>
      <c r="AB490" s="123"/>
      <c r="AC490" s="123"/>
      <c r="AD490" s="123"/>
      <c r="AE490" s="123"/>
      <c r="AF490" s="123"/>
      <c r="AG490" s="123"/>
      <c r="AH490" s="123"/>
      <c r="AI490" s="123"/>
      <c r="AJ490" s="123"/>
      <c r="AK490" s="123"/>
      <c r="AL490" s="123"/>
      <c r="AM490" s="123"/>
      <c r="AN490" s="123"/>
      <c r="AO490" s="123"/>
      <c r="AP490" s="123"/>
      <c r="AQ490" s="123"/>
      <c r="AR490" s="123"/>
      <c r="AS490" s="123"/>
      <c r="AT490" s="123"/>
      <c r="AU490" s="123"/>
      <c r="AV490" s="123"/>
      <c r="AW490" s="123"/>
      <c r="AX490" s="123"/>
      <c r="AY490" s="123"/>
      <c r="AZ490" s="123"/>
      <c r="BA490" s="123"/>
      <c r="BB490" s="123"/>
      <c r="BC490" s="123"/>
      <c r="BD490" s="123"/>
      <c r="BE490" s="123"/>
      <c r="BF490" s="123"/>
      <c r="BG490" s="123"/>
      <c r="BH490" s="123"/>
      <c r="BI490" s="123"/>
      <c r="BJ490" s="123"/>
      <c r="BK490" s="123"/>
      <c r="BL490" s="123"/>
      <c r="BM490" s="123"/>
      <c r="BN490" s="123"/>
      <c r="BO490" s="123"/>
      <c r="BP490" s="123"/>
      <c r="BQ490" s="123"/>
      <c r="BR490" s="123"/>
      <c r="BS490" s="123"/>
      <c r="BT490" s="123"/>
    </row>
    <row r="491" spans="23:72" s="46" customFormat="1" x14ac:dyDescent="0.25">
      <c r="W491" s="97"/>
      <c r="X491" s="97"/>
      <c r="Z491" s="123"/>
      <c r="AA491" s="123"/>
      <c r="AB491" s="123"/>
      <c r="AC491" s="123"/>
      <c r="AD491" s="123"/>
      <c r="AE491" s="123"/>
      <c r="AF491" s="123"/>
      <c r="AG491" s="123"/>
      <c r="AH491" s="123"/>
      <c r="AI491" s="123"/>
      <c r="AJ491" s="123"/>
      <c r="AK491" s="123"/>
      <c r="AL491" s="123"/>
      <c r="AM491" s="123"/>
      <c r="AN491" s="123"/>
      <c r="AO491" s="123"/>
      <c r="AP491" s="123"/>
      <c r="AQ491" s="123"/>
      <c r="AR491" s="123"/>
      <c r="AS491" s="123"/>
      <c r="AT491" s="123"/>
      <c r="AU491" s="123"/>
      <c r="AV491" s="123"/>
      <c r="AW491" s="123"/>
      <c r="AX491" s="123"/>
      <c r="AY491" s="123"/>
      <c r="AZ491" s="123"/>
      <c r="BA491" s="123"/>
      <c r="BB491" s="123"/>
      <c r="BC491" s="123"/>
      <c r="BD491" s="123"/>
      <c r="BE491" s="123"/>
      <c r="BF491" s="123"/>
      <c r="BG491" s="123"/>
      <c r="BH491" s="123"/>
      <c r="BI491" s="123"/>
      <c r="BJ491" s="123"/>
      <c r="BK491" s="123"/>
      <c r="BL491" s="123"/>
      <c r="BM491" s="123"/>
      <c r="BN491" s="123"/>
      <c r="BO491" s="123"/>
      <c r="BP491" s="123"/>
      <c r="BQ491" s="123"/>
      <c r="BR491" s="123"/>
      <c r="BS491" s="123"/>
      <c r="BT491" s="123"/>
    </row>
    <row r="492" spans="23:72" s="46" customFormat="1" x14ac:dyDescent="0.25">
      <c r="W492" s="97"/>
      <c r="X492" s="97"/>
      <c r="Z492" s="123"/>
      <c r="AA492" s="123"/>
      <c r="AB492" s="123"/>
      <c r="AC492" s="123"/>
      <c r="AD492" s="123"/>
      <c r="AE492" s="123"/>
      <c r="AF492" s="123"/>
      <c r="AG492" s="123"/>
      <c r="AH492" s="123"/>
      <c r="AI492" s="123"/>
      <c r="AJ492" s="123"/>
      <c r="AK492" s="123"/>
      <c r="AL492" s="123"/>
      <c r="AM492" s="123"/>
      <c r="AN492" s="123"/>
      <c r="AO492" s="123"/>
      <c r="AP492" s="123"/>
      <c r="AQ492" s="123"/>
      <c r="AR492" s="123"/>
      <c r="AS492" s="123"/>
      <c r="AT492" s="123"/>
      <c r="AU492" s="123"/>
      <c r="AV492" s="123"/>
      <c r="AW492" s="123"/>
      <c r="AX492" s="123"/>
      <c r="AY492" s="123"/>
      <c r="AZ492" s="123"/>
      <c r="BA492" s="123"/>
      <c r="BB492" s="123"/>
      <c r="BC492" s="123"/>
      <c r="BD492" s="123"/>
      <c r="BE492" s="123"/>
      <c r="BF492" s="123"/>
      <c r="BG492" s="123"/>
      <c r="BH492" s="123"/>
      <c r="BI492" s="123"/>
      <c r="BJ492" s="123"/>
      <c r="BK492" s="123"/>
      <c r="BL492" s="123"/>
      <c r="BM492" s="123"/>
      <c r="BN492" s="123"/>
      <c r="BO492" s="123"/>
      <c r="BP492" s="123"/>
      <c r="BQ492" s="123"/>
      <c r="BR492" s="123"/>
      <c r="BS492" s="123"/>
      <c r="BT492" s="123"/>
    </row>
    <row r="493" spans="23:72" s="46" customFormat="1" x14ac:dyDescent="0.25">
      <c r="W493" s="97"/>
      <c r="X493" s="97"/>
      <c r="Z493" s="123"/>
      <c r="AA493" s="123"/>
      <c r="AB493" s="123"/>
      <c r="AC493" s="123"/>
      <c r="AD493" s="123"/>
      <c r="AE493" s="123"/>
      <c r="AF493" s="123"/>
      <c r="AG493" s="123"/>
      <c r="AH493" s="123"/>
      <c r="AI493" s="123"/>
      <c r="AJ493" s="123"/>
      <c r="AK493" s="123"/>
      <c r="AL493" s="123"/>
      <c r="AM493" s="123"/>
      <c r="AN493" s="123"/>
      <c r="AO493" s="123"/>
      <c r="AP493" s="123"/>
      <c r="AQ493" s="123"/>
      <c r="AR493" s="123"/>
      <c r="AS493" s="123"/>
      <c r="AT493" s="123"/>
      <c r="AU493" s="123"/>
      <c r="AV493" s="123"/>
      <c r="AW493" s="123"/>
      <c r="AX493" s="123"/>
      <c r="AY493" s="123"/>
      <c r="AZ493" s="123"/>
      <c r="BA493" s="123"/>
      <c r="BB493" s="123"/>
      <c r="BC493" s="123"/>
      <c r="BD493" s="123"/>
      <c r="BE493" s="123"/>
      <c r="BF493" s="123"/>
      <c r="BG493" s="123"/>
      <c r="BH493" s="123"/>
      <c r="BI493" s="123"/>
      <c r="BJ493" s="123"/>
      <c r="BK493" s="123"/>
      <c r="BL493" s="123"/>
      <c r="BM493" s="123"/>
      <c r="BN493" s="123"/>
      <c r="BO493" s="123"/>
      <c r="BP493" s="123"/>
      <c r="BQ493" s="123"/>
      <c r="BR493" s="123"/>
      <c r="BS493" s="123"/>
      <c r="BT493" s="123"/>
    </row>
    <row r="494" spans="23:72" s="46" customFormat="1" x14ac:dyDescent="0.25">
      <c r="W494" s="97"/>
      <c r="X494" s="97"/>
      <c r="Z494" s="123"/>
      <c r="AA494" s="123"/>
      <c r="AB494" s="123"/>
      <c r="AC494" s="123"/>
      <c r="AD494" s="123"/>
      <c r="AE494" s="123"/>
      <c r="AF494" s="123"/>
      <c r="AG494" s="123"/>
      <c r="AH494" s="123"/>
      <c r="AI494" s="123"/>
      <c r="AJ494" s="123"/>
      <c r="AK494" s="123"/>
      <c r="AL494" s="123"/>
      <c r="AM494" s="123"/>
      <c r="AN494" s="123"/>
      <c r="AO494" s="123"/>
      <c r="AP494" s="123"/>
      <c r="AQ494" s="123"/>
      <c r="AR494" s="123"/>
      <c r="AS494" s="123"/>
      <c r="AT494" s="123"/>
      <c r="AU494" s="123"/>
      <c r="AV494" s="123"/>
      <c r="AW494" s="123"/>
      <c r="AX494" s="123"/>
      <c r="AY494" s="123"/>
      <c r="AZ494" s="123"/>
      <c r="BA494" s="123"/>
      <c r="BB494" s="123"/>
      <c r="BC494" s="123"/>
      <c r="BD494" s="123"/>
      <c r="BE494" s="123"/>
      <c r="BF494" s="123"/>
      <c r="BG494" s="123"/>
      <c r="BH494" s="123"/>
      <c r="BI494" s="123"/>
      <c r="BJ494" s="123"/>
      <c r="BK494" s="123"/>
      <c r="BL494" s="123"/>
      <c r="BM494" s="123"/>
      <c r="BN494" s="123"/>
      <c r="BO494" s="123"/>
      <c r="BP494" s="123"/>
      <c r="BQ494" s="123"/>
      <c r="BR494" s="123"/>
      <c r="BS494" s="123"/>
      <c r="BT494" s="123"/>
    </row>
    <row r="495" spans="23:72" s="46" customFormat="1" x14ac:dyDescent="0.25">
      <c r="W495" s="97"/>
      <c r="X495" s="97"/>
      <c r="Z495" s="123"/>
      <c r="AA495" s="123"/>
      <c r="AB495" s="123"/>
      <c r="AC495" s="123"/>
      <c r="AD495" s="123"/>
      <c r="AE495" s="123"/>
      <c r="AF495" s="123"/>
      <c r="AG495" s="123"/>
      <c r="AH495" s="123"/>
      <c r="AI495" s="123"/>
      <c r="AJ495" s="123"/>
      <c r="AK495" s="123"/>
      <c r="AL495" s="123"/>
      <c r="AM495" s="123"/>
      <c r="AN495" s="123"/>
      <c r="AO495" s="123"/>
      <c r="AP495" s="123"/>
      <c r="AQ495" s="123"/>
      <c r="AR495" s="123"/>
      <c r="AS495" s="123"/>
      <c r="AT495" s="123"/>
      <c r="AU495" s="123"/>
      <c r="AV495" s="123"/>
      <c r="AW495" s="123"/>
      <c r="AX495" s="123"/>
      <c r="AY495" s="123"/>
      <c r="AZ495" s="123"/>
      <c r="BA495" s="123"/>
      <c r="BB495" s="123"/>
      <c r="BC495" s="123"/>
      <c r="BD495" s="123"/>
      <c r="BE495" s="123"/>
      <c r="BF495" s="123"/>
      <c r="BG495" s="123"/>
      <c r="BH495" s="123"/>
      <c r="BI495" s="123"/>
      <c r="BJ495" s="123"/>
      <c r="BK495" s="123"/>
      <c r="BL495" s="123"/>
      <c r="BM495" s="123"/>
      <c r="BN495" s="123"/>
      <c r="BO495" s="123"/>
      <c r="BP495" s="123"/>
      <c r="BQ495" s="123"/>
      <c r="BR495" s="123"/>
      <c r="BS495" s="123"/>
      <c r="BT495" s="123"/>
    </row>
    <row r="496" spans="23:72" s="46" customFormat="1" x14ac:dyDescent="0.25">
      <c r="W496" s="97"/>
      <c r="X496" s="97"/>
      <c r="Z496" s="123"/>
      <c r="AA496" s="123"/>
      <c r="AB496" s="123"/>
      <c r="AC496" s="123"/>
      <c r="AD496" s="123"/>
      <c r="AE496" s="123"/>
      <c r="AF496" s="123"/>
      <c r="AG496" s="123"/>
      <c r="AH496" s="123"/>
      <c r="AI496" s="123"/>
      <c r="AJ496" s="123"/>
      <c r="AK496" s="123"/>
      <c r="AL496" s="123"/>
      <c r="AM496" s="123"/>
      <c r="AN496" s="123"/>
      <c r="AO496" s="123"/>
      <c r="AP496" s="123"/>
      <c r="AQ496" s="123"/>
      <c r="AR496" s="123"/>
      <c r="AS496" s="123"/>
      <c r="AT496" s="123"/>
      <c r="AU496" s="123"/>
      <c r="AV496" s="123"/>
      <c r="AW496" s="123"/>
      <c r="AX496" s="123"/>
      <c r="AY496" s="123"/>
      <c r="AZ496" s="123"/>
      <c r="BA496" s="123"/>
      <c r="BB496" s="123"/>
      <c r="BC496" s="123"/>
      <c r="BD496" s="123"/>
      <c r="BE496" s="123"/>
      <c r="BF496" s="123"/>
      <c r="BG496" s="123"/>
      <c r="BH496" s="123"/>
      <c r="BI496" s="123"/>
      <c r="BJ496" s="123"/>
      <c r="BK496" s="123"/>
      <c r="BL496" s="123"/>
      <c r="BM496" s="123"/>
      <c r="BN496" s="123"/>
      <c r="BO496" s="123"/>
      <c r="BP496" s="123"/>
      <c r="BQ496" s="123"/>
      <c r="BR496" s="123"/>
      <c r="BS496" s="123"/>
      <c r="BT496" s="123"/>
    </row>
    <row r="497" spans="23:72" s="46" customFormat="1" x14ac:dyDescent="0.25">
      <c r="W497" s="97"/>
      <c r="X497" s="97"/>
      <c r="Z497" s="123"/>
      <c r="AA497" s="123"/>
      <c r="AB497" s="123"/>
      <c r="AC497" s="123"/>
      <c r="AD497" s="123"/>
      <c r="AE497" s="123"/>
      <c r="AF497" s="123"/>
      <c r="AG497" s="123"/>
      <c r="AH497" s="123"/>
      <c r="AI497" s="123"/>
      <c r="AJ497" s="123"/>
      <c r="AK497" s="123"/>
      <c r="AL497" s="123"/>
      <c r="AM497" s="123"/>
      <c r="AN497" s="123"/>
      <c r="AO497" s="123"/>
      <c r="AP497" s="123"/>
      <c r="AQ497" s="123"/>
      <c r="AR497" s="123"/>
      <c r="AS497" s="123"/>
      <c r="AT497" s="123"/>
      <c r="AU497" s="123"/>
      <c r="AV497" s="123"/>
      <c r="AW497" s="123"/>
      <c r="AX497" s="123"/>
      <c r="AY497" s="123"/>
      <c r="AZ497" s="123"/>
      <c r="BA497" s="123"/>
      <c r="BB497" s="123"/>
      <c r="BC497" s="123"/>
      <c r="BD497" s="123"/>
      <c r="BE497" s="123"/>
      <c r="BF497" s="123"/>
      <c r="BG497" s="123"/>
      <c r="BH497" s="123"/>
      <c r="BI497" s="123"/>
      <c r="BJ497" s="123"/>
      <c r="BK497" s="123"/>
      <c r="BL497" s="123"/>
      <c r="BM497" s="123"/>
      <c r="BN497" s="123"/>
      <c r="BO497" s="123"/>
      <c r="BP497" s="123"/>
      <c r="BQ497" s="123"/>
      <c r="BR497" s="123"/>
      <c r="BS497" s="123"/>
      <c r="BT497" s="123"/>
    </row>
    <row r="498" spans="23:72" s="46" customFormat="1" x14ac:dyDescent="0.25">
      <c r="W498" s="97"/>
      <c r="X498" s="97"/>
      <c r="Z498" s="123"/>
      <c r="AA498" s="123"/>
      <c r="AB498" s="123"/>
      <c r="AC498" s="123"/>
      <c r="AD498" s="123"/>
      <c r="AE498" s="123"/>
      <c r="AF498" s="123"/>
      <c r="AG498" s="123"/>
      <c r="AH498" s="123"/>
      <c r="AI498" s="123"/>
      <c r="AJ498" s="123"/>
      <c r="AK498" s="123"/>
      <c r="AL498" s="123"/>
      <c r="AM498" s="123"/>
      <c r="AN498" s="123"/>
      <c r="AO498" s="123"/>
      <c r="AP498" s="123"/>
      <c r="AQ498" s="123"/>
      <c r="AR498" s="123"/>
      <c r="AS498" s="123"/>
      <c r="AT498" s="123"/>
      <c r="AU498" s="123"/>
      <c r="AV498" s="123"/>
      <c r="AW498" s="123"/>
      <c r="AX498" s="123"/>
      <c r="AY498" s="123"/>
      <c r="AZ498" s="123"/>
      <c r="BA498" s="123"/>
      <c r="BB498" s="123"/>
      <c r="BC498" s="123"/>
      <c r="BD498" s="123"/>
      <c r="BE498" s="123"/>
      <c r="BF498" s="123"/>
      <c r="BG498" s="123"/>
      <c r="BH498" s="123"/>
      <c r="BI498" s="123"/>
      <c r="BJ498" s="123"/>
      <c r="BK498" s="123"/>
      <c r="BL498" s="123"/>
      <c r="BM498" s="123"/>
      <c r="BN498" s="123"/>
      <c r="BO498" s="123"/>
      <c r="BP498" s="123"/>
      <c r="BQ498" s="123"/>
      <c r="BR498" s="123"/>
      <c r="BS498" s="123"/>
      <c r="BT498" s="123"/>
    </row>
    <row r="499" spans="23:72" s="46" customFormat="1" x14ac:dyDescent="0.25">
      <c r="W499" s="97"/>
      <c r="X499" s="97"/>
      <c r="Z499" s="123"/>
      <c r="AA499" s="123"/>
      <c r="AB499" s="123"/>
      <c r="AC499" s="123"/>
      <c r="AD499" s="123"/>
      <c r="AE499" s="123"/>
      <c r="AF499" s="123"/>
      <c r="AG499" s="123"/>
      <c r="AH499" s="123"/>
      <c r="AI499" s="123"/>
      <c r="AJ499" s="123"/>
      <c r="AK499" s="123"/>
      <c r="AL499" s="123"/>
      <c r="AM499" s="123"/>
      <c r="AN499" s="123"/>
      <c r="AO499" s="123"/>
      <c r="AP499" s="123"/>
      <c r="AQ499" s="123"/>
      <c r="AR499" s="123"/>
      <c r="AS499" s="123"/>
      <c r="AT499" s="123"/>
      <c r="AU499" s="123"/>
      <c r="AV499" s="123"/>
      <c r="AW499" s="123"/>
      <c r="AX499" s="123"/>
      <c r="AY499" s="123"/>
      <c r="AZ499" s="123"/>
      <c r="BA499" s="123"/>
      <c r="BB499" s="123"/>
      <c r="BC499" s="123"/>
      <c r="BD499" s="123"/>
      <c r="BE499" s="123"/>
      <c r="BF499" s="123"/>
      <c r="BG499" s="123"/>
      <c r="BH499" s="123"/>
      <c r="BI499" s="123"/>
      <c r="BJ499" s="123"/>
      <c r="BK499" s="123"/>
      <c r="BL499" s="123"/>
      <c r="BM499" s="123"/>
      <c r="BN499" s="123"/>
      <c r="BO499" s="123"/>
      <c r="BP499" s="123"/>
      <c r="BQ499" s="123"/>
      <c r="BR499" s="123"/>
      <c r="BS499" s="123"/>
      <c r="BT499" s="123"/>
    </row>
    <row r="500" spans="23:72" s="46" customFormat="1" x14ac:dyDescent="0.25">
      <c r="W500" s="97"/>
      <c r="X500" s="97"/>
      <c r="Z500" s="123"/>
      <c r="AA500" s="123"/>
      <c r="AB500" s="123"/>
      <c r="AC500" s="123"/>
      <c r="AD500" s="123"/>
      <c r="AE500" s="123"/>
      <c r="AF500" s="123"/>
      <c r="AG500" s="123"/>
      <c r="AH500" s="123"/>
      <c r="AI500" s="123"/>
      <c r="AJ500" s="123"/>
      <c r="AK500" s="123"/>
      <c r="AL500" s="123"/>
      <c r="AM500" s="123"/>
      <c r="AN500" s="123"/>
      <c r="AO500" s="123"/>
      <c r="AP500" s="123"/>
      <c r="AQ500" s="123"/>
      <c r="AR500" s="123"/>
      <c r="AS500" s="123"/>
      <c r="AT500" s="123"/>
      <c r="AU500" s="123"/>
      <c r="AV500" s="123"/>
      <c r="AW500" s="123"/>
      <c r="AX500" s="123"/>
      <c r="AY500" s="123"/>
      <c r="AZ500" s="123"/>
      <c r="BA500" s="123"/>
      <c r="BB500" s="123"/>
      <c r="BC500" s="123"/>
      <c r="BD500" s="123"/>
      <c r="BE500" s="123"/>
      <c r="BF500" s="123"/>
      <c r="BG500" s="123"/>
      <c r="BH500" s="123"/>
      <c r="BI500" s="123"/>
      <c r="BJ500" s="123"/>
      <c r="BK500" s="123"/>
      <c r="BL500" s="123"/>
      <c r="BM500" s="123"/>
      <c r="BN500" s="123"/>
      <c r="BO500" s="123"/>
      <c r="BP500" s="123"/>
      <c r="BQ500" s="123"/>
      <c r="BR500" s="123"/>
      <c r="BS500" s="123"/>
      <c r="BT500" s="123"/>
    </row>
    <row r="501" spans="23:72" s="46" customFormat="1" x14ac:dyDescent="0.25">
      <c r="W501" s="97"/>
      <c r="X501" s="97"/>
      <c r="Z501" s="123"/>
      <c r="AA501" s="123"/>
      <c r="AB501" s="123"/>
      <c r="AC501" s="123"/>
      <c r="AD501" s="123"/>
      <c r="AE501" s="123"/>
      <c r="AF501" s="123"/>
      <c r="AG501" s="123"/>
      <c r="AH501" s="123"/>
      <c r="AI501" s="123"/>
      <c r="AJ501" s="123"/>
      <c r="AK501" s="123"/>
      <c r="AL501" s="123"/>
      <c r="AM501" s="123"/>
      <c r="AN501" s="123"/>
      <c r="AO501" s="123"/>
      <c r="AP501" s="123"/>
      <c r="AQ501" s="123"/>
      <c r="AR501" s="123"/>
      <c r="AS501" s="123"/>
      <c r="AT501" s="123"/>
      <c r="AU501" s="123"/>
      <c r="AV501" s="123"/>
      <c r="AW501" s="123"/>
      <c r="AX501" s="123"/>
      <c r="AY501" s="123"/>
      <c r="AZ501" s="123"/>
      <c r="BA501" s="123"/>
      <c r="BB501" s="123"/>
      <c r="BC501" s="123"/>
      <c r="BD501" s="123"/>
      <c r="BE501" s="123"/>
      <c r="BF501" s="123"/>
      <c r="BG501" s="123"/>
      <c r="BH501" s="123"/>
      <c r="BI501" s="123"/>
      <c r="BJ501" s="123"/>
      <c r="BK501" s="123"/>
      <c r="BL501" s="123"/>
      <c r="BM501" s="123"/>
      <c r="BN501" s="123"/>
      <c r="BO501" s="123"/>
      <c r="BP501" s="123"/>
      <c r="BQ501" s="123"/>
      <c r="BR501" s="123"/>
      <c r="BS501" s="123"/>
      <c r="BT501" s="123"/>
    </row>
    <row r="502" spans="23:72" s="46" customFormat="1" x14ac:dyDescent="0.25">
      <c r="W502" s="97"/>
      <c r="X502" s="97"/>
      <c r="Z502" s="123"/>
      <c r="AA502" s="123"/>
      <c r="AB502" s="123"/>
      <c r="AC502" s="123"/>
      <c r="AD502" s="123"/>
      <c r="AE502" s="123"/>
      <c r="AF502" s="123"/>
      <c r="AG502" s="123"/>
      <c r="AH502" s="123"/>
      <c r="AI502" s="123"/>
      <c r="AJ502" s="123"/>
      <c r="AK502" s="123"/>
      <c r="AL502" s="123"/>
      <c r="AM502" s="123"/>
      <c r="AN502" s="123"/>
      <c r="AO502" s="123"/>
      <c r="AP502" s="123"/>
      <c r="AQ502" s="123"/>
      <c r="AR502" s="123"/>
      <c r="AS502" s="123"/>
      <c r="AT502" s="123"/>
      <c r="AU502" s="123"/>
      <c r="AV502" s="123"/>
      <c r="AW502" s="123"/>
      <c r="AX502" s="123"/>
      <c r="AY502" s="123"/>
      <c r="AZ502" s="123"/>
      <c r="BA502" s="123"/>
      <c r="BB502" s="123"/>
      <c r="BC502" s="123"/>
      <c r="BD502" s="123"/>
      <c r="BE502" s="123"/>
      <c r="BF502" s="123"/>
      <c r="BG502" s="123"/>
      <c r="BH502" s="123"/>
      <c r="BI502" s="123"/>
      <c r="BJ502" s="123"/>
      <c r="BK502" s="123"/>
      <c r="BL502" s="123"/>
      <c r="BM502" s="123"/>
      <c r="BN502" s="123"/>
      <c r="BO502" s="123"/>
      <c r="BP502" s="123"/>
      <c r="BQ502" s="123"/>
      <c r="BR502" s="123"/>
      <c r="BS502" s="123"/>
      <c r="BT502" s="123"/>
    </row>
    <row r="503" spans="23:72" s="46" customFormat="1" x14ac:dyDescent="0.25">
      <c r="W503" s="97"/>
      <c r="X503" s="97"/>
      <c r="Z503" s="123"/>
      <c r="AA503" s="123"/>
      <c r="AB503" s="123"/>
      <c r="AC503" s="123"/>
      <c r="AD503" s="123"/>
      <c r="AE503" s="123"/>
      <c r="AF503" s="123"/>
      <c r="AG503" s="123"/>
      <c r="AH503" s="123"/>
      <c r="AI503" s="123"/>
      <c r="AJ503" s="123"/>
      <c r="AK503" s="123"/>
      <c r="AL503" s="123"/>
      <c r="AM503" s="123"/>
      <c r="AN503" s="123"/>
      <c r="AO503" s="123"/>
      <c r="AP503" s="123"/>
      <c r="AQ503" s="123"/>
      <c r="AR503" s="123"/>
      <c r="AS503" s="123"/>
      <c r="AT503" s="123"/>
      <c r="AU503" s="123"/>
      <c r="AV503" s="123"/>
      <c r="AW503" s="123"/>
      <c r="AX503" s="123"/>
      <c r="AY503" s="123"/>
      <c r="AZ503" s="123"/>
      <c r="BA503" s="123"/>
      <c r="BB503" s="123"/>
      <c r="BC503" s="123"/>
      <c r="BD503" s="123"/>
      <c r="BE503" s="123"/>
      <c r="BF503" s="123"/>
      <c r="BG503" s="123"/>
      <c r="BH503" s="123"/>
      <c r="BI503" s="123"/>
      <c r="BJ503" s="123"/>
      <c r="BK503" s="123"/>
      <c r="BL503" s="123"/>
      <c r="BM503" s="123"/>
      <c r="BN503" s="123"/>
      <c r="BO503" s="123"/>
      <c r="BP503" s="123"/>
      <c r="BQ503" s="123"/>
      <c r="BR503" s="123"/>
      <c r="BS503" s="123"/>
      <c r="BT503" s="123"/>
    </row>
    <row r="504" spans="23:72" s="46" customFormat="1" x14ac:dyDescent="0.25">
      <c r="W504" s="97"/>
      <c r="X504" s="97"/>
      <c r="Z504" s="123"/>
      <c r="AA504" s="123"/>
      <c r="AB504" s="123"/>
      <c r="AC504" s="123"/>
      <c r="AD504" s="123"/>
      <c r="AE504" s="123"/>
      <c r="AF504" s="123"/>
      <c r="AG504" s="123"/>
      <c r="AH504" s="123"/>
      <c r="AI504" s="123"/>
      <c r="AJ504" s="123"/>
      <c r="AK504" s="123"/>
      <c r="AL504" s="123"/>
      <c r="AM504" s="123"/>
      <c r="AN504" s="123"/>
      <c r="AO504" s="123"/>
      <c r="AP504" s="123"/>
      <c r="AQ504" s="123"/>
      <c r="AR504" s="123"/>
      <c r="AS504" s="123"/>
      <c r="AT504" s="123"/>
      <c r="AU504" s="123"/>
      <c r="AV504" s="123"/>
      <c r="AW504" s="123"/>
      <c r="AX504" s="123"/>
      <c r="AY504" s="123"/>
      <c r="AZ504" s="123"/>
      <c r="BA504" s="123"/>
      <c r="BB504" s="123"/>
      <c r="BC504" s="123"/>
      <c r="BD504" s="123"/>
      <c r="BE504" s="123"/>
      <c r="BF504" s="123"/>
      <c r="BG504" s="123"/>
      <c r="BH504" s="123"/>
      <c r="BI504" s="123"/>
      <c r="BJ504" s="123"/>
      <c r="BK504" s="123"/>
      <c r="BL504" s="123"/>
      <c r="BM504" s="123"/>
      <c r="BN504" s="123"/>
      <c r="BO504" s="123"/>
      <c r="BP504" s="123"/>
      <c r="BQ504" s="123"/>
      <c r="BR504" s="123"/>
      <c r="BS504" s="123"/>
      <c r="BT504" s="123"/>
    </row>
    <row r="505" spans="23:72" s="46" customFormat="1" x14ac:dyDescent="0.25">
      <c r="W505" s="97"/>
      <c r="X505" s="97"/>
      <c r="Z505" s="123"/>
      <c r="AA505" s="123"/>
      <c r="AB505" s="123"/>
      <c r="AC505" s="123"/>
      <c r="AD505" s="123"/>
      <c r="AE505" s="123"/>
      <c r="AF505" s="123"/>
      <c r="AG505" s="123"/>
      <c r="AH505" s="123"/>
      <c r="AI505" s="123"/>
      <c r="AJ505" s="123"/>
      <c r="AK505" s="123"/>
      <c r="AL505" s="123"/>
      <c r="AM505" s="123"/>
      <c r="AN505" s="123"/>
      <c r="AO505" s="123"/>
      <c r="AP505" s="123"/>
      <c r="AQ505" s="123"/>
      <c r="AR505" s="123"/>
      <c r="AS505" s="123"/>
      <c r="AT505" s="123"/>
      <c r="AU505" s="123"/>
      <c r="AV505" s="123"/>
      <c r="AW505" s="123"/>
      <c r="AX505" s="123"/>
      <c r="AY505" s="123"/>
      <c r="AZ505" s="123"/>
      <c r="BA505" s="123"/>
      <c r="BB505" s="123"/>
      <c r="BC505" s="123"/>
      <c r="BD505" s="123"/>
      <c r="BE505" s="123"/>
      <c r="BF505" s="123"/>
      <c r="BG505" s="123"/>
      <c r="BH505" s="123"/>
      <c r="BI505" s="123"/>
      <c r="BJ505" s="123"/>
      <c r="BK505" s="123"/>
      <c r="BL505" s="123"/>
      <c r="BM505" s="123"/>
      <c r="BN505" s="123"/>
      <c r="BO505" s="123"/>
      <c r="BP505" s="123"/>
      <c r="BQ505" s="123"/>
      <c r="BR505" s="123"/>
      <c r="BS505" s="123"/>
      <c r="BT505" s="123"/>
    </row>
    <row r="506" spans="23:72" s="46" customFormat="1" x14ac:dyDescent="0.25">
      <c r="W506" s="97"/>
      <c r="X506" s="97"/>
      <c r="Z506" s="123"/>
      <c r="AA506" s="123"/>
      <c r="AB506" s="123"/>
      <c r="AC506" s="123"/>
      <c r="AD506" s="123"/>
      <c r="AE506" s="123"/>
      <c r="AF506" s="123"/>
      <c r="AG506" s="123"/>
      <c r="AH506" s="123"/>
      <c r="AI506" s="123"/>
      <c r="AJ506" s="123"/>
      <c r="AK506" s="123"/>
      <c r="AL506" s="123"/>
      <c r="AM506" s="123"/>
      <c r="AN506" s="123"/>
      <c r="AO506" s="123"/>
      <c r="AP506" s="123"/>
      <c r="AQ506" s="123"/>
      <c r="AR506" s="123"/>
      <c r="AS506" s="123"/>
      <c r="AT506" s="123"/>
      <c r="AU506" s="123"/>
      <c r="AV506" s="123"/>
      <c r="AW506" s="123"/>
      <c r="AX506" s="123"/>
      <c r="AY506" s="123"/>
      <c r="AZ506" s="123"/>
      <c r="BA506" s="123"/>
      <c r="BB506" s="123"/>
      <c r="BC506" s="123"/>
      <c r="BD506" s="123"/>
      <c r="BE506" s="123"/>
      <c r="BF506" s="123"/>
      <c r="BG506" s="123"/>
      <c r="BH506" s="123"/>
      <c r="BI506" s="123"/>
      <c r="BJ506" s="123"/>
      <c r="BK506" s="123"/>
      <c r="BL506" s="123"/>
      <c r="BM506" s="123"/>
      <c r="BN506" s="123"/>
      <c r="BO506" s="123"/>
      <c r="BP506" s="123"/>
      <c r="BQ506" s="123"/>
      <c r="BR506" s="123"/>
      <c r="BS506" s="123"/>
      <c r="BT506" s="123"/>
    </row>
    <row r="507" spans="23:72" s="46" customFormat="1" x14ac:dyDescent="0.25">
      <c r="W507" s="97"/>
      <c r="X507" s="97"/>
      <c r="Z507" s="123"/>
      <c r="AA507" s="123"/>
      <c r="AB507" s="123"/>
      <c r="AC507" s="123"/>
      <c r="AD507" s="123"/>
      <c r="AE507" s="123"/>
      <c r="AF507" s="123"/>
      <c r="AG507" s="123"/>
      <c r="AH507" s="123"/>
      <c r="AI507" s="123"/>
      <c r="AJ507" s="123"/>
      <c r="AK507" s="123"/>
      <c r="AL507" s="123"/>
      <c r="AM507" s="123"/>
      <c r="AN507" s="123"/>
      <c r="AO507" s="123"/>
      <c r="AP507" s="123"/>
      <c r="AQ507" s="123"/>
      <c r="AR507" s="123"/>
      <c r="AS507" s="123"/>
      <c r="AT507" s="123"/>
      <c r="AU507" s="123"/>
      <c r="AV507" s="123"/>
      <c r="AW507" s="123"/>
      <c r="AX507" s="123"/>
      <c r="AY507" s="123"/>
      <c r="AZ507" s="123"/>
      <c r="BA507" s="123"/>
      <c r="BB507" s="123"/>
      <c r="BC507" s="123"/>
      <c r="BD507" s="123"/>
      <c r="BE507" s="123"/>
      <c r="BF507" s="123"/>
      <c r="BG507" s="123"/>
      <c r="BH507" s="123"/>
      <c r="BI507" s="123"/>
      <c r="BJ507" s="123"/>
      <c r="BK507" s="123"/>
      <c r="BL507" s="123"/>
      <c r="BM507" s="123"/>
      <c r="BN507" s="123"/>
      <c r="BO507" s="123"/>
      <c r="BP507" s="123"/>
      <c r="BQ507" s="123"/>
      <c r="BR507" s="123"/>
      <c r="BS507" s="123"/>
      <c r="BT507" s="123"/>
    </row>
    <row r="508" spans="23:72" s="46" customFormat="1" x14ac:dyDescent="0.25">
      <c r="W508" s="97"/>
      <c r="X508" s="97"/>
      <c r="Z508" s="123"/>
      <c r="AA508" s="123"/>
      <c r="AB508" s="123"/>
      <c r="AC508" s="123"/>
      <c r="AD508" s="123"/>
      <c r="AE508" s="123"/>
      <c r="AF508" s="123"/>
      <c r="AG508" s="123"/>
      <c r="AH508" s="123"/>
      <c r="AI508" s="123"/>
      <c r="AJ508" s="123"/>
      <c r="AK508" s="123"/>
      <c r="AL508" s="123"/>
      <c r="AM508" s="123"/>
      <c r="AN508" s="123"/>
      <c r="AO508" s="123"/>
      <c r="AP508" s="123"/>
      <c r="AQ508" s="123"/>
      <c r="AR508" s="123"/>
      <c r="AS508" s="123"/>
      <c r="AT508" s="123"/>
      <c r="AU508" s="123"/>
      <c r="AV508" s="123"/>
      <c r="AW508" s="123"/>
      <c r="AX508" s="123"/>
      <c r="AY508" s="123"/>
      <c r="AZ508" s="123"/>
      <c r="BA508" s="123"/>
      <c r="BB508" s="123"/>
      <c r="BC508" s="123"/>
      <c r="BD508" s="123"/>
      <c r="BE508" s="123"/>
      <c r="BF508" s="123"/>
      <c r="BG508" s="123"/>
      <c r="BH508" s="123"/>
      <c r="BI508" s="123"/>
      <c r="BJ508" s="123"/>
      <c r="BK508" s="123"/>
      <c r="BL508" s="123"/>
      <c r="BM508" s="123"/>
      <c r="BN508" s="123"/>
      <c r="BO508" s="123"/>
      <c r="BP508" s="123"/>
      <c r="BQ508" s="123"/>
      <c r="BR508" s="123"/>
      <c r="BS508" s="123"/>
      <c r="BT508" s="123"/>
    </row>
    <row r="509" spans="23:72" s="46" customFormat="1" x14ac:dyDescent="0.25">
      <c r="W509" s="97"/>
      <c r="X509" s="97"/>
      <c r="Z509" s="123"/>
      <c r="AA509" s="123"/>
      <c r="AB509" s="123"/>
      <c r="AC509" s="123"/>
      <c r="AD509" s="123"/>
      <c r="AE509" s="123"/>
      <c r="AF509" s="123"/>
      <c r="AG509" s="123"/>
      <c r="AH509" s="123"/>
      <c r="AI509" s="123"/>
      <c r="AJ509" s="123"/>
      <c r="AK509" s="123"/>
      <c r="AL509" s="123"/>
      <c r="AM509" s="123"/>
      <c r="AN509" s="123"/>
      <c r="AO509" s="123"/>
      <c r="AP509" s="123"/>
      <c r="AQ509" s="123"/>
      <c r="AR509" s="123"/>
      <c r="AS509" s="123"/>
      <c r="AT509" s="123"/>
      <c r="AU509" s="123"/>
      <c r="AV509" s="123"/>
      <c r="AW509" s="123"/>
      <c r="AX509" s="123"/>
      <c r="AY509" s="123"/>
      <c r="AZ509" s="123"/>
      <c r="BA509" s="123"/>
      <c r="BB509" s="123"/>
      <c r="BC509" s="123"/>
      <c r="BD509" s="123"/>
      <c r="BE509" s="123"/>
      <c r="BF509" s="123"/>
      <c r="BG509" s="123"/>
      <c r="BH509" s="123"/>
      <c r="BI509" s="123"/>
      <c r="BJ509" s="123"/>
      <c r="BK509" s="123"/>
      <c r="BL509" s="123"/>
      <c r="BM509" s="123"/>
      <c r="BN509" s="123"/>
      <c r="BO509" s="123"/>
      <c r="BP509" s="123"/>
      <c r="BQ509" s="123"/>
      <c r="BR509" s="123"/>
      <c r="BS509" s="123"/>
      <c r="BT509" s="123"/>
    </row>
    <row r="510" spans="23:72" s="46" customFormat="1" x14ac:dyDescent="0.25">
      <c r="W510" s="97"/>
      <c r="X510" s="97"/>
      <c r="Z510" s="123"/>
      <c r="AA510" s="123"/>
      <c r="AB510" s="123"/>
      <c r="AC510" s="123"/>
      <c r="AD510" s="123"/>
      <c r="AE510" s="123"/>
      <c r="AF510" s="123"/>
      <c r="AG510" s="123"/>
      <c r="AH510" s="123"/>
      <c r="AI510" s="123"/>
      <c r="AJ510" s="123"/>
      <c r="AK510" s="123"/>
      <c r="AL510" s="123"/>
      <c r="AM510" s="123"/>
      <c r="AN510" s="123"/>
      <c r="AO510" s="123"/>
      <c r="AP510" s="123"/>
      <c r="AQ510" s="123"/>
      <c r="AR510" s="123"/>
      <c r="AS510" s="123"/>
      <c r="AT510" s="123"/>
      <c r="AU510" s="123"/>
      <c r="AV510" s="123"/>
      <c r="AW510" s="123"/>
      <c r="AX510" s="123"/>
      <c r="AY510" s="123"/>
      <c r="AZ510" s="123"/>
      <c r="BA510" s="123"/>
      <c r="BB510" s="123"/>
      <c r="BC510" s="123"/>
      <c r="BD510" s="123"/>
      <c r="BE510" s="123"/>
      <c r="BF510" s="123"/>
      <c r="BG510" s="123"/>
      <c r="BH510" s="123"/>
      <c r="BI510" s="123"/>
      <c r="BJ510" s="123"/>
      <c r="BK510" s="123"/>
      <c r="BL510" s="123"/>
      <c r="BM510" s="123"/>
      <c r="BN510" s="123"/>
      <c r="BO510" s="123"/>
      <c r="BP510" s="123"/>
      <c r="BQ510" s="123"/>
      <c r="BR510" s="123"/>
      <c r="BS510" s="123"/>
      <c r="BT510" s="123"/>
    </row>
    <row r="511" spans="23:72" s="46" customFormat="1" x14ac:dyDescent="0.25">
      <c r="W511" s="97"/>
      <c r="X511" s="97"/>
      <c r="Z511" s="123"/>
      <c r="AA511" s="123"/>
      <c r="AB511" s="123"/>
      <c r="AC511" s="123"/>
      <c r="AD511" s="123"/>
      <c r="AE511" s="123"/>
      <c r="AF511" s="123"/>
      <c r="AG511" s="123"/>
      <c r="AH511" s="123"/>
      <c r="AI511" s="123"/>
      <c r="AJ511" s="123"/>
      <c r="AK511" s="123"/>
      <c r="AL511" s="123"/>
      <c r="AM511" s="123"/>
      <c r="AN511" s="123"/>
      <c r="AO511" s="123"/>
      <c r="AP511" s="123"/>
      <c r="AQ511" s="123"/>
      <c r="AR511" s="123"/>
      <c r="AS511" s="123"/>
      <c r="AT511" s="123"/>
      <c r="AU511" s="123"/>
      <c r="AV511" s="123"/>
      <c r="AW511" s="123"/>
      <c r="AX511" s="123"/>
      <c r="AY511" s="123"/>
      <c r="AZ511" s="123"/>
      <c r="BA511" s="123"/>
      <c r="BB511" s="123"/>
      <c r="BC511" s="123"/>
      <c r="BD511" s="123"/>
      <c r="BE511" s="123"/>
      <c r="BF511" s="123"/>
      <c r="BG511" s="123"/>
      <c r="BH511" s="123"/>
      <c r="BI511" s="123"/>
      <c r="BJ511" s="123"/>
      <c r="BK511" s="123"/>
      <c r="BL511" s="123"/>
      <c r="BM511" s="123"/>
      <c r="BN511" s="123"/>
      <c r="BO511" s="123"/>
      <c r="BP511" s="123"/>
      <c r="BQ511" s="123"/>
      <c r="BR511" s="123"/>
      <c r="BS511" s="123"/>
      <c r="BT511" s="123"/>
    </row>
    <row r="512" spans="23:72" s="46" customFormat="1" x14ac:dyDescent="0.25">
      <c r="W512" s="97"/>
      <c r="X512" s="97"/>
      <c r="Z512" s="123"/>
      <c r="AA512" s="123"/>
      <c r="AB512" s="123"/>
      <c r="AC512" s="123"/>
      <c r="AD512" s="123"/>
      <c r="AE512" s="123"/>
      <c r="AF512" s="123"/>
      <c r="AG512" s="123"/>
      <c r="AH512" s="123"/>
      <c r="AI512" s="123"/>
      <c r="AJ512" s="123"/>
      <c r="AK512" s="123"/>
      <c r="AL512" s="123"/>
      <c r="AM512" s="123"/>
      <c r="AN512" s="123"/>
      <c r="AO512" s="123"/>
      <c r="AP512" s="123"/>
      <c r="AQ512" s="123"/>
      <c r="AR512" s="123"/>
      <c r="AS512" s="123"/>
      <c r="AT512" s="123"/>
      <c r="AU512" s="123"/>
      <c r="AV512" s="123"/>
      <c r="AW512" s="123"/>
      <c r="AX512" s="123"/>
      <c r="AY512" s="123"/>
      <c r="AZ512" s="123"/>
      <c r="BA512" s="123"/>
      <c r="BB512" s="123"/>
      <c r="BC512" s="123"/>
      <c r="BD512" s="123"/>
      <c r="BE512" s="123"/>
      <c r="BF512" s="123"/>
      <c r="BG512" s="123"/>
      <c r="BH512" s="123"/>
      <c r="BI512" s="123"/>
      <c r="BJ512" s="123"/>
      <c r="BK512" s="123"/>
      <c r="BL512" s="123"/>
      <c r="BM512" s="123"/>
      <c r="BN512" s="123"/>
      <c r="BO512" s="123"/>
      <c r="BP512" s="123"/>
      <c r="BQ512" s="123"/>
      <c r="BR512" s="123"/>
      <c r="BS512" s="123"/>
      <c r="BT512" s="123"/>
    </row>
    <row r="513" spans="23:72" s="46" customFormat="1" x14ac:dyDescent="0.25">
      <c r="W513" s="97"/>
      <c r="X513" s="97"/>
      <c r="Z513" s="123"/>
      <c r="AA513" s="123"/>
      <c r="AB513" s="123"/>
      <c r="AC513" s="123"/>
      <c r="AD513" s="123"/>
      <c r="AE513" s="123"/>
      <c r="AF513" s="123"/>
      <c r="AG513" s="123"/>
      <c r="AH513" s="123"/>
      <c r="AI513" s="123"/>
      <c r="AJ513" s="123"/>
      <c r="AK513" s="123"/>
      <c r="AL513" s="123"/>
      <c r="AM513" s="123"/>
      <c r="AN513" s="123"/>
      <c r="AO513" s="123"/>
      <c r="AP513" s="123"/>
      <c r="AQ513" s="123"/>
      <c r="AR513" s="123"/>
      <c r="AS513" s="123"/>
      <c r="AT513" s="123"/>
      <c r="AU513" s="123"/>
      <c r="AV513" s="123"/>
      <c r="AW513" s="123"/>
      <c r="AX513" s="123"/>
      <c r="AY513" s="123"/>
      <c r="AZ513" s="123"/>
      <c r="BA513" s="123"/>
      <c r="BB513" s="123"/>
      <c r="BC513" s="123"/>
      <c r="BD513" s="123"/>
      <c r="BE513" s="123"/>
      <c r="BF513" s="123"/>
      <c r="BG513" s="123"/>
      <c r="BH513" s="123"/>
      <c r="BI513" s="123"/>
      <c r="BJ513" s="123"/>
      <c r="BK513" s="123"/>
      <c r="BL513" s="123"/>
      <c r="BM513" s="123"/>
      <c r="BN513" s="123"/>
      <c r="BO513" s="123"/>
      <c r="BP513" s="123"/>
      <c r="BQ513" s="123"/>
      <c r="BR513" s="123"/>
      <c r="BS513" s="123"/>
      <c r="BT513" s="123"/>
    </row>
    <row r="514" spans="23:72" s="46" customFormat="1" x14ac:dyDescent="0.25">
      <c r="W514" s="97"/>
      <c r="X514" s="97"/>
      <c r="Z514" s="123"/>
      <c r="AA514" s="123"/>
      <c r="AB514" s="123"/>
      <c r="AC514" s="123"/>
      <c r="AD514" s="123"/>
      <c r="AE514" s="123"/>
      <c r="AF514" s="123"/>
      <c r="AG514" s="123"/>
      <c r="AH514" s="123"/>
      <c r="AI514" s="123"/>
      <c r="AJ514" s="123"/>
      <c r="AK514" s="123"/>
      <c r="AL514" s="123"/>
      <c r="AM514" s="123"/>
      <c r="AN514" s="123"/>
      <c r="AO514" s="123"/>
      <c r="AP514" s="123"/>
      <c r="AQ514" s="123"/>
      <c r="AR514" s="123"/>
      <c r="AS514" s="123"/>
      <c r="AT514" s="123"/>
      <c r="AU514" s="123"/>
      <c r="AV514" s="123"/>
      <c r="AW514" s="123"/>
      <c r="AX514" s="123"/>
      <c r="AY514" s="123"/>
      <c r="AZ514" s="123"/>
      <c r="BA514" s="123"/>
      <c r="BB514" s="123"/>
      <c r="BC514" s="123"/>
      <c r="BD514" s="123"/>
      <c r="BE514" s="123"/>
      <c r="BF514" s="123"/>
      <c r="BG514" s="123"/>
      <c r="BH514" s="123"/>
      <c r="BI514" s="123"/>
      <c r="BJ514" s="123"/>
      <c r="BK514" s="123"/>
      <c r="BL514" s="123"/>
      <c r="BM514" s="123"/>
      <c r="BN514" s="123"/>
      <c r="BO514" s="123"/>
      <c r="BP514" s="123"/>
      <c r="BQ514" s="123"/>
      <c r="BR514" s="123"/>
      <c r="BS514" s="123"/>
      <c r="BT514" s="123"/>
    </row>
    <row r="515" spans="23:72" s="46" customFormat="1" x14ac:dyDescent="0.25">
      <c r="W515" s="97"/>
      <c r="X515" s="97"/>
      <c r="Z515" s="123"/>
      <c r="AA515" s="123"/>
      <c r="AB515" s="123"/>
      <c r="AC515" s="123"/>
      <c r="AD515" s="123"/>
      <c r="AE515" s="123"/>
      <c r="AF515" s="123"/>
      <c r="AG515" s="123"/>
      <c r="AH515" s="123"/>
      <c r="AI515" s="123"/>
      <c r="AJ515" s="123"/>
      <c r="AK515" s="123"/>
      <c r="AL515" s="123"/>
      <c r="AM515" s="123"/>
      <c r="AN515" s="123"/>
      <c r="AO515" s="123"/>
      <c r="AP515" s="123"/>
      <c r="AQ515" s="123"/>
      <c r="AR515" s="123"/>
      <c r="AS515" s="123"/>
      <c r="AT515" s="123"/>
      <c r="AU515" s="123"/>
      <c r="AV515" s="123"/>
      <c r="AW515" s="123"/>
      <c r="AX515" s="123"/>
      <c r="AY515" s="123"/>
      <c r="AZ515" s="123"/>
      <c r="BA515" s="123"/>
      <c r="BB515" s="123"/>
      <c r="BC515" s="123"/>
      <c r="BD515" s="123"/>
      <c r="BE515" s="123"/>
      <c r="BF515" s="123"/>
      <c r="BG515" s="123"/>
      <c r="BH515" s="123"/>
      <c r="BI515" s="123"/>
      <c r="BJ515" s="123"/>
      <c r="BK515" s="123"/>
      <c r="BL515" s="123"/>
      <c r="BM515" s="123"/>
      <c r="BN515" s="123"/>
      <c r="BO515" s="123"/>
      <c r="BP515" s="123"/>
      <c r="BQ515" s="123"/>
      <c r="BR515" s="123"/>
      <c r="BS515" s="123"/>
      <c r="BT515" s="123"/>
    </row>
    <row r="516" spans="23:72" s="46" customFormat="1" x14ac:dyDescent="0.25">
      <c r="W516" s="97"/>
      <c r="X516" s="97"/>
      <c r="Z516" s="123"/>
      <c r="AA516" s="123"/>
      <c r="AB516" s="123"/>
      <c r="AC516" s="123"/>
      <c r="AD516" s="123"/>
      <c r="AE516" s="123"/>
      <c r="AF516" s="123"/>
      <c r="AG516" s="123"/>
      <c r="AH516" s="123"/>
      <c r="AI516" s="123"/>
      <c r="AJ516" s="123"/>
      <c r="AK516" s="123"/>
      <c r="AL516" s="123"/>
      <c r="AM516" s="123"/>
      <c r="AN516" s="123"/>
      <c r="AO516" s="123"/>
      <c r="AP516" s="123"/>
      <c r="AQ516" s="123"/>
      <c r="AR516" s="123"/>
      <c r="AS516" s="123"/>
      <c r="AT516" s="123"/>
      <c r="AU516" s="123"/>
      <c r="AV516" s="123"/>
      <c r="AW516" s="123"/>
      <c r="AX516" s="123"/>
      <c r="AY516" s="123"/>
      <c r="AZ516" s="123"/>
      <c r="BA516" s="123"/>
      <c r="BB516" s="123"/>
      <c r="BC516" s="123"/>
      <c r="BD516" s="123"/>
      <c r="BE516" s="123"/>
      <c r="BF516" s="123"/>
      <c r="BG516" s="123"/>
      <c r="BH516" s="123"/>
      <c r="BI516" s="123"/>
      <c r="BJ516" s="123"/>
      <c r="BK516" s="123"/>
      <c r="BL516" s="123"/>
      <c r="BM516" s="123"/>
      <c r="BN516" s="123"/>
      <c r="BO516" s="123"/>
      <c r="BP516" s="123"/>
      <c r="BQ516" s="123"/>
      <c r="BR516" s="123"/>
      <c r="BS516" s="123"/>
      <c r="BT516" s="123"/>
    </row>
    <row r="517" spans="23:72" s="46" customFormat="1" x14ac:dyDescent="0.25">
      <c r="W517" s="97"/>
      <c r="X517" s="97"/>
      <c r="Z517" s="123"/>
      <c r="AA517" s="123"/>
      <c r="AB517" s="123"/>
      <c r="AC517" s="123"/>
      <c r="AD517" s="123"/>
      <c r="AE517" s="123"/>
      <c r="AF517" s="123"/>
      <c r="AG517" s="123"/>
      <c r="AH517" s="123"/>
      <c r="AI517" s="123"/>
      <c r="AJ517" s="123"/>
      <c r="AK517" s="123"/>
      <c r="AL517" s="123"/>
      <c r="AM517" s="123"/>
      <c r="AN517" s="123"/>
      <c r="AO517" s="123"/>
      <c r="AP517" s="123"/>
      <c r="AQ517" s="123"/>
      <c r="AR517" s="123"/>
      <c r="AS517" s="123"/>
      <c r="AT517" s="123"/>
      <c r="AU517" s="123"/>
      <c r="AV517" s="123"/>
      <c r="AW517" s="123"/>
      <c r="AX517" s="123"/>
      <c r="AY517" s="123"/>
      <c r="AZ517" s="123"/>
      <c r="BA517" s="123"/>
      <c r="BB517" s="123"/>
      <c r="BC517" s="123"/>
      <c r="BD517" s="123"/>
      <c r="BE517" s="123"/>
      <c r="BF517" s="123"/>
      <c r="BG517" s="123"/>
      <c r="BH517" s="123"/>
      <c r="BI517" s="123"/>
      <c r="BJ517" s="123"/>
      <c r="BK517" s="123"/>
      <c r="BL517" s="123"/>
      <c r="BM517" s="123"/>
      <c r="BN517" s="123"/>
      <c r="BO517" s="123"/>
      <c r="BP517" s="123"/>
      <c r="BQ517" s="123"/>
      <c r="BR517" s="123"/>
      <c r="BS517" s="123"/>
      <c r="BT517" s="123"/>
    </row>
    <row r="518" spans="23:72" s="46" customFormat="1" x14ac:dyDescent="0.25">
      <c r="W518" s="97"/>
      <c r="X518" s="97"/>
      <c r="Z518" s="123"/>
      <c r="AA518" s="123"/>
      <c r="AB518" s="123"/>
      <c r="AC518" s="123"/>
      <c r="AD518" s="123"/>
      <c r="AE518" s="123"/>
      <c r="AF518" s="123"/>
      <c r="AG518" s="123"/>
      <c r="AH518" s="123"/>
      <c r="AI518" s="123"/>
      <c r="AJ518" s="123"/>
      <c r="AK518" s="123"/>
      <c r="AL518" s="123"/>
      <c r="AM518" s="123"/>
      <c r="AN518" s="123"/>
      <c r="AO518" s="123"/>
      <c r="AP518" s="123"/>
      <c r="AQ518" s="123"/>
      <c r="AR518" s="123"/>
      <c r="AS518" s="123"/>
      <c r="AT518" s="123"/>
      <c r="AU518" s="123"/>
      <c r="AV518" s="123"/>
      <c r="AW518" s="123"/>
      <c r="AX518" s="123"/>
      <c r="AY518" s="123"/>
      <c r="AZ518" s="123"/>
      <c r="BA518" s="123"/>
      <c r="BB518" s="123"/>
      <c r="BC518" s="123"/>
      <c r="BD518" s="123"/>
      <c r="BE518" s="123"/>
      <c r="BF518" s="123"/>
      <c r="BG518" s="123"/>
      <c r="BH518" s="123"/>
      <c r="BI518" s="123"/>
      <c r="BJ518" s="123"/>
      <c r="BK518" s="123"/>
      <c r="BL518" s="123"/>
      <c r="BM518" s="123"/>
      <c r="BN518" s="123"/>
      <c r="BO518" s="123"/>
      <c r="BP518" s="123"/>
      <c r="BQ518" s="123"/>
      <c r="BR518" s="123"/>
      <c r="BS518" s="123"/>
      <c r="BT518" s="123"/>
    </row>
    <row r="519" spans="23:72" s="46" customFormat="1" x14ac:dyDescent="0.25">
      <c r="W519" s="97"/>
      <c r="X519" s="97"/>
      <c r="Z519" s="123"/>
      <c r="AA519" s="123"/>
      <c r="AB519" s="123"/>
      <c r="AC519" s="123"/>
      <c r="AD519" s="123"/>
      <c r="AE519" s="123"/>
      <c r="AF519" s="123"/>
      <c r="AG519" s="123"/>
      <c r="AH519" s="123"/>
      <c r="AI519" s="123"/>
      <c r="AJ519" s="123"/>
      <c r="AK519" s="123"/>
      <c r="AL519" s="123"/>
      <c r="AM519" s="123"/>
      <c r="AN519" s="123"/>
      <c r="AO519" s="123"/>
      <c r="AP519" s="123"/>
      <c r="AQ519" s="123"/>
      <c r="AR519" s="123"/>
      <c r="AS519" s="123"/>
      <c r="AT519" s="123"/>
      <c r="AU519" s="123"/>
      <c r="AV519" s="123"/>
      <c r="AW519" s="123"/>
      <c r="AX519" s="123"/>
      <c r="AY519" s="123"/>
      <c r="AZ519" s="123"/>
      <c r="BA519" s="123"/>
      <c r="BB519" s="123"/>
      <c r="BC519" s="123"/>
      <c r="BD519" s="123"/>
      <c r="BE519" s="123"/>
      <c r="BF519" s="123"/>
      <c r="BG519" s="123"/>
      <c r="BH519" s="123"/>
      <c r="BI519" s="123"/>
      <c r="BJ519" s="123"/>
      <c r="BK519" s="123"/>
      <c r="BL519" s="123"/>
      <c r="BM519" s="123"/>
      <c r="BN519" s="123"/>
      <c r="BO519" s="123"/>
      <c r="BP519" s="123"/>
      <c r="BQ519" s="123"/>
      <c r="BR519" s="123"/>
      <c r="BS519" s="123"/>
      <c r="BT519" s="123"/>
    </row>
    <row r="520" spans="23:72" s="46" customFormat="1" x14ac:dyDescent="0.25">
      <c r="W520" s="97"/>
      <c r="X520" s="97"/>
      <c r="Z520" s="123"/>
      <c r="AA520" s="123"/>
      <c r="AB520" s="123"/>
      <c r="AC520" s="123"/>
      <c r="AD520" s="123"/>
      <c r="AE520" s="123"/>
      <c r="AF520" s="123"/>
      <c r="AG520" s="123"/>
      <c r="AH520" s="123"/>
      <c r="AI520" s="123"/>
      <c r="AJ520" s="123"/>
      <c r="AK520" s="123"/>
      <c r="AL520" s="123"/>
      <c r="AM520" s="123"/>
      <c r="AN520" s="123"/>
      <c r="AO520" s="123"/>
      <c r="AP520" s="123"/>
      <c r="AQ520" s="123"/>
      <c r="AR520" s="123"/>
      <c r="AS520" s="123"/>
      <c r="AT520" s="123"/>
      <c r="AU520" s="123"/>
      <c r="AV520" s="123"/>
      <c r="AW520" s="123"/>
      <c r="AX520" s="123"/>
      <c r="AY520" s="123"/>
      <c r="AZ520" s="123"/>
      <c r="BA520" s="123"/>
      <c r="BB520" s="123"/>
      <c r="BC520" s="123"/>
      <c r="BD520" s="123"/>
      <c r="BE520" s="123"/>
      <c r="BF520" s="123"/>
      <c r="BG520" s="123"/>
      <c r="BH520" s="123"/>
      <c r="BI520" s="123"/>
      <c r="BJ520" s="123"/>
      <c r="BK520" s="123"/>
      <c r="BL520" s="123"/>
      <c r="BM520" s="123"/>
      <c r="BN520" s="123"/>
      <c r="BO520" s="123"/>
      <c r="BP520" s="123"/>
      <c r="BQ520" s="123"/>
      <c r="BR520" s="123"/>
      <c r="BS520" s="123"/>
      <c r="BT520" s="123"/>
    </row>
    <row r="521" spans="23:72" s="46" customFormat="1" x14ac:dyDescent="0.25">
      <c r="W521" s="97"/>
      <c r="X521" s="97"/>
      <c r="Z521" s="123"/>
      <c r="AA521" s="123"/>
      <c r="AB521" s="123"/>
      <c r="AC521" s="123"/>
      <c r="AD521" s="123"/>
      <c r="AE521" s="123"/>
      <c r="AF521" s="123"/>
      <c r="AG521" s="123"/>
      <c r="AH521" s="123"/>
      <c r="AI521" s="123"/>
      <c r="AJ521" s="123"/>
      <c r="AK521" s="123"/>
      <c r="AL521" s="123"/>
      <c r="AM521" s="123"/>
      <c r="AN521" s="123"/>
      <c r="AO521" s="123"/>
      <c r="AP521" s="123"/>
      <c r="AQ521" s="123"/>
      <c r="AR521" s="123"/>
      <c r="AS521" s="123"/>
      <c r="AT521" s="123"/>
      <c r="AU521" s="123"/>
      <c r="AV521" s="123"/>
      <c r="AW521" s="123"/>
      <c r="AX521" s="123"/>
      <c r="AY521" s="123"/>
      <c r="AZ521" s="123"/>
      <c r="BA521" s="123"/>
      <c r="BB521" s="123"/>
      <c r="BC521" s="123"/>
      <c r="BD521" s="123"/>
      <c r="BE521" s="123"/>
      <c r="BF521" s="123"/>
      <c r="BG521" s="123"/>
      <c r="BH521" s="123"/>
      <c r="BI521" s="123"/>
      <c r="BJ521" s="123"/>
      <c r="BK521" s="123"/>
      <c r="BL521" s="123"/>
      <c r="BM521" s="123"/>
      <c r="BN521" s="123"/>
      <c r="BO521" s="123"/>
      <c r="BP521" s="123"/>
      <c r="BQ521" s="123"/>
      <c r="BR521" s="123"/>
      <c r="BS521" s="123"/>
      <c r="BT521" s="123"/>
    </row>
    <row r="522" spans="23:72" s="46" customFormat="1" x14ac:dyDescent="0.25">
      <c r="W522" s="97"/>
      <c r="X522" s="97"/>
      <c r="Z522" s="123"/>
      <c r="AA522" s="123"/>
      <c r="AB522" s="123"/>
      <c r="AC522" s="123"/>
      <c r="AD522" s="123"/>
      <c r="AE522" s="123"/>
      <c r="AF522" s="123"/>
      <c r="AG522" s="123"/>
      <c r="AH522" s="123"/>
      <c r="AI522" s="123"/>
      <c r="AJ522" s="123"/>
      <c r="AK522" s="123"/>
      <c r="AL522" s="123"/>
      <c r="AM522" s="123"/>
      <c r="AN522" s="123"/>
      <c r="AO522" s="123"/>
      <c r="AP522" s="123"/>
      <c r="AQ522" s="123"/>
      <c r="AR522" s="123"/>
      <c r="AS522" s="123"/>
      <c r="AT522" s="123"/>
      <c r="AU522" s="123"/>
      <c r="AV522" s="123"/>
      <c r="AW522" s="123"/>
      <c r="AX522" s="123"/>
      <c r="AY522" s="123"/>
      <c r="AZ522" s="123"/>
      <c r="BA522" s="123"/>
      <c r="BB522" s="123"/>
      <c r="BC522" s="123"/>
      <c r="BD522" s="123"/>
      <c r="BE522" s="123"/>
      <c r="BF522" s="123"/>
      <c r="BG522" s="123"/>
      <c r="BH522" s="123"/>
      <c r="BI522" s="123"/>
      <c r="BJ522" s="123"/>
      <c r="BK522" s="123"/>
      <c r="BL522" s="123"/>
      <c r="BM522" s="123"/>
      <c r="BN522" s="123"/>
      <c r="BO522" s="123"/>
      <c r="BP522" s="123"/>
      <c r="BQ522" s="123"/>
      <c r="BR522" s="123"/>
      <c r="BS522" s="123"/>
      <c r="BT522" s="123"/>
    </row>
    <row r="523" spans="23:72" s="46" customFormat="1" x14ac:dyDescent="0.25">
      <c r="W523" s="97"/>
      <c r="X523" s="97"/>
      <c r="Z523" s="123"/>
      <c r="AA523" s="123"/>
      <c r="AB523" s="123"/>
      <c r="AC523" s="123"/>
      <c r="AD523" s="123"/>
      <c r="AE523" s="123"/>
      <c r="AF523" s="123"/>
      <c r="AG523" s="123"/>
      <c r="AH523" s="123"/>
      <c r="AI523" s="123"/>
      <c r="AJ523" s="123"/>
      <c r="AK523" s="123"/>
      <c r="AL523" s="123"/>
      <c r="AM523" s="123"/>
      <c r="AN523" s="123"/>
      <c r="AO523" s="123"/>
      <c r="AP523" s="123"/>
      <c r="AQ523" s="123"/>
      <c r="AR523" s="123"/>
      <c r="AS523" s="123"/>
      <c r="AT523" s="123"/>
      <c r="AU523" s="123"/>
      <c r="AV523" s="123"/>
      <c r="AW523" s="123"/>
      <c r="AX523" s="123"/>
      <c r="AY523" s="123"/>
      <c r="AZ523" s="123"/>
      <c r="BA523" s="123"/>
      <c r="BB523" s="123"/>
      <c r="BC523" s="123"/>
      <c r="BD523" s="123"/>
      <c r="BE523" s="123"/>
      <c r="BF523" s="123"/>
      <c r="BG523" s="123"/>
      <c r="BH523" s="123"/>
      <c r="BI523" s="123"/>
      <c r="BJ523" s="123"/>
      <c r="BK523" s="123"/>
      <c r="BL523" s="123"/>
      <c r="BM523" s="123"/>
      <c r="BN523" s="123"/>
      <c r="BO523" s="123"/>
      <c r="BP523" s="123"/>
      <c r="BQ523" s="123"/>
      <c r="BR523" s="123"/>
      <c r="BS523" s="123"/>
      <c r="BT523" s="123"/>
    </row>
    <row r="524" spans="23:72" s="46" customFormat="1" x14ac:dyDescent="0.25">
      <c r="W524" s="97"/>
      <c r="X524" s="97"/>
      <c r="Z524" s="123"/>
      <c r="AA524" s="123"/>
      <c r="AB524" s="123"/>
      <c r="AC524" s="123"/>
      <c r="AD524" s="123"/>
      <c r="AE524" s="123"/>
      <c r="AF524" s="123"/>
      <c r="AG524" s="123"/>
      <c r="AH524" s="123"/>
      <c r="AI524" s="123"/>
      <c r="AJ524" s="123"/>
      <c r="AK524" s="123"/>
      <c r="AL524" s="123"/>
      <c r="AM524" s="123"/>
      <c r="AN524" s="123"/>
      <c r="AO524" s="123"/>
      <c r="AP524" s="123"/>
      <c r="AQ524" s="123"/>
      <c r="AR524" s="123"/>
      <c r="AS524" s="123"/>
      <c r="AT524" s="123"/>
      <c r="AU524" s="123"/>
      <c r="AV524" s="123"/>
      <c r="AW524" s="123"/>
      <c r="AX524" s="123"/>
      <c r="AY524" s="123"/>
      <c r="AZ524" s="123"/>
      <c r="BA524" s="123"/>
      <c r="BB524" s="123"/>
      <c r="BC524" s="123"/>
      <c r="BD524" s="123"/>
      <c r="BE524" s="123"/>
      <c r="BF524" s="123"/>
      <c r="BG524" s="123"/>
      <c r="BH524" s="123"/>
      <c r="BI524" s="123"/>
      <c r="BJ524" s="123"/>
      <c r="BK524" s="123"/>
      <c r="BL524" s="123"/>
      <c r="BM524" s="123"/>
      <c r="BN524" s="123"/>
      <c r="BO524" s="123"/>
      <c r="BP524" s="123"/>
      <c r="BQ524" s="123"/>
      <c r="BR524" s="123"/>
      <c r="BS524" s="123"/>
      <c r="BT524" s="123"/>
    </row>
    <row r="525" spans="23:72" s="46" customFormat="1" x14ac:dyDescent="0.25">
      <c r="W525" s="97"/>
      <c r="X525" s="97"/>
      <c r="Z525" s="123"/>
      <c r="AA525" s="123"/>
      <c r="AB525" s="123"/>
      <c r="AC525" s="123"/>
      <c r="AD525" s="123"/>
      <c r="AE525" s="123"/>
      <c r="AF525" s="123"/>
      <c r="AG525" s="123"/>
      <c r="AH525" s="123"/>
      <c r="AI525" s="123"/>
      <c r="AJ525" s="123"/>
      <c r="AK525" s="123"/>
      <c r="AL525" s="123"/>
      <c r="AM525" s="123"/>
      <c r="AN525" s="123"/>
      <c r="AO525" s="123"/>
      <c r="AP525" s="123"/>
      <c r="AQ525" s="123"/>
      <c r="AR525" s="123"/>
      <c r="AS525" s="123"/>
      <c r="AT525" s="123"/>
      <c r="AU525" s="123"/>
      <c r="AV525" s="123"/>
      <c r="AW525" s="123"/>
      <c r="AX525" s="123"/>
      <c r="AY525" s="123"/>
      <c r="AZ525" s="123"/>
      <c r="BA525" s="123"/>
      <c r="BB525" s="123"/>
      <c r="BC525" s="123"/>
      <c r="BD525" s="123"/>
      <c r="BE525" s="123"/>
      <c r="BF525" s="123"/>
      <c r="BG525" s="123"/>
      <c r="BH525" s="123"/>
      <c r="BI525" s="123"/>
      <c r="BJ525" s="123"/>
      <c r="BK525" s="123"/>
      <c r="BL525" s="123"/>
      <c r="BM525" s="123"/>
      <c r="BN525" s="123"/>
      <c r="BO525" s="123"/>
      <c r="BP525" s="123"/>
      <c r="BQ525" s="123"/>
      <c r="BR525" s="123"/>
      <c r="BS525" s="123"/>
      <c r="BT525" s="123"/>
    </row>
    <row r="526" spans="23:72" s="46" customFormat="1" x14ac:dyDescent="0.25">
      <c r="W526" s="97"/>
      <c r="X526" s="97"/>
      <c r="Z526" s="123"/>
      <c r="AA526" s="123"/>
      <c r="AB526" s="123"/>
      <c r="AC526" s="123"/>
      <c r="AD526" s="123"/>
      <c r="AE526" s="123"/>
      <c r="AF526" s="123"/>
      <c r="AG526" s="123"/>
      <c r="AH526" s="123"/>
      <c r="AI526" s="123"/>
      <c r="AJ526" s="123"/>
      <c r="AK526" s="123"/>
      <c r="AL526" s="123"/>
      <c r="AM526" s="123"/>
      <c r="AN526" s="123"/>
      <c r="AO526" s="123"/>
      <c r="AP526" s="123"/>
      <c r="AQ526" s="123"/>
      <c r="AR526" s="123"/>
      <c r="AS526" s="123"/>
      <c r="AT526" s="123"/>
      <c r="AU526" s="123"/>
      <c r="AV526" s="123"/>
      <c r="AW526" s="123"/>
      <c r="AX526" s="123"/>
      <c r="AY526" s="123"/>
      <c r="AZ526" s="123"/>
      <c r="BA526" s="123"/>
      <c r="BB526" s="123"/>
      <c r="BC526" s="123"/>
      <c r="BD526" s="123"/>
      <c r="BE526" s="123"/>
      <c r="BF526" s="123"/>
      <c r="BG526" s="123"/>
      <c r="BH526" s="123"/>
      <c r="BI526" s="123"/>
      <c r="BJ526" s="123"/>
      <c r="BK526" s="123"/>
      <c r="BL526" s="123"/>
      <c r="BM526" s="123"/>
      <c r="BN526" s="123"/>
      <c r="BO526" s="123"/>
      <c r="BP526" s="123"/>
      <c r="BQ526" s="123"/>
      <c r="BR526" s="123"/>
      <c r="BS526" s="123"/>
      <c r="BT526" s="123"/>
    </row>
    <row r="527" spans="23:72" s="46" customFormat="1" x14ac:dyDescent="0.25">
      <c r="W527" s="97"/>
      <c r="X527" s="97"/>
      <c r="Z527" s="123"/>
      <c r="AA527" s="123"/>
      <c r="AB527" s="123"/>
      <c r="AC527" s="123"/>
      <c r="AD527" s="123"/>
      <c r="AE527" s="123"/>
      <c r="AF527" s="123"/>
      <c r="AG527" s="123"/>
      <c r="AH527" s="123"/>
      <c r="AI527" s="123"/>
      <c r="AJ527" s="123"/>
      <c r="AK527" s="123"/>
      <c r="AL527" s="123"/>
      <c r="AM527" s="123"/>
      <c r="AN527" s="123"/>
      <c r="AO527" s="123"/>
      <c r="AP527" s="123"/>
      <c r="AQ527" s="123"/>
      <c r="AR527" s="123"/>
      <c r="AS527" s="123"/>
      <c r="AT527" s="123"/>
      <c r="AU527" s="123"/>
      <c r="AV527" s="123"/>
      <c r="AW527" s="123"/>
      <c r="AX527" s="123"/>
      <c r="AY527" s="123"/>
      <c r="AZ527" s="123"/>
      <c r="BA527" s="123"/>
      <c r="BB527" s="123"/>
      <c r="BC527" s="123"/>
      <c r="BD527" s="123"/>
      <c r="BE527" s="123"/>
      <c r="BF527" s="123"/>
      <c r="BG527" s="123"/>
      <c r="BH527" s="123"/>
      <c r="BI527" s="123"/>
      <c r="BJ527" s="123"/>
      <c r="BK527" s="123"/>
      <c r="BL527" s="123"/>
      <c r="BM527" s="123"/>
      <c r="BN527" s="123"/>
      <c r="BO527" s="123"/>
      <c r="BP527" s="123"/>
      <c r="BQ527" s="123"/>
      <c r="BR527" s="123"/>
      <c r="BS527" s="123"/>
      <c r="BT527" s="123"/>
    </row>
    <row r="528" spans="23:72" s="46" customFormat="1" x14ac:dyDescent="0.25">
      <c r="W528" s="97"/>
      <c r="X528" s="97"/>
      <c r="Z528" s="123"/>
      <c r="AA528" s="123"/>
      <c r="AB528" s="123"/>
      <c r="AC528" s="123"/>
      <c r="AD528" s="123"/>
      <c r="AE528" s="123"/>
      <c r="AF528" s="123"/>
      <c r="AG528" s="123"/>
      <c r="AH528" s="123"/>
      <c r="AI528" s="123"/>
      <c r="AJ528" s="123"/>
      <c r="AK528" s="123"/>
      <c r="AL528" s="123"/>
      <c r="AM528" s="123"/>
      <c r="AN528" s="123"/>
      <c r="AO528" s="123"/>
      <c r="AP528" s="123"/>
      <c r="AQ528" s="123"/>
      <c r="AR528" s="123"/>
      <c r="AS528" s="123"/>
      <c r="AT528" s="123"/>
      <c r="AU528" s="123"/>
      <c r="AV528" s="123"/>
      <c r="AW528" s="123"/>
      <c r="AX528" s="123"/>
      <c r="AY528" s="123"/>
      <c r="AZ528" s="123"/>
      <c r="BA528" s="123"/>
      <c r="BB528" s="123"/>
      <c r="BC528" s="123"/>
      <c r="BD528" s="123"/>
      <c r="BE528" s="123"/>
      <c r="BF528" s="123"/>
      <c r="BG528" s="123"/>
      <c r="BH528" s="123"/>
      <c r="BI528" s="123"/>
      <c r="BJ528" s="123"/>
      <c r="BK528" s="123"/>
      <c r="BL528" s="123"/>
      <c r="BM528" s="123"/>
      <c r="BN528" s="123"/>
      <c r="BO528" s="123"/>
      <c r="BP528" s="123"/>
      <c r="BQ528" s="123"/>
      <c r="BR528" s="123"/>
      <c r="BS528" s="123"/>
      <c r="BT528" s="123"/>
    </row>
    <row r="529" spans="23:72" s="46" customFormat="1" x14ac:dyDescent="0.25">
      <c r="W529" s="97"/>
      <c r="X529" s="97"/>
      <c r="Z529" s="123"/>
      <c r="AA529" s="123"/>
      <c r="AB529" s="123"/>
      <c r="AC529" s="123"/>
      <c r="AD529" s="123"/>
      <c r="AE529" s="123"/>
      <c r="AF529" s="123"/>
      <c r="AG529" s="123"/>
      <c r="AH529" s="123"/>
      <c r="AI529" s="123"/>
      <c r="AJ529" s="123"/>
      <c r="AK529" s="123"/>
      <c r="AL529" s="123"/>
      <c r="AM529" s="123"/>
      <c r="AN529" s="123"/>
      <c r="AO529" s="123"/>
      <c r="AP529" s="123"/>
      <c r="AQ529" s="123"/>
      <c r="AR529" s="123"/>
      <c r="AS529" s="123"/>
      <c r="AT529" s="123"/>
      <c r="AU529" s="123"/>
      <c r="AV529" s="123"/>
      <c r="AW529" s="123"/>
      <c r="AX529" s="123"/>
      <c r="AY529" s="123"/>
      <c r="AZ529" s="123"/>
      <c r="BA529" s="123"/>
      <c r="BB529" s="123"/>
      <c r="BC529" s="123"/>
      <c r="BD529" s="123"/>
      <c r="BE529" s="123"/>
      <c r="BF529" s="123"/>
      <c r="BG529" s="123"/>
      <c r="BH529" s="123"/>
      <c r="BI529" s="123"/>
      <c r="BJ529" s="123"/>
      <c r="BK529" s="123"/>
      <c r="BL529" s="123"/>
      <c r="BM529" s="123"/>
      <c r="BN529" s="123"/>
      <c r="BO529" s="123"/>
      <c r="BP529" s="123"/>
      <c r="BQ529" s="123"/>
      <c r="BR529" s="123"/>
      <c r="BS529" s="123"/>
      <c r="BT529" s="123"/>
    </row>
    <row r="530" spans="23:72" s="46" customFormat="1" x14ac:dyDescent="0.25">
      <c r="W530" s="97"/>
      <c r="X530" s="97"/>
      <c r="Z530" s="123"/>
      <c r="AA530" s="123"/>
      <c r="AB530" s="123"/>
      <c r="AC530" s="123"/>
      <c r="AD530" s="123"/>
      <c r="AE530" s="123"/>
      <c r="AF530" s="123"/>
      <c r="AG530" s="123"/>
      <c r="AH530" s="123"/>
      <c r="AI530" s="123"/>
      <c r="AJ530" s="123"/>
      <c r="AK530" s="123"/>
      <c r="AL530" s="123"/>
      <c r="AM530" s="123"/>
      <c r="AN530" s="123"/>
      <c r="AO530" s="123"/>
      <c r="AP530" s="123"/>
      <c r="AQ530" s="123"/>
      <c r="AR530" s="123"/>
      <c r="AS530" s="123"/>
      <c r="AT530" s="123"/>
      <c r="AU530" s="123"/>
      <c r="AV530" s="123"/>
      <c r="AW530" s="123"/>
      <c r="AX530" s="123"/>
      <c r="AY530" s="123"/>
      <c r="AZ530" s="123"/>
      <c r="BA530" s="123"/>
      <c r="BB530" s="123"/>
      <c r="BC530" s="123"/>
      <c r="BD530" s="123"/>
      <c r="BE530" s="123"/>
      <c r="BF530" s="123"/>
      <c r="BG530" s="123"/>
      <c r="BH530" s="123"/>
      <c r="BI530" s="123"/>
      <c r="BJ530" s="123"/>
      <c r="BK530" s="123"/>
      <c r="BL530" s="123"/>
      <c r="BM530" s="123"/>
      <c r="BN530" s="123"/>
      <c r="BO530" s="123"/>
      <c r="BP530" s="123"/>
      <c r="BQ530" s="123"/>
      <c r="BR530" s="123"/>
      <c r="BS530" s="123"/>
      <c r="BT530" s="123"/>
    </row>
    <row r="531" spans="23:72" s="46" customFormat="1" x14ac:dyDescent="0.25">
      <c r="W531" s="97"/>
      <c r="X531" s="97"/>
      <c r="Z531" s="123"/>
      <c r="AA531" s="123"/>
      <c r="AB531" s="123"/>
      <c r="AC531" s="123"/>
      <c r="AD531" s="123"/>
      <c r="AE531" s="123"/>
      <c r="AF531" s="123"/>
      <c r="AG531" s="123"/>
      <c r="AH531" s="123"/>
      <c r="AI531" s="123"/>
      <c r="AJ531" s="123"/>
      <c r="AK531" s="123"/>
      <c r="AL531" s="123"/>
      <c r="AM531" s="123"/>
      <c r="AN531" s="123"/>
      <c r="AO531" s="123"/>
      <c r="AP531" s="123"/>
      <c r="AQ531" s="123"/>
      <c r="AR531" s="123"/>
      <c r="AS531" s="123"/>
      <c r="AT531" s="123"/>
      <c r="AU531" s="123"/>
      <c r="AV531" s="123"/>
      <c r="AW531" s="123"/>
      <c r="AX531" s="123"/>
      <c r="AY531" s="123"/>
      <c r="AZ531" s="123"/>
      <c r="BA531" s="123"/>
      <c r="BB531" s="123"/>
      <c r="BC531" s="123"/>
      <c r="BD531" s="123"/>
      <c r="BE531" s="123"/>
      <c r="BF531" s="123"/>
      <c r="BG531" s="123"/>
      <c r="BH531" s="123"/>
      <c r="BI531" s="123"/>
      <c r="BJ531" s="123"/>
      <c r="BK531" s="123"/>
      <c r="BL531" s="123"/>
      <c r="BM531" s="123"/>
      <c r="BN531" s="123"/>
      <c r="BO531" s="123"/>
      <c r="BP531" s="123"/>
      <c r="BQ531" s="123"/>
      <c r="BR531" s="123"/>
      <c r="BS531" s="123"/>
      <c r="BT531" s="123"/>
    </row>
    <row r="532" spans="23:72" s="46" customFormat="1" x14ac:dyDescent="0.25">
      <c r="W532" s="97"/>
      <c r="X532" s="97"/>
      <c r="Z532" s="123"/>
      <c r="AA532" s="123"/>
      <c r="AB532" s="123"/>
      <c r="AC532" s="123"/>
      <c r="AD532" s="123"/>
      <c r="AE532" s="123"/>
      <c r="AF532" s="123"/>
      <c r="AG532" s="123"/>
      <c r="AH532" s="123"/>
      <c r="AI532" s="123"/>
      <c r="AJ532" s="123"/>
      <c r="AK532" s="123"/>
      <c r="AL532" s="123"/>
      <c r="AM532" s="123"/>
      <c r="AN532" s="123"/>
      <c r="AO532" s="123"/>
      <c r="AP532" s="123"/>
      <c r="AQ532" s="123"/>
      <c r="AR532" s="123"/>
      <c r="AS532" s="123"/>
      <c r="AT532" s="123"/>
      <c r="AU532" s="123"/>
      <c r="AV532" s="123"/>
      <c r="AW532" s="123"/>
      <c r="AX532" s="123"/>
      <c r="AY532" s="123"/>
      <c r="AZ532" s="123"/>
      <c r="BA532" s="123"/>
      <c r="BB532" s="123"/>
      <c r="BC532" s="123"/>
      <c r="BD532" s="123"/>
      <c r="BE532" s="123"/>
      <c r="BF532" s="123"/>
      <c r="BG532" s="123"/>
      <c r="BH532" s="123"/>
      <c r="BI532" s="123"/>
      <c r="BJ532" s="123"/>
      <c r="BK532" s="123"/>
      <c r="BL532" s="123"/>
      <c r="BM532" s="123"/>
      <c r="BN532" s="123"/>
      <c r="BO532" s="123"/>
      <c r="BP532" s="123"/>
      <c r="BQ532" s="123"/>
      <c r="BR532" s="123"/>
      <c r="BS532" s="123"/>
      <c r="BT532" s="123"/>
    </row>
  </sheetData>
  <sheetProtection algorithmName="SHA-512" hashValue="ZEVPtz/anfMDm7b5+Ccv2JXcbVZjZvzJm+XsaImSDrWMNoYDaDAmArs5SFWMxPOHBLL8F9CCjiL0U0KjJlBLuw==" saltValue="M5tA2i+SgSwOIUDV/df6/w==" spinCount="100000" sheet="1" objects="1" scenarios="1"/>
  <mergeCells count="57">
    <mergeCell ref="C6:E6"/>
    <mergeCell ref="C16:E16"/>
    <mergeCell ref="C27:E27"/>
    <mergeCell ref="C38:E38"/>
    <mergeCell ref="C49:E49"/>
    <mergeCell ref="C28:C36"/>
    <mergeCell ref="D28:E28"/>
    <mergeCell ref="D31:T31"/>
    <mergeCell ref="D32:I32"/>
    <mergeCell ref="C39:C47"/>
    <mergeCell ref="D39:E39"/>
    <mergeCell ref="D42:T42"/>
    <mergeCell ref="C3:T3"/>
    <mergeCell ref="C4:T4"/>
    <mergeCell ref="W4:X4"/>
    <mergeCell ref="W6:X6"/>
    <mergeCell ref="C60:E60"/>
    <mergeCell ref="D43:I43"/>
    <mergeCell ref="D7:E7"/>
    <mergeCell ref="C7:C12"/>
    <mergeCell ref="C17:C25"/>
    <mergeCell ref="D17:E17"/>
    <mergeCell ref="D21:I21"/>
    <mergeCell ref="D20:T20"/>
    <mergeCell ref="C50:C58"/>
    <mergeCell ref="D50:E50"/>
    <mergeCell ref="D53:T53"/>
    <mergeCell ref="D54:I54"/>
    <mergeCell ref="C61:C69"/>
    <mergeCell ref="D61:E61"/>
    <mergeCell ref="D64:T64"/>
    <mergeCell ref="D65:I65"/>
    <mergeCell ref="C71:E71"/>
    <mergeCell ref="C72:C80"/>
    <mergeCell ref="D72:E72"/>
    <mergeCell ref="D75:T75"/>
    <mergeCell ref="D76:I76"/>
    <mergeCell ref="C82:E82"/>
    <mergeCell ref="C83:C91"/>
    <mergeCell ref="D83:E83"/>
    <mergeCell ref="D86:T86"/>
    <mergeCell ref="D87:I87"/>
    <mergeCell ref="C93:E93"/>
    <mergeCell ref="C94:C102"/>
    <mergeCell ref="D94:E94"/>
    <mergeCell ref="D97:T97"/>
    <mergeCell ref="D98:I98"/>
    <mergeCell ref="C104:E104"/>
    <mergeCell ref="C116:C124"/>
    <mergeCell ref="D116:E116"/>
    <mergeCell ref="D119:T119"/>
    <mergeCell ref="D120:I120"/>
    <mergeCell ref="C105:C113"/>
    <mergeCell ref="D105:E105"/>
    <mergeCell ref="D108:T108"/>
    <mergeCell ref="D109:I109"/>
    <mergeCell ref="C115:E115"/>
  </mergeCells>
  <conditionalFormatting sqref="M10:O10">
    <cfRule type="cellIs" dxfId="106" priority="181" operator="equal">
      <formula>""""""</formula>
    </cfRule>
  </conditionalFormatting>
  <conditionalFormatting sqref="M10">
    <cfRule type="cellIs" dxfId="105" priority="180" operator="equal">
      <formula>" "</formula>
    </cfRule>
  </conditionalFormatting>
  <conditionalFormatting sqref="N10">
    <cfRule type="cellIs" dxfId="104" priority="179" operator="equal">
      <formula>" "</formula>
    </cfRule>
  </conditionalFormatting>
  <conditionalFormatting sqref="O10">
    <cfRule type="cellIs" dxfId="103" priority="178" operator="equal">
      <formula>" "</formula>
    </cfRule>
  </conditionalFormatting>
  <conditionalFormatting sqref="M12:M14">
    <cfRule type="cellIs" dxfId="102" priority="177" operator="equal">
      <formula>"Distanza non ammissibile (S.6.6.1.1 comma 3 lettera c.)"</formula>
    </cfRule>
  </conditionalFormatting>
  <conditionalFormatting sqref="M18:N18">
    <cfRule type="cellIs" dxfId="101" priority="124" operator="equal">
      <formula>""""""</formula>
    </cfRule>
  </conditionalFormatting>
  <conditionalFormatting sqref="M18">
    <cfRule type="cellIs" dxfId="100" priority="123" operator="equal">
      <formula>" "</formula>
    </cfRule>
  </conditionalFormatting>
  <conditionalFormatting sqref="N18">
    <cfRule type="cellIs" dxfId="99" priority="122" operator="equal">
      <formula>" "</formula>
    </cfRule>
  </conditionalFormatting>
  <conditionalFormatting sqref="O18">
    <cfRule type="cellIs" dxfId="98" priority="121" operator="equal">
      <formula>""""""</formula>
    </cfRule>
  </conditionalFormatting>
  <conditionalFormatting sqref="O18">
    <cfRule type="cellIs" dxfId="97" priority="120" operator="equal">
      <formula>" "</formula>
    </cfRule>
  </conditionalFormatting>
  <conditionalFormatting sqref="M25">
    <cfRule type="cellIs" dxfId="96" priority="118" operator="equal">
      <formula>"Distanza non ammissibile (S.6.6.1.2 comma 3 lettera c.)"</formula>
    </cfRule>
    <cfRule type="cellIs" dxfId="95" priority="119" operator="equal">
      <formula>"Distanza non ammissibile (S.6.6.1.1 comma 3 lettera c.)"</formula>
    </cfRule>
  </conditionalFormatting>
  <conditionalFormatting sqref="M22:N23">
    <cfRule type="cellIs" dxfId="94" priority="105" operator="notEqual">
      <formula>"***"</formula>
    </cfRule>
    <cfRule type="containsText" dxfId="93" priority="106" operator="containsText" text="***">
      <formula>NOT(ISERROR(SEARCH("***",M22)))</formula>
    </cfRule>
    <cfRule type="containsText" dxfId="92" priority="107" operator="containsText" text="***">
      <formula>NOT(ISERROR(SEARCH("***",M22)))</formula>
    </cfRule>
  </conditionalFormatting>
  <conditionalFormatting sqref="M29:N29">
    <cfRule type="cellIs" dxfId="91" priority="104" operator="equal">
      <formula>""""""</formula>
    </cfRule>
  </conditionalFormatting>
  <conditionalFormatting sqref="M29">
    <cfRule type="cellIs" dxfId="90" priority="103" operator="equal">
      <formula>" "</formula>
    </cfRule>
  </conditionalFormatting>
  <conditionalFormatting sqref="N29">
    <cfRule type="cellIs" dxfId="89" priority="102" operator="equal">
      <formula>" "</formula>
    </cfRule>
  </conditionalFormatting>
  <conditionalFormatting sqref="O29">
    <cfRule type="cellIs" dxfId="88" priority="101" operator="equal">
      <formula>""""""</formula>
    </cfRule>
  </conditionalFormatting>
  <conditionalFormatting sqref="O29">
    <cfRule type="cellIs" dxfId="87" priority="100" operator="equal">
      <formula>" "</formula>
    </cfRule>
  </conditionalFormatting>
  <conditionalFormatting sqref="M36">
    <cfRule type="cellIs" dxfId="86" priority="98" operator="equal">
      <formula>"Distanza non ammissibile (S.6.6.1.2 comma 3 lettera c.)"</formula>
    </cfRule>
    <cfRule type="cellIs" dxfId="85" priority="99" operator="equal">
      <formula>"Distanza non ammissibile (S.6.6.1.1 comma 3 lettera c.)"</formula>
    </cfRule>
  </conditionalFormatting>
  <conditionalFormatting sqref="M33:N34">
    <cfRule type="cellIs" dxfId="84" priority="95" operator="notEqual">
      <formula>"***"</formula>
    </cfRule>
    <cfRule type="containsText" dxfId="83" priority="96" operator="containsText" text="***">
      <formula>NOT(ISERROR(SEARCH("***",M33)))</formula>
    </cfRule>
    <cfRule type="containsText" dxfId="82" priority="97" operator="containsText" text="***">
      <formula>NOT(ISERROR(SEARCH("***",M33)))</formula>
    </cfRule>
  </conditionalFormatting>
  <conditionalFormatting sqref="M40:N40">
    <cfRule type="cellIs" dxfId="81" priority="94" operator="equal">
      <formula>""""""</formula>
    </cfRule>
  </conditionalFormatting>
  <conditionalFormatting sqref="M40">
    <cfRule type="cellIs" dxfId="80" priority="93" operator="equal">
      <formula>" "</formula>
    </cfRule>
  </conditionalFormatting>
  <conditionalFormatting sqref="N40">
    <cfRule type="cellIs" dxfId="79" priority="92" operator="equal">
      <formula>" "</formula>
    </cfRule>
  </conditionalFormatting>
  <conditionalFormatting sqref="O40">
    <cfRule type="cellIs" dxfId="78" priority="91" operator="equal">
      <formula>""""""</formula>
    </cfRule>
  </conditionalFormatting>
  <conditionalFormatting sqref="O40">
    <cfRule type="cellIs" dxfId="77" priority="90" operator="equal">
      <formula>" "</formula>
    </cfRule>
  </conditionalFormatting>
  <conditionalFormatting sqref="M47">
    <cfRule type="cellIs" dxfId="76" priority="88" operator="equal">
      <formula>"Distanza non ammissibile (S.6.6.1.2 comma 3 lettera c.)"</formula>
    </cfRule>
    <cfRule type="cellIs" dxfId="75" priority="89" operator="equal">
      <formula>"Distanza non ammissibile (S.6.6.1.1 comma 3 lettera c.)"</formula>
    </cfRule>
  </conditionalFormatting>
  <conditionalFormatting sqref="M44:N45">
    <cfRule type="cellIs" dxfId="74" priority="85" operator="notEqual">
      <formula>"***"</formula>
    </cfRule>
    <cfRule type="containsText" dxfId="73" priority="86" operator="containsText" text="***">
      <formula>NOT(ISERROR(SEARCH("***",M44)))</formula>
    </cfRule>
    <cfRule type="containsText" dxfId="72" priority="87" operator="containsText" text="***">
      <formula>NOT(ISERROR(SEARCH("***",M44)))</formula>
    </cfRule>
  </conditionalFormatting>
  <conditionalFormatting sqref="M51:N51">
    <cfRule type="cellIs" dxfId="71" priority="84" operator="equal">
      <formula>""""""</formula>
    </cfRule>
  </conditionalFormatting>
  <conditionalFormatting sqref="M51">
    <cfRule type="cellIs" dxfId="70" priority="83" operator="equal">
      <formula>" "</formula>
    </cfRule>
  </conditionalFormatting>
  <conditionalFormatting sqref="N51">
    <cfRule type="cellIs" dxfId="69" priority="82" operator="equal">
      <formula>" "</formula>
    </cfRule>
  </conditionalFormatting>
  <conditionalFormatting sqref="O51">
    <cfRule type="cellIs" dxfId="68" priority="81" operator="equal">
      <formula>""""""</formula>
    </cfRule>
  </conditionalFormatting>
  <conditionalFormatting sqref="O51">
    <cfRule type="cellIs" dxfId="67" priority="80" operator="equal">
      <formula>" "</formula>
    </cfRule>
  </conditionalFormatting>
  <conditionalFormatting sqref="M58">
    <cfRule type="cellIs" dxfId="66" priority="78" operator="equal">
      <formula>"Distanza non ammissibile (S.6.6.1.2 comma 3 lettera c.)"</formula>
    </cfRule>
    <cfRule type="cellIs" dxfId="65" priority="79" operator="equal">
      <formula>"Distanza non ammissibile (S.6.6.1.1 comma 3 lettera c.)"</formula>
    </cfRule>
  </conditionalFormatting>
  <conditionalFormatting sqref="M55:N56">
    <cfRule type="cellIs" dxfId="64" priority="75" operator="notEqual">
      <formula>"***"</formula>
    </cfRule>
    <cfRule type="containsText" dxfId="63" priority="76" operator="containsText" text="***">
      <formula>NOT(ISERROR(SEARCH("***",M55)))</formula>
    </cfRule>
    <cfRule type="containsText" dxfId="62" priority="77" operator="containsText" text="***">
      <formula>NOT(ISERROR(SEARCH("***",M55)))</formula>
    </cfRule>
  </conditionalFormatting>
  <conditionalFormatting sqref="M62:N62">
    <cfRule type="cellIs" dxfId="61" priority="72" operator="equal">
      <formula>""""""</formula>
    </cfRule>
  </conditionalFormatting>
  <conditionalFormatting sqref="M62">
    <cfRule type="cellIs" dxfId="60" priority="71" operator="equal">
      <formula>" "</formula>
    </cfRule>
  </conditionalFormatting>
  <conditionalFormatting sqref="N62">
    <cfRule type="cellIs" dxfId="59" priority="70" operator="equal">
      <formula>" "</formula>
    </cfRule>
  </conditionalFormatting>
  <conditionalFormatting sqref="O62">
    <cfRule type="cellIs" dxfId="58" priority="69" operator="equal">
      <formula>""""""</formula>
    </cfRule>
  </conditionalFormatting>
  <conditionalFormatting sqref="O62">
    <cfRule type="cellIs" dxfId="57" priority="68" operator="equal">
      <formula>" "</formula>
    </cfRule>
  </conditionalFormatting>
  <conditionalFormatting sqref="M69">
    <cfRule type="cellIs" dxfId="56" priority="66" operator="equal">
      <formula>"Distanza non ammissibile (S.6.6.1.2 comma 3 lettera c.)"</formula>
    </cfRule>
    <cfRule type="cellIs" dxfId="55" priority="67" operator="equal">
      <formula>"Distanza non ammissibile (S.6.6.1.1 comma 3 lettera c.)"</formula>
    </cfRule>
  </conditionalFormatting>
  <conditionalFormatting sqref="M66:N67">
    <cfRule type="cellIs" dxfId="54" priority="63" operator="notEqual">
      <formula>"***"</formula>
    </cfRule>
    <cfRule type="containsText" dxfId="53" priority="64" operator="containsText" text="***">
      <formula>NOT(ISERROR(SEARCH("***",M66)))</formula>
    </cfRule>
    <cfRule type="containsText" dxfId="52" priority="65" operator="containsText" text="***">
      <formula>NOT(ISERROR(SEARCH("***",M66)))</formula>
    </cfRule>
  </conditionalFormatting>
  <conditionalFormatting sqref="M73:N73">
    <cfRule type="cellIs" dxfId="51" priority="60" operator="equal">
      <formula>""""""</formula>
    </cfRule>
  </conditionalFormatting>
  <conditionalFormatting sqref="M73">
    <cfRule type="cellIs" dxfId="50" priority="59" operator="equal">
      <formula>" "</formula>
    </cfRule>
  </conditionalFormatting>
  <conditionalFormatting sqref="N73">
    <cfRule type="cellIs" dxfId="49" priority="58" operator="equal">
      <formula>" "</formula>
    </cfRule>
  </conditionalFormatting>
  <conditionalFormatting sqref="O73">
    <cfRule type="cellIs" dxfId="48" priority="57" operator="equal">
      <formula>""""""</formula>
    </cfRule>
  </conditionalFormatting>
  <conditionalFormatting sqref="O73">
    <cfRule type="cellIs" dxfId="47" priority="56" operator="equal">
      <formula>" "</formula>
    </cfRule>
  </conditionalFormatting>
  <conditionalFormatting sqref="M80">
    <cfRule type="cellIs" dxfId="46" priority="54" operator="equal">
      <formula>"Distanza non ammissibile (S.6.6.1.2 comma 3 lettera c.)"</formula>
    </cfRule>
    <cfRule type="cellIs" dxfId="45" priority="55" operator="equal">
      <formula>"Distanza non ammissibile (S.6.6.1.1 comma 3 lettera c.)"</formula>
    </cfRule>
  </conditionalFormatting>
  <conditionalFormatting sqref="M77:N78">
    <cfRule type="cellIs" dxfId="44" priority="51" operator="notEqual">
      <formula>"***"</formula>
    </cfRule>
    <cfRule type="containsText" dxfId="43" priority="52" operator="containsText" text="***">
      <formula>NOT(ISERROR(SEARCH("***",M77)))</formula>
    </cfRule>
    <cfRule type="containsText" dxfId="42" priority="53" operator="containsText" text="***">
      <formula>NOT(ISERROR(SEARCH("***",M77)))</formula>
    </cfRule>
  </conditionalFormatting>
  <conditionalFormatting sqref="M84:N84">
    <cfRule type="cellIs" dxfId="41" priority="50" operator="equal">
      <formula>""""""</formula>
    </cfRule>
  </conditionalFormatting>
  <conditionalFormatting sqref="M84">
    <cfRule type="cellIs" dxfId="40" priority="49" operator="equal">
      <formula>" "</formula>
    </cfRule>
  </conditionalFormatting>
  <conditionalFormatting sqref="N84">
    <cfRule type="cellIs" dxfId="39" priority="48" operator="equal">
      <formula>" "</formula>
    </cfRule>
  </conditionalFormatting>
  <conditionalFormatting sqref="O84">
    <cfRule type="cellIs" dxfId="38" priority="47" operator="equal">
      <formula>""""""</formula>
    </cfRule>
  </conditionalFormatting>
  <conditionalFormatting sqref="O84">
    <cfRule type="cellIs" dxfId="37" priority="46" operator="equal">
      <formula>" "</formula>
    </cfRule>
  </conditionalFormatting>
  <conditionalFormatting sqref="M91">
    <cfRule type="cellIs" dxfId="36" priority="44" operator="equal">
      <formula>"Distanza non ammissibile (S.6.6.1.2 comma 3 lettera c.)"</formula>
    </cfRule>
    <cfRule type="cellIs" dxfId="35" priority="45" operator="equal">
      <formula>"Distanza non ammissibile (S.6.6.1.1 comma 3 lettera c.)"</formula>
    </cfRule>
  </conditionalFormatting>
  <conditionalFormatting sqref="M88:N89">
    <cfRule type="cellIs" dxfId="34" priority="41" operator="notEqual">
      <formula>"***"</formula>
    </cfRule>
    <cfRule type="containsText" dxfId="33" priority="42" operator="containsText" text="***">
      <formula>NOT(ISERROR(SEARCH("***",M88)))</formula>
    </cfRule>
    <cfRule type="containsText" dxfId="32" priority="43" operator="containsText" text="***">
      <formula>NOT(ISERROR(SEARCH("***",M88)))</formula>
    </cfRule>
  </conditionalFormatting>
  <conditionalFormatting sqref="M95:N95">
    <cfRule type="cellIs" dxfId="31" priority="40" operator="equal">
      <formula>""""""</formula>
    </cfRule>
  </conditionalFormatting>
  <conditionalFormatting sqref="M95">
    <cfRule type="cellIs" dxfId="30" priority="39" operator="equal">
      <formula>" "</formula>
    </cfRule>
  </conditionalFormatting>
  <conditionalFormatting sqref="N95">
    <cfRule type="cellIs" dxfId="29" priority="38" operator="equal">
      <formula>" "</formula>
    </cfRule>
  </conditionalFormatting>
  <conditionalFormatting sqref="O95">
    <cfRule type="cellIs" dxfId="28" priority="37" operator="equal">
      <formula>""""""</formula>
    </cfRule>
  </conditionalFormatting>
  <conditionalFormatting sqref="O95">
    <cfRule type="cellIs" dxfId="27" priority="36" operator="equal">
      <formula>" "</formula>
    </cfRule>
  </conditionalFormatting>
  <conditionalFormatting sqref="M102">
    <cfRule type="cellIs" dxfId="26" priority="34" operator="equal">
      <formula>"Distanza non ammissibile (S.6.6.1.2 comma 3 lettera c.)"</formula>
    </cfRule>
    <cfRule type="cellIs" dxfId="25" priority="35" operator="equal">
      <formula>"Distanza non ammissibile (S.6.6.1.1 comma 3 lettera c.)"</formula>
    </cfRule>
  </conditionalFormatting>
  <conditionalFormatting sqref="M99:N100">
    <cfRule type="cellIs" dxfId="24" priority="31" operator="notEqual">
      <formula>"***"</formula>
    </cfRule>
    <cfRule type="containsText" dxfId="23" priority="32" operator="containsText" text="***">
      <formula>NOT(ISERROR(SEARCH("***",M99)))</formula>
    </cfRule>
    <cfRule type="containsText" dxfId="22" priority="33" operator="containsText" text="***">
      <formula>NOT(ISERROR(SEARCH("***",M99)))</formula>
    </cfRule>
  </conditionalFormatting>
  <conditionalFormatting sqref="M106:N106">
    <cfRule type="cellIs" dxfId="21" priority="30" operator="equal">
      <formula>""""""</formula>
    </cfRule>
  </conditionalFormatting>
  <conditionalFormatting sqref="M106">
    <cfRule type="cellIs" dxfId="20" priority="29" operator="equal">
      <formula>" "</formula>
    </cfRule>
  </conditionalFormatting>
  <conditionalFormatting sqref="N106">
    <cfRule type="cellIs" dxfId="19" priority="28" operator="equal">
      <formula>" "</formula>
    </cfRule>
  </conditionalFormatting>
  <conditionalFormatting sqref="O106">
    <cfRule type="cellIs" dxfId="18" priority="27" operator="equal">
      <formula>""""""</formula>
    </cfRule>
  </conditionalFormatting>
  <conditionalFormatting sqref="O106">
    <cfRule type="cellIs" dxfId="17" priority="26" operator="equal">
      <formula>" "</formula>
    </cfRule>
  </conditionalFormatting>
  <conditionalFormatting sqref="M113">
    <cfRule type="cellIs" dxfId="16" priority="24" operator="equal">
      <formula>"Distanza non ammissibile (S.6.6.1.2 comma 3 lettera c.)"</formula>
    </cfRule>
    <cfRule type="cellIs" dxfId="15" priority="25" operator="equal">
      <formula>"Distanza non ammissibile (S.6.6.1.1 comma 3 lettera c.)"</formula>
    </cfRule>
  </conditionalFormatting>
  <conditionalFormatting sqref="M110:N111">
    <cfRule type="cellIs" dxfId="14" priority="21" operator="notEqual">
      <formula>"***"</formula>
    </cfRule>
    <cfRule type="containsText" dxfId="13" priority="22" operator="containsText" text="***">
      <formula>NOT(ISERROR(SEARCH("***",M110)))</formula>
    </cfRule>
    <cfRule type="containsText" dxfId="12" priority="23" operator="containsText" text="***">
      <formula>NOT(ISERROR(SEARCH("***",M110)))</formula>
    </cfRule>
  </conditionalFormatting>
  <conditionalFormatting sqref="M117:N117">
    <cfRule type="cellIs" dxfId="11" priority="20" operator="equal">
      <formula>""""""</formula>
    </cfRule>
  </conditionalFormatting>
  <conditionalFormatting sqref="M117">
    <cfRule type="cellIs" dxfId="10" priority="19" operator="equal">
      <formula>" "</formula>
    </cfRule>
  </conditionalFormatting>
  <conditionalFormatting sqref="N117">
    <cfRule type="cellIs" dxfId="9" priority="18" operator="equal">
      <formula>" "</formula>
    </cfRule>
  </conditionalFormatting>
  <conditionalFormatting sqref="O117">
    <cfRule type="cellIs" dxfId="8" priority="17" operator="equal">
      <formula>""""""</formula>
    </cfRule>
  </conditionalFormatting>
  <conditionalFormatting sqref="O117">
    <cfRule type="cellIs" dxfId="7" priority="16" operator="equal">
      <formula>" "</formula>
    </cfRule>
  </conditionalFormatting>
  <conditionalFormatting sqref="M124">
    <cfRule type="cellIs" dxfId="6" priority="14" operator="equal">
      <formula>"Distanza non ammissibile (S.6.6.1.2 comma 3 lettera c.)"</formula>
    </cfRule>
    <cfRule type="cellIs" dxfId="5" priority="15" operator="equal">
      <formula>"Distanza non ammissibile (S.6.6.1.1 comma 3 lettera c.)"</formula>
    </cfRule>
  </conditionalFormatting>
  <conditionalFormatting sqref="M121:N122">
    <cfRule type="cellIs" dxfId="4" priority="11" operator="notEqual">
      <formula>"***"</formula>
    </cfRule>
    <cfRule type="containsText" dxfId="3" priority="12" operator="containsText" text="***">
      <formula>NOT(ISERROR(SEARCH("***",M121)))</formula>
    </cfRule>
    <cfRule type="containsText" dxfId="2" priority="13" operator="containsText" text="***">
      <formula>NOT(ISERROR(SEARCH("***",M121)))</formula>
    </cfRule>
  </conditionalFormatting>
  <conditionalFormatting sqref="M7">
    <cfRule type="containsText" dxfId="1" priority="1" operator="containsText" text="!!!">
      <formula>NOT(ISERROR(SEARCH("!!!",M7)))</formula>
    </cfRule>
    <cfRule type="containsText" priority="2" operator="containsText" text="!!!">
      <formula>NOT(ISERROR(SEARCH("!!!",M7)))</formula>
    </cfRule>
  </conditionalFormatting>
  <dataValidations count="6">
    <dataValidation type="list" allowBlank="1" showInputMessage="1" showErrorMessage="1" sqref="X10">
      <formula1>$AD$9:$AM$9</formula1>
    </dataValidation>
    <dataValidation type="list" allowBlank="1" showInputMessage="1" showErrorMessage="1" sqref="X21 X32 X43 X54 X65 X76 X87 X98 X109 X120">
      <formula1>$AD$21:$AM$21</formula1>
    </dataValidation>
    <dataValidation type="list" allowBlank="1" showInputMessage="1" showErrorMessage="1" sqref="J21 J32 J43 J54 H23 H34 H45 H56 J65 H67 J76 H78 J87 H89 J98 H100 J109 H111 J120 H122 H16 H27 H38 H49 H60 H71 H82 H93 H104 H115 F22 F33 F44 F55 F66 F77 F88 F99 F110 F121">
      <formula1>$BD$21:$BE$21</formula1>
    </dataValidation>
    <dataValidation type="list" allowBlank="1" showInputMessage="1" showErrorMessage="1" sqref="X18 X29 X40 X51 X62 X73 X84 X95 X106 X117">
      <formula1>$AD$17:$AM$17</formula1>
    </dataValidation>
    <dataValidation type="textLength" allowBlank="1" showInputMessage="1" showErrorMessage="1" errorTitle="Descrizione sintetica" error="Massimo 14 caratteri" sqref="D7:E7">
      <formula1>0</formula1>
      <formula2>15</formula2>
    </dataValidation>
    <dataValidation type="textLength" allowBlank="1" showInputMessage="1" showErrorMessage="1" errorTitle="Inserire descrizione sintetica" error="Massimo 15 caratteri" sqref="D50:E50 D83:E83 D94:E94 D105:E105 D116:E116 D61:E61 D72:E72 D17:E17 D28:E28 D39:E39">
      <formula1>0</formula1>
      <formula2>15</formula2>
    </dataValidation>
  </dataValidations>
  <pageMargins left="0.51" right="0.27559055118110237" top="0.51181102362204722" bottom="0.51181102362204722" header="0.31496062992125984" footer="0.31496062992125984"/>
  <pageSetup paperSize="9"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3"/>
  <dimension ref="A1:GV261"/>
  <sheetViews>
    <sheetView zoomScale="150" zoomScaleNormal="150" workbookViewId="0">
      <selection activeCell="EG7" sqref="EG7"/>
    </sheetView>
  </sheetViews>
  <sheetFormatPr defaultRowHeight="15" x14ac:dyDescent="0.25"/>
  <cols>
    <col min="1" max="1" width="1.5703125" style="195" customWidth="1"/>
    <col min="2" max="2" width="15.7109375" style="199" customWidth="1"/>
    <col min="3" max="3" width="0.85546875" style="199" customWidth="1"/>
    <col min="4" max="4" width="4.28515625" style="199" bestFit="1" customWidth="1"/>
    <col min="5" max="5" width="3" style="199" customWidth="1"/>
    <col min="6" max="6" width="3.7109375" style="199" hidden="1" customWidth="1"/>
    <col min="7" max="7" width="2.5703125" style="199" customWidth="1"/>
    <col min="8" max="8" width="4" style="199" bestFit="1" customWidth="1"/>
    <col min="9" max="9" width="2" style="199" bestFit="1" customWidth="1"/>
    <col min="10" max="10" width="3.7109375" style="199" bestFit="1" customWidth="1"/>
    <col min="11" max="11" width="1.28515625" style="199" customWidth="1"/>
    <col min="12" max="12" width="4.28515625" style="202" bestFit="1" customWidth="1"/>
    <col min="13" max="13" width="2.85546875" style="199" customWidth="1"/>
    <col min="14" max="14" width="2.7109375" style="199" customWidth="1"/>
    <col min="15" max="15" width="4" style="199" bestFit="1" customWidth="1"/>
    <col min="16" max="16" width="2" style="199" bestFit="1" customWidth="1"/>
    <col min="17" max="17" width="3.7109375" style="199" bestFit="1" customWidth="1"/>
    <col min="18" max="18" width="1.28515625" style="199" customWidth="1"/>
    <col min="19" max="19" width="4.28515625" style="202" bestFit="1" customWidth="1"/>
    <col min="20" max="20" width="3" style="199" customWidth="1"/>
    <col min="21" max="21" width="2.140625" style="203" bestFit="1" customWidth="1"/>
    <col min="22" max="22" width="2.7109375" style="199" bestFit="1" customWidth="1"/>
    <col min="23" max="23" width="3.140625" style="199" bestFit="1" customWidth="1"/>
    <col min="24" max="24" width="3.7109375" style="199" bestFit="1" customWidth="1"/>
    <col min="25" max="25" width="1.28515625" style="199" customWidth="1"/>
    <col min="26" max="26" width="2.5703125" style="199" customWidth="1"/>
    <col min="27" max="27" width="2.7109375" style="199" customWidth="1"/>
    <col min="28" max="28" width="1.85546875" style="199" customWidth="1"/>
    <col min="29" max="29" width="2.42578125" style="199" customWidth="1"/>
    <col min="30" max="30" width="2.7109375" style="199" customWidth="1"/>
    <col min="31" max="33" width="1.140625" style="199" hidden="1" customWidth="1"/>
    <col min="34" max="38" width="2.7109375" style="199" hidden="1" customWidth="1"/>
    <col min="39" max="39" width="3.5703125" style="199" hidden="1" customWidth="1"/>
    <col min="40" max="40" width="3.5703125" style="195" customWidth="1"/>
    <col min="41" max="41" width="4.140625" style="195" hidden="1" customWidth="1"/>
    <col min="42" max="42" width="45.7109375" style="200" hidden="1" customWidth="1"/>
    <col min="43" max="43" width="5.85546875" style="200" hidden="1" customWidth="1"/>
    <col min="44" max="44" width="9.140625" style="200" hidden="1" customWidth="1"/>
    <col min="45" max="45" width="6" style="201" hidden="1" customWidth="1"/>
    <col min="46" max="46" width="35.5703125" style="200" hidden="1" customWidth="1"/>
    <col min="47" max="47" width="5" style="200" hidden="1" customWidth="1"/>
    <col min="48" max="48" width="30" style="200" hidden="1" customWidth="1"/>
    <col min="49" max="49" width="5" style="200" hidden="1" customWidth="1"/>
    <col min="50" max="50" width="20.28515625" style="200" hidden="1" customWidth="1"/>
    <col min="51" max="51" width="4.42578125" style="200" hidden="1" customWidth="1"/>
    <col min="52" max="52" width="15.85546875" style="201" hidden="1" customWidth="1"/>
    <col min="53" max="54" width="35.5703125" style="200" hidden="1" customWidth="1"/>
    <col min="55" max="55" width="4.28515625" style="200" hidden="1" customWidth="1"/>
    <col min="56" max="56" width="5.85546875" style="201" hidden="1" customWidth="1"/>
    <col min="57" max="57" width="8.85546875" style="201" hidden="1" customWidth="1"/>
    <col min="58" max="58" width="6.7109375" style="201" hidden="1" customWidth="1"/>
    <col min="59" max="59" width="4.7109375" style="201" hidden="1" customWidth="1"/>
    <col min="60" max="60" width="1.28515625" style="201" hidden="1" customWidth="1"/>
    <col min="61" max="61" width="5.42578125" style="201" hidden="1" customWidth="1"/>
    <col min="62" max="62" width="8.85546875" style="201" hidden="1" customWidth="1"/>
    <col min="63" max="63" width="6.7109375" style="201" hidden="1" customWidth="1"/>
    <col min="64" max="64" width="4.7109375" style="201" hidden="1" customWidth="1"/>
    <col min="65" max="65" width="1.28515625" style="201" hidden="1" customWidth="1"/>
    <col min="66" max="66" width="4.7109375" style="201" hidden="1" customWidth="1"/>
    <col min="67" max="67" width="8.85546875" style="200" hidden="1" customWidth="1"/>
    <col min="68" max="68" width="6.7109375" style="200" hidden="1" customWidth="1"/>
    <col min="69" max="69" width="4.7109375" style="200" hidden="1" customWidth="1"/>
    <col min="70" max="70" width="4.28515625" style="200" hidden="1" customWidth="1"/>
    <col min="71" max="71" width="2.140625" style="200" hidden="1" customWidth="1"/>
    <col min="72" max="72" width="6.85546875" style="200" hidden="1" customWidth="1"/>
    <col min="73" max="73" width="9.140625" style="200" hidden="1" customWidth="1"/>
    <col min="74" max="74" width="4.28515625" style="200" hidden="1" customWidth="1"/>
    <col min="75" max="76" width="5.140625" style="200" hidden="1" customWidth="1"/>
    <col min="77" max="77" width="6" style="200" hidden="1" customWidth="1"/>
    <col min="78" max="99" width="9.140625" style="200" hidden="1" customWidth="1"/>
    <col min="100" max="130" width="9.140625" style="195" hidden="1" customWidth="1"/>
    <col min="131" max="136" width="0" style="195" hidden="1" customWidth="1"/>
    <col min="137" max="204" width="9.140625" style="195"/>
    <col min="205" max="16384" width="9.140625" style="199"/>
  </cols>
  <sheetData>
    <row r="1" spans="2:99" ht="15.75" thickBot="1" x14ac:dyDescent="0.3">
      <c r="B1" s="196"/>
      <c r="C1" s="196"/>
      <c r="D1" s="196"/>
      <c r="E1" s="196"/>
      <c r="F1" s="196"/>
      <c r="G1" s="196"/>
      <c r="H1" s="196"/>
      <c r="I1" s="196"/>
      <c r="J1" s="196"/>
      <c r="K1" s="196"/>
      <c r="L1" s="197"/>
      <c r="M1" s="196"/>
      <c r="N1" s="196"/>
      <c r="O1" s="196"/>
      <c r="P1" s="196"/>
      <c r="Q1" s="196"/>
      <c r="R1" s="196"/>
      <c r="S1" s="197"/>
      <c r="T1" s="196"/>
      <c r="U1" s="198"/>
      <c r="V1" s="196"/>
      <c r="W1" s="196"/>
      <c r="X1" s="196"/>
      <c r="Y1" s="196"/>
      <c r="Z1" s="196"/>
      <c r="AA1" s="196"/>
      <c r="AB1" s="196"/>
      <c r="AC1" s="196"/>
      <c r="AD1" s="9" t="s">
        <v>41</v>
      </c>
    </row>
    <row r="2" spans="2:99" ht="10.5" customHeight="1" x14ac:dyDescent="0.25"/>
    <row r="3" spans="2:99" ht="132.75" customHeight="1" x14ac:dyDescent="0.25">
      <c r="B3" s="360" t="s">
        <v>115</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BZ3" s="199"/>
      <c r="CA3" s="199"/>
      <c r="CB3" s="199"/>
      <c r="CC3" s="199"/>
      <c r="CD3" s="199"/>
      <c r="CE3" s="199"/>
      <c r="CF3" s="199"/>
      <c r="CG3" s="199"/>
      <c r="CH3" s="199"/>
      <c r="CI3" s="199"/>
      <c r="CJ3" s="199"/>
      <c r="CK3" s="199"/>
      <c r="CL3" s="199"/>
      <c r="CM3" s="199"/>
      <c r="CN3" s="199"/>
      <c r="CO3" s="199"/>
      <c r="CP3" s="199"/>
      <c r="CQ3" s="199"/>
      <c r="CR3" s="199"/>
      <c r="CS3" s="199"/>
      <c r="CT3" s="199"/>
      <c r="CU3" s="199"/>
    </row>
    <row r="4" spans="2:99" ht="12.75" customHeight="1" thickBot="1" x14ac:dyDescent="0.3">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BZ4" s="199"/>
      <c r="CA4" s="199"/>
      <c r="CB4" s="199"/>
      <c r="CC4" s="199"/>
      <c r="CD4" s="199"/>
      <c r="CE4" s="199"/>
      <c r="CF4" s="199"/>
      <c r="CG4" s="199"/>
      <c r="CH4" s="199"/>
      <c r="CI4" s="199"/>
      <c r="CJ4" s="199"/>
      <c r="CK4" s="199"/>
      <c r="CL4" s="199"/>
      <c r="CM4" s="199"/>
      <c r="CN4" s="199"/>
      <c r="CO4" s="199"/>
      <c r="CP4" s="199"/>
      <c r="CQ4" s="199"/>
      <c r="CR4" s="199"/>
      <c r="CS4" s="199"/>
      <c r="CT4" s="199"/>
      <c r="CU4" s="199"/>
    </row>
    <row r="5" spans="2:99" ht="15.75" thickBot="1" x14ac:dyDescent="0.3">
      <c r="B5" s="205" t="s">
        <v>40</v>
      </c>
      <c r="C5" s="206"/>
      <c r="D5" s="361" t="str">
        <f>+'Inserimento Dati'!D7:E7</f>
        <v>1° Seminterrato</v>
      </c>
      <c r="E5" s="362"/>
      <c r="F5" s="362"/>
      <c r="G5" s="362"/>
      <c r="H5" s="362"/>
      <c r="I5" s="362"/>
      <c r="J5" s="362"/>
      <c r="K5" s="207"/>
      <c r="L5" s="207"/>
      <c r="M5" s="207"/>
      <c r="N5" s="207"/>
      <c r="O5" s="207"/>
      <c r="P5" s="207"/>
      <c r="Q5" s="207"/>
      <c r="R5" s="207"/>
      <c r="S5" s="207"/>
      <c r="T5" s="207"/>
      <c r="U5" s="207"/>
      <c r="V5" s="207"/>
      <c r="W5" s="207"/>
      <c r="X5" s="207"/>
      <c r="Y5" s="207"/>
      <c r="Z5" s="207"/>
      <c r="AA5" s="207"/>
      <c r="AB5" s="207"/>
      <c r="AC5" s="207"/>
      <c r="AD5" s="208" t="s">
        <v>100</v>
      </c>
      <c r="BZ5" s="199"/>
      <c r="CA5" s="199"/>
      <c r="CB5" s="199"/>
      <c r="CC5" s="199"/>
      <c r="CD5" s="199"/>
      <c r="CE5" s="199"/>
      <c r="CF5" s="199"/>
      <c r="CG5" s="199"/>
      <c r="CH5" s="199"/>
      <c r="CI5" s="199"/>
      <c r="CJ5" s="199"/>
      <c r="CK5" s="199"/>
      <c r="CL5" s="199"/>
      <c r="CM5" s="199"/>
      <c r="CN5" s="199"/>
      <c r="CO5" s="199"/>
      <c r="CP5" s="199"/>
      <c r="CQ5" s="199"/>
      <c r="CR5" s="199"/>
      <c r="CS5" s="199"/>
      <c r="CT5" s="199"/>
      <c r="CU5" s="199"/>
    </row>
    <row r="6" spans="2:99" ht="6" customHeight="1" thickBot="1" x14ac:dyDescent="0.3">
      <c r="BZ6" s="199"/>
      <c r="CA6" s="199"/>
      <c r="CB6" s="199"/>
      <c r="CC6" s="199"/>
      <c r="CD6" s="199"/>
      <c r="CE6" s="199"/>
      <c r="CF6" s="199"/>
      <c r="CG6" s="199"/>
      <c r="CH6" s="199"/>
      <c r="CI6" s="199"/>
      <c r="CJ6" s="199"/>
      <c r="CK6" s="199"/>
      <c r="CL6" s="199"/>
      <c r="CM6" s="199"/>
      <c r="CN6" s="199"/>
      <c r="CO6" s="199"/>
      <c r="CP6" s="199"/>
      <c r="CQ6" s="199"/>
      <c r="CR6" s="199"/>
      <c r="CS6" s="199"/>
      <c r="CT6" s="199"/>
      <c r="CU6" s="199"/>
    </row>
    <row r="7" spans="2:99" ht="21.75" customHeight="1" thickBot="1" x14ac:dyDescent="0.3">
      <c r="B7" s="363" t="s">
        <v>112</v>
      </c>
      <c r="C7" s="366"/>
      <c r="D7" s="363" t="s">
        <v>94</v>
      </c>
      <c r="E7" s="363" t="s">
        <v>114</v>
      </c>
      <c r="F7" s="365"/>
      <c r="G7" s="365"/>
      <c r="H7" s="365"/>
      <c r="I7" s="365"/>
      <c r="J7" s="365"/>
      <c r="K7" s="366"/>
      <c r="L7" s="363" t="s">
        <v>94</v>
      </c>
      <c r="M7" s="363" t="s">
        <v>114</v>
      </c>
      <c r="N7" s="365"/>
      <c r="O7" s="365"/>
      <c r="P7" s="365"/>
      <c r="Q7" s="365"/>
      <c r="R7" s="366"/>
      <c r="S7" s="363" t="s">
        <v>94</v>
      </c>
      <c r="T7" s="363" t="s">
        <v>114</v>
      </c>
      <c r="U7" s="365"/>
      <c r="V7" s="365"/>
      <c r="W7" s="365"/>
      <c r="X7" s="365"/>
      <c r="Y7" s="369"/>
      <c r="Z7" s="367" t="s">
        <v>96</v>
      </c>
      <c r="AA7" s="368"/>
      <c r="AB7" s="368"/>
      <c r="AC7" s="368"/>
      <c r="AD7" s="368"/>
      <c r="AE7" s="29"/>
      <c r="AF7" s="29"/>
      <c r="AG7" s="29"/>
      <c r="AH7" s="367" t="s">
        <v>96</v>
      </c>
      <c r="AI7" s="368"/>
      <c r="AJ7" s="368"/>
      <c r="AK7" s="368"/>
      <c r="AL7" s="368"/>
      <c r="BZ7" s="199"/>
      <c r="CA7" s="199"/>
      <c r="CB7" s="199"/>
      <c r="CC7" s="199"/>
      <c r="CD7" s="199"/>
      <c r="CE7" s="199"/>
      <c r="CF7" s="199"/>
      <c r="CG7" s="199"/>
      <c r="CH7" s="199"/>
      <c r="CI7" s="199"/>
      <c r="CJ7" s="199"/>
      <c r="CK7" s="199"/>
      <c r="CL7" s="199"/>
      <c r="CM7" s="199"/>
      <c r="CN7" s="199"/>
      <c r="CO7" s="199"/>
      <c r="CP7" s="199"/>
      <c r="CQ7" s="199"/>
      <c r="CR7" s="199"/>
      <c r="CS7" s="199"/>
      <c r="CT7" s="199"/>
      <c r="CU7" s="199"/>
    </row>
    <row r="8" spans="2:99" ht="15" customHeight="1" x14ac:dyDescent="0.25">
      <c r="B8" s="364"/>
      <c r="C8" s="364"/>
      <c r="D8" s="364"/>
      <c r="E8" s="364"/>
      <c r="F8" s="364"/>
      <c r="G8" s="364"/>
      <c r="H8" s="364"/>
      <c r="I8" s="364"/>
      <c r="J8" s="364"/>
      <c r="K8" s="364"/>
      <c r="L8" s="364"/>
      <c r="M8" s="364"/>
      <c r="N8" s="364"/>
      <c r="O8" s="364"/>
      <c r="P8" s="364"/>
      <c r="Q8" s="364"/>
      <c r="R8" s="364"/>
      <c r="S8" s="364"/>
      <c r="T8" s="364"/>
      <c r="U8" s="364"/>
      <c r="V8" s="364"/>
      <c r="W8" s="364"/>
      <c r="X8" s="364"/>
      <c r="Y8" s="370"/>
      <c r="Z8" s="209" t="s">
        <v>58</v>
      </c>
      <c r="AA8" s="209" t="s">
        <v>61</v>
      </c>
      <c r="AB8" s="209"/>
      <c r="AC8" s="209" t="s">
        <v>58</v>
      </c>
      <c r="AD8" s="209" t="s">
        <v>61</v>
      </c>
      <c r="AE8" s="210"/>
      <c r="AF8" s="210"/>
      <c r="AG8" s="210"/>
      <c r="AH8" s="211" t="s">
        <v>58</v>
      </c>
      <c r="AI8" s="211" t="s">
        <v>61</v>
      </c>
      <c r="AJ8" s="211"/>
      <c r="AK8" s="211" t="s">
        <v>58</v>
      </c>
      <c r="AL8" s="211" t="s">
        <v>61</v>
      </c>
      <c r="AO8" s="212" t="s">
        <v>105</v>
      </c>
      <c r="AP8" s="213"/>
      <c r="AQ8" s="214"/>
      <c r="AR8" s="214"/>
      <c r="AS8" s="215"/>
      <c r="AT8" s="216" t="s">
        <v>83</v>
      </c>
      <c r="AV8" s="213"/>
      <c r="AW8" s="214"/>
      <c r="AX8" s="214"/>
      <c r="AY8" s="214"/>
      <c r="AZ8" s="215"/>
      <c r="BA8" s="216" t="s">
        <v>84</v>
      </c>
      <c r="BB8" s="217"/>
      <c r="BZ8" s="199"/>
      <c r="CA8" s="199"/>
      <c r="CB8" s="199"/>
      <c r="CC8" s="199"/>
      <c r="CD8" s="199"/>
      <c r="CE8" s="199"/>
      <c r="CF8" s="199"/>
      <c r="CG8" s="199"/>
      <c r="CH8" s="199"/>
      <c r="CI8" s="199"/>
      <c r="CJ8" s="199"/>
      <c r="CK8" s="199"/>
      <c r="CL8" s="199"/>
      <c r="CM8" s="199"/>
      <c r="CN8" s="199"/>
      <c r="CO8" s="199"/>
      <c r="CP8" s="199"/>
      <c r="CQ8" s="199"/>
      <c r="CR8" s="199"/>
      <c r="CS8" s="199"/>
      <c r="CT8" s="199"/>
      <c r="CU8" s="199"/>
    </row>
    <row r="9" spans="2:99" ht="18.75" customHeight="1" x14ac:dyDescent="0.25">
      <c r="B9" s="218" t="str">
        <f>IF(+'Inserimento Dati'!A17&lt;&gt;0,+'Inserimento Dati'!A17,"***")</f>
        <v>N.1</v>
      </c>
      <c r="C9" s="219"/>
      <c r="D9" s="220">
        <f t="shared" ref="D9:D14" si="0">IF(BD15&lt;&gt;0,BD15,IF(BO15&lt;&gt;0,BO15,IF(BT15&lt;&gt;0,BT15," ")))</f>
        <v>3</v>
      </c>
      <c r="E9" s="221">
        <f t="shared" ref="E9:E18" si="1">IF(D9&lt;&gt;" ",$AQ$48," ")</f>
        <v>55</v>
      </c>
      <c r="F9" s="222" t="str">
        <f>IF(D9&lt;&gt;" ","AB"," ")</f>
        <v>AB</v>
      </c>
      <c r="G9" s="222" t="str">
        <f>IF(F9="AB","A"," ")</f>
        <v>A</v>
      </c>
      <c r="H9" s="221">
        <f t="shared" ref="H9:H14" si="2">IF(D9&lt;&gt;" ",BB15," ")</f>
        <v>144</v>
      </c>
      <c r="I9" s="222" t="str">
        <f>IF(F9="AB","B"," ")</f>
        <v>B</v>
      </c>
      <c r="J9" s="192" t="s">
        <v>102</v>
      </c>
      <c r="K9" s="223" t="str">
        <f>IF('Inserimento Dati'!F22="SI",IF(J9&lt;&gt;"C",IF(J9&lt;&gt;"C-D","!",""),""),"")</f>
        <v/>
      </c>
      <c r="L9" s="220" t="str">
        <f>IF(BI15&lt;&gt;0,BI15," ")</f>
        <v xml:space="preserve"> </v>
      </c>
      <c r="M9" s="224" t="str">
        <f>IF(L9&lt;&gt;" ","xx"," ")</f>
        <v xml:space="preserve"> </v>
      </c>
      <c r="N9" s="225" t="str">
        <f>IF(L9&lt;&gt;" ","(A)"," ")</f>
        <v xml:space="preserve"> </v>
      </c>
      <c r="O9" s="226" t="str">
        <f t="shared" ref="O9:O14" si="3">IF(L9&lt;&gt;" ",BB15," ")</f>
        <v xml:space="preserve"> </v>
      </c>
      <c r="P9" s="227" t="str">
        <f>IF(L9&lt;&gt;" ","B"," ")</f>
        <v xml:space="preserve"> </v>
      </c>
      <c r="Q9" s="192" t="s">
        <v>105</v>
      </c>
      <c r="R9" s="228"/>
      <c r="S9" s="220" t="str">
        <f t="shared" ref="S9:S14" si="4">IF(BW15&lt;&gt;0,BW15," ")</f>
        <v xml:space="preserve"> </v>
      </c>
      <c r="T9" s="229" t="str">
        <f t="shared" ref="T9:T18" si="5">IF(S9&lt;&gt;" ",$AQ$48," ")</f>
        <v xml:space="preserve"> </v>
      </c>
      <c r="U9" s="222" t="str">
        <f t="shared" ref="U9:U18" si="6">IF(S9&lt;&gt;" ","A"," ")</f>
        <v xml:space="preserve"> </v>
      </c>
      <c r="V9" s="224" t="str">
        <f>IF(S9&lt;&gt;" ","xx"," ")</f>
        <v xml:space="preserve"> </v>
      </c>
      <c r="W9" s="222" t="str">
        <f>IF(S9&lt;&gt;" ","(B)"," ")</f>
        <v xml:space="preserve"> </v>
      </c>
      <c r="X9" s="192" t="s">
        <v>105</v>
      </c>
      <c r="Y9" s="19"/>
      <c r="Z9" s="220">
        <f>IF(AH9&lt;&gt;0,AH9," ")</f>
        <v>1</v>
      </c>
      <c r="AA9" s="220">
        <f>IF(AI9&lt;&gt;0,AI9," ")</f>
        <v>25</v>
      </c>
      <c r="AB9" s="220" t="str">
        <f>IF(AK9&lt;&gt;0,"+"," ")</f>
        <v>+</v>
      </c>
      <c r="AC9" s="220">
        <f>IF(AK9&lt;&gt;0,AK9," ")</f>
        <v>1</v>
      </c>
      <c r="AD9" s="220">
        <f>IF(AL9&lt;&gt;0,AL9," ")</f>
        <v>40</v>
      </c>
      <c r="AE9" s="19"/>
      <c r="AF9" s="19"/>
      <c r="AG9" s="19"/>
      <c r="AH9" s="220">
        <f>+'Determinazione Est. di Classe F'!P17</f>
        <v>1</v>
      </c>
      <c r="AI9" s="220">
        <f>+'Determinazione Est. di Classe F'!Q17</f>
        <v>25</v>
      </c>
      <c r="AJ9" s="230" t="s">
        <v>97</v>
      </c>
      <c r="AK9" s="220">
        <f>+'Determinazione Est. di Classe F'!R17</f>
        <v>1</v>
      </c>
      <c r="AL9" s="220">
        <f>+'Determinazione Est. di Classe F'!S17</f>
        <v>40</v>
      </c>
      <c r="AO9" s="195" t="s">
        <v>102</v>
      </c>
      <c r="AP9" s="231" t="s">
        <v>72</v>
      </c>
      <c r="AQ9" s="232"/>
      <c r="AR9" s="233">
        <f>+'Inserimento Dati'!M9+'Inserimento Dati'!M10</f>
        <v>16</v>
      </c>
      <c r="AS9" s="234"/>
      <c r="AT9" s="235"/>
      <c r="AV9" s="231" t="s">
        <v>85</v>
      </c>
      <c r="AW9" s="232"/>
      <c r="AX9" s="232"/>
      <c r="AY9" s="233"/>
      <c r="AZ9" s="234"/>
      <c r="BA9" s="235"/>
      <c r="BB9" s="232"/>
      <c r="BZ9" s="199"/>
      <c r="CA9" s="199"/>
      <c r="CB9" s="199"/>
      <c r="CC9" s="199"/>
      <c r="CD9" s="199"/>
      <c r="CE9" s="199"/>
      <c r="CF9" s="199"/>
      <c r="CG9" s="199"/>
      <c r="CH9" s="199"/>
      <c r="CI9" s="199"/>
      <c r="CJ9" s="199"/>
      <c r="CK9" s="199"/>
      <c r="CL9" s="199"/>
      <c r="CM9" s="199"/>
      <c r="CN9" s="199"/>
      <c r="CO9" s="199"/>
      <c r="CP9" s="199"/>
      <c r="CQ9" s="199"/>
      <c r="CR9" s="199"/>
      <c r="CS9" s="199"/>
      <c r="CT9" s="199"/>
      <c r="CU9" s="199"/>
    </row>
    <row r="10" spans="2:99" ht="18.75" customHeight="1" x14ac:dyDescent="0.25">
      <c r="B10" s="236" t="str">
        <f>IF(+'Inserimento Dati'!A28&lt;&gt;0,+'Inserimento Dati'!A28,"***")</f>
        <v>N. 2</v>
      </c>
      <c r="C10" s="219"/>
      <c r="D10" s="237">
        <f t="shared" si="0"/>
        <v>3</v>
      </c>
      <c r="E10" s="17">
        <f t="shared" si="1"/>
        <v>55</v>
      </c>
      <c r="F10" s="219" t="str">
        <f t="shared" ref="F10:F18" si="7">IF(D10&lt;&gt;" ","AB"," ")</f>
        <v>AB</v>
      </c>
      <c r="G10" s="219" t="str">
        <f t="shared" ref="G10:G18" si="8">IF(F10="AB","A"," ")</f>
        <v>A</v>
      </c>
      <c r="H10" s="17">
        <f t="shared" si="2"/>
        <v>233</v>
      </c>
      <c r="I10" s="219" t="str">
        <f t="shared" ref="I10:I18" si="9">IF(F10="AB","B"," ")</f>
        <v>B</v>
      </c>
      <c r="J10" s="193" t="s">
        <v>105</v>
      </c>
      <c r="K10" s="223" t="str">
        <f>IF('Inserimento Dati'!F33="SI",IF(J10&lt;&gt;"C",IF(J10&lt;&gt;"C-D","!",""),""),"")</f>
        <v/>
      </c>
      <c r="L10" s="237" t="str">
        <f t="shared" ref="L10:L14" si="10">IF(BI16&lt;&gt;0,BI16," ")</f>
        <v xml:space="preserve"> </v>
      </c>
      <c r="M10" s="20" t="str">
        <f t="shared" ref="M10:M18" si="11">IF(L10&lt;&gt;" ","xx"," ")</f>
        <v xml:space="preserve"> </v>
      </c>
      <c r="N10" s="238" t="str">
        <f t="shared" ref="N10:N18" si="12">IF(L10&lt;&gt;" ","(A)"," ")</f>
        <v xml:space="preserve"> </v>
      </c>
      <c r="O10" s="239" t="str">
        <f t="shared" si="3"/>
        <v xml:space="preserve"> </v>
      </c>
      <c r="P10" s="228" t="str">
        <f t="shared" ref="P10:P18" si="13">IF(L10&lt;&gt;" ","B"," ")</f>
        <v xml:space="preserve"> </v>
      </c>
      <c r="Q10" s="193" t="s">
        <v>105</v>
      </c>
      <c r="R10" s="228"/>
      <c r="S10" s="237" t="str">
        <f t="shared" si="4"/>
        <v xml:space="preserve"> </v>
      </c>
      <c r="T10" s="240" t="str">
        <f t="shared" si="5"/>
        <v xml:space="preserve"> </v>
      </c>
      <c r="U10" s="219" t="str">
        <f t="shared" si="6"/>
        <v xml:space="preserve"> </v>
      </c>
      <c r="V10" s="20" t="str">
        <f t="shared" ref="V10:V18" si="14">IF(S10&lt;&gt;" ","xx"," ")</f>
        <v xml:space="preserve"> </v>
      </c>
      <c r="W10" s="219" t="str">
        <f t="shared" ref="W10:W18" si="15">IF(S10&lt;&gt;" ","(B)"," ")</f>
        <v xml:space="preserve"> </v>
      </c>
      <c r="X10" s="193" t="s">
        <v>105</v>
      </c>
      <c r="Y10" s="19"/>
      <c r="Z10" s="237" t="str">
        <f t="shared" ref="Z10:AD18" si="16">IF(AH10&lt;&gt;0,AH10," ")</f>
        <v xml:space="preserve"> </v>
      </c>
      <c r="AA10" s="237" t="str">
        <f t="shared" si="16"/>
        <v/>
      </c>
      <c r="AB10" s="237" t="str">
        <f t="shared" ref="AB10:AB18" si="17">IF(AK10&lt;&gt;0,"+"," ")</f>
        <v xml:space="preserve"> </v>
      </c>
      <c r="AC10" s="237" t="str">
        <f t="shared" si="16"/>
        <v xml:space="preserve"> </v>
      </c>
      <c r="AD10" s="237" t="str">
        <f t="shared" si="16"/>
        <v/>
      </c>
      <c r="AE10" s="19"/>
      <c r="AF10" s="19"/>
      <c r="AG10" s="19"/>
      <c r="AH10" s="237">
        <f>+'Determinazione Est. di Classe F'!P20</f>
        <v>0</v>
      </c>
      <c r="AI10" s="237" t="str">
        <f>+'Determinazione Est. di Classe F'!Q20</f>
        <v/>
      </c>
      <c r="AJ10" s="237"/>
      <c r="AK10" s="237">
        <f>+'Determinazione Est. di Classe F'!R20</f>
        <v>0</v>
      </c>
      <c r="AL10" s="237" t="str">
        <f>+'Determinazione Est. di Classe F'!S20</f>
        <v/>
      </c>
      <c r="AO10" s="195" t="s">
        <v>103</v>
      </c>
      <c r="AP10" s="231" t="s">
        <v>92</v>
      </c>
      <c r="AQ10" s="232"/>
      <c r="AR10" s="234">
        <f>+'Inserimento Dati'!H14</f>
        <v>6</v>
      </c>
      <c r="AS10" s="234"/>
      <c r="AT10" s="235"/>
      <c r="AV10" s="231" t="s">
        <v>73</v>
      </c>
      <c r="AW10" s="232"/>
      <c r="AX10" s="232"/>
      <c r="AY10" s="234">
        <f>+'Inserimento Dati'!H14</f>
        <v>6</v>
      </c>
      <c r="AZ10" s="234"/>
      <c r="BA10" s="235"/>
      <c r="BB10" s="232"/>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row>
    <row r="11" spans="2:99" ht="18.75" customHeight="1" x14ac:dyDescent="0.25">
      <c r="B11" s="218" t="str">
        <f>IF(+'Inserimento Dati'!A39&lt;&gt;0,+'Inserimento Dati'!A39,"***")</f>
        <v>N. 3</v>
      </c>
      <c r="C11" s="219"/>
      <c r="D11" s="220">
        <f t="shared" si="0"/>
        <v>2</v>
      </c>
      <c r="E11" s="221">
        <f t="shared" si="1"/>
        <v>55</v>
      </c>
      <c r="F11" s="222" t="str">
        <f t="shared" si="7"/>
        <v>AB</v>
      </c>
      <c r="G11" s="222" t="str">
        <f t="shared" si="8"/>
        <v>A</v>
      </c>
      <c r="H11" s="221">
        <f t="shared" si="2"/>
        <v>144</v>
      </c>
      <c r="I11" s="222" t="str">
        <f t="shared" si="9"/>
        <v>B</v>
      </c>
      <c r="J11" s="192" t="s">
        <v>102</v>
      </c>
      <c r="K11" s="223" t="str">
        <f>IF('Inserimento Dati'!F44="SI",IF(J11&lt;&gt;"C",IF(J11&lt;&gt;"C-D","!",""),""),"")</f>
        <v/>
      </c>
      <c r="L11" s="220" t="str">
        <f t="shared" si="10"/>
        <v xml:space="preserve"> </v>
      </c>
      <c r="M11" s="224" t="str">
        <f t="shared" si="11"/>
        <v xml:space="preserve"> </v>
      </c>
      <c r="N11" s="225" t="str">
        <f t="shared" si="12"/>
        <v xml:space="preserve"> </v>
      </c>
      <c r="O11" s="226" t="str">
        <f t="shared" si="3"/>
        <v xml:space="preserve"> </v>
      </c>
      <c r="P11" s="227" t="str">
        <f t="shared" si="13"/>
        <v xml:space="preserve"> </v>
      </c>
      <c r="Q11" s="192" t="s">
        <v>105</v>
      </c>
      <c r="R11" s="228"/>
      <c r="S11" s="220">
        <f t="shared" si="4"/>
        <v>1</v>
      </c>
      <c r="T11" s="229">
        <f t="shared" si="5"/>
        <v>55</v>
      </c>
      <c r="U11" s="222" t="str">
        <f t="shared" si="6"/>
        <v>A</v>
      </c>
      <c r="V11" s="224" t="str">
        <f t="shared" si="14"/>
        <v>xx</v>
      </c>
      <c r="W11" s="222" t="str">
        <f t="shared" si="15"/>
        <v>(B)</v>
      </c>
      <c r="X11" s="192" t="s">
        <v>105</v>
      </c>
      <c r="Y11" s="19"/>
      <c r="Z11" s="220" t="str">
        <f t="shared" si="16"/>
        <v xml:space="preserve"> </v>
      </c>
      <c r="AA11" s="220" t="str">
        <f t="shared" si="16"/>
        <v/>
      </c>
      <c r="AB11" s="220" t="str">
        <f t="shared" si="17"/>
        <v xml:space="preserve"> </v>
      </c>
      <c r="AC11" s="220" t="str">
        <f t="shared" si="16"/>
        <v xml:space="preserve"> </v>
      </c>
      <c r="AD11" s="220" t="str">
        <f t="shared" si="16"/>
        <v/>
      </c>
      <c r="AE11" s="19"/>
      <c r="AF11" s="19"/>
      <c r="AG11" s="19"/>
      <c r="AH11" s="237">
        <f>+'Determinazione Est. di Classe F'!P23</f>
        <v>0</v>
      </c>
      <c r="AI11" s="237" t="str">
        <f>+'Determinazione Est. di Classe F'!Q23</f>
        <v/>
      </c>
      <c r="AJ11" s="237"/>
      <c r="AK11" s="237">
        <f>+'Determinazione Est. di Classe F'!R23</f>
        <v>0</v>
      </c>
      <c r="AL11" s="237" t="str">
        <f>+'Determinazione Est. di Classe F'!S23</f>
        <v/>
      </c>
      <c r="AO11" s="195" t="s">
        <v>104</v>
      </c>
      <c r="AP11" s="241" t="s">
        <v>74</v>
      </c>
      <c r="AQ11" s="242">
        <f>AR9/AR10</f>
        <v>2.6666666666666665</v>
      </c>
      <c r="AR11" s="243">
        <f>INT(AQ11)</f>
        <v>2</v>
      </c>
      <c r="AS11" s="234"/>
      <c r="AT11" s="235"/>
      <c r="AV11" s="241"/>
      <c r="AW11" s="242"/>
      <c r="AX11" s="242"/>
      <c r="AY11" s="243"/>
      <c r="AZ11" s="234"/>
      <c r="BA11" s="235"/>
      <c r="BB11" s="232"/>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row>
    <row r="12" spans="2:99" ht="18.75" customHeight="1" x14ac:dyDescent="0.25">
      <c r="B12" s="236" t="str">
        <f>IF(+'Inserimento Dati'!A50&lt;&gt;0,+'Inserimento Dati'!A50,"***")</f>
        <v>N. 4</v>
      </c>
      <c r="C12" s="219"/>
      <c r="D12" s="237" t="str">
        <f t="shared" si="0"/>
        <v xml:space="preserve"> </v>
      </c>
      <c r="E12" s="17" t="str">
        <f t="shared" si="1"/>
        <v xml:space="preserve"> </v>
      </c>
      <c r="F12" s="219" t="str">
        <f t="shared" si="7"/>
        <v xml:space="preserve"> </v>
      </c>
      <c r="G12" s="219" t="str">
        <f t="shared" si="8"/>
        <v xml:space="preserve"> </v>
      </c>
      <c r="H12" s="219" t="str">
        <f t="shared" si="2"/>
        <v xml:space="preserve"> </v>
      </c>
      <c r="I12" s="219" t="str">
        <f t="shared" si="9"/>
        <v xml:space="preserve"> </v>
      </c>
      <c r="J12" s="193" t="s">
        <v>105</v>
      </c>
      <c r="K12" s="223" t="str">
        <f>IF('Inserimento Dati'!F55="SI",IF(J12&lt;&gt;"C",IF(J12&lt;&gt;"C-D","!",""),""),"")</f>
        <v/>
      </c>
      <c r="L12" s="237" t="str">
        <f t="shared" si="10"/>
        <v xml:space="preserve"> </v>
      </c>
      <c r="M12" s="20" t="str">
        <f t="shared" si="11"/>
        <v xml:space="preserve"> </v>
      </c>
      <c r="N12" s="238" t="str">
        <f t="shared" si="12"/>
        <v xml:space="preserve"> </v>
      </c>
      <c r="O12" s="239" t="str">
        <f t="shared" si="3"/>
        <v xml:space="preserve"> </v>
      </c>
      <c r="P12" s="228" t="str">
        <f t="shared" si="13"/>
        <v xml:space="preserve"> </v>
      </c>
      <c r="Q12" s="193" t="s">
        <v>105</v>
      </c>
      <c r="R12" s="228"/>
      <c r="S12" s="237">
        <f t="shared" si="4"/>
        <v>3</v>
      </c>
      <c r="T12" s="240">
        <f t="shared" si="5"/>
        <v>55</v>
      </c>
      <c r="U12" s="219" t="str">
        <f t="shared" si="6"/>
        <v>A</v>
      </c>
      <c r="V12" s="20" t="str">
        <f t="shared" si="14"/>
        <v>xx</v>
      </c>
      <c r="W12" s="219" t="str">
        <f t="shared" si="15"/>
        <v>(B)</v>
      </c>
      <c r="X12" s="193" t="s">
        <v>105</v>
      </c>
      <c r="Y12" s="19"/>
      <c r="Z12" s="237" t="str">
        <f t="shared" si="16"/>
        <v xml:space="preserve"> </v>
      </c>
      <c r="AA12" s="237" t="str">
        <f t="shared" si="16"/>
        <v/>
      </c>
      <c r="AB12" s="237" t="str">
        <f t="shared" si="17"/>
        <v xml:space="preserve"> </v>
      </c>
      <c r="AC12" s="237" t="str">
        <f t="shared" si="16"/>
        <v xml:space="preserve"> </v>
      </c>
      <c r="AD12" s="237" t="str">
        <f t="shared" si="16"/>
        <v/>
      </c>
      <c r="AE12" s="19"/>
      <c r="AF12" s="19"/>
      <c r="AG12" s="19"/>
      <c r="AH12" s="237">
        <f>+'Determinazione Est. di Classe F'!P26</f>
        <v>0</v>
      </c>
      <c r="AI12" s="237" t="str">
        <f>+'Determinazione Est. di Classe F'!Q26</f>
        <v/>
      </c>
      <c r="AJ12" s="237"/>
      <c r="AK12" s="237">
        <f>+'Determinazione Est. di Classe F'!R26</f>
        <v>0</v>
      </c>
      <c r="AL12" s="237" t="str">
        <f>+'Determinazione Est. di Classe F'!S26</f>
        <v/>
      </c>
      <c r="AP12" s="241" t="s">
        <v>75</v>
      </c>
      <c r="AQ12" s="232"/>
      <c r="AR12" s="244">
        <f>+AR9-(AR10*AR11)</f>
        <v>4</v>
      </c>
      <c r="AS12" s="234"/>
      <c r="AT12" s="235"/>
      <c r="AV12" s="241"/>
      <c r="AW12" s="232"/>
      <c r="AX12" s="232"/>
      <c r="AY12" s="244"/>
      <c r="AZ12" s="234"/>
      <c r="BA12" s="235"/>
      <c r="BB12" s="232"/>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row>
    <row r="13" spans="2:99" ht="18.75" customHeight="1" thickBot="1" x14ac:dyDescent="0.3">
      <c r="B13" s="218" t="str">
        <f>IF(+'Inserimento Dati'!A61&lt;&gt;0,+'Inserimento Dati'!A61,"***")</f>
        <v>N. 5</v>
      </c>
      <c r="C13" s="219"/>
      <c r="D13" s="220" t="str">
        <f t="shared" si="0"/>
        <v xml:space="preserve"> </v>
      </c>
      <c r="E13" s="221" t="str">
        <f t="shared" si="1"/>
        <v xml:space="preserve"> </v>
      </c>
      <c r="F13" s="222" t="str">
        <f t="shared" si="7"/>
        <v xml:space="preserve"> </v>
      </c>
      <c r="G13" s="222" t="str">
        <f t="shared" si="8"/>
        <v xml:space="preserve"> </v>
      </c>
      <c r="H13" s="222" t="str">
        <f t="shared" si="2"/>
        <v xml:space="preserve"> </v>
      </c>
      <c r="I13" s="222" t="str">
        <f t="shared" si="9"/>
        <v xml:space="preserve"> </v>
      </c>
      <c r="J13" s="192" t="s">
        <v>105</v>
      </c>
      <c r="K13" s="223" t="str">
        <f>IF('Inserimento Dati'!F66="SI",IF(J13&lt;&gt;"C",IF(J13&lt;&gt;"C-D","!",""),""),"")</f>
        <v/>
      </c>
      <c r="L13" s="220" t="str">
        <f t="shared" si="10"/>
        <v xml:space="preserve"> </v>
      </c>
      <c r="M13" s="224" t="str">
        <f t="shared" si="11"/>
        <v xml:space="preserve"> </v>
      </c>
      <c r="N13" s="225" t="str">
        <f t="shared" si="12"/>
        <v xml:space="preserve"> </v>
      </c>
      <c r="O13" s="226" t="str">
        <f t="shared" si="3"/>
        <v xml:space="preserve"> </v>
      </c>
      <c r="P13" s="227" t="str">
        <f t="shared" si="13"/>
        <v xml:space="preserve"> </v>
      </c>
      <c r="Q13" s="192" t="s">
        <v>105</v>
      </c>
      <c r="R13" s="228"/>
      <c r="S13" s="220">
        <f t="shared" si="4"/>
        <v>2</v>
      </c>
      <c r="T13" s="229">
        <f t="shared" si="5"/>
        <v>55</v>
      </c>
      <c r="U13" s="222" t="str">
        <f t="shared" si="6"/>
        <v>A</v>
      </c>
      <c r="V13" s="224" t="str">
        <f t="shared" si="14"/>
        <v>xx</v>
      </c>
      <c r="W13" s="222" t="str">
        <f t="shared" si="15"/>
        <v>(B)</v>
      </c>
      <c r="X13" s="192" t="s">
        <v>105</v>
      </c>
      <c r="Y13" s="19"/>
      <c r="Z13" s="220" t="str">
        <f t="shared" si="16"/>
        <v xml:space="preserve"> </v>
      </c>
      <c r="AA13" s="220" t="str">
        <f t="shared" si="16"/>
        <v/>
      </c>
      <c r="AB13" s="220" t="str">
        <f t="shared" si="17"/>
        <v xml:space="preserve"> </v>
      </c>
      <c r="AC13" s="220" t="str">
        <f t="shared" si="16"/>
        <v xml:space="preserve"> </v>
      </c>
      <c r="AD13" s="220" t="str">
        <f t="shared" si="16"/>
        <v/>
      </c>
      <c r="AE13" s="19"/>
      <c r="AF13" s="19"/>
      <c r="AG13" s="19"/>
      <c r="AH13" s="237">
        <f>+'Determinazione Est. di Classe F'!P29</f>
        <v>0</v>
      </c>
      <c r="AI13" s="237" t="str">
        <f>+'Determinazione Est. di Classe F'!Q29</f>
        <v/>
      </c>
      <c r="AJ13" s="237"/>
      <c r="AK13" s="237">
        <f>+'Determinazione Est. di Classe F'!R29</f>
        <v>0</v>
      </c>
      <c r="AL13" s="237" t="str">
        <f>+'Determinazione Est. di Classe F'!S29</f>
        <v/>
      </c>
      <c r="AP13" s="241"/>
      <c r="AQ13" s="232"/>
      <c r="AR13" s="232"/>
      <c r="AS13" s="234"/>
      <c r="AT13" s="235"/>
      <c r="AV13" s="241"/>
      <c r="AW13" s="232"/>
      <c r="AX13" s="232"/>
      <c r="AY13" s="232"/>
      <c r="AZ13" s="234"/>
      <c r="BA13" s="235"/>
      <c r="BB13" s="232"/>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row>
    <row r="14" spans="2:99" ht="18.75" customHeight="1" x14ac:dyDescent="0.25">
      <c r="B14" s="236" t="str">
        <f>IF(+'Inserimento Dati'!A72&lt;&gt;0,+'Inserimento Dati'!A72,"***")</f>
        <v>N. 6</v>
      </c>
      <c r="C14" s="219"/>
      <c r="D14" s="237" t="str">
        <f t="shared" si="0"/>
        <v xml:space="preserve"> </v>
      </c>
      <c r="E14" s="17" t="str">
        <f t="shared" si="1"/>
        <v xml:space="preserve"> </v>
      </c>
      <c r="F14" s="219" t="str">
        <f t="shared" si="7"/>
        <v xml:space="preserve"> </v>
      </c>
      <c r="G14" s="219" t="str">
        <f t="shared" si="8"/>
        <v xml:space="preserve"> </v>
      </c>
      <c r="H14" s="219" t="str">
        <f t="shared" si="2"/>
        <v xml:space="preserve"> </v>
      </c>
      <c r="I14" s="219" t="str">
        <f t="shared" si="9"/>
        <v xml:space="preserve"> </v>
      </c>
      <c r="J14" s="193" t="s">
        <v>105</v>
      </c>
      <c r="K14" s="223" t="str">
        <f>IF('Inserimento Dati'!F77="SI",IF(J14&lt;&gt;"C",IF(J14&lt;&gt;"C-D","!",""),""),"")</f>
        <v/>
      </c>
      <c r="L14" s="237" t="str">
        <f t="shared" si="10"/>
        <v xml:space="preserve"> </v>
      </c>
      <c r="M14" s="20" t="str">
        <f t="shared" si="11"/>
        <v xml:space="preserve"> </v>
      </c>
      <c r="N14" s="238" t="str">
        <f t="shared" si="12"/>
        <v xml:space="preserve"> </v>
      </c>
      <c r="O14" s="239" t="str">
        <f t="shared" si="3"/>
        <v xml:space="preserve"> </v>
      </c>
      <c r="P14" s="228" t="str">
        <f t="shared" si="13"/>
        <v xml:space="preserve"> </v>
      </c>
      <c r="Q14" s="193" t="s">
        <v>105</v>
      </c>
      <c r="R14" s="228"/>
      <c r="S14" s="237">
        <f t="shared" si="4"/>
        <v>2</v>
      </c>
      <c r="T14" s="240">
        <f t="shared" si="5"/>
        <v>55</v>
      </c>
      <c r="U14" s="219" t="str">
        <f t="shared" si="6"/>
        <v>A</v>
      </c>
      <c r="V14" s="20" t="str">
        <f t="shared" si="14"/>
        <v>xx</v>
      </c>
      <c r="W14" s="219" t="str">
        <f t="shared" si="15"/>
        <v>(B)</v>
      </c>
      <c r="X14" s="193" t="s">
        <v>105</v>
      </c>
      <c r="Y14" s="19"/>
      <c r="Z14" s="237" t="str">
        <f t="shared" si="16"/>
        <v xml:space="preserve"> </v>
      </c>
      <c r="AA14" s="237" t="str">
        <f t="shared" si="16"/>
        <v/>
      </c>
      <c r="AB14" s="237" t="str">
        <f t="shared" si="17"/>
        <v xml:space="preserve"> </v>
      </c>
      <c r="AC14" s="237" t="str">
        <f t="shared" si="16"/>
        <v xml:space="preserve"> </v>
      </c>
      <c r="AD14" s="237" t="str">
        <f t="shared" si="16"/>
        <v/>
      </c>
      <c r="AE14" s="19"/>
      <c r="AF14" s="19"/>
      <c r="AG14" s="19"/>
      <c r="AH14" s="237">
        <f>+'Determinazione Est. di Classe F'!P32</f>
        <v>0</v>
      </c>
      <c r="AI14" s="237" t="str">
        <f>+'Determinazione Est. di Classe F'!Q32</f>
        <v/>
      </c>
      <c r="AJ14" s="237"/>
      <c r="AK14" s="237">
        <f>+'Determinazione Est. di Classe F'!R32</f>
        <v>0</v>
      </c>
      <c r="AL14" s="237" t="str">
        <f>+'Determinazione Est. di Classe F'!S32</f>
        <v/>
      </c>
      <c r="AP14" s="241"/>
      <c r="AQ14" s="232"/>
      <c r="AR14" s="232" t="s">
        <v>77</v>
      </c>
      <c r="AS14" s="234" t="s">
        <v>75</v>
      </c>
      <c r="AT14" s="235" t="s">
        <v>78</v>
      </c>
      <c r="AV14" s="241"/>
      <c r="AW14" s="232"/>
      <c r="AX14" s="232" t="s">
        <v>88</v>
      </c>
      <c r="AY14" s="234" t="s">
        <v>86</v>
      </c>
      <c r="AZ14" s="234" t="s">
        <v>87</v>
      </c>
      <c r="BA14" s="235" t="s">
        <v>78</v>
      </c>
      <c r="BB14" s="232"/>
      <c r="BD14" s="245" t="s">
        <v>90</v>
      </c>
      <c r="BE14" s="246"/>
      <c r="BF14" s="246"/>
      <c r="BG14" s="246"/>
      <c r="BH14" s="246"/>
      <c r="BI14" s="246"/>
      <c r="BJ14" s="246"/>
      <c r="BK14" s="247"/>
      <c r="BL14" s="244"/>
      <c r="BM14" s="244"/>
      <c r="BN14" s="248"/>
      <c r="BO14" s="245" t="s">
        <v>91</v>
      </c>
      <c r="BP14" s="246"/>
      <c r="BQ14" s="246"/>
      <c r="BR14" s="247"/>
      <c r="BT14" s="245" t="s">
        <v>89</v>
      </c>
      <c r="BU14" s="246"/>
      <c r="BV14" s="246"/>
      <c r="BW14" s="246"/>
      <c r="BX14" s="246"/>
      <c r="BY14" s="247"/>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row>
    <row r="15" spans="2:99" ht="18.75" customHeight="1" x14ac:dyDescent="0.25">
      <c r="B15" s="218" t="str">
        <f>IF(+'Inserimento Dati'!A83&lt;&gt;0,+'Inserimento Dati'!A83,"***")</f>
        <v>***</v>
      </c>
      <c r="C15" s="219"/>
      <c r="D15" s="220" t="str">
        <f>IF(BD43&lt;&gt;0,BD43,IF(BO43&lt;&gt;0,BO43,IF(BT43&lt;&gt;0,BT43," ")))</f>
        <v xml:space="preserve"> </v>
      </c>
      <c r="E15" s="221" t="str">
        <f t="shared" si="1"/>
        <v xml:space="preserve"> </v>
      </c>
      <c r="F15" s="222" t="str">
        <f t="shared" si="7"/>
        <v xml:space="preserve"> </v>
      </c>
      <c r="G15" s="222" t="str">
        <f t="shared" si="8"/>
        <v xml:space="preserve"> </v>
      </c>
      <c r="H15" s="222" t="str">
        <f>IF(D15&lt;&gt;" ",BB43," ")</f>
        <v xml:space="preserve"> </v>
      </c>
      <c r="I15" s="222" t="str">
        <f t="shared" si="9"/>
        <v xml:space="preserve"> </v>
      </c>
      <c r="J15" s="192" t="s">
        <v>105</v>
      </c>
      <c r="K15" s="223" t="str">
        <f>IF('Inserimento Dati'!F88="SI",IF(J15&lt;&gt;"C",IF(J15&lt;&gt;"C-D","!",""),""),"")</f>
        <v/>
      </c>
      <c r="L15" s="220" t="str">
        <f>IF(BI43&lt;&gt;0,BI43," ")</f>
        <v xml:space="preserve"> </v>
      </c>
      <c r="M15" s="224" t="str">
        <f t="shared" si="11"/>
        <v xml:space="preserve"> </v>
      </c>
      <c r="N15" s="225" t="str">
        <f t="shared" si="12"/>
        <v xml:space="preserve"> </v>
      </c>
      <c r="O15" s="226" t="str">
        <f>IF(L15&lt;&gt;" ",BB43," ")</f>
        <v xml:space="preserve"> </v>
      </c>
      <c r="P15" s="227" t="str">
        <f t="shared" si="13"/>
        <v xml:space="preserve"> </v>
      </c>
      <c r="Q15" s="192" t="s">
        <v>105</v>
      </c>
      <c r="R15" s="228"/>
      <c r="S15" s="220" t="str">
        <f>IF(BW43&lt;&gt;0,BW43," ")</f>
        <v xml:space="preserve"> </v>
      </c>
      <c r="T15" s="229" t="str">
        <f t="shared" si="5"/>
        <v xml:space="preserve"> </v>
      </c>
      <c r="U15" s="222" t="str">
        <f t="shared" si="6"/>
        <v xml:space="preserve"> </v>
      </c>
      <c r="V15" s="224" t="str">
        <f t="shared" si="14"/>
        <v xml:space="preserve"> </v>
      </c>
      <c r="W15" s="222" t="str">
        <f t="shared" si="15"/>
        <v xml:space="preserve"> </v>
      </c>
      <c r="X15" s="192" t="s">
        <v>105</v>
      </c>
      <c r="Y15" s="19"/>
      <c r="Z15" s="220" t="str">
        <f t="shared" si="16"/>
        <v xml:space="preserve"> </v>
      </c>
      <c r="AA15" s="220" t="str">
        <f t="shared" si="16"/>
        <v/>
      </c>
      <c r="AB15" s="220" t="str">
        <f t="shared" si="17"/>
        <v xml:space="preserve"> </v>
      </c>
      <c r="AC15" s="220" t="str">
        <f t="shared" si="16"/>
        <v xml:space="preserve"> </v>
      </c>
      <c r="AD15" s="220" t="str">
        <f t="shared" si="16"/>
        <v/>
      </c>
      <c r="AE15" s="19"/>
      <c r="AF15" s="19"/>
      <c r="AG15" s="19"/>
      <c r="AH15" s="237">
        <f>+'Determinazione Est. di Classe F'!P35</f>
        <v>0</v>
      </c>
      <c r="AI15" s="237" t="str">
        <f>+'Determinazione Est. di Classe F'!Q35</f>
        <v/>
      </c>
      <c r="AJ15" s="237"/>
      <c r="AK15" s="237">
        <f>+'Determinazione Est. di Classe F'!R35</f>
        <v>0</v>
      </c>
      <c r="AL15" s="237" t="str">
        <f>+'Determinazione Est. di Classe F'!S35</f>
        <v/>
      </c>
      <c r="AP15" s="249" t="s">
        <v>76</v>
      </c>
      <c r="AQ15" s="250">
        <v>1</v>
      </c>
      <c r="AR15" s="251">
        <f>IF(AQ15&lt;=$AR$10,$AR$11,0)</f>
        <v>2</v>
      </c>
      <c r="AS15" s="252">
        <f>IF(AQ15&lt;=$AR$10,IF($AR$12&gt;0,1,0),0)</f>
        <v>1</v>
      </c>
      <c r="AT15" s="253">
        <f>+AR15+AS15</f>
        <v>3</v>
      </c>
      <c r="AV15" s="249" t="s">
        <v>76</v>
      </c>
      <c r="AW15" s="250">
        <v>1</v>
      </c>
      <c r="AX15" s="254">
        <f>IF('Inserimento Dati'!H16="SI",1,0)</f>
        <v>1</v>
      </c>
      <c r="AY15" s="251">
        <f>IF(+'Inserimento Dati'!M17&lt;&gt;" ",+'Inserimento Dati'!M17,0)</f>
        <v>2</v>
      </c>
      <c r="AZ15" s="252">
        <f>IF(+'Inserimento Dati'!M18&lt;&gt;" ",+'Inserimento Dati'!M18,0)</f>
        <v>1</v>
      </c>
      <c r="BA15" s="253">
        <f>AX15*(AY15+AZ15)</f>
        <v>3</v>
      </c>
      <c r="BB15" s="255">
        <f>MAXA('Inserimento Dati'!N17,'Inserimento Dati'!N18)</f>
        <v>144</v>
      </c>
      <c r="BD15" s="256">
        <f>IF(AT15&lt;BA15,AT15,0)</f>
        <v>0</v>
      </c>
      <c r="BE15" s="257"/>
      <c r="BF15" s="258" t="str">
        <f t="shared" ref="BF15:BF46" si="18">IF(BD15&gt;0,"AB"," ")</f>
        <v xml:space="preserve"> </v>
      </c>
      <c r="BG15" s="258"/>
      <c r="BH15" s="258"/>
      <c r="BI15" s="259">
        <f t="shared" ref="BI15:BI46" si="19">IF(AT15&lt;BA15,BA15-AT15,0)</f>
        <v>0</v>
      </c>
      <c r="BJ15" s="259"/>
      <c r="BK15" s="260" t="str">
        <f>IF(BI15&gt;0,"(A)B"," ")</f>
        <v xml:space="preserve"> </v>
      </c>
      <c r="BL15" s="258"/>
      <c r="BM15" s="258"/>
      <c r="BO15" s="256">
        <f t="shared" ref="BO15:BO46" si="20">IF(AT15=BA15,AT15,0)</f>
        <v>3</v>
      </c>
      <c r="BP15" s="257"/>
      <c r="BQ15" s="257"/>
      <c r="BR15" s="260" t="str">
        <f t="shared" ref="BR15:BR46" si="21">IF(BO15&gt;0,"AB"," ")</f>
        <v>AB</v>
      </c>
      <c r="BT15" s="256">
        <f t="shared" ref="BT15:BT46" si="22">IF(AT15&gt;BA15,BA15,0)</f>
        <v>0</v>
      </c>
      <c r="BU15" s="257"/>
      <c r="BV15" s="258" t="str">
        <f>IF(BT15&gt;0,"AB"," ")</f>
        <v xml:space="preserve"> </v>
      </c>
      <c r="BW15" s="259">
        <f t="shared" ref="BW15:BW46" si="23">IF(AT15&gt;BA15,AT15-BA15,0)</f>
        <v>0</v>
      </c>
      <c r="BX15" s="259"/>
      <c r="BY15" s="260" t="str">
        <f>IF(BW15&gt;0,"A(B)"," ")</f>
        <v xml:space="preserve"> </v>
      </c>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row>
    <row r="16" spans="2:99" ht="18.75" customHeight="1" x14ac:dyDescent="0.25">
      <c r="B16" s="236" t="str">
        <f>IF(+'Inserimento Dati'!A94&lt;&gt;0,+'Inserimento Dati'!A94,"***")</f>
        <v>***</v>
      </c>
      <c r="C16" s="219"/>
      <c r="D16" s="237" t="str">
        <f>IF(BD44&lt;&gt;0,BD44,IF(BO44&lt;&gt;0,BO44,IF(BT44&lt;&gt;0,BT44," ")))</f>
        <v xml:space="preserve"> </v>
      </c>
      <c r="E16" s="17" t="str">
        <f t="shared" si="1"/>
        <v xml:space="preserve"> </v>
      </c>
      <c r="F16" s="219" t="str">
        <f t="shared" si="7"/>
        <v xml:space="preserve"> </v>
      </c>
      <c r="G16" s="219" t="str">
        <f t="shared" si="8"/>
        <v xml:space="preserve"> </v>
      </c>
      <c r="H16" s="219" t="str">
        <f>IF(D16&lt;&gt;" ",BB44," ")</f>
        <v xml:space="preserve"> </v>
      </c>
      <c r="I16" s="219" t="str">
        <f t="shared" si="9"/>
        <v xml:space="preserve"> </v>
      </c>
      <c r="J16" s="193" t="s">
        <v>105</v>
      </c>
      <c r="K16" s="223" t="str">
        <f>IF('Inserimento Dati'!F99="SI",IF(J16&lt;&gt;"C",IF(J16&lt;&gt;"C-D","!",""),""),"")</f>
        <v/>
      </c>
      <c r="L16" s="237" t="str">
        <f>IF(BI44&lt;&gt;0,BI44," ")</f>
        <v xml:space="preserve"> </v>
      </c>
      <c r="M16" s="20" t="str">
        <f t="shared" si="11"/>
        <v xml:space="preserve"> </v>
      </c>
      <c r="N16" s="238" t="str">
        <f t="shared" si="12"/>
        <v xml:space="preserve"> </v>
      </c>
      <c r="O16" s="239" t="str">
        <f>IF(L16&lt;&gt;" ",BB44," ")</f>
        <v xml:space="preserve"> </v>
      </c>
      <c r="P16" s="228" t="str">
        <f t="shared" si="13"/>
        <v xml:space="preserve"> </v>
      </c>
      <c r="Q16" s="193" t="s">
        <v>105</v>
      </c>
      <c r="R16" s="228"/>
      <c r="S16" s="237" t="str">
        <f>IF(BW44&lt;&gt;0,BW44," ")</f>
        <v xml:space="preserve"> </v>
      </c>
      <c r="T16" s="240" t="str">
        <f t="shared" si="5"/>
        <v xml:space="preserve"> </v>
      </c>
      <c r="U16" s="219" t="str">
        <f t="shared" si="6"/>
        <v xml:space="preserve"> </v>
      </c>
      <c r="V16" s="20" t="str">
        <f t="shared" si="14"/>
        <v xml:space="preserve"> </v>
      </c>
      <c r="W16" s="219" t="str">
        <f t="shared" si="15"/>
        <v xml:space="preserve"> </v>
      </c>
      <c r="X16" s="193" t="s">
        <v>105</v>
      </c>
      <c r="Y16" s="19"/>
      <c r="Z16" s="237" t="str">
        <f t="shared" si="16"/>
        <v xml:space="preserve"> </v>
      </c>
      <c r="AA16" s="237" t="str">
        <f t="shared" si="16"/>
        <v/>
      </c>
      <c r="AB16" s="237" t="str">
        <f t="shared" si="17"/>
        <v xml:space="preserve"> </v>
      </c>
      <c r="AC16" s="237" t="str">
        <f t="shared" si="16"/>
        <v xml:space="preserve"> </v>
      </c>
      <c r="AD16" s="237" t="str">
        <f t="shared" si="16"/>
        <v/>
      </c>
      <c r="AE16" s="19"/>
      <c r="AF16" s="19"/>
      <c r="AG16" s="19"/>
      <c r="AH16" s="237">
        <f>+'Determinazione Est. di Classe F'!P38</f>
        <v>0</v>
      </c>
      <c r="AI16" s="237" t="str">
        <f>+'Determinazione Est. di Classe F'!Q38</f>
        <v/>
      </c>
      <c r="AJ16" s="237"/>
      <c r="AK16" s="237">
        <f>+'Determinazione Est. di Classe F'!R38</f>
        <v>0</v>
      </c>
      <c r="AL16" s="237" t="str">
        <f>+'Determinazione Est. di Classe F'!S38</f>
        <v/>
      </c>
      <c r="AP16" s="249" t="s">
        <v>76</v>
      </c>
      <c r="AQ16" s="250">
        <v>2</v>
      </c>
      <c r="AR16" s="251">
        <f>IF(AQ16&lt;=$AR$10,$AR$11,0)</f>
        <v>2</v>
      </c>
      <c r="AS16" s="252">
        <f>IF(AQ16&lt;=$AR$10,IF($AR$12-AS15&gt;0,1,0),0)</f>
        <v>1</v>
      </c>
      <c r="AT16" s="253">
        <f t="shared" ref="AT16:AT46" si="24">+AR16+AS16</f>
        <v>3</v>
      </c>
      <c r="AV16" s="249" t="s">
        <v>76</v>
      </c>
      <c r="AW16" s="250">
        <v>2</v>
      </c>
      <c r="AX16" s="254">
        <f>IF('Inserimento Dati'!H27="SI",1,0)</f>
        <v>1</v>
      </c>
      <c r="AY16" s="251">
        <f>IF(+'Inserimento Dati'!M28&lt;&gt;" ",+'Inserimento Dati'!M28,0)</f>
        <v>2</v>
      </c>
      <c r="AZ16" s="252">
        <f>IF(+'Inserimento Dati'!M29&lt;&gt;" ",+'Inserimento Dati'!M29,0)</f>
        <v>1</v>
      </c>
      <c r="BA16" s="253">
        <f t="shared" ref="BA16:BA46" si="25">AX16*(AY16+AZ16)</f>
        <v>3</v>
      </c>
      <c r="BB16" s="255">
        <f>MAXA('Inserimento Dati'!N28,'Inserimento Dati'!N29)</f>
        <v>233</v>
      </c>
      <c r="BD16" s="256">
        <f t="shared" ref="BD16:BD46" si="26">IF(AT16&lt;BA16,AT16,0)</f>
        <v>0</v>
      </c>
      <c r="BE16" s="257"/>
      <c r="BF16" s="258" t="str">
        <f t="shared" si="18"/>
        <v xml:space="preserve"> </v>
      </c>
      <c r="BG16" s="258"/>
      <c r="BH16" s="258"/>
      <c r="BI16" s="259">
        <f t="shared" si="19"/>
        <v>0</v>
      </c>
      <c r="BJ16" s="259"/>
      <c r="BK16" s="260" t="str">
        <f t="shared" ref="BK16:BK46" si="27">IF(BI16&gt;0,"(A)B"," ")</f>
        <v xml:space="preserve"> </v>
      </c>
      <c r="BL16" s="258"/>
      <c r="BM16" s="258"/>
      <c r="BO16" s="256">
        <f t="shared" si="20"/>
        <v>3</v>
      </c>
      <c r="BP16" s="257"/>
      <c r="BQ16" s="257"/>
      <c r="BR16" s="260" t="str">
        <f t="shared" si="21"/>
        <v>AB</v>
      </c>
      <c r="BT16" s="256">
        <f t="shared" si="22"/>
        <v>0</v>
      </c>
      <c r="BU16" s="257"/>
      <c r="BV16" s="258" t="str">
        <f t="shared" ref="BV16:BV46" si="28">IF(BT16&gt;0,"AB"," ")</f>
        <v xml:space="preserve"> </v>
      </c>
      <c r="BW16" s="259">
        <f t="shared" si="23"/>
        <v>0</v>
      </c>
      <c r="BX16" s="259"/>
      <c r="BY16" s="260" t="str">
        <f t="shared" ref="BY16:BY46" si="29">IF(BW16&gt;0,"A(B)"," ")</f>
        <v xml:space="preserve"> </v>
      </c>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row>
    <row r="17" spans="2:99" ht="18.75" customHeight="1" x14ac:dyDescent="0.25">
      <c r="B17" s="218" t="str">
        <f>IF(+'Inserimento Dati'!A105&lt;&gt;0,+'Inserimento Dati'!A105,"***")</f>
        <v>***</v>
      </c>
      <c r="C17" s="219"/>
      <c r="D17" s="220" t="str">
        <f>IF(BD45&lt;&gt;0,BD45,IF(BO45&lt;&gt;0,BO45,IF(BT45&lt;&gt;0,BT45," ")))</f>
        <v xml:space="preserve"> </v>
      </c>
      <c r="E17" s="221" t="str">
        <f t="shared" si="1"/>
        <v xml:space="preserve"> </v>
      </c>
      <c r="F17" s="222" t="str">
        <f t="shared" si="7"/>
        <v xml:space="preserve"> </v>
      </c>
      <c r="G17" s="222" t="str">
        <f t="shared" si="8"/>
        <v xml:space="preserve"> </v>
      </c>
      <c r="H17" s="222" t="str">
        <f>IF(D17&lt;&gt;" ",BB45," ")</f>
        <v xml:space="preserve"> </v>
      </c>
      <c r="I17" s="222" t="str">
        <f t="shared" si="9"/>
        <v xml:space="preserve"> </v>
      </c>
      <c r="J17" s="192" t="s">
        <v>105</v>
      </c>
      <c r="K17" s="223" t="str">
        <f>IF('Inserimento Dati'!F110="SI",IF(J17&lt;&gt;"C",IF(J17&lt;&gt;"C-D","!",""),""),"")</f>
        <v/>
      </c>
      <c r="L17" s="220" t="str">
        <f>IF(BI45&lt;&gt;0,BI45," ")</f>
        <v xml:space="preserve"> </v>
      </c>
      <c r="M17" s="224" t="str">
        <f t="shared" si="11"/>
        <v xml:space="preserve"> </v>
      </c>
      <c r="N17" s="225" t="str">
        <f t="shared" si="12"/>
        <v xml:space="preserve"> </v>
      </c>
      <c r="O17" s="226" t="str">
        <f>IF(L17&lt;&gt;" ",BB45," ")</f>
        <v xml:space="preserve"> </v>
      </c>
      <c r="P17" s="227" t="str">
        <f t="shared" si="13"/>
        <v xml:space="preserve"> </v>
      </c>
      <c r="Q17" s="192" t="s">
        <v>105</v>
      </c>
      <c r="R17" s="228"/>
      <c r="S17" s="220" t="str">
        <f>IF(BW45&lt;&gt;0,BW45," ")</f>
        <v xml:space="preserve"> </v>
      </c>
      <c r="T17" s="229" t="str">
        <f t="shared" si="5"/>
        <v xml:space="preserve"> </v>
      </c>
      <c r="U17" s="222" t="str">
        <f t="shared" si="6"/>
        <v xml:space="preserve"> </v>
      </c>
      <c r="V17" s="224" t="str">
        <f t="shared" si="14"/>
        <v xml:space="preserve"> </v>
      </c>
      <c r="W17" s="222" t="str">
        <f t="shared" si="15"/>
        <v xml:space="preserve"> </v>
      </c>
      <c r="X17" s="192" t="s">
        <v>105</v>
      </c>
      <c r="Y17" s="19"/>
      <c r="Z17" s="220" t="str">
        <f t="shared" si="16"/>
        <v xml:space="preserve"> </v>
      </c>
      <c r="AA17" s="220" t="str">
        <f t="shared" si="16"/>
        <v/>
      </c>
      <c r="AB17" s="220" t="str">
        <f t="shared" si="17"/>
        <v xml:space="preserve"> </v>
      </c>
      <c r="AC17" s="220" t="str">
        <f t="shared" si="16"/>
        <v xml:space="preserve"> </v>
      </c>
      <c r="AD17" s="220" t="str">
        <f t="shared" si="16"/>
        <v/>
      </c>
      <c r="AE17" s="19"/>
      <c r="AF17" s="19"/>
      <c r="AG17" s="19"/>
      <c r="AH17" s="237">
        <f>+'Determinazione Est. di Classe F'!P41</f>
        <v>0</v>
      </c>
      <c r="AI17" s="237" t="str">
        <f>+'Determinazione Est. di Classe F'!Q41</f>
        <v/>
      </c>
      <c r="AJ17" s="237"/>
      <c r="AK17" s="237">
        <f>+'Determinazione Est. di Classe F'!R41</f>
        <v>0</v>
      </c>
      <c r="AL17" s="237" t="str">
        <f>+'Determinazione Est. di Classe F'!S41</f>
        <v/>
      </c>
      <c r="AP17" s="249" t="s">
        <v>76</v>
      </c>
      <c r="AQ17" s="250">
        <v>3</v>
      </c>
      <c r="AR17" s="251">
        <f t="shared" ref="AR17:AR46" si="30">IF(AQ17&lt;=$AR$10,$AR$11,0)</f>
        <v>2</v>
      </c>
      <c r="AS17" s="252">
        <f>IF(AQ17&lt;=$AR$10,IF($AR$12-AS15-AS16&gt;0,1,0),0)</f>
        <v>1</v>
      </c>
      <c r="AT17" s="253">
        <f t="shared" si="24"/>
        <v>3</v>
      </c>
      <c r="AV17" s="249" t="s">
        <v>76</v>
      </c>
      <c r="AW17" s="250">
        <v>3</v>
      </c>
      <c r="AX17" s="254">
        <f>IF('Inserimento Dati'!H38="SI",1,0)</f>
        <v>1</v>
      </c>
      <c r="AY17" s="251">
        <f>IF(+'Inserimento Dati'!M39&lt;&gt;" ",+'Inserimento Dati'!M39,0)</f>
        <v>2</v>
      </c>
      <c r="AZ17" s="252">
        <f>IF(+'Inserimento Dati'!M40&lt;&gt;" ",+'Inserimento Dati'!M40,0)</f>
        <v>0</v>
      </c>
      <c r="BA17" s="253">
        <f t="shared" si="25"/>
        <v>2</v>
      </c>
      <c r="BB17" s="255">
        <f>MAXA('Inserimento Dati'!N39,'Inserimento Dati'!N40)</f>
        <v>144</v>
      </c>
      <c r="BD17" s="256">
        <f t="shared" si="26"/>
        <v>0</v>
      </c>
      <c r="BE17" s="257"/>
      <c r="BF17" s="258" t="str">
        <f t="shared" si="18"/>
        <v xml:space="preserve"> </v>
      </c>
      <c r="BG17" s="258"/>
      <c r="BH17" s="258"/>
      <c r="BI17" s="259">
        <f t="shared" si="19"/>
        <v>0</v>
      </c>
      <c r="BJ17" s="259"/>
      <c r="BK17" s="260" t="str">
        <f t="shared" si="27"/>
        <v xml:space="preserve"> </v>
      </c>
      <c r="BL17" s="258"/>
      <c r="BM17" s="258"/>
      <c r="BO17" s="256">
        <f t="shared" si="20"/>
        <v>0</v>
      </c>
      <c r="BP17" s="257"/>
      <c r="BQ17" s="257"/>
      <c r="BR17" s="260" t="str">
        <f t="shared" si="21"/>
        <v xml:space="preserve"> </v>
      </c>
      <c r="BT17" s="256">
        <f t="shared" si="22"/>
        <v>2</v>
      </c>
      <c r="BU17" s="257"/>
      <c r="BV17" s="258" t="str">
        <f t="shared" si="28"/>
        <v>AB</v>
      </c>
      <c r="BW17" s="259">
        <f t="shared" si="23"/>
        <v>1</v>
      </c>
      <c r="BX17" s="259"/>
      <c r="BY17" s="260" t="str">
        <f t="shared" si="29"/>
        <v>A(B)</v>
      </c>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row>
    <row r="18" spans="2:99" ht="18.75" customHeight="1" thickBot="1" x14ac:dyDescent="0.3">
      <c r="B18" s="261" t="str">
        <f>IF(+'Inserimento Dati'!A116&lt;&gt;0,+'Inserimento Dati'!A116,"***")</f>
        <v>***</v>
      </c>
      <c r="C18" s="262"/>
      <c r="D18" s="263" t="str">
        <f>IF(BD46&lt;&gt;0,BD46,IF(BO46&lt;&gt;0,BO46,IF(BT46&lt;&gt;0,BT46," ")))</f>
        <v xml:space="preserve"> </v>
      </c>
      <c r="E18" s="92" t="str">
        <f t="shared" si="1"/>
        <v xml:space="preserve"> </v>
      </c>
      <c r="F18" s="262" t="str">
        <f t="shared" si="7"/>
        <v xml:space="preserve"> </v>
      </c>
      <c r="G18" s="262" t="str">
        <f t="shared" si="8"/>
        <v xml:space="preserve"> </v>
      </c>
      <c r="H18" s="262" t="str">
        <f>IF(D18&lt;&gt;" ",BB46," ")</f>
        <v xml:space="preserve"> </v>
      </c>
      <c r="I18" s="262" t="str">
        <f t="shared" si="9"/>
        <v xml:space="preserve"> </v>
      </c>
      <c r="J18" s="194" t="s">
        <v>105</v>
      </c>
      <c r="K18" s="302" t="str">
        <f>IF('Inserimento Dati'!F121="SI",IF(J18&lt;&gt;"C",IF(J18&lt;&gt;"C-D","!",""),""),"")</f>
        <v/>
      </c>
      <c r="L18" s="263" t="str">
        <f>IF(BI46&lt;&gt;0,BI46," ")</f>
        <v xml:space="preserve"> </v>
      </c>
      <c r="M18" s="91" t="str">
        <f t="shared" si="11"/>
        <v xml:space="preserve"> </v>
      </c>
      <c r="N18" s="264" t="str">
        <f t="shared" si="12"/>
        <v xml:space="preserve"> </v>
      </c>
      <c r="O18" s="265" t="str">
        <f>IF(L18&lt;&gt;" ",BB46," ")</f>
        <v xml:space="preserve"> </v>
      </c>
      <c r="P18" s="266" t="str">
        <f t="shared" si="13"/>
        <v xml:space="preserve"> </v>
      </c>
      <c r="Q18" s="194" t="s">
        <v>105</v>
      </c>
      <c r="R18" s="266"/>
      <c r="S18" s="263" t="str">
        <f>IF(BW46&lt;&gt;0,BW46," ")</f>
        <v xml:space="preserve"> </v>
      </c>
      <c r="T18" s="267" t="str">
        <f t="shared" si="5"/>
        <v xml:space="preserve"> </v>
      </c>
      <c r="U18" s="262" t="str">
        <f t="shared" si="6"/>
        <v xml:space="preserve"> </v>
      </c>
      <c r="V18" s="91" t="str">
        <f t="shared" si="14"/>
        <v xml:space="preserve"> </v>
      </c>
      <c r="W18" s="262" t="str">
        <f t="shared" si="15"/>
        <v xml:space="preserve"> </v>
      </c>
      <c r="X18" s="194" t="s">
        <v>105</v>
      </c>
      <c r="Y18" s="90"/>
      <c r="Z18" s="263" t="str">
        <f t="shared" si="16"/>
        <v xml:space="preserve"> </v>
      </c>
      <c r="AA18" s="263" t="str">
        <f t="shared" si="16"/>
        <v/>
      </c>
      <c r="AB18" s="263" t="str">
        <f t="shared" si="17"/>
        <v xml:space="preserve"> </v>
      </c>
      <c r="AC18" s="263" t="str">
        <f t="shared" si="16"/>
        <v xml:space="preserve"> </v>
      </c>
      <c r="AD18" s="263" t="str">
        <f t="shared" si="16"/>
        <v/>
      </c>
      <c r="AE18" s="268"/>
      <c r="AF18" s="268"/>
      <c r="AG18" s="268"/>
      <c r="AH18" s="237">
        <f>+'Determinazione Est. di Classe F'!P44</f>
        <v>0</v>
      </c>
      <c r="AI18" s="237" t="str">
        <f>+'Determinazione Est. di Classe F'!Q44</f>
        <v/>
      </c>
      <c r="AJ18" s="237"/>
      <c r="AK18" s="237">
        <f>+'Determinazione Est. di Classe F'!R44</f>
        <v>0</v>
      </c>
      <c r="AL18" s="237" t="str">
        <f>+'Determinazione Est. di Classe F'!S44</f>
        <v/>
      </c>
      <c r="AP18" s="249" t="s">
        <v>76</v>
      </c>
      <c r="AQ18" s="250">
        <v>4</v>
      </c>
      <c r="AR18" s="251">
        <f t="shared" si="30"/>
        <v>2</v>
      </c>
      <c r="AS18" s="252">
        <f>IF(AQ18&lt;=$AR$10,IF($AR$12-AS15-AS16-AS17&gt;0,1,0),0)</f>
        <v>1</v>
      </c>
      <c r="AT18" s="253">
        <f t="shared" si="24"/>
        <v>3</v>
      </c>
      <c r="AV18" s="249" t="s">
        <v>76</v>
      </c>
      <c r="AW18" s="250">
        <v>4</v>
      </c>
      <c r="AX18" s="254">
        <f>IF('Inserimento Dati'!H49="SI",1,0)</f>
        <v>0</v>
      </c>
      <c r="AY18" s="251">
        <f>IF(+'Inserimento Dati'!M50&lt;&gt;" ",+'Inserimento Dati'!M50,0)</f>
        <v>5</v>
      </c>
      <c r="AZ18" s="252">
        <f>IF(+'Inserimento Dati'!M51&lt;&gt;" ",+'Inserimento Dati'!M51,0)</f>
        <v>4</v>
      </c>
      <c r="BA18" s="253">
        <f t="shared" si="25"/>
        <v>0</v>
      </c>
      <c r="BB18" s="255">
        <f>MAXA('Inserimento Dati'!N50,'Inserimento Dati'!N51)</f>
        <v>233</v>
      </c>
      <c r="BD18" s="256">
        <f t="shared" si="26"/>
        <v>0</v>
      </c>
      <c r="BE18" s="257"/>
      <c r="BF18" s="258" t="str">
        <f t="shared" si="18"/>
        <v xml:space="preserve"> </v>
      </c>
      <c r="BG18" s="258"/>
      <c r="BH18" s="258"/>
      <c r="BI18" s="259">
        <f t="shared" si="19"/>
        <v>0</v>
      </c>
      <c r="BJ18" s="259"/>
      <c r="BK18" s="260" t="str">
        <f t="shared" si="27"/>
        <v xml:space="preserve"> </v>
      </c>
      <c r="BL18" s="258"/>
      <c r="BM18" s="258"/>
      <c r="BO18" s="256">
        <f t="shared" si="20"/>
        <v>0</v>
      </c>
      <c r="BP18" s="257"/>
      <c r="BQ18" s="257"/>
      <c r="BR18" s="260" t="str">
        <f t="shared" si="21"/>
        <v xml:space="preserve"> </v>
      </c>
      <c r="BT18" s="256">
        <f t="shared" si="22"/>
        <v>0</v>
      </c>
      <c r="BU18" s="257"/>
      <c r="BV18" s="258" t="str">
        <f t="shared" si="28"/>
        <v xml:space="preserve"> </v>
      </c>
      <c r="BW18" s="259">
        <f t="shared" si="23"/>
        <v>3</v>
      </c>
      <c r="BX18" s="259"/>
      <c r="BY18" s="260" t="str">
        <f t="shared" si="29"/>
        <v>A(B)</v>
      </c>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row>
    <row r="19" spans="2:99" ht="3.75" customHeight="1" x14ac:dyDescent="0.25">
      <c r="AP19" s="249" t="s">
        <v>76</v>
      </c>
      <c r="AQ19" s="250">
        <v>5</v>
      </c>
      <c r="AR19" s="251">
        <f t="shared" si="30"/>
        <v>2</v>
      </c>
      <c r="AS19" s="252">
        <f>IF(AQ19&lt;=$AR$10,IF($AR$12-AS15-AS16-AS17-AS18&gt;0,1,0),0)</f>
        <v>0</v>
      </c>
      <c r="AT19" s="253">
        <f t="shared" si="24"/>
        <v>2</v>
      </c>
      <c r="AV19" s="249" t="s">
        <v>76</v>
      </c>
      <c r="AW19" s="250">
        <v>5</v>
      </c>
      <c r="AX19" s="254">
        <f>IF('Inserimento Dati'!H60="SI",1,0)</f>
        <v>0</v>
      </c>
      <c r="AY19" s="251">
        <f>IF(+'Inserimento Dati'!M61&lt;&gt;" ",+'Inserimento Dati'!M61,0)</f>
        <v>2</v>
      </c>
      <c r="AZ19" s="252">
        <f>IF(+'Inserimento Dati'!M62&lt;&gt;" ",+'Inserimento Dati'!M62,0)</f>
        <v>0</v>
      </c>
      <c r="BA19" s="253">
        <f t="shared" si="25"/>
        <v>0</v>
      </c>
      <c r="BB19" s="255">
        <f>MAXA('Inserimento Dati'!N61,'Inserimento Dati'!N62)</f>
        <v>144</v>
      </c>
      <c r="BD19" s="256">
        <f t="shared" si="26"/>
        <v>0</v>
      </c>
      <c r="BE19" s="257"/>
      <c r="BF19" s="258" t="str">
        <f t="shared" si="18"/>
        <v xml:space="preserve"> </v>
      </c>
      <c r="BG19" s="258"/>
      <c r="BH19" s="258"/>
      <c r="BI19" s="259">
        <f t="shared" si="19"/>
        <v>0</v>
      </c>
      <c r="BJ19" s="259"/>
      <c r="BK19" s="260" t="str">
        <f t="shared" si="27"/>
        <v xml:space="preserve"> </v>
      </c>
      <c r="BL19" s="258"/>
      <c r="BM19" s="258"/>
      <c r="BO19" s="256">
        <f t="shared" si="20"/>
        <v>0</v>
      </c>
      <c r="BP19" s="257"/>
      <c r="BQ19" s="257"/>
      <c r="BR19" s="260" t="str">
        <f t="shared" si="21"/>
        <v xml:space="preserve"> </v>
      </c>
      <c r="BT19" s="256">
        <f t="shared" si="22"/>
        <v>0</v>
      </c>
      <c r="BU19" s="257"/>
      <c r="BV19" s="258" t="str">
        <f t="shared" si="28"/>
        <v xml:space="preserve"> </v>
      </c>
      <c r="BW19" s="259">
        <f t="shared" si="23"/>
        <v>2</v>
      </c>
      <c r="BX19" s="259"/>
      <c r="BY19" s="260" t="str">
        <f t="shared" si="29"/>
        <v>A(B)</v>
      </c>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row>
    <row r="20" spans="2:99" ht="15.75" x14ac:dyDescent="0.25">
      <c r="B20" s="371" t="s">
        <v>98</v>
      </c>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P20" s="249" t="s">
        <v>76</v>
      </c>
      <c r="AQ20" s="250">
        <v>6</v>
      </c>
      <c r="AR20" s="251">
        <f t="shared" si="30"/>
        <v>2</v>
      </c>
      <c r="AS20" s="252">
        <f>IF(AQ20&lt;=$AR$10,IF($AR$12-AS15-AS16-AS17-AS18-AS19&gt;0,1,0),0)</f>
        <v>0</v>
      </c>
      <c r="AT20" s="253">
        <f t="shared" si="24"/>
        <v>2</v>
      </c>
      <c r="AV20" s="249" t="s">
        <v>76</v>
      </c>
      <c r="AW20" s="250">
        <v>6</v>
      </c>
      <c r="AX20" s="254">
        <f>IF('Inserimento Dati'!H71="SI",1,0)</f>
        <v>0</v>
      </c>
      <c r="AY20" s="251">
        <f>IF(+'Inserimento Dati'!M72&lt;&gt;" ",+'Inserimento Dati'!M72,0)</f>
        <v>2</v>
      </c>
      <c r="AZ20" s="252">
        <f>IF(+'Inserimento Dati'!M73&lt;&gt;" ",+'Inserimento Dati'!M73,0)</f>
        <v>0</v>
      </c>
      <c r="BA20" s="253">
        <f t="shared" si="25"/>
        <v>0</v>
      </c>
      <c r="BB20" s="255">
        <f>MAXA('Inserimento Dati'!N72,'Inserimento Dati'!N73)</f>
        <v>144</v>
      </c>
      <c r="BD20" s="256">
        <f t="shared" si="26"/>
        <v>0</v>
      </c>
      <c r="BE20" s="257"/>
      <c r="BF20" s="258" t="str">
        <f t="shared" si="18"/>
        <v xml:space="preserve"> </v>
      </c>
      <c r="BG20" s="258"/>
      <c r="BH20" s="258"/>
      <c r="BI20" s="259">
        <f t="shared" si="19"/>
        <v>0</v>
      </c>
      <c r="BJ20" s="259"/>
      <c r="BK20" s="260" t="str">
        <f t="shared" si="27"/>
        <v xml:space="preserve"> </v>
      </c>
      <c r="BL20" s="258"/>
      <c r="BM20" s="258"/>
      <c r="BO20" s="256">
        <f t="shared" si="20"/>
        <v>0</v>
      </c>
      <c r="BP20" s="257"/>
      <c r="BQ20" s="257"/>
      <c r="BR20" s="260" t="str">
        <f t="shared" si="21"/>
        <v xml:space="preserve"> </v>
      </c>
      <c r="BT20" s="256">
        <f t="shared" si="22"/>
        <v>0</v>
      </c>
      <c r="BU20" s="257"/>
      <c r="BV20" s="258" t="str">
        <f t="shared" si="28"/>
        <v xml:space="preserve"> </v>
      </c>
      <c r="BW20" s="259">
        <f t="shared" si="23"/>
        <v>2</v>
      </c>
      <c r="BX20" s="259"/>
      <c r="BY20" s="260" t="str">
        <f t="shared" si="29"/>
        <v>A(B)</v>
      </c>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row>
    <row r="21" spans="2:99" ht="15.75" x14ac:dyDescent="0.25">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P21" s="249"/>
      <c r="AQ21" s="250"/>
      <c r="AR21" s="251"/>
      <c r="AS21" s="252"/>
      <c r="AT21" s="253"/>
      <c r="AV21" s="249"/>
      <c r="AW21" s="250"/>
      <c r="AX21" s="254"/>
      <c r="AY21" s="251"/>
      <c r="AZ21" s="252"/>
      <c r="BA21" s="253"/>
      <c r="BB21" s="255"/>
      <c r="BD21" s="256"/>
      <c r="BE21" s="257"/>
      <c r="BF21" s="258"/>
      <c r="BG21" s="258"/>
      <c r="BH21" s="258"/>
      <c r="BI21" s="259"/>
      <c r="BJ21" s="259"/>
      <c r="BK21" s="260"/>
      <c r="BL21" s="258"/>
      <c r="BM21" s="258"/>
      <c r="BO21" s="256"/>
      <c r="BP21" s="257"/>
      <c r="BQ21" s="257"/>
      <c r="BR21" s="260"/>
      <c r="BT21" s="256"/>
      <c r="BU21" s="257"/>
      <c r="BV21" s="258"/>
      <c r="BW21" s="259"/>
      <c r="BX21" s="259"/>
      <c r="BY21" s="260"/>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row>
    <row r="22" spans="2:99" ht="15.75" x14ac:dyDescent="0.25">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P22" s="249"/>
      <c r="AQ22" s="250"/>
      <c r="AR22" s="251"/>
      <c r="AS22" s="252"/>
      <c r="AT22" s="253"/>
      <c r="AV22" s="249"/>
      <c r="AW22" s="250"/>
      <c r="AX22" s="254"/>
      <c r="AY22" s="251"/>
      <c r="AZ22" s="252"/>
      <c r="BA22" s="253"/>
      <c r="BB22" s="255"/>
      <c r="BD22" s="256"/>
      <c r="BE22" s="257"/>
      <c r="BF22" s="258"/>
      <c r="BG22" s="258"/>
      <c r="BH22" s="258"/>
      <c r="BI22" s="259"/>
      <c r="BJ22" s="259"/>
      <c r="BK22" s="260"/>
      <c r="BL22" s="258"/>
      <c r="BM22" s="258"/>
      <c r="BO22" s="256"/>
      <c r="BP22" s="257"/>
      <c r="BQ22" s="257"/>
      <c r="BR22" s="260"/>
      <c r="BT22" s="256"/>
      <c r="BU22" s="257"/>
      <c r="BV22" s="258"/>
      <c r="BW22" s="259"/>
      <c r="BX22" s="259"/>
      <c r="BY22" s="260"/>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row>
    <row r="23" spans="2:99" ht="10.5" customHeight="1" x14ac:dyDescent="0.25">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P23" s="249"/>
      <c r="AQ23" s="250"/>
      <c r="AR23" s="251"/>
      <c r="AS23" s="252"/>
      <c r="AT23" s="253"/>
      <c r="AV23" s="249"/>
      <c r="AW23" s="250"/>
      <c r="AX23" s="254"/>
      <c r="AY23" s="251"/>
      <c r="AZ23" s="252"/>
      <c r="BA23" s="253"/>
      <c r="BB23" s="255"/>
      <c r="BD23" s="256"/>
      <c r="BE23" s="257"/>
      <c r="BF23" s="258"/>
      <c r="BG23" s="258"/>
      <c r="BH23" s="258"/>
      <c r="BI23" s="259"/>
      <c r="BJ23" s="259"/>
      <c r="BK23" s="260"/>
      <c r="BL23" s="258"/>
      <c r="BM23" s="258"/>
      <c r="BO23" s="256"/>
      <c r="BP23" s="257"/>
      <c r="BQ23" s="257"/>
      <c r="BR23" s="260"/>
      <c r="BT23" s="256"/>
      <c r="BU23" s="257"/>
      <c r="BV23" s="258"/>
      <c r="BW23" s="259"/>
      <c r="BX23" s="259"/>
      <c r="BY23" s="260"/>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row>
    <row r="24" spans="2:99" ht="35.25" customHeight="1" x14ac:dyDescent="0.25">
      <c r="B24" s="360" t="s">
        <v>106</v>
      </c>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P24" s="249"/>
      <c r="AQ24" s="250"/>
      <c r="AR24" s="251"/>
      <c r="AS24" s="252"/>
      <c r="AT24" s="253"/>
      <c r="AV24" s="249"/>
      <c r="AW24" s="250"/>
      <c r="AX24" s="254"/>
      <c r="AY24" s="251"/>
      <c r="AZ24" s="252"/>
      <c r="BA24" s="253"/>
      <c r="BB24" s="255"/>
      <c r="BD24" s="256"/>
      <c r="BE24" s="257"/>
      <c r="BF24" s="258"/>
      <c r="BG24" s="258"/>
      <c r="BH24" s="258"/>
      <c r="BI24" s="259"/>
      <c r="BJ24" s="259"/>
      <c r="BK24" s="260"/>
      <c r="BL24" s="258"/>
      <c r="BM24" s="258"/>
      <c r="BO24" s="256"/>
      <c r="BP24" s="257"/>
      <c r="BQ24" s="257"/>
      <c r="BR24" s="260"/>
      <c r="BT24" s="256"/>
      <c r="BU24" s="257"/>
      <c r="BV24" s="258"/>
      <c r="BW24" s="259"/>
      <c r="BX24" s="259"/>
      <c r="BY24" s="260"/>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row>
    <row r="25" spans="2:99" ht="10.5" customHeight="1" thickBot="1" x14ac:dyDescent="0.3">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P25" s="249"/>
      <c r="AQ25" s="250"/>
      <c r="AR25" s="251"/>
      <c r="AS25" s="252"/>
      <c r="AT25" s="253"/>
      <c r="AV25" s="249"/>
      <c r="AW25" s="250"/>
      <c r="AX25" s="254"/>
      <c r="AY25" s="251"/>
      <c r="AZ25" s="252"/>
      <c r="BA25" s="253"/>
      <c r="BB25" s="255"/>
      <c r="BD25" s="256"/>
      <c r="BE25" s="257"/>
      <c r="BF25" s="258"/>
      <c r="BG25" s="258"/>
      <c r="BH25" s="258"/>
      <c r="BI25" s="259"/>
      <c r="BJ25" s="259"/>
      <c r="BK25" s="260"/>
      <c r="BL25" s="258"/>
      <c r="BM25" s="258"/>
      <c r="BO25" s="256"/>
      <c r="BP25" s="257"/>
      <c r="BQ25" s="257"/>
      <c r="BR25" s="260"/>
      <c r="BT25" s="256"/>
      <c r="BU25" s="257"/>
      <c r="BV25" s="258"/>
      <c r="BW25" s="259"/>
      <c r="BX25" s="259"/>
      <c r="BY25" s="260"/>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row>
    <row r="26" spans="2:99" ht="16.5" thickBot="1" x14ac:dyDescent="0.3">
      <c r="B26" s="205" t="s">
        <v>40</v>
      </c>
      <c r="C26" s="206"/>
      <c r="D26" s="361" t="str">
        <f>+D5</f>
        <v>1° Seminterrato</v>
      </c>
      <c r="E26" s="362"/>
      <c r="F26" s="362"/>
      <c r="G26" s="362"/>
      <c r="H26" s="362"/>
      <c r="I26" s="362"/>
      <c r="J26" s="362"/>
      <c r="K26" s="207"/>
      <c r="L26" s="207"/>
      <c r="M26" s="207"/>
      <c r="N26" s="207"/>
      <c r="O26" s="207"/>
      <c r="P26" s="207"/>
      <c r="Q26" s="207"/>
      <c r="R26" s="207"/>
      <c r="S26" s="207"/>
      <c r="T26" s="207"/>
      <c r="U26" s="207"/>
      <c r="V26" s="207"/>
      <c r="W26" s="207"/>
      <c r="X26" s="207"/>
      <c r="Y26" s="207"/>
      <c r="Z26" s="207"/>
      <c r="AA26" s="207"/>
      <c r="AB26" s="207"/>
      <c r="AC26" s="207"/>
      <c r="AD26" s="208" t="s">
        <v>101</v>
      </c>
      <c r="AN26" s="303" t="s">
        <v>107</v>
      </c>
      <c r="AP26" s="249"/>
      <c r="AQ26" s="250"/>
      <c r="AR26" s="251"/>
      <c r="AS26" s="252"/>
      <c r="AT26" s="253"/>
      <c r="AV26" s="249"/>
      <c r="AW26" s="250"/>
      <c r="AX26" s="254"/>
      <c r="AY26" s="251"/>
      <c r="AZ26" s="252"/>
      <c r="BA26" s="253"/>
      <c r="BB26" s="255"/>
      <c r="BD26" s="256"/>
      <c r="BE26" s="257"/>
      <c r="BF26" s="258"/>
      <c r="BG26" s="258"/>
      <c r="BH26" s="258"/>
      <c r="BI26" s="259"/>
      <c r="BJ26" s="259"/>
      <c r="BK26" s="260"/>
      <c r="BL26" s="258"/>
      <c r="BM26" s="258"/>
      <c r="BO26" s="256"/>
      <c r="BP26" s="257"/>
      <c r="BQ26" s="257"/>
      <c r="BR26" s="260"/>
      <c r="BT26" s="256"/>
      <c r="BU26" s="257"/>
      <c r="BV26" s="258"/>
      <c r="BW26" s="259"/>
      <c r="BX26" s="259"/>
      <c r="BY26" s="260"/>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row>
    <row r="27" spans="2:99" ht="6" customHeight="1" thickBot="1" x14ac:dyDescent="0.3">
      <c r="AP27" s="249"/>
      <c r="AQ27" s="250"/>
      <c r="AR27" s="251"/>
      <c r="AS27" s="252"/>
      <c r="AT27" s="253"/>
      <c r="AV27" s="249"/>
      <c r="AW27" s="250"/>
      <c r="AX27" s="254"/>
      <c r="AY27" s="251"/>
      <c r="AZ27" s="252"/>
      <c r="BA27" s="253"/>
      <c r="BB27" s="255"/>
      <c r="BD27" s="256"/>
      <c r="BE27" s="257"/>
      <c r="BF27" s="258"/>
      <c r="BG27" s="258"/>
      <c r="BH27" s="258"/>
      <c r="BI27" s="259"/>
      <c r="BJ27" s="259"/>
      <c r="BK27" s="260"/>
      <c r="BL27" s="258"/>
      <c r="BM27" s="258"/>
      <c r="BO27" s="256"/>
      <c r="BP27" s="257"/>
      <c r="BQ27" s="257"/>
      <c r="BR27" s="260"/>
      <c r="BT27" s="256"/>
      <c r="BU27" s="257"/>
      <c r="BV27" s="258"/>
      <c r="BW27" s="259"/>
      <c r="BX27" s="259"/>
      <c r="BY27" s="260"/>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row>
    <row r="28" spans="2:99" ht="15.75" x14ac:dyDescent="0.25">
      <c r="B28" s="363" t="s">
        <v>112</v>
      </c>
      <c r="C28" s="366"/>
      <c r="D28" s="363" t="s">
        <v>94</v>
      </c>
      <c r="E28" s="363" t="s">
        <v>114</v>
      </c>
      <c r="F28" s="365"/>
      <c r="G28" s="365"/>
      <c r="H28" s="365"/>
      <c r="I28" s="365"/>
      <c r="J28" s="365"/>
      <c r="K28" s="366"/>
      <c r="L28" s="363" t="s">
        <v>94</v>
      </c>
      <c r="M28" s="363" t="s">
        <v>114</v>
      </c>
      <c r="N28" s="365"/>
      <c r="O28" s="365"/>
      <c r="P28" s="365"/>
      <c r="Q28" s="365"/>
      <c r="R28" s="366"/>
      <c r="S28" s="363" t="s">
        <v>94</v>
      </c>
      <c r="T28" s="363" t="s">
        <v>114</v>
      </c>
      <c r="U28" s="365"/>
      <c r="V28" s="365"/>
      <c r="W28" s="365"/>
      <c r="X28" s="365"/>
      <c r="Y28" s="369"/>
      <c r="Z28" s="367" t="s">
        <v>96</v>
      </c>
      <c r="AA28" s="368"/>
      <c r="AB28" s="368"/>
      <c r="AC28" s="368"/>
      <c r="AD28" s="368"/>
      <c r="AP28" s="249"/>
      <c r="AQ28" s="250"/>
      <c r="AR28" s="251"/>
      <c r="AS28" s="252"/>
      <c r="AT28" s="253"/>
      <c r="AV28" s="249"/>
      <c r="AW28" s="250"/>
      <c r="AX28" s="254"/>
      <c r="AY28" s="251"/>
      <c r="AZ28" s="252"/>
      <c r="BA28" s="253"/>
      <c r="BB28" s="255"/>
      <c r="BD28" s="256"/>
      <c r="BE28" s="257"/>
      <c r="BF28" s="258"/>
      <c r="BG28" s="258"/>
      <c r="BH28" s="258"/>
      <c r="BI28" s="259"/>
      <c r="BJ28" s="259"/>
      <c r="BK28" s="260"/>
      <c r="BL28" s="258"/>
      <c r="BM28" s="258"/>
      <c r="BO28" s="256"/>
      <c r="BP28" s="257"/>
      <c r="BQ28" s="257"/>
      <c r="BR28" s="260"/>
      <c r="BT28" s="256"/>
      <c r="BU28" s="257"/>
      <c r="BV28" s="258"/>
      <c r="BW28" s="259"/>
      <c r="BX28" s="259"/>
      <c r="BY28" s="260"/>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row>
    <row r="29" spans="2:99" ht="15.75" x14ac:dyDescent="0.25">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70"/>
      <c r="Z29" s="209" t="s">
        <v>58</v>
      </c>
      <c r="AA29" s="209" t="s">
        <v>61</v>
      </c>
      <c r="AB29" s="209"/>
      <c r="AC29" s="209" t="s">
        <v>58</v>
      </c>
      <c r="AD29" s="209" t="s">
        <v>61</v>
      </c>
      <c r="AP29" s="249"/>
      <c r="AQ29" s="250"/>
      <c r="AR29" s="251"/>
      <c r="AS29" s="252"/>
      <c r="AT29" s="253"/>
      <c r="AV29" s="249"/>
      <c r="AW29" s="250"/>
      <c r="AX29" s="254"/>
      <c r="AY29" s="251"/>
      <c r="AZ29" s="252"/>
      <c r="BA29" s="253"/>
      <c r="BB29" s="255"/>
      <c r="BD29" s="256"/>
      <c r="BE29" s="257"/>
      <c r="BF29" s="258"/>
      <c r="BG29" s="258"/>
      <c r="BH29" s="258"/>
      <c r="BI29" s="259"/>
      <c r="BJ29" s="259"/>
      <c r="BK29" s="260"/>
      <c r="BL29" s="258"/>
      <c r="BM29" s="258"/>
      <c r="BO29" s="256"/>
      <c r="BP29" s="257"/>
      <c r="BQ29" s="257"/>
      <c r="BR29" s="260"/>
      <c r="BT29" s="256"/>
      <c r="BU29" s="257"/>
      <c r="BV29" s="258"/>
      <c r="BW29" s="259"/>
      <c r="BX29" s="259"/>
      <c r="BY29" s="260"/>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row>
    <row r="30" spans="2:99" ht="15.75" x14ac:dyDescent="0.25">
      <c r="B30" s="218" t="str">
        <f t="shared" ref="B30:B39" si="31">+B9</f>
        <v>N.1</v>
      </c>
      <c r="C30" s="219"/>
      <c r="D30" s="304"/>
      <c r="E30" s="304"/>
      <c r="F30" s="305"/>
      <c r="G30" s="305"/>
      <c r="H30" s="304"/>
      <c r="I30" s="304"/>
      <c r="J30" s="305"/>
      <c r="K30" s="219"/>
      <c r="L30" s="306"/>
      <c r="M30" s="306"/>
      <c r="N30" s="192"/>
      <c r="O30" s="306"/>
      <c r="P30" s="306"/>
      <c r="Q30" s="192"/>
      <c r="R30" s="219"/>
      <c r="S30" s="306"/>
      <c r="T30" s="307"/>
      <c r="U30" s="192"/>
      <c r="V30" s="308"/>
      <c r="W30" s="192"/>
      <c r="X30" s="192"/>
      <c r="Y30" s="19"/>
      <c r="Z30" s="306"/>
      <c r="AA30" s="306"/>
      <c r="AB30" s="306"/>
      <c r="AC30" s="306"/>
      <c r="AD30" s="306"/>
      <c r="AP30" s="249"/>
      <c r="AQ30" s="250"/>
      <c r="AR30" s="251"/>
      <c r="AS30" s="252"/>
      <c r="AT30" s="253"/>
      <c r="AV30" s="249"/>
      <c r="AW30" s="250"/>
      <c r="AX30" s="254"/>
      <c r="AY30" s="251"/>
      <c r="AZ30" s="252"/>
      <c r="BA30" s="253"/>
      <c r="BB30" s="255"/>
      <c r="BD30" s="256"/>
      <c r="BE30" s="257"/>
      <c r="BF30" s="258"/>
      <c r="BG30" s="258"/>
      <c r="BH30" s="258"/>
      <c r="BI30" s="259"/>
      <c r="BJ30" s="259"/>
      <c r="BK30" s="260"/>
      <c r="BL30" s="258"/>
      <c r="BM30" s="258"/>
      <c r="BO30" s="256"/>
      <c r="BP30" s="257"/>
      <c r="BQ30" s="257"/>
      <c r="BR30" s="260"/>
      <c r="BT30" s="256"/>
      <c r="BU30" s="257"/>
      <c r="BV30" s="258"/>
      <c r="BW30" s="259"/>
      <c r="BX30" s="259"/>
      <c r="BY30" s="260"/>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row>
    <row r="31" spans="2:99" ht="15.75" x14ac:dyDescent="0.25">
      <c r="B31" s="236" t="str">
        <f t="shared" si="31"/>
        <v>N. 2</v>
      </c>
      <c r="C31" s="219"/>
      <c r="D31" s="313"/>
      <c r="E31" s="314"/>
      <c r="F31" s="193"/>
      <c r="G31" s="193"/>
      <c r="H31" s="314"/>
      <c r="I31" s="193"/>
      <c r="J31" s="193"/>
      <c r="K31" s="219"/>
      <c r="L31" s="313"/>
      <c r="M31" s="315"/>
      <c r="N31" s="316"/>
      <c r="O31" s="317"/>
      <c r="P31" s="318"/>
      <c r="Q31" s="193"/>
      <c r="R31" s="228"/>
      <c r="S31" s="313"/>
      <c r="T31" s="319"/>
      <c r="U31" s="193"/>
      <c r="V31" s="315"/>
      <c r="W31" s="193"/>
      <c r="X31" s="193"/>
      <c r="Y31" s="19"/>
      <c r="Z31" s="313"/>
      <c r="AA31" s="313"/>
      <c r="AB31" s="313"/>
      <c r="AC31" s="313"/>
      <c r="AD31" s="313"/>
      <c r="AP31" s="249"/>
      <c r="AQ31" s="250"/>
      <c r="AR31" s="251"/>
      <c r="AS31" s="252"/>
      <c r="AT31" s="253"/>
      <c r="AV31" s="249"/>
      <c r="AW31" s="250"/>
      <c r="AX31" s="254"/>
      <c r="AY31" s="251"/>
      <c r="AZ31" s="252"/>
      <c r="BA31" s="253"/>
      <c r="BB31" s="255"/>
      <c r="BD31" s="256"/>
      <c r="BE31" s="257"/>
      <c r="BF31" s="258"/>
      <c r="BG31" s="258"/>
      <c r="BH31" s="258"/>
      <c r="BI31" s="259"/>
      <c r="BJ31" s="259"/>
      <c r="BK31" s="260"/>
      <c r="BL31" s="258"/>
      <c r="BM31" s="258"/>
      <c r="BO31" s="256"/>
      <c r="BP31" s="257"/>
      <c r="BQ31" s="257"/>
      <c r="BR31" s="260"/>
      <c r="BT31" s="256"/>
      <c r="BU31" s="257"/>
      <c r="BV31" s="258"/>
      <c r="BW31" s="259"/>
      <c r="BX31" s="259"/>
      <c r="BY31" s="260"/>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row>
    <row r="32" spans="2:99" ht="15.75" x14ac:dyDescent="0.25">
      <c r="B32" s="218" t="str">
        <f t="shared" si="31"/>
        <v>N. 3</v>
      </c>
      <c r="C32" s="219"/>
      <c r="D32" s="306"/>
      <c r="E32" s="309"/>
      <c r="F32" s="192"/>
      <c r="G32" s="192"/>
      <c r="H32" s="309"/>
      <c r="I32" s="192"/>
      <c r="J32" s="192"/>
      <c r="K32" s="219"/>
      <c r="L32" s="306"/>
      <c r="M32" s="308"/>
      <c r="N32" s="310"/>
      <c r="O32" s="311"/>
      <c r="P32" s="312"/>
      <c r="Q32" s="192"/>
      <c r="R32" s="228"/>
      <c r="S32" s="306"/>
      <c r="T32" s="307"/>
      <c r="U32" s="192"/>
      <c r="V32" s="308"/>
      <c r="W32" s="192"/>
      <c r="X32" s="192"/>
      <c r="Y32" s="19"/>
      <c r="Z32" s="306"/>
      <c r="AA32" s="306"/>
      <c r="AB32" s="306"/>
      <c r="AC32" s="306"/>
      <c r="AD32" s="306"/>
      <c r="AP32" s="249"/>
      <c r="AQ32" s="250"/>
      <c r="AR32" s="251"/>
      <c r="AS32" s="252"/>
      <c r="AT32" s="253"/>
      <c r="AV32" s="249"/>
      <c r="AW32" s="250"/>
      <c r="AX32" s="254"/>
      <c r="AY32" s="251"/>
      <c r="AZ32" s="252"/>
      <c r="BA32" s="253"/>
      <c r="BB32" s="255"/>
      <c r="BD32" s="256"/>
      <c r="BE32" s="257"/>
      <c r="BF32" s="258"/>
      <c r="BG32" s="258"/>
      <c r="BH32" s="258"/>
      <c r="BI32" s="259"/>
      <c r="BJ32" s="259"/>
      <c r="BK32" s="260"/>
      <c r="BL32" s="258"/>
      <c r="BM32" s="258"/>
      <c r="BO32" s="256"/>
      <c r="BP32" s="257"/>
      <c r="BQ32" s="257"/>
      <c r="BR32" s="260"/>
      <c r="BT32" s="256"/>
      <c r="BU32" s="257"/>
      <c r="BV32" s="258"/>
      <c r="BW32" s="259"/>
      <c r="BX32" s="259"/>
      <c r="BY32" s="260"/>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row>
    <row r="33" spans="2:99" ht="15.75" x14ac:dyDescent="0.25">
      <c r="B33" s="236" t="str">
        <f t="shared" si="31"/>
        <v>N. 4</v>
      </c>
      <c r="C33" s="219"/>
      <c r="D33" s="313"/>
      <c r="E33" s="314"/>
      <c r="F33" s="193"/>
      <c r="G33" s="193"/>
      <c r="H33" s="193"/>
      <c r="I33" s="193"/>
      <c r="J33" s="193"/>
      <c r="K33" s="219"/>
      <c r="L33" s="313"/>
      <c r="M33" s="315"/>
      <c r="N33" s="316"/>
      <c r="O33" s="317"/>
      <c r="P33" s="318"/>
      <c r="Q33" s="193"/>
      <c r="R33" s="228"/>
      <c r="S33" s="313"/>
      <c r="T33" s="319"/>
      <c r="U33" s="193"/>
      <c r="V33" s="315"/>
      <c r="W33" s="193"/>
      <c r="X33" s="193"/>
      <c r="Y33" s="19"/>
      <c r="Z33" s="313"/>
      <c r="AA33" s="313"/>
      <c r="AB33" s="313"/>
      <c r="AC33" s="313"/>
      <c r="AD33" s="313"/>
      <c r="AP33" s="249"/>
      <c r="AQ33" s="250"/>
      <c r="AR33" s="251"/>
      <c r="AS33" s="252"/>
      <c r="AT33" s="253"/>
      <c r="AV33" s="249"/>
      <c r="AW33" s="250"/>
      <c r="AX33" s="254"/>
      <c r="AY33" s="251"/>
      <c r="AZ33" s="252"/>
      <c r="BA33" s="253"/>
      <c r="BB33" s="255"/>
      <c r="BD33" s="256"/>
      <c r="BE33" s="257"/>
      <c r="BF33" s="258"/>
      <c r="BG33" s="258"/>
      <c r="BH33" s="258"/>
      <c r="BI33" s="259"/>
      <c r="BJ33" s="259"/>
      <c r="BK33" s="260"/>
      <c r="BL33" s="258"/>
      <c r="BM33" s="258"/>
      <c r="BO33" s="256"/>
      <c r="BP33" s="257"/>
      <c r="BQ33" s="257"/>
      <c r="BR33" s="260"/>
      <c r="BT33" s="256"/>
      <c r="BU33" s="257"/>
      <c r="BV33" s="258"/>
      <c r="BW33" s="259"/>
      <c r="BX33" s="259"/>
      <c r="BY33" s="260"/>
      <c r="BZ33" s="199"/>
      <c r="CA33" s="199"/>
      <c r="CB33" s="199"/>
      <c r="CC33" s="199"/>
      <c r="CD33" s="199"/>
      <c r="CE33" s="199"/>
      <c r="CF33" s="199"/>
      <c r="CG33" s="199"/>
      <c r="CH33" s="199"/>
      <c r="CI33" s="199"/>
      <c r="CJ33" s="199"/>
      <c r="CK33" s="199"/>
      <c r="CL33" s="199"/>
      <c r="CM33" s="199"/>
      <c r="CN33" s="199"/>
      <c r="CO33" s="199"/>
      <c r="CP33" s="199"/>
      <c r="CQ33" s="199"/>
      <c r="CR33" s="199"/>
      <c r="CS33" s="199"/>
      <c r="CT33" s="199"/>
      <c r="CU33" s="199"/>
    </row>
    <row r="34" spans="2:99" ht="15.75" x14ac:dyDescent="0.25">
      <c r="B34" s="218" t="str">
        <f t="shared" si="31"/>
        <v>N. 5</v>
      </c>
      <c r="C34" s="219"/>
      <c r="D34" s="306"/>
      <c r="E34" s="309"/>
      <c r="F34" s="192"/>
      <c r="G34" s="192"/>
      <c r="H34" s="192"/>
      <c r="I34" s="192"/>
      <c r="J34" s="192"/>
      <c r="K34" s="219"/>
      <c r="L34" s="306"/>
      <c r="M34" s="308"/>
      <c r="N34" s="310"/>
      <c r="O34" s="311"/>
      <c r="P34" s="312"/>
      <c r="Q34" s="192"/>
      <c r="R34" s="228"/>
      <c r="S34" s="306"/>
      <c r="T34" s="307"/>
      <c r="U34" s="192"/>
      <c r="V34" s="308"/>
      <c r="W34" s="192"/>
      <c r="X34" s="192"/>
      <c r="Y34" s="19"/>
      <c r="Z34" s="306"/>
      <c r="AA34" s="306"/>
      <c r="AB34" s="306"/>
      <c r="AC34" s="306"/>
      <c r="AD34" s="306"/>
      <c r="AP34" s="249"/>
      <c r="AQ34" s="250"/>
      <c r="AR34" s="251"/>
      <c r="AS34" s="252"/>
      <c r="AT34" s="253"/>
      <c r="AV34" s="249"/>
      <c r="AW34" s="250"/>
      <c r="AX34" s="254"/>
      <c r="AY34" s="251"/>
      <c r="AZ34" s="252"/>
      <c r="BA34" s="253"/>
      <c r="BB34" s="255"/>
      <c r="BD34" s="256"/>
      <c r="BE34" s="257"/>
      <c r="BF34" s="258"/>
      <c r="BG34" s="258"/>
      <c r="BH34" s="258"/>
      <c r="BI34" s="259"/>
      <c r="BJ34" s="259"/>
      <c r="BK34" s="260"/>
      <c r="BL34" s="258"/>
      <c r="BM34" s="258"/>
      <c r="BO34" s="256"/>
      <c r="BP34" s="257"/>
      <c r="BQ34" s="257"/>
      <c r="BR34" s="260"/>
      <c r="BT34" s="256"/>
      <c r="BU34" s="257"/>
      <c r="BV34" s="258"/>
      <c r="BW34" s="259"/>
      <c r="BX34" s="259"/>
      <c r="BY34" s="260"/>
      <c r="BZ34" s="199"/>
      <c r="CA34" s="199"/>
      <c r="CB34" s="199"/>
      <c r="CC34" s="199"/>
      <c r="CD34" s="199"/>
      <c r="CE34" s="199"/>
      <c r="CF34" s="199"/>
      <c r="CG34" s="199"/>
      <c r="CH34" s="199"/>
      <c r="CI34" s="199"/>
      <c r="CJ34" s="199"/>
      <c r="CK34" s="199"/>
      <c r="CL34" s="199"/>
      <c r="CM34" s="199"/>
      <c r="CN34" s="199"/>
      <c r="CO34" s="199"/>
      <c r="CP34" s="199"/>
      <c r="CQ34" s="199"/>
      <c r="CR34" s="199"/>
      <c r="CS34" s="199"/>
      <c r="CT34" s="199"/>
      <c r="CU34" s="199"/>
    </row>
    <row r="35" spans="2:99" ht="15.75" x14ac:dyDescent="0.25">
      <c r="B35" s="236" t="str">
        <f t="shared" si="31"/>
        <v>N. 6</v>
      </c>
      <c r="C35" s="219"/>
      <c r="D35" s="313"/>
      <c r="E35" s="314"/>
      <c r="F35" s="193"/>
      <c r="G35" s="193"/>
      <c r="H35" s="193"/>
      <c r="I35" s="193"/>
      <c r="J35" s="193"/>
      <c r="K35" s="219"/>
      <c r="L35" s="313"/>
      <c r="M35" s="315"/>
      <c r="N35" s="316"/>
      <c r="O35" s="317"/>
      <c r="P35" s="318"/>
      <c r="Q35" s="193"/>
      <c r="R35" s="228"/>
      <c r="S35" s="313"/>
      <c r="T35" s="319"/>
      <c r="U35" s="193"/>
      <c r="V35" s="315"/>
      <c r="W35" s="193"/>
      <c r="X35" s="193"/>
      <c r="Y35" s="19"/>
      <c r="Z35" s="313"/>
      <c r="AA35" s="313"/>
      <c r="AB35" s="313"/>
      <c r="AC35" s="313"/>
      <c r="AD35" s="313"/>
      <c r="AP35" s="249"/>
      <c r="AQ35" s="250"/>
      <c r="AR35" s="251"/>
      <c r="AS35" s="252"/>
      <c r="AT35" s="253"/>
      <c r="AV35" s="249"/>
      <c r="AW35" s="250"/>
      <c r="AX35" s="254"/>
      <c r="AY35" s="251"/>
      <c r="AZ35" s="252"/>
      <c r="BA35" s="253"/>
      <c r="BB35" s="255"/>
      <c r="BD35" s="256"/>
      <c r="BE35" s="257"/>
      <c r="BF35" s="258"/>
      <c r="BG35" s="258"/>
      <c r="BH35" s="258"/>
      <c r="BI35" s="259"/>
      <c r="BJ35" s="259"/>
      <c r="BK35" s="260"/>
      <c r="BL35" s="258"/>
      <c r="BM35" s="258"/>
      <c r="BO35" s="256"/>
      <c r="BP35" s="257"/>
      <c r="BQ35" s="257"/>
      <c r="BR35" s="260"/>
      <c r="BT35" s="256"/>
      <c r="BU35" s="257"/>
      <c r="BV35" s="258"/>
      <c r="BW35" s="259"/>
      <c r="BX35" s="259"/>
      <c r="BY35" s="260"/>
      <c r="BZ35" s="199"/>
      <c r="CA35" s="199"/>
      <c r="CB35" s="199"/>
      <c r="CC35" s="199"/>
      <c r="CD35" s="199"/>
      <c r="CE35" s="199"/>
      <c r="CF35" s="199"/>
      <c r="CG35" s="199"/>
      <c r="CH35" s="199"/>
      <c r="CI35" s="199"/>
      <c r="CJ35" s="199"/>
      <c r="CK35" s="199"/>
      <c r="CL35" s="199"/>
      <c r="CM35" s="199"/>
      <c r="CN35" s="199"/>
      <c r="CO35" s="199"/>
      <c r="CP35" s="199"/>
      <c r="CQ35" s="199"/>
      <c r="CR35" s="199"/>
      <c r="CS35" s="199"/>
      <c r="CT35" s="199"/>
      <c r="CU35" s="199"/>
    </row>
    <row r="36" spans="2:99" ht="15.75" x14ac:dyDescent="0.25">
      <c r="B36" s="218" t="str">
        <f t="shared" si="31"/>
        <v>***</v>
      </c>
      <c r="C36" s="219"/>
      <c r="D36" s="306"/>
      <c r="E36" s="309"/>
      <c r="F36" s="192"/>
      <c r="G36" s="192"/>
      <c r="H36" s="192"/>
      <c r="I36" s="192"/>
      <c r="J36" s="192"/>
      <c r="K36" s="219"/>
      <c r="L36" s="306"/>
      <c r="M36" s="308"/>
      <c r="N36" s="310"/>
      <c r="O36" s="311"/>
      <c r="P36" s="312"/>
      <c r="Q36" s="192"/>
      <c r="R36" s="228"/>
      <c r="S36" s="306"/>
      <c r="T36" s="307"/>
      <c r="U36" s="192"/>
      <c r="V36" s="308"/>
      <c r="W36" s="192"/>
      <c r="X36" s="192"/>
      <c r="Y36" s="19"/>
      <c r="Z36" s="306"/>
      <c r="AA36" s="306"/>
      <c r="AB36" s="306"/>
      <c r="AC36" s="306"/>
      <c r="AD36" s="306"/>
      <c r="AP36" s="249"/>
      <c r="AQ36" s="250"/>
      <c r="AR36" s="251"/>
      <c r="AS36" s="252"/>
      <c r="AT36" s="253"/>
      <c r="AV36" s="249"/>
      <c r="AW36" s="250"/>
      <c r="AX36" s="254"/>
      <c r="AY36" s="251"/>
      <c r="AZ36" s="252"/>
      <c r="BA36" s="253"/>
      <c r="BB36" s="255"/>
      <c r="BD36" s="256"/>
      <c r="BE36" s="257"/>
      <c r="BF36" s="258"/>
      <c r="BG36" s="258"/>
      <c r="BH36" s="258"/>
      <c r="BI36" s="259"/>
      <c r="BJ36" s="259"/>
      <c r="BK36" s="260"/>
      <c r="BL36" s="258"/>
      <c r="BM36" s="258"/>
      <c r="BO36" s="256"/>
      <c r="BP36" s="257"/>
      <c r="BQ36" s="257"/>
      <c r="BR36" s="260"/>
      <c r="BT36" s="256"/>
      <c r="BU36" s="257"/>
      <c r="BV36" s="258"/>
      <c r="BW36" s="259"/>
      <c r="BX36" s="259"/>
      <c r="BY36" s="260"/>
      <c r="BZ36" s="199"/>
      <c r="CA36" s="199"/>
      <c r="CB36" s="199"/>
      <c r="CC36" s="199"/>
      <c r="CD36" s="199"/>
      <c r="CE36" s="199"/>
      <c r="CF36" s="199"/>
      <c r="CG36" s="199"/>
      <c r="CH36" s="199"/>
      <c r="CI36" s="199"/>
      <c r="CJ36" s="199"/>
      <c r="CK36" s="199"/>
      <c r="CL36" s="199"/>
      <c r="CM36" s="199"/>
      <c r="CN36" s="199"/>
      <c r="CO36" s="199"/>
      <c r="CP36" s="199"/>
      <c r="CQ36" s="199"/>
      <c r="CR36" s="199"/>
      <c r="CS36" s="199"/>
      <c r="CT36" s="199"/>
      <c r="CU36" s="199"/>
    </row>
    <row r="37" spans="2:99" ht="15.75" x14ac:dyDescent="0.25">
      <c r="B37" s="236" t="str">
        <f t="shared" si="31"/>
        <v>***</v>
      </c>
      <c r="C37" s="219"/>
      <c r="D37" s="313"/>
      <c r="E37" s="314"/>
      <c r="F37" s="193"/>
      <c r="G37" s="193"/>
      <c r="H37" s="193"/>
      <c r="I37" s="193"/>
      <c r="J37" s="193"/>
      <c r="K37" s="219"/>
      <c r="L37" s="313"/>
      <c r="M37" s="315"/>
      <c r="N37" s="316"/>
      <c r="O37" s="317"/>
      <c r="P37" s="318"/>
      <c r="Q37" s="193"/>
      <c r="R37" s="228"/>
      <c r="S37" s="313"/>
      <c r="T37" s="319"/>
      <c r="U37" s="193"/>
      <c r="V37" s="315"/>
      <c r="W37" s="193"/>
      <c r="X37" s="193"/>
      <c r="Y37" s="19"/>
      <c r="Z37" s="313"/>
      <c r="AA37" s="313"/>
      <c r="AB37" s="313"/>
      <c r="AC37" s="313"/>
      <c r="AD37" s="313"/>
      <c r="AP37" s="249"/>
      <c r="AQ37" s="250"/>
      <c r="AR37" s="251"/>
      <c r="AS37" s="252"/>
      <c r="AT37" s="253"/>
      <c r="AV37" s="249"/>
      <c r="AW37" s="250"/>
      <c r="AX37" s="254"/>
      <c r="AY37" s="251"/>
      <c r="AZ37" s="252"/>
      <c r="BA37" s="253"/>
      <c r="BB37" s="255"/>
      <c r="BD37" s="256"/>
      <c r="BE37" s="257"/>
      <c r="BF37" s="258"/>
      <c r="BG37" s="258"/>
      <c r="BH37" s="258"/>
      <c r="BI37" s="259"/>
      <c r="BJ37" s="259"/>
      <c r="BK37" s="260"/>
      <c r="BL37" s="258"/>
      <c r="BM37" s="258"/>
      <c r="BO37" s="256"/>
      <c r="BP37" s="257"/>
      <c r="BQ37" s="257"/>
      <c r="BR37" s="260"/>
      <c r="BT37" s="256"/>
      <c r="BU37" s="257"/>
      <c r="BV37" s="258"/>
      <c r="BW37" s="259"/>
      <c r="BX37" s="259"/>
      <c r="BY37" s="260"/>
      <c r="BZ37" s="199"/>
      <c r="CA37" s="199"/>
      <c r="CB37" s="199"/>
      <c r="CC37" s="199"/>
      <c r="CD37" s="199"/>
      <c r="CE37" s="199"/>
      <c r="CF37" s="199"/>
      <c r="CG37" s="199"/>
      <c r="CH37" s="199"/>
      <c r="CI37" s="199"/>
      <c r="CJ37" s="199"/>
      <c r="CK37" s="199"/>
      <c r="CL37" s="199"/>
      <c r="CM37" s="199"/>
      <c r="CN37" s="199"/>
      <c r="CO37" s="199"/>
      <c r="CP37" s="199"/>
      <c r="CQ37" s="199"/>
      <c r="CR37" s="199"/>
      <c r="CS37" s="199"/>
      <c r="CT37" s="199"/>
      <c r="CU37" s="199"/>
    </row>
    <row r="38" spans="2:99" ht="15.75" x14ac:dyDescent="0.25">
      <c r="B38" s="218" t="str">
        <f t="shared" si="31"/>
        <v>***</v>
      </c>
      <c r="C38" s="219"/>
      <c r="D38" s="306"/>
      <c r="E38" s="309"/>
      <c r="F38" s="192"/>
      <c r="G38" s="192"/>
      <c r="H38" s="192"/>
      <c r="I38" s="192"/>
      <c r="J38" s="192"/>
      <c r="K38" s="219"/>
      <c r="L38" s="306"/>
      <c r="M38" s="308"/>
      <c r="N38" s="310"/>
      <c r="O38" s="311"/>
      <c r="P38" s="312"/>
      <c r="Q38" s="192"/>
      <c r="R38" s="228"/>
      <c r="S38" s="306"/>
      <c r="T38" s="307"/>
      <c r="U38" s="192"/>
      <c r="V38" s="308"/>
      <c r="W38" s="192"/>
      <c r="X38" s="192"/>
      <c r="Y38" s="19"/>
      <c r="Z38" s="306"/>
      <c r="AA38" s="306"/>
      <c r="AB38" s="306"/>
      <c r="AC38" s="306"/>
      <c r="AD38" s="306"/>
      <c r="AP38" s="249"/>
      <c r="AQ38" s="250"/>
      <c r="AR38" s="251"/>
      <c r="AS38" s="252"/>
      <c r="AT38" s="253"/>
      <c r="AV38" s="249"/>
      <c r="AW38" s="250"/>
      <c r="AX38" s="254"/>
      <c r="AY38" s="251"/>
      <c r="AZ38" s="252"/>
      <c r="BA38" s="253"/>
      <c r="BB38" s="255"/>
      <c r="BD38" s="256"/>
      <c r="BE38" s="257"/>
      <c r="BF38" s="258"/>
      <c r="BG38" s="258"/>
      <c r="BH38" s="258"/>
      <c r="BI38" s="259"/>
      <c r="BJ38" s="259"/>
      <c r="BK38" s="260"/>
      <c r="BL38" s="258"/>
      <c r="BM38" s="258"/>
      <c r="BO38" s="256"/>
      <c r="BP38" s="257"/>
      <c r="BQ38" s="257"/>
      <c r="BR38" s="260"/>
      <c r="BT38" s="256"/>
      <c r="BU38" s="257"/>
      <c r="BV38" s="258"/>
      <c r="BW38" s="259"/>
      <c r="BX38" s="259"/>
      <c r="BY38" s="260"/>
      <c r="BZ38" s="199"/>
      <c r="CA38" s="199"/>
      <c r="CB38" s="199"/>
      <c r="CC38" s="199"/>
      <c r="CD38" s="199"/>
      <c r="CE38" s="199"/>
      <c r="CF38" s="199"/>
      <c r="CG38" s="199"/>
      <c r="CH38" s="199"/>
      <c r="CI38" s="199"/>
      <c r="CJ38" s="199"/>
      <c r="CK38" s="199"/>
      <c r="CL38" s="199"/>
      <c r="CM38" s="199"/>
      <c r="CN38" s="199"/>
      <c r="CO38" s="199"/>
      <c r="CP38" s="199"/>
      <c r="CQ38" s="199"/>
      <c r="CR38" s="199"/>
      <c r="CS38" s="199"/>
      <c r="CT38" s="199"/>
      <c r="CU38" s="199"/>
    </row>
    <row r="39" spans="2:99" ht="16.5" thickBot="1" x14ac:dyDescent="0.3">
      <c r="B39" s="261" t="str">
        <f t="shared" si="31"/>
        <v>***</v>
      </c>
      <c r="C39" s="262"/>
      <c r="D39" s="320"/>
      <c r="E39" s="321"/>
      <c r="F39" s="194"/>
      <c r="G39" s="194"/>
      <c r="H39" s="194"/>
      <c r="I39" s="194"/>
      <c r="J39" s="194"/>
      <c r="K39" s="262"/>
      <c r="L39" s="320"/>
      <c r="M39" s="322"/>
      <c r="N39" s="323"/>
      <c r="O39" s="324"/>
      <c r="P39" s="325"/>
      <c r="Q39" s="194"/>
      <c r="R39" s="266"/>
      <c r="S39" s="320"/>
      <c r="T39" s="326"/>
      <c r="U39" s="194"/>
      <c r="V39" s="322"/>
      <c r="W39" s="194"/>
      <c r="X39" s="194"/>
      <c r="Y39" s="90"/>
      <c r="Z39" s="320"/>
      <c r="AA39" s="320"/>
      <c r="AB39" s="320"/>
      <c r="AC39" s="320"/>
      <c r="AD39" s="320"/>
      <c r="AP39" s="249"/>
      <c r="AQ39" s="250"/>
      <c r="AR39" s="251"/>
      <c r="AS39" s="252"/>
      <c r="AT39" s="253"/>
      <c r="AV39" s="249"/>
      <c r="AW39" s="250"/>
      <c r="AX39" s="254"/>
      <c r="AY39" s="251"/>
      <c r="AZ39" s="252"/>
      <c r="BA39" s="253"/>
      <c r="BB39" s="255"/>
      <c r="BD39" s="256"/>
      <c r="BE39" s="257"/>
      <c r="BF39" s="258"/>
      <c r="BG39" s="258"/>
      <c r="BH39" s="258"/>
      <c r="BI39" s="259"/>
      <c r="BJ39" s="259"/>
      <c r="BK39" s="260"/>
      <c r="BL39" s="258"/>
      <c r="BM39" s="258"/>
      <c r="BO39" s="256"/>
      <c r="BP39" s="257"/>
      <c r="BQ39" s="257"/>
      <c r="BR39" s="260"/>
      <c r="BT39" s="256"/>
      <c r="BU39" s="257"/>
      <c r="BV39" s="258"/>
      <c r="BW39" s="259"/>
      <c r="BX39" s="259"/>
      <c r="BY39" s="260"/>
      <c r="BZ39" s="199"/>
      <c r="CA39" s="199"/>
      <c r="CB39" s="199"/>
      <c r="CC39" s="199"/>
      <c r="CD39" s="199"/>
      <c r="CE39" s="199"/>
      <c r="CF39" s="199"/>
      <c r="CG39" s="199"/>
      <c r="CH39" s="199"/>
      <c r="CI39" s="199"/>
      <c r="CJ39" s="199"/>
      <c r="CK39" s="199"/>
      <c r="CL39" s="199"/>
      <c r="CM39" s="199"/>
      <c r="CN39" s="199"/>
      <c r="CO39" s="199"/>
      <c r="CP39" s="199"/>
      <c r="CQ39" s="199"/>
      <c r="CR39" s="199"/>
      <c r="CS39" s="199"/>
      <c r="CT39" s="199"/>
      <c r="CU39" s="199"/>
    </row>
    <row r="40" spans="2:99" ht="3.75" customHeight="1" x14ac:dyDescent="0.25">
      <c r="AP40" s="249"/>
      <c r="AQ40" s="250"/>
      <c r="AR40" s="251"/>
      <c r="AS40" s="252"/>
      <c r="AT40" s="253"/>
      <c r="AV40" s="249"/>
      <c r="AW40" s="250"/>
      <c r="AX40" s="254"/>
      <c r="AY40" s="251"/>
      <c r="AZ40" s="252"/>
      <c r="BA40" s="253"/>
      <c r="BB40" s="255"/>
      <c r="BD40" s="256"/>
      <c r="BE40" s="257"/>
      <c r="BF40" s="258"/>
      <c r="BG40" s="258"/>
      <c r="BH40" s="258"/>
      <c r="BI40" s="259"/>
      <c r="BJ40" s="259"/>
      <c r="BK40" s="260"/>
      <c r="BL40" s="258"/>
      <c r="BM40" s="258"/>
      <c r="BO40" s="256"/>
      <c r="BP40" s="257"/>
      <c r="BQ40" s="257"/>
      <c r="BR40" s="260"/>
      <c r="BT40" s="256"/>
      <c r="BU40" s="257"/>
      <c r="BV40" s="258"/>
      <c r="BW40" s="259"/>
      <c r="BX40" s="259"/>
      <c r="BY40" s="260"/>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row>
    <row r="41" spans="2:99" ht="15.75" x14ac:dyDescent="0.25">
      <c r="B41" s="371" t="s">
        <v>98</v>
      </c>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P41" s="249"/>
      <c r="AQ41" s="250"/>
      <c r="AR41" s="251"/>
      <c r="AS41" s="252"/>
      <c r="AT41" s="253"/>
      <c r="AV41" s="249"/>
      <c r="AW41" s="250"/>
      <c r="AX41" s="254"/>
      <c r="AY41" s="251"/>
      <c r="AZ41" s="252"/>
      <c r="BA41" s="253"/>
      <c r="BB41" s="255"/>
      <c r="BD41" s="256"/>
      <c r="BE41" s="257"/>
      <c r="BF41" s="258"/>
      <c r="BG41" s="258"/>
      <c r="BH41" s="258"/>
      <c r="BI41" s="259"/>
      <c r="BJ41" s="259"/>
      <c r="BK41" s="260"/>
      <c r="BL41" s="258"/>
      <c r="BM41" s="258"/>
      <c r="BO41" s="256"/>
      <c r="BP41" s="257"/>
      <c r="BQ41" s="257"/>
      <c r="BR41" s="260"/>
      <c r="BT41" s="256"/>
      <c r="BU41" s="257"/>
      <c r="BV41" s="258"/>
      <c r="BW41" s="259"/>
      <c r="BX41" s="259"/>
      <c r="BY41" s="260"/>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row>
    <row r="42" spans="2:99" ht="15.75" x14ac:dyDescent="0.25">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P42" s="249"/>
      <c r="AQ42" s="250"/>
      <c r="AR42" s="251"/>
      <c r="AS42" s="252"/>
      <c r="AT42" s="253"/>
      <c r="AV42" s="249"/>
      <c r="AW42" s="250"/>
      <c r="AX42" s="254"/>
      <c r="AY42" s="251"/>
      <c r="AZ42" s="252"/>
      <c r="BA42" s="253"/>
      <c r="BB42" s="255"/>
      <c r="BD42" s="256"/>
      <c r="BE42" s="257"/>
      <c r="BF42" s="258"/>
      <c r="BG42" s="258"/>
      <c r="BH42" s="258"/>
      <c r="BI42" s="259"/>
      <c r="BJ42" s="259"/>
      <c r="BK42" s="260"/>
      <c r="BL42" s="258"/>
      <c r="BM42" s="258"/>
      <c r="BO42" s="256"/>
      <c r="BP42" s="257"/>
      <c r="BQ42" s="257"/>
      <c r="BR42" s="260"/>
      <c r="BT42" s="256"/>
      <c r="BU42" s="257"/>
      <c r="BV42" s="258"/>
      <c r="BW42" s="259"/>
      <c r="BX42" s="259"/>
      <c r="BY42" s="260"/>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row>
    <row r="43" spans="2:99" ht="15.75" x14ac:dyDescent="0.25">
      <c r="AP43" s="249" t="s">
        <v>76</v>
      </c>
      <c r="AQ43" s="250">
        <v>7</v>
      </c>
      <c r="AR43" s="251">
        <f t="shared" si="30"/>
        <v>0</v>
      </c>
      <c r="AS43" s="252">
        <f>IF(AQ43&lt;=$AR$10,IF($AR$12-AS15-AS16-AS17-AS18-AS19-AS20&gt;0,1,0),0)</f>
        <v>0</v>
      </c>
      <c r="AT43" s="253">
        <f t="shared" si="24"/>
        <v>0</v>
      </c>
      <c r="AV43" s="249" t="s">
        <v>76</v>
      </c>
      <c r="AW43" s="250">
        <v>7</v>
      </c>
      <c r="AX43" s="254">
        <f>IF('Inserimento Dati'!H82="SI",1,0)</f>
        <v>0</v>
      </c>
      <c r="AY43" s="251">
        <f>IF(+'Inserimento Dati'!M83&lt;&gt;" ",+'Inserimento Dati'!M83,0)</f>
        <v>2</v>
      </c>
      <c r="AZ43" s="252">
        <f>IF(+'Inserimento Dati'!M84&lt;&gt;" ",+'Inserimento Dati'!M84,0)</f>
        <v>0</v>
      </c>
      <c r="BA43" s="253">
        <f t="shared" si="25"/>
        <v>0</v>
      </c>
      <c r="BB43" s="255">
        <f>MAXA('Inserimento Dati'!N83,'Inserimento Dati'!N84)</f>
        <v>144</v>
      </c>
      <c r="BD43" s="256">
        <f t="shared" si="26"/>
        <v>0</v>
      </c>
      <c r="BE43" s="257"/>
      <c r="BF43" s="258" t="str">
        <f t="shared" si="18"/>
        <v xml:space="preserve"> </v>
      </c>
      <c r="BG43" s="258"/>
      <c r="BH43" s="258"/>
      <c r="BI43" s="259">
        <f t="shared" si="19"/>
        <v>0</v>
      </c>
      <c r="BJ43" s="259"/>
      <c r="BK43" s="260" t="str">
        <f t="shared" si="27"/>
        <v xml:space="preserve"> </v>
      </c>
      <c r="BL43" s="258"/>
      <c r="BM43" s="258"/>
      <c r="BO43" s="256">
        <f t="shared" si="20"/>
        <v>0</v>
      </c>
      <c r="BP43" s="257"/>
      <c r="BQ43" s="257"/>
      <c r="BR43" s="260" t="str">
        <f t="shared" si="21"/>
        <v xml:space="preserve"> </v>
      </c>
      <c r="BT43" s="256">
        <f t="shared" si="22"/>
        <v>0</v>
      </c>
      <c r="BU43" s="257"/>
      <c r="BV43" s="258" t="str">
        <f t="shared" si="28"/>
        <v xml:space="preserve"> </v>
      </c>
      <c r="BW43" s="259">
        <f t="shared" si="23"/>
        <v>0</v>
      </c>
      <c r="BX43" s="259"/>
      <c r="BY43" s="260" t="str">
        <f t="shared" si="29"/>
        <v xml:space="preserve"> </v>
      </c>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row>
    <row r="44" spans="2:99" s="195" customFormat="1" ht="15.75" x14ac:dyDescent="0.25">
      <c r="B44" s="4"/>
      <c r="L44" s="270"/>
      <c r="S44" s="270"/>
      <c r="U44" s="271"/>
      <c r="AP44" s="272" t="s">
        <v>76</v>
      </c>
      <c r="AQ44" s="273">
        <v>8</v>
      </c>
      <c r="AR44" s="274">
        <f t="shared" si="30"/>
        <v>0</v>
      </c>
      <c r="AS44" s="275">
        <f>IF(AQ44&lt;=$AR$10,IF($AR$12-AS15-AS16-AS17-AS18-AS19-AS20-AS43&gt;0,1,0),0)</f>
        <v>0</v>
      </c>
      <c r="AT44" s="276">
        <f t="shared" si="24"/>
        <v>0</v>
      </c>
      <c r="AV44" s="272" t="s">
        <v>76</v>
      </c>
      <c r="AW44" s="273">
        <v>8</v>
      </c>
      <c r="AX44" s="277">
        <f>IF('Inserimento Dati'!H93="SI",1,0)</f>
        <v>0</v>
      </c>
      <c r="AY44" s="274">
        <f>IF(+'Inserimento Dati'!M94&lt;&gt;" ",+'Inserimento Dati'!M94,0)</f>
        <v>2</v>
      </c>
      <c r="AZ44" s="275">
        <f>IF(+'Inserimento Dati'!M95&lt;&gt;" ",+'Inserimento Dati'!M95,0)</f>
        <v>0</v>
      </c>
      <c r="BA44" s="276">
        <f t="shared" si="25"/>
        <v>0</v>
      </c>
      <c r="BB44" s="278">
        <f>MAXA('Inserimento Dati'!N94,'Inserimento Dati'!N95)</f>
        <v>144</v>
      </c>
      <c r="BD44" s="279">
        <f t="shared" si="26"/>
        <v>0</v>
      </c>
      <c r="BE44" s="280"/>
      <c r="BF44" s="281" t="str">
        <f t="shared" si="18"/>
        <v xml:space="preserve"> </v>
      </c>
      <c r="BG44" s="281"/>
      <c r="BH44" s="281"/>
      <c r="BI44" s="282">
        <f t="shared" si="19"/>
        <v>0</v>
      </c>
      <c r="BJ44" s="282"/>
      <c r="BK44" s="283" t="str">
        <f t="shared" si="27"/>
        <v xml:space="preserve"> </v>
      </c>
      <c r="BL44" s="281"/>
      <c r="BM44" s="281"/>
      <c r="BN44" s="270"/>
      <c r="BO44" s="279">
        <f t="shared" si="20"/>
        <v>0</v>
      </c>
      <c r="BP44" s="280"/>
      <c r="BQ44" s="280"/>
      <c r="BR44" s="283" t="str">
        <f t="shared" si="21"/>
        <v xml:space="preserve"> </v>
      </c>
      <c r="BT44" s="279">
        <f t="shared" si="22"/>
        <v>0</v>
      </c>
      <c r="BU44" s="280"/>
      <c r="BV44" s="281" t="str">
        <f t="shared" si="28"/>
        <v xml:space="preserve"> </v>
      </c>
      <c r="BW44" s="282">
        <f t="shared" si="23"/>
        <v>0</v>
      </c>
      <c r="BX44" s="282"/>
      <c r="BY44" s="283" t="str">
        <f t="shared" si="29"/>
        <v xml:space="preserve"> </v>
      </c>
    </row>
    <row r="45" spans="2:99" s="195" customFormat="1" ht="15.75" x14ac:dyDescent="0.25">
      <c r="L45" s="270"/>
      <c r="S45" s="270"/>
      <c r="U45" s="271"/>
      <c r="AP45" s="272" t="s">
        <v>76</v>
      </c>
      <c r="AQ45" s="273">
        <v>9</v>
      </c>
      <c r="AR45" s="274">
        <f t="shared" si="30"/>
        <v>0</v>
      </c>
      <c r="AS45" s="275">
        <f>IF(AQ45&lt;=$AR$10,IF($AR$12-AS15-AS16-AS17-AS18-AS19-AS20-AS43-AS44&gt;0,1,0),0)</f>
        <v>0</v>
      </c>
      <c r="AT45" s="276">
        <f t="shared" si="24"/>
        <v>0</v>
      </c>
      <c r="AV45" s="272" t="s">
        <v>76</v>
      </c>
      <c r="AW45" s="273">
        <v>9</v>
      </c>
      <c r="AX45" s="277">
        <f>IF('Inserimento Dati'!H104="SI",1,0)</f>
        <v>0</v>
      </c>
      <c r="AY45" s="274">
        <f>IF(+'Inserimento Dati'!M105&lt;&gt;" ",+'Inserimento Dati'!M105,0)</f>
        <v>2</v>
      </c>
      <c r="AZ45" s="275">
        <f>IF(+'Inserimento Dati'!M106&lt;&gt;" ",+'Inserimento Dati'!M106,0)</f>
        <v>0</v>
      </c>
      <c r="BA45" s="276">
        <f t="shared" si="25"/>
        <v>0</v>
      </c>
      <c r="BB45" s="278">
        <f>MAXA('Inserimento Dati'!N105,'Inserimento Dati'!N106)</f>
        <v>144</v>
      </c>
      <c r="BD45" s="279">
        <f t="shared" si="26"/>
        <v>0</v>
      </c>
      <c r="BE45" s="280"/>
      <c r="BF45" s="281" t="str">
        <f t="shared" si="18"/>
        <v xml:space="preserve"> </v>
      </c>
      <c r="BG45" s="281"/>
      <c r="BH45" s="281"/>
      <c r="BI45" s="282">
        <f t="shared" si="19"/>
        <v>0</v>
      </c>
      <c r="BJ45" s="282"/>
      <c r="BK45" s="283" t="str">
        <f t="shared" si="27"/>
        <v xml:space="preserve"> </v>
      </c>
      <c r="BL45" s="281"/>
      <c r="BM45" s="281"/>
      <c r="BN45" s="270"/>
      <c r="BO45" s="279">
        <f t="shared" si="20"/>
        <v>0</v>
      </c>
      <c r="BP45" s="280"/>
      <c r="BQ45" s="280"/>
      <c r="BR45" s="283" t="str">
        <f t="shared" si="21"/>
        <v xml:space="preserve"> </v>
      </c>
      <c r="BT45" s="279">
        <f t="shared" si="22"/>
        <v>0</v>
      </c>
      <c r="BU45" s="280"/>
      <c r="BV45" s="281" t="str">
        <f t="shared" si="28"/>
        <v xml:space="preserve"> </v>
      </c>
      <c r="BW45" s="282">
        <f t="shared" si="23"/>
        <v>0</v>
      </c>
      <c r="BX45" s="282"/>
      <c r="BY45" s="283" t="str">
        <f t="shared" si="29"/>
        <v xml:space="preserve"> </v>
      </c>
    </row>
    <row r="46" spans="2:99" s="195" customFormat="1" ht="16.5" thickBot="1" x14ac:dyDescent="0.3">
      <c r="L46" s="270"/>
      <c r="S46" s="270"/>
      <c r="U46" s="271"/>
      <c r="AP46" s="272" t="s">
        <v>76</v>
      </c>
      <c r="AQ46" s="273">
        <v>10</v>
      </c>
      <c r="AR46" s="274">
        <f t="shared" si="30"/>
        <v>0</v>
      </c>
      <c r="AS46" s="275">
        <f>IF(AQ46&lt;=$AR$10,IF($AR$12-AS15-AS16-AS17-AS18-AS19-AS20-AS43-AS44-AS45&gt;0,1,0),0)</f>
        <v>0</v>
      </c>
      <c r="AT46" s="276">
        <f t="shared" si="24"/>
        <v>0</v>
      </c>
      <c r="AV46" s="272" t="s">
        <v>76</v>
      </c>
      <c r="AW46" s="273">
        <v>10</v>
      </c>
      <c r="AX46" s="277">
        <f>IF('Inserimento Dati'!H115="SI",1,0)</f>
        <v>0</v>
      </c>
      <c r="AY46" s="274">
        <f>IF(+'Inserimento Dati'!M116&lt;&gt;" ",+'Inserimento Dati'!M116,0)</f>
        <v>2</v>
      </c>
      <c r="AZ46" s="275">
        <f>IF(+'Inserimento Dati'!M117&lt;&gt;" ",+'Inserimento Dati'!M117,0)</f>
        <v>0</v>
      </c>
      <c r="BA46" s="276">
        <f t="shared" si="25"/>
        <v>0</v>
      </c>
      <c r="BB46" s="278">
        <f>MAXA('Inserimento Dati'!N116,'Inserimento Dati'!N117)</f>
        <v>144</v>
      </c>
      <c r="BD46" s="284">
        <f t="shared" si="26"/>
        <v>0</v>
      </c>
      <c r="BE46" s="285"/>
      <c r="BF46" s="286" t="str">
        <f t="shared" si="18"/>
        <v xml:space="preserve"> </v>
      </c>
      <c r="BG46" s="286"/>
      <c r="BH46" s="286"/>
      <c r="BI46" s="287">
        <f t="shared" si="19"/>
        <v>0</v>
      </c>
      <c r="BJ46" s="287"/>
      <c r="BK46" s="288" t="str">
        <f t="shared" si="27"/>
        <v xml:space="preserve"> </v>
      </c>
      <c r="BL46" s="281"/>
      <c r="BM46" s="281"/>
      <c r="BN46" s="270"/>
      <c r="BO46" s="284">
        <f t="shared" si="20"/>
        <v>0</v>
      </c>
      <c r="BP46" s="285"/>
      <c r="BQ46" s="285"/>
      <c r="BR46" s="288" t="str">
        <f t="shared" si="21"/>
        <v xml:space="preserve"> </v>
      </c>
      <c r="BT46" s="284">
        <f t="shared" si="22"/>
        <v>0</v>
      </c>
      <c r="BU46" s="285"/>
      <c r="BV46" s="286" t="str">
        <f t="shared" si="28"/>
        <v xml:space="preserve"> </v>
      </c>
      <c r="BW46" s="287">
        <f t="shared" si="23"/>
        <v>0</v>
      </c>
      <c r="BX46" s="287"/>
      <c r="BY46" s="288" t="str">
        <f t="shared" si="29"/>
        <v xml:space="preserve"> </v>
      </c>
    </row>
    <row r="47" spans="2:99" s="195" customFormat="1" x14ac:dyDescent="0.25">
      <c r="L47" s="270"/>
      <c r="S47" s="270"/>
      <c r="U47" s="271"/>
      <c r="AP47" s="289"/>
      <c r="AQ47" s="290"/>
      <c r="AR47" s="290"/>
      <c r="AS47" s="291"/>
      <c r="AT47" s="292">
        <f>SUM(AT15:AT46)</f>
        <v>16</v>
      </c>
      <c r="AV47" s="289"/>
      <c r="AW47" s="290"/>
      <c r="AX47" s="290"/>
      <c r="AY47" s="290"/>
      <c r="AZ47" s="291"/>
      <c r="BA47" s="292">
        <f>SUM(BA15:BA46)</f>
        <v>8</v>
      </c>
      <c r="BB47" s="293"/>
      <c r="BD47" s="270"/>
      <c r="BE47" s="270"/>
      <c r="BF47" s="270"/>
      <c r="BG47" s="270"/>
      <c r="BH47" s="270"/>
      <c r="BI47" s="270"/>
      <c r="BJ47" s="270"/>
      <c r="BK47" s="270"/>
      <c r="BL47" s="270"/>
      <c r="BM47" s="270"/>
      <c r="BN47" s="270"/>
    </row>
    <row r="48" spans="2:99" s="195" customFormat="1" ht="15.75" thickBot="1" x14ac:dyDescent="0.3">
      <c r="L48" s="270"/>
      <c r="S48" s="270"/>
      <c r="U48" s="271"/>
      <c r="AP48" s="294" t="s">
        <v>93</v>
      </c>
      <c r="AQ48" s="295">
        <f>MAXA('Inserimento Dati'!N9,'Inserimento Dati'!N10)</f>
        <v>55</v>
      </c>
      <c r="AR48" s="295" t="s">
        <v>6</v>
      </c>
      <c r="AS48" s="296"/>
      <c r="AT48" s="297"/>
      <c r="AV48" s="298"/>
      <c r="AW48" s="299"/>
      <c r="AX48" s="299"/>
      <c r="AY48" s="299"/>
      <c r="AZ48" s="296"/>
      <c r="BA48" s="297"/>
      <c r="BB48" s="300"/>
      <c r="BD48" s="270"/>
      <c r="BE48" s="270"/>
      <c r="BF48" s="270"/>
      <c r="BG48" s="270"/>
      <c r="BH48" s="270"/>
      <c r="BI48" s="270"/>
      <c r="BJ48" s="270"/>
      <c r="BK48" s="270"/>
      <c r="BL48" s="270"/>
      <c r="BM48" s="270"/>
      <c r="BN48" s="270"/>
    </row>
    <row r="49" spans="12:66" s="195" customFormat="1" x14ac:dyDescent="0.25">
      <c r="L49" s="270"/>
      <c r="S49" s="270"/>
      <c r="U49" s="271"/>
      <c r="AS49" s="270"/>
      <c r="AZ49" s="270"/>
      <c r="BD49" s="270"/>
      <c r="BE49" s="270"/>
      <c r="BF49" s="270"/>
      <c r="BG49" s="270"/>
      <c r="BH49" s="270"/>
      <c r="BI49" s="270"/>
      <c r="BJ49" s="270"/>
      <c r="BK49" s="270"/>
      <c r="BL49" s="270"/>
      <c r="BM49" s="270"/>
      <c r="BN49" s="270"/>
    </row>
    <row r="50" spans="12:66" s="195" customFormat="1" x14ac:dyDescent="0.25">
      <c r="L50" s="270"/>
      <c r="S50" s="270"/>
      <c r="U50" s="271"/>
      <c r="AS50" s="270"/>
      <c r="AZ50" s="270"/>
      <c r="BD50" s="270"/>
      <c r="BE50" s="270"/>
      <c r="BF50" s="270"/>
      <c r="BG50" s="270"/>
      <c r="BH50" s="270"/>
      <c r="BI50" s="270"/>
      <c r="BJ50" s="270"/>
      <c r="BK50" s="270"/>
      <c r="BL50" s="270"/>
      <c r="BM50" s="270"/>
      <c r="BN50" s="270"/>
    </row>
    <row r="51" spans="12:66" s="195" customFormat="1" x14ac:dyDescent="0.25">
      <c r="L51" s="270"/>
      <c r="S51" s="270"/>
      <c r="U51" s="271"/>
      <c r="AS51" s="270"/>
      <c r="AW51" s="301"/>
      <c r="AZ51" s="270"/>
      <c r="BD51" s="270"/>
      <c r="BE51" s="270"/>
      <c r="BF51" s="270"/>
      <c r="BG51" s="270"/>
      <c r="BH51" s="270"/>
      <c r="BI51" s="270"/>
      <c r="BJ51" s="270"/>
      <c r="BK51" s="270"/>
      <c r="BL51" s="270"/>
      <c r="BM51" s="270"/>
      <c r="BN51" s="270"/>
    </row>
    <row r="52" spans="12:66" s="195" customFormat="1" x14ac:dyDescent="0.25">
      <c r="L52" s="270"/>
      <c r="S52" s="270"/>
      <c r="U52" s="271"/>
      <c r="AS52" s="270"/>
      <c r="AW52" s="301"/>
      <c r="AZ52" s="270"/>
      <c r="BD52" s="270"/>
      <c r="BE52" s="270"/>
      <c r="BF52" s="270"/>
      <c r="BG52" s="270"/>
      <c r="BH52" s="270"/>
      <c r="BI52" s="270"/>
      <c r="BJ52" s="270"/>
      <c r="BK52" s="270"/>
      <c r="BL52" s="270"/>
      <c r="BM52" s="270"/>
      <c r="BN52" s="270"/>
    </row>
    <row r="53" spans="12:66" s="195" customFormat="1" x14ac:dyDescent="0.25">
      <c r="L53" s="270"/>
      <c r="S53" s="270"/>
      <c r="U53" s="271"/>
      <c r="AS53" s="270"/>
      <c r="AW53" s="301"/>
      <c r="AZ53" s="270"/>
      <c r="BD53" s="270"/>
      <c r="BE53" s="270"/>
      <c r="BF53" s="270"/>
      <c r="BG53" s="270"/>
      <c r="BH53" s="270"/>
      <c r="BI53" s="270"/>
      <c r="BJ53" s="270"/>
      <c r="BK53" s="270"/>
      <c r="BL53" s="270"/>
      <c r="BM53" s="270"/>
      <c r="BN53" s="270"/>
    </row>
    <row r="54" spans="12:66" s="195" customFormat="1" x14ac:dyDescent="0.25">
      <c r="L54" s="270"/>
      <c r="S54" s="270"/>
      <c r="U54" s="271"/>
      <c r="AS54" s="270"/>
      <c r="AW54" s="301"/>
      <c r="AZ54" s="270"/>
      <c r="BD54" s="270"/>
      <c r="BE54" s="270"/>
      <c r="BF54" s="270"/>
      <c r="BG54" s="270"/>
      <c r="BH54" s="270"/>
      <c r="BI54" s="270"/>
      <c r="BJ54" s="270"/>
      <c r="BK54" s="270"/>
      <c r="BL54" s="270"/>
      <c r="BM54" s="270"/>
      <c r="BN54" s="270"/>
    </row>
    <row r="55" spans="12:66" s="195" customFormat="1" x14ac:dyDescent="0.25">
      <c r="L55" s="270"/>
      <c r="S55" s="270"/>
      <c r="U55" s="271"/>
      <c r="AS55" s="270"/>
      <c r="AW55" s="301"/>
      <c r="AZ55" s="270"/>
      <c r="BD55" s="270"/>
      <c r="BE55" s="270"/>
      <c r="BF55" s="270"/>
      <c r="BG55" s="270"/>
      <c r="BH55" s="270"/>
      <c r="BI55" s="270"/>
      <c r="BJ55" s="270"/>
      <c r="BK55" s="270"/>
      <c r="BL55" s="270"/>
      <c r="BM55" s="270"/>
      <c r="BN55" s="270"/>
    </row>
    <row r="56" spans="12:66" s="195" customFormat="1" x14ac:dyDescent="0.25">
      <c r="L56" s="270"/>
      <c r="S56" s="270"/>
      <c r="U56" s="271"/>
      <c r="AS56" s="270"/>
      <c r="AW56" s="301"/>
      <c r="AZ56" s="270"/>
      <c r="BD56" s="270"/>
      <c r="BE56" s="270"/>
      <c r="BF56" s="270"/>
      <c r="BG56" s="270"/>
      <c r="BH56" s="270"/>
      <c r="BI56" s="270"/>
      <c r="BJ56" s="270"/>
      <c r="BK56" s="270"/>
      <c r="BL56" s="270"/>
      <c r="BM56" s="270"/>
      <c r="BN56" s="270"/>
    </row>
    <row r="57" spans="12:66" s="195" customFormat="1" x14ac:dyDescent="0.25">
      <c r="L57" s="270"/>
      <c r="S57" s="270"/>
      <c r="U57" s="271"/>
      <c r="AS57" s="270"/>
      <c r="AW57" s="301"/>
      <c r="AZ57" s="270"/>
      <c r="BD57" s="270"/>
      <c r="BE57" s="270"/>
      <c r="BF57" s="270"/>
      <c r="BG57" s="270"/>
      <c r="BH57" s="270"/>
      <c r="BI57" s="270"/>
      <c r="BJ57" s="270"/>
      <c r="BK57" s="270"/>
      <c r="BL57" s="270"/>
      <c r="BM57" s="270"/>
      <c r="BN57" s="270"/>
    </row>
    <row r="58" spans="12:66" s="195" customFormat="1" x14ac:dyDescent="0.25">
      <c r="L58" s="270"/>
      <c r="S58" s="270"/>
      <c r="U58" s="271"/>
      <c r="AS58" s="270"/>
      <c r="AW58" s="301"/>
      <c r="AZ58" s="270"/>
      <c r="BD58" s="270"/>
      <c r="BE58" s="270"/>
      <c r="BF58" s="270"/>
      <c r="BG58" s="270"/>
      <c r="BH58" s="270"/>
      <c r="BI58" s="270"/>
      <c r="BJ58" s="270"/>
      <c r="BK58" s="270"/>
      <c r="BL58" s="270"/>
      <c r="BM58" s="270"/>
      <c r="BN58" s="270"/>
    </row>
    <row r="59" spans="12:66" s="195" customFormat="1" x14ac:dyDescent="0.25">
      <c r="L59" s="270"/>
      <c r="S59" s="270"/>
      <c r="U59" s="271"/>
      <c r="AS59" s="270"/>
      <c r="AW59" s="301"/>
      <c r="AZ59" s="270"/>
      <c r="BD59" s="270"/>
      <c r="BE59" s="270"/>
      <c r="BF59" s="270"/>
      <c r="BG59" s="270"/>
      <c r="BH59" s="270"/>
      <c r="BI59" s="270"/>
      <c r="BJ59" s="270"/>
      <c r="BK59" s="270"/>
      <c r="BL59" s="270"/>
      <c r="BM59" s="270"/>
      <c r="BN59" s="270"/>
    </row>
    <row r="60" spans="12:66" s="195" customFormat="1" x14ac:dyDescent="0.25">
      <c r="L60" s="270"/>
      <c r="S60" s="270"/>
      <c r="U60" s="271"/>
      <c r="AS60" s="270"/>
      <c r="AW60" s="301"/>
      <c r="AZ60" s="270"/>
      <c r="BD60" s="270"/>
      <c r="BE60" s="270"/>
      <c r="BF60" s="270"/>
      <c r="BG60" s="270"/>
      <c r="BH60" s="270"/>
      <c r="BI60" s="270"/>
      <c r="BJ60" s="270"/>
      <c r="BK60" s="270"/>
      <c r="BL60" s="270"/>
      <c r="BM60" s="270"/>
      <c r="BN60" s="270"/>
    </row>
    <row r="61" spans="12:66" s="195" customFormat="1" x14ac:dyDescent="0.25">
      <c r="L61" s="270"/>
      <c r="S61" s="270"/>
      <c r="U61" s="271"/>
      <c r="AS61" s="270"/>
      <c r="AZ61" s="270"/>
      <c r="BD61" s="270"/>
      <c r="BE61" s="270"/>
      <c r="BF61" s="270"/>
      <c r="BG61" s="270"/>
      <c r="BH61" s="270"/>
      <c r="BI61" s="270"/>
      <c r="BJ61" s="270"/>
      <c r="BK61" s="270"/>
      <c r="BL61" s="270"/>
      <c r="BM61" s="270"/>
      <c r="BN61" s="270"/>
    </row>
    <row r="62" spans="12:66" s="195" customFormat="1" x14ac:dyDescent="0.25">
      <c r="L62" s="270"/>
      <c r="S62" s="270"/>
      <c r="U62" s="271"/>
      <c r="AS62" s="270"/>
      <c r="AZ62" s="270"/>
      <c r="BD62" s="270"/>
      <c r="BE62" s="270"/>
      <c r="BF62" s="270"/>
      <c r="BG62" s="270"/>
      <c r="BH62" s="270"/>
      <c r="BI62" s="270"/>
      <c r="BJ62" s="270"/>
      <c r="BK62" s="270"/>
      <c r="BL62" s="270"/>
      <c r="BM62" s="270"/>
      <c r="BN62" s="270"/>
    </row>
    <row r="63" spans="12:66" s="195" customFormat="1" x14ac:dyDescent="0.25">
      <c r="L63" s="270"/>
      <c r="S63" s="270"/>
      <c r="U63" s="271"/>
      <c r="AS63" s="270"/>
      <c r="AZ63" s="270"/>
      <c r="BD63" s="270"/>
      <c r="BE63" s="270"/>
      <c r="BF63" s="270"/>
      <c r="BG63" s="270"/>
      <c r="BH63" s="270"/>
      <c r="BI63" s="270"/>
      <c r="BJ63" s="270"/>
      <c r="BK63" s="270"/>
      <c r="BL63" s="270"/>
      <c r="BM63" s="270"/>
      <c r="BN63" s="270"/>
    </row>
    <row r="64" spans="12:66" s="195" customFormat="1" x14ac:dyDescent="0.25">
      <c r="L64" s="270"/>
      <c r="S64" s="270"/>
      <c r="U64" s="271"/>
      <c r="AS64" s="270"/>
      <c r="AZ64" s="270"/>
      <c r="BD64" s="270"/>
      <c r="BE64" s="270"/>
      <c r="BF64" s="270"/>
      <c r="BG64" s="270"/>
      <c r="BH64" s="270"/>
      <c r="BI64" s="270"/>
      <c r="BJ64" s="270"/>
      <c r="BK64" s="270"/>
      <c r="BL64" s="270"/>
      <c r="BM64" s="270"/>
      <c r="BN64" s="270"/>
    </row>
    <row r="65" spans="12:66" s="195" customFormat="1" x14ac:dyDescent="0.25">
      <c r="L65" s="270"/>
      <c r="S65" s="270"/>
      <c r="U65" s="271"/>
      <c r="AS65" s="270"/>
      <c r="AZ65" s="270"/>
      <c r="BD65" s="270"/>
      <c r="BE65" s="270"/>
      <c r="BF65" s="270"/>
      <c r="BG65" s="270"/>
      <c r="BH65" s="270"/>
      <c r="BI65" s="270"/>
      <c r="BJ65" s="270"/>
      <c r="BK65" s="270"/>
      <c r="BL65" s="270"/>
      <c r="BM65" s="270"/>
      <c r="BN65" s="270"/>
    </row>
    <row r="66" spans="12:66" s="195" customFormat="1" x14ac:dyDescent="0.25">
      <c r="L66" s="270"/>
      <c r="S66" s="270"/>
      <c r="U66" s="271"/>
      <c r="AS66" s="270"/>
      <c r="AZ66" s="270"/>
      <c r="BD66" s="270"/>
      <c r="BE66" s="270"/>
      <c r="BF66" s="270"/>
      <c r="BG66" s="270"/>
      <c r="BH66" s="270"/>
      <c r="BI66" s="270"/>
      <c r="BJ66" s="270"/>
      <c r="BK66" s="270"/>
      <c r="BL66" s="270"/>
      <c r="BM66" s="270"/>
      <c r="BN66" s="270"/>
    </row>
    <row r="67" spans="12:66" s="195" customFormat="1" x14ac:dyDescent="0.25">
      <c r="L67" s="270"/>
      <c r="S67" s="270"/>
      <c r="U67" s="271"/>
      <c r="AS67" s="270"/>
      <c r="AZ67" s="270"/>
      <c r="BD67" s="270"/>
      <c r="BE67" s="270"/>
      <c r="BF67" s="270"/>
      <c r="BG67" s="270"/>
      <c r="BH67" s="270"/>
      <c r="BI67" s="270"/>
      <c r="BJ67" s="270"/>
      <c r="BK67" s="270"/>
      <c r="BL67" s="270"/>
      <c r="BM67" s="270"/>
      <c r="BN67" s="270"/>
    </row>
    <row r="68" spans="12:66" s="195" customFormat="1" x14ac:dyDescent="0.25">
      <c r="L68" s="270"/>
      <c r="S68" s="270"/>
      <c r="U68" s="271"/>
      <c r="AS68" s="270"/>
      <c r="AZ68" s="270"/>
      <c r="BD68" s="270"/>
      <c r="BE68" s="270"/>
      <c r="BF68" s="270"/>
      <c r="BG68" s="270"/>
      <c r="BH68" s="270"/>
      <c r="BI68" s="270"/>
      <c r="BJ68" s="270"/>
      <c r="BK68" s="270"/>
      <c r="BL68" s="270"/>
      <c r="BM68" s="270"/>
      <c r="BN68" s="270"/>
    </row>
    <row r="69" spans="12:66" s="195" customFormat="1" x14ac:dyDescent="0.25">
      <c r="L69" s="270"/>
      <c r="S69" s="270"/>
      <c r="U69" s="271"/>
      <c r="AS69" s="270"/>
      <c r="AZ69" s="270"/>
      <c r="BD69" s="270"/>
      <c r="BE69" s="270"/>
      <c r="BF69" s="270"/>
      <c r="BG69" s="270"/>
      <c r="BH69" s="270"/>
      <c r="BI69" s="270"/>
      <c r="BJ69" s="270"/>
      <c r="BK69" s="270"/>
      <c r="BL69" s="270"/>
      <c r="BM69" s="270"/>
      <c r="BN69" s="270"/>
    </row>
    <row r="70" spans="12:66" s="195" customFormat="1" x14ac:dyDescent="0.25">
      <c r="L70" s="270"/>
      <c r="S70" s="270"/>
      <c r="U70" s="271"/>
      <c r="AS70" s="270"/>
      <c r="AZ70" s="270"/>
      <c r="BD70" s="270"/>
      <c r="BE70" s="270"/>
      <c r="BF70" s="270"/>
      <c r="BG70" s="270"/>
      <c r="BH70" s="270"/>
      <c r="BI70" s="270"/>
      <c r="BJ70" s="270"/>
      <c r="BK70" s="270"/>
      <c r="BL70" s="270"/>
      <c r="BM70" s="270"/>
      <c r="BN70" s="270"/>
    </row>
    <row r="71" spans="12:66" s="195" customFormat="1" x14ac:dyDescent="0.25">
      <c r="L71" s="270"/>
      <c r="S71" s="270"/>
      <c r="U71" s="271"/>
      <c r="AS71" s="270"/>
      <c r="AZ71" s="270"/>
      <c r="BD71" s="270"/>
      <c r="BE71" s="270"/>
      <c r="BF71" s="270"/>
      <c r="BG71" s="270"/>
      <c r="BH71" s="270"/>
      <c r="BI71" s="270"/>
      <c r="BJ71" s="270"/>
      <c r="BK71" s="270"/>
      <c r="BL71" s="270"/>
      <c r="BM71" s="270"/>
      <c r="BN71" s="270"/>
    </row>
    <row r="72" spans="12:66" s="195" customFormat="1" x14ac:dyDescent="0.25">
      <c r="L72" s="270"/>
      <c r="S72" s="270"/>
      <c r="U72" s="271"/>
      <c r="AS72" s="270"/>
      <c r="AZ72" s="270"/>
      <c r="BD72" s="270"/>
      <c r="BE72" s="270"/>
      <c r="BF72" s="270"/>
      <c r="BG72" s="270"/>
      <c r="BH72" s="270"/>
      <c r="BI72" s="270"/>
      <c r="BJ72" s="270"/>
      <c r="BK72" s="270"/>
      <c r="BL72" s="270"/>
      <c r="BM72" s="270"/>
      <c r="BN72" s="270"/>
    </row>
    <row r="73" spans="12:66" s="195" customFormat="1" x14ac:dyDescent="0.25">
      <c r="L73" s="270"/>
      <c r="S73" s="270"/>
      <c r="U73" s="271"/>
      <c r="AS73" s="270"/>
      <c r="AZ73" s="270"/>
      <c r="BD73" s="270"/>
      <c r="BE73" s="270"/>
      <c r="BF73" s="270"/>
      <c r="BG73" s="270"/>
      <c r="BH73" s="270"/>
      <c r="BI73" s="270"/>
      <c r="BJ73" s="270"/>
      <c r="BK73" s="270"/>
      <c r="BL73" s="270"/>
      <c r="BM73" s="270"/>
      <c r="BN73" s="270"/>
    </row>
    <row r="74" spans="12:66" s="195" customFormat="1" x14ac:dyDescent="0.25">
      <c r="L74" s="270"/>
      <c r="S74" s="270"/>
      <c r="U74" s="271"/>
      <c r="AS74" s="270"/>
      <c r="AZ74" s="270"/>
      <c r="BD74" s="270"/>
      <c r="BE74" s="270"/>
      <c r="BF74" s="270"/>
      <c r="BG74" s="270"/>
      <c r="BH74" s="270"/>
      <c r="BI74" s="270"/>
      <c r="BJ74" s="270"/>
      <c r="BK74" s="270"/>
      <c r="BL74" s="270"/>
      <c r="BM74" s="270"/>
      <c r="BN74" s="270"/>
    </row>
    <row r="75" spans="12:66" s="195" customFormat="1" x14ac:dyDescent="0.25">
      <c r="L75" s="270"/>
      <c r="S75" s="270"/>
      <c r="U75" s="271"/>
      <c r="AS75" s="270"/>
      <c r="AZ75" s="270"/>
      <c r="BD75" s="270"/>
      <c r="BE75" s="270"/>
      <c r="BF75" s="270"/>
      <c r="BG75" s="270"/>
      <c r="BH75" s="270"/>
      <c r="BI75" s="270"/>
      <c r="BJ75" s="270"/>
      <c r="BK75" s="270"/>
      <c r="BL75" s="270"/>
      <c r="BM75" s="270"/>
      <c r="BN75" s="270"/>
    </row>
    <row r="76" spans="12:66" s="195" customFormat="1" x14ac:dyDescent="0.25">
      <c r="L76" s="270"/>
      <c r="S76" s="270"/>
      <c r="U76" s="271"/>
      <c r="AS76" s="270"/>
      <c r="AZ76" s="270"/>
      <c r="BD76" s="270"/>
      <c r="BE76" s="270"/>
      <c r="BF76" s="270"/>
      <c r="BG76" s="270"/>
      <c r="BH76" s="270"/>
      <c r="BI76" s="270"/>
      <c r="BJ76" s="270"/>
      <c r="BK76" s="270"/>
      <c r="BL76" s="270"/>
      <c r="BM76" s="270"/>
      <c r="BN76" s="270"/>
    </row>
    <row r="77" spans="12:66" s="195" customFormat="1" x14ac:dyDescent="0.25">
      <c r="L77" s="270"/>
      <c r="S77" s="270"/>
      <c r="U77" s="271"/>
      <c r="AS77" s="270"/>
      <c r="AZ77" s="270"/>
      <c r="BD77" s="270"/>
      <c r="BE77" s="270"/>
      <c r="BF77" s="270"/>
      <c r="BG77" s="270"/>
      <c r="BH77" s="270"/>
      <c r="BI77" s="270"/>
      <c r="BJ77" s="270"/>
      <c r="BK77" s="270"/>
      <c r="BL77" s="270"/>
      <c r="BM77" s="270"/>
      <c r="BN77" s="270"/>
    </row>
    <row r="78" spans="12:66" s="195" customFormat="1" x14ac:dyDescent="0.25">
      <c r="L78" s="270"/>
      <c r="S78" s="270"/>
      <c r="U78" s="271"/>
      <c r="AS78" s="270"/>
      <c r="AZ78" s="270"/>
      <c r="BD78" s="270"/>
      <c r="BE78" s="270"/>
      <c r="BF78" s="270"/>
      <c r="BG78" s="270"/>
      <c r="BH78" s="270"/>
      <c r="BI78" s="270"/>
      <c r="BJ78" s="270"/>
      <c r="BK78" s="270"/>
      <c r="BL78" s="270"/>
      <c r="BM78" s="270"/>
      <c r="BN78" s="270"/>
    </row>
    <row r="79" spans="12:66" s="195" customFormat="1" x14ac:dyDescent="0.25">
      <c r="L79" s="270"/>
      <c r="S79" s="270"/>
      <c r="U79" s="271"/>
      <c r="AS79" s="270"/>
      <c r="AZ79" s="270"/>
      <c r="BD79" s="270"/>
      <c r="BE79" s="270"/>
      <c r="BF79" s="270"/>
      <c r="BG79" s="270"/>
      <c r="BH79" s="270"/>
      <c r="BI79" s="270"/>
      <c r="BJ79" s="270"/>
      <c r="BK79" s="270"/>
      <c r="BL79" s="270"/>
      <c r="BM79" s="270"/>
      <c r="BN79" s="270"/>
    </row>
    <row r="80" spans="12:66" s="195" customFormat="1" x14ac:dyDescent="0.25">
      <c r="L80" s="270"/>
      <c r="S80" s="270"/>
      <c r="U80" s="271"/>
      <c r="AS80" s="270"/>
      <c r="AZ80" s="270"/>
      <c r="BD80" s="270"/>
      <c r="BE80" s="270"/>
      <c r="BF80" s="270"/>
      <c r="BG80" s="270"/>
      <c r="BH80" s="270"/>
      <c r="BI80" s="270"/>
      <c r="BJ80" s="270"/>
      <c r="BK80" s="270"/>
      <c r="BL80" s="270"/>
      <c r="BM80" s="270"/>
      <c r="BN80" s="270"/>
    </row>
    <row r="81" spans="12:66" s="195" customFormat="1" x14ac:dyDescent="0.25">
      <c r="L81" s="270"/>
      <c r="S81" s="270"/>
      <c r="U81" s="271"/>
      <c r="AS81" s="270"/>
      <c r="AZ81" s="270"/>
      <c r="BD81" s="270"/>
      <c r="BE81" s="270"/>
      <c r="BF81" s="270"/>
      <c r="BG81" s="270"/>
      <c r="BH81" s="270"/>
      <c r="BI81" s="270"/>
      <c r="BJ81" s="270"/>
      <c r="BK81" s="270"/>
      <c r="BL81" s="270"/>
      <c r="BM81" s="270"/>
      <c r="BN81" s="270"/>
    </row>
    <row r="82" spans="12:66" s="195" customFormat="1" x14ac:dyDescent="0.25">
      <c r="L82" s="270"/>
      <c r="S82" s="270"/>
      <c r="U82" s="271"/>
      <c r="AS82" s="270"/>
      <c r="AZ82" s="270"/>
      <c r="BD82" s="270"/>
      <c r="BE82" s="270"/>
      <c r="BF82" s="270"/>
      <c r="BG82" s="270"/>
      <c r="BH82" s="270"/>
      <c r="BI82" s="270"/>
      <c r="BJ82" s="270"/>
      <c r="BK82" s="270"/>
      <c r="BL82" s="270"/>
      <c r="BM82" s="270"/>
      <c r="BN82" s="270"/>
    </row>
    <row r="83" spans="12:66" s="195" customFormat="1" x14ac:dyDescent="0.25">
      <c r="L83" s="270"/>
      <c r="S83" s="270"/>
      <c r="U83" s="271"/>
      <c r="AS83" s="270"/>
      <c r="AZ83" s="270"/>
      <c r="BD83" s="270"/>
      <c r="BE83" s="270"/>
      <c r="BF83" s="270"/>
      <c r="BG83" s="270"/>
      <c r="BH83" s="270"/>
      <c r="BI83" s="270"/>
      <c r="BJ83" s="270"/>
      <c r="BK83" s="270"/>
      <c r="BL83" s="270"/>
      <c r="BM83" s="270"/>
      <c r="BN83" s="270"/>
    </row>
    <row r="84" spans="12:66" s="195" customFormat="1" x14ac:dyDescent="0.25">
      <c r="L84" s="270"/>
      <c r="S84" s="270"/>
      <c r="U84" s="271"/>
      <c r="AS84" s="270"/>
      <c r="AZ84" s="270"/>
      <c r="BD84" s="270"/>
      <c r="BE84" s="270"/>
      <c r="BF84" s="270"/>
      <c r="BG84" s="270"/>
      <c r="BH84" s="270"/>
      <c r="BI84" s="270"/>
      <c r="BJ84" s="270"/>
      <c r="BK84" s="270"/>
      <c r="BL84" s="270"/>
      <c r="BM84" s="270"/>
      <c r="BN84" s="270"/>
    </row>
    <row r="85" spans="12:66" s="195" customFormat="1" x14ac:dyDescent="0.25">
      <c r="L85" s="270"/>
      <c r="S85" s="270"/>
      <c r="U85" s="271"/>
      <c r="AS85" s="270"/>
      <c r="AZ85" s="270"/>
      <c r="BD85" s="270"/>
      <c r="BE85" s="270"/>
      <c r="BF85" s="270"/>
      <c r="BG85" s="270"/>
      <c r="BH85" s="270"/>
      <c r="BI85" s="270"/>
      <c r="BJ85" s="270"/>
      <c r="BK85" s="270"/>
      <c r="BL85" s="270"/>
      <c r="BM85" s="270"/>
      <c r="BN85" s="270"/>
    </row>
    <row r="86" spans="12:66" s="195" customFormat="1" x14ac:dyDescent="0.25">
      <c r="L86" s="270"/>
      <c r="S86" s="270"/>
      <c r="U86" s="271"/>
      <c r="AS86" s="270"/>
      <c r="AZ86" s="270"/>
      <c r="BD86" s="270"/>
      <c r="BE86" s="270"/>
      <c r="BF86" s="270"/>
      <c r="BG86" s="270"/>
      <c r="BH86" s="270"/>
      <c r="BI86" s="270"/>
      <c r="BJ86" s="270"/>
      <c r="BK86" s="270"/>
      <c r="BL86" s="270"/>
      <c r="BM86" s="270"/>
      <c r="BN86" s="270"/>
    </row>
    <row r="87" spans="12:66" s="195" customFormat="1" x14ac:dyDescent="0.25">
      <c r="L87" s="270"/>
      <c r="S87" s="270"/>
      <c r="U87" s="271"/>
      <c r="AS87" s="270"/>
      <c r="AZ87" s="270"/>
      <c r="BD87" s="270"/>
      <c r="BE87" s="270"/>
      <c r="BF87" s="270"/>
      <c r="BG87" s="270"/>
      <c r="BH87" s="270"/>
      <c r="BI87" s="270"/>
      <c r="BJ87" s="270"/>
      <c r="BK87" s="270"/>
      <c r="BL87" s="270"/>
      <c r="BM87" s="270"/>
      <c r="BN87" s="270"/>
    </row>
    <row r="88" spans="12:66" s="195" customFormat="1" x14ac:dyDescent="0.25">
      <c r="L88" s="270"/>
      <c r="S88" s="270"/>
      <c r="U88" s="271"/>
      <c r="AS88" s="270"/>
      <c r="AZ88" s="270"/>
      <c r="BD88" s="270"/>
      <c r="BE88" s="270"/>
      <c r="BF88" s="270"/>
      <c r="BG88" s="270"/>
      <c r="BH88" s="270"/>
      <c r="BI88" s="270"/>
      <c r="BJ88" s="270"/>
      <c r="BK88" s="270"/>
      <c r="BL88" s="270"/>
      <c r="BM88" s="270"/>
      <c r="BN88" s="270"/>
    </row>
    <row r="89" spans="12:66" s="195" customFormat="1" x14ac:dyDescent="0.25">
      <c r="L89" s="270"/>
      <c r="S89" s="270"/>
      <c r="U89" s="271"/>
      <c r="AS89" s="270"/>
      <c r="AZ89" s="270"/>
      <c r="BD89" s="270"/>
      <c r="BE89" s="270"/>
      <c r="BF89" s="270"/>
      <c r="BG89" s="270"/>
      <c r="BH89" s="270"/>
      <c r="BI89" s="270"/>
      <c r="BJ89" s="270"/>
      <c r="BK89" s="270"/>
      <c r="BL89" s="270"/>
      <c r="BM89" s="270"/>
      <c r="BN89" s="270"/>
    </row>
    <row r="90" spans="12:66" s="195" customFormat="1" x14ac:dyDescent="0.25">
      <c r="L90" s="270"/>
      <c r="S90" s="270"/>
      <c r="U90" s="271"/>
      <c r="AS90" s="270"/>
      <c r="AZ90" s="270"/>
      <c r="BD90" s="270"/>
      <c r="BE90" s="270"/>
      <c r="BF90" s="270"/>
      <c r="BG90" s="270"/>
      <c r="BH90" s="270"/>
      <c r="BI90" s="270"/>
      <c r="BJ90" s="270"/>
      <c r="BK90" s="270"/>
      <c r="BL90" s="270"/>
      <c r="BM90" s="270"/>
      <c r="BN90" s="270"/>
    </row>
    <row r="91" spans="12:66" s="195" customFormat="1" x14ac:dyDescent="0.25">
      <c r="L91" s="270"/>
      <c r="S91" s="270"/>
      <c r="U91" s="271"/>
      <c r="AS91" s="270"/>
      <c r="AZ91" s="270"/>
      <c r="BD91" s="270"/>
      <c r="BE91" s="270"/>
      <c r="BF91" s="270"/>
      <c r="BG91" s="270"/>
      <c r="BH91" s="270"/>
      <c r="BI91" s="270"/>
      <c r="BJ91" s="270"/>
      <c r="BK91" s="270"/>
      <c r="BL91" s="270"/>
      <c r="BM91" s="270"/>
      <c r="BN91" s="270"/>
    </row>
    <row r="92" spans="12:66" s="195" customFormat="1" x14ac:dyDescent="0.25">
      <c r="L92" s="270"/>
      <c r="S92" s="270"/>
      <c r="U92" s="271"/>
      <c r="AS92" s="270"/>
      <c r="AZ92" s="270"/>
      <c r="BD92" s="270"/>
      <c r="BE92" s="270"/>
      <c r="BF92" s="270"/>
      <c r="BG92" s="270"/>
      <c r="BH92" s="270"/>
      <c r="BI92" s="270"/>
      <c r="BJ92" s="270"/>
      <c r="BK92" s="270"/>
      <c r="BL92" s="270"/>
      <c r="BM92" s="270"/>
      <c r="BN92" s="270"/>
    </row>
    <row r="93" spans="12:66" s="195" customFormat="1" x14ac:dyDescent="0.25">
      <c r="L93" s="270"/>
      <c r="S93" s="270"/>
      <c r="U93" s="271"/>
      <c r="AS93" s="270"/>
      <c r="AZ93" s="270"/>
      <c r="BD93" s="270"/>
      <c r="BE93" s="270"/>
      <c r="BF93" s="270"/>
      <c r="BG93" s="270"/>
      <c r="BH93" s="270"/>
      <c r="BI93" s="270"/>
      <c r="BJ93" s="270"/>
      <c r="BK93" s="270"/>
      <c r="BL93" s="270"/>
      <c r="BM93" s="270"/>
      <c r="BN93" s="270"/>
    </row>
    <row r="94" spans="12:66" s="195" customFormat="1" x14ac:dyDescent="0.25">
      <c r="L94" s="270"/>
      <c r="S94" s="270"/>
      <c r="U94" s="271"/>
      <c r="AS94" s="270"/>
      <c r="AZ94" s="270"/>
      <c r="BD94" s="270"/>
      <c r="BE94" s="270"/>
      <c r="BF94" s="270"/>
      <c r="BG94" s="270"/>
      <c r="BH94" s="270"/>
      <c r="BI94" s="270"/>
      <c r="BJ94" s="270"/>
      <c r="BK94" s="270"/>
      <c r="BL94" s="270"/>
      <c r="BM94" s="270"/>
      <c r="BN94" s="270"/>
    </row>
    <row r="95" spans="12:66" s="195" customFormat="1" x14ac:dyDescent="0.25">
      <c r="L95" s="270"/>
      <c r="S95" s="270"/>
      <c r="U95" s="271"/>
      <c r="AS95" s="270"/>
      <c r="AZ95" s="270"/>
      <c r="BD95" s="270"/>
      <c r="BE95" s="270"/>
      <c r="BF95" s="270"/>
      <c r="BG95" s="270"/>
      <c r="BH95" s="270"/>
      <c r="BI95" s="270"/>
      <c r="BJ95" s="270"/>
      <c r="BK95" s="270"/>
      <c r="BL95" s="270"/>
      <c r="BM95" s="270"/>
      <c r="BN95" s="270"/>
    </row>
    <row r="96" spans="12:66" s="195" customFormat="1" x14ac:dyDescent="0.25">
      <c r="L96" s="270"/>
      <c r="S96" s="270"/>
      <c r="U96" s="271"/>
      <c r="AS96" s="270"/>
      <c r="AZ96" s="270"/>
      <c r="BD96" s="270"/>
      <c r="BE96" s="270"/>
      <c r="BF96" s="270"/>
      <c r="BG96" s="270"/>
      <c r="BH96" s="270"/>
      <c r="BI96" s="270"/>
      <c r="BJ96" s="270"/>
      <c r="BK96" s="270"/>
      <c r="BL96" s="270"/>
      <c r="BM96" s="270"/>
      <c r="BN96" s="270"/>
    </row>
    <row r="97" spans="12:66" s="195" customFormat="1" x14ac:dyDescent="0.25">
      <c r="L97" s="270"/>
      <c r="S97" s="270"/>
      <c r="U97" s="271"/>
      <c r="AS97" s="270"/>
      <c r="AZ97" s="270"/>
      <c r="BD97" s="270"/>
      <c r="BE97" s="270"/>
      <c r="BF97" s="270"/>
      <c r="BG97" s="270"/>
      <c r="BH97" s="270"/>
      <c r="BI97" s="270"/>
      <c r="BJ97" s="270"/>
      <c r="BK97" s="270"/>
      <c r="BL97" s="270"/>
      <c r="BM97" s="270"/>
      <c r="BN97" s="270"/>
    </row>
    <row r="98" spans="12:66" s="195" customFormat="1" x14ac:dyDescent="0.25">
      <c r="L98" s="270"/>
      <c r="S98" s="270"/>
      <c r="U98" s="271"/>
      <c r="AS98" s="270"/>
      <c r="AZ98" s="270"/>
      <c r="BD98" s="270"/>
      <c r="BE98" s="270"/>
      <c r="BF98" s="270"/>
      <c r="BG98" s="270"/>
      <c r="BH98" s="270"/>
      <c r="BI98" s="270"/>
      <c r="BJ98" s="270"/>
      <c r="BK98" s="270"/>
      <c r="BL98" s="270"/>
      <c r="BM98" s="270"/>
      <c r="BN98" s="270"/>
    </row>
    <row r="99" spans="12:66" s="195" customFormat="1" x14ac:dyDescent="0.25">
      <c r="L99" s="270"/>
      <c r="S99" s="270"/>
      <c r="U99" s="271"/>
      <c r="AS99" s="270"/>
      <c r="AZ99" s="270"/>
      <c r="BD99" s="270"/>
      <c r="BE99" s="270"/>
      <c r="BF99" s="270"/>
      <c r="BG99" s="270"/>
      <c r="BH99" s="270"/>
      <c r="BI99" s="270"/>
      <c r="BJ99" s="270"/>
      <c r="BK99" s="270"/>
      <c r="BL99" s="270"/>
      <c r="BM99" s="270"/>
      <c r="BN99" s="270"/>
    </row>
    <row r="100" spans="12:66" s="195" customFormat="1" x14ac:dyDescent="0.25">
      <c r="L100" s="270"/>
      <c r="S100" s="270"/>
      <c r="U100" s="271"/>
      <c r="AS100" s="270"/>
      <c r="AZ100" s="270"/>
      <c r="BD100" s="270"/>
      <c r="BE100" s="270"/>
      <c r="BF100" s="270"/>
      <c r="BG100" s="270"/>
      <c r="BH100" s="270"/>
      <c r="BI100" s="270"/>
      <c r="BJ100" s="270"/>
      <c r="BK100" s="270"/>
      <c r="BL100" s="270"/>
      <c r="BM100" s="270"/>
      <c r="BN100" s="270"/>
    </row>
    <row r="101" spans="12:66" s="195" customFormat="1" x14ac:dyDescent="0.25">
      <c r="L101" s="270"/>
      <c r="S101" s="270"/>
      <c r="U101" s="271"/>
      <c r="AS101" s="270"/>
      <c r="AZ101" s="270"/>
      <c r="BD101" s="270"/>
      <c r="BE101" s="270"/>
      <c r="BF101" s="270"/>
      <c r="BG101" s="270"/>
      <c r="BH101" s="270"/>
      <c r="BI101" s="270"/>
      <c r="BJ101" s="270"/>
      <c r="BK101" s="270"/>
      <c r="BL101" s="270"/>
      <c r="BM101" s="270"/>
      <c r="BN101" s="270"/>
    </row>
    <row r="102" spans="12:66" s="195" customFormat="1" x14ac:dyDescent="0.25">
      <c r="L102" s="270"/>
      <c r="S102" s="270"/>
      <c r="U102" s="271"/>
      <c r="AS102" s="270"/>
      <c r="AZ102" s="270"/>
      <c r="BD102" s="270"/>
      <c r="BE102" s="270"/>
      <c r="BF102" s="270"/>
      <c r="BG102" s="270"/>
      <c r="BH102" s="270"/>
      <c r="BI102" s="270"/>
      <c r="BJ102" s="270"/>
      <c r="BK102" s="270"/>
      <c r="BL102" s="270"/>
      <c r="BM102" s="270"/>
      <c r="BN102" s="270"/>
    </row>
    <row r="103" spans="12:66" s="195" customFormat="1" x14ac:dyDescent="0.25">
      <c r="L103" s="270"/>
      <c r="S103" s="270"/>
      <c r="U103" s="271"/>
      <c r="AS103" s="270"/>
      <c r="AZ103" s="270"/>
      <c r="BD103" s="270"/>
      <c r="BE103" s="270"/>
      <c r="BF103" s="270"/>
      <c r="BG103" s="270"/>
      <c r="BH103" s="270"/>
      <c r="BI103" s="270"/>
      <c r="BJ103" s="270"/>
      <c r="BK103" s="270"/>
      <c r="BL103" s="270"/>
      <c r="BM103" s="270"/>
      <c r="BN103" s="270"/>
    </row>
    <row r="104" spans="12:66" s="195" customFormat="1" x14ac:dyDescent="0.25">
      <c r="L104" s="270"/>
      <c r="S104" s="270"/>
      <c r="U104" s="271"/>
      <c r="AS104" s="270"/>
      <c r="AZ104" s="270"/>
      <c r="BD104" s="270"/>
      <c r="BE104" s="270"/>
      <c r="BF104" s="270"/>
      <c r="BG104" s="270"/>
      <c r="BH104" s="270"/>
      <c r="BI104" s="270"/>
      <c r="BJ104" s="270"/>
      <c r="BK104" s="270"/>
      <c r="BL104" s="270"/>
      <c r="BM104" s="270"/>
      <c r="BN104" s="270"/>
    </row>
    <row r="105" spans="12:66" s="195" customFormat="1" x14ac:dyDescent="0.25">
      <c r="L105" s="270"/>
      <c r="S105" s="270"/>
      <c r="U105" s="271"/>
      <c r="AS105" s="270"/>
      <c r="AZ105" s="270"/>
      <c r="BD105" s="270"/>
      <c r="BE105" s="270"/>
      <c r="BF105" s="270"/>
      <c r="BG105" s="270"/>
      <c r="BH105" s="270"/>
      <c r="BI105" s="270"/>
      <c r="BJ105" s="270"/>
      <c r="BK105" s="270"/>
      <c r="BL105" s="270"/>
      <c r="BM105" s="270"/>
      <c r="BN105" s="270"/>
    </row>
    <row r="106" spans="12:66" s="195" customFormat="1" x14ac:dyDescent="0.25">
      <c r="L106" s="270"/>
      <c r="S106" s="270"/>
      <c r="U106" s="271"/>
      <c r="AS106" s="270"/>
      <c r="AZ106" s="270"/>
      <c r="BD106" s="270"/>
      <c r="BE106" s="270"/>
      <c r="BF106" s="270"/>
      <c r="BG106" s="270"/>
      <c r="BH106" s="270"/>
      <c r="BI106" s="270"/>
      <c r="BJ106" s="270"/>
      <c r="BK106" s="270"/>
      <c r="BL106" s="270"/>
      <c r="BM106" s="270"/>
      <c r="BN106" s="270"/>
    </row>
    <row r="107" spans="12:66" s="195" customFormat="1" x14ac:dyDescent="0.25">
      <c r="L107" s="270"/>
      <c r="S107" s="270"/>
      <c r="U107" s="271"/>
      <c r="AS107" s="270"/>
      <c r="AZ107" s="270"/>
      <c r="BD107" s="270"/>
      <c r="BE107" s="270"/>
      <c r="BF107" s="270"/>
      <c r="BG107" s="270"/>
      <c r="BH107" s="270"/>
      <c r="BI107" s="270"/>
      <c r="BJ107" s="270"/>
      <c r="BK107" s="270"/>
      <c r="BL107" s="270"/>
      <c r="BM107" s="270"/>
      <c r="BN107" s="270"/>
    </row>
    <row r="108" spans="12:66" s="195" customFormat="1" x14ac:dyDescent="0.25">
      <c r="L108" s="270"/>
      <c r="S108" s="270"/>
      <c r="U108" s="271"/>
      <c r="AS108" s="270"/>
      <c r="AZ108" s="270"/>
      <c r="BD108" s="270"/>
      <c r="BE108" s="270"/>
      <c r="BF108" s="270"/>
      <c r="BG108" s="270"/>
      <c r="BH108" s="270"/>
      <c r="BI108" s="270"/>
      <c r="BJ108" s="270"/>
      <c r="BK108" s="270"/>
      <c r="BL108" s="270"/>
      <c r="BM108" s="270"/>
      <c r="BN108" s="270"/>
    </row>
    <row r="109" spans="12:66" s="195" customFormat="1" x14ac:dyDescent="0.25">
      <c r="L109" s="270"/>
      <c r="S109" s="270"/>
      <c r="U109" s="271"/>
      <c r="AS109" s="270"/>
      <c r="AZ109" s="270"/>
      <c r="BD109" s="270"/>
      <c r="BE109" s="270"/>
      <c r="BF109" s="270"/>
      <c r="BG109" s="270"/>
      <c r="BH109" s="270"/>
      <c r="BI109" s="270"/>
      <c r="BJ109" s="270"/>
      <c r="BK109" s="270"/>
      <c r="BL109" s="270"/>
      <c r="BM109" s="270"/>
      <c r="BN109" s="270"/>
    </row>
    <row r="110" spans="12:66" s="195" customFormat="1" x14ac:dyDescent="0.25">
      <c r="L110" s="270"/>
      <c r="S110" s="270"/>
      <c r="U110" s="271"/>
      <c r="AS110" s="270"/>
      <c r="AZ110" s="270"/>
      <c r="BD110" s="270"/>
      <c r="BE110" s="270"/>
      <c r="BF110" s="270"/>
      <c r="BG110" s="270"/>
      <c r="BH110" s="270"/>
      <c r="BI110" s="270"/>
      <c r="BJ110" s="270"/>
      <c r="BK110" s="270"/>
      <c r="BL110" s="270"/>
      <c r="BM110" s="270"/>
      <c r="BN110" s="270"/>
    </row>
    <row r="111" spans="12:66" s="195" customFormat="1" x14ac:dyDescent="0.25">
      <c r="L111" s="270"/>
      <c r="S111" s="270"/>
      <c r="U111" s="271"/>
      <c r="AS111" s="270"/>
      <c r="AZ111" s="270"/>
      <c r="BD111" s="270"/>
      <c r="BE111" s="270"/>
      <c r="BF111" s="270"/>
      <c r="BG111" s="270"/>
      <c r="BH111" s="270"/>
      <c r="BI111" s="270"/>
      <c r="BJ111" s="270"/>
      <c r="BK111" s="270"/>
      <c r="BL111" s="270"/>
      <c r="BM111" s="270"/>
      <c r="BN111" s="270"/>
    </row>
    <row r="112" spans="12:66" s="195" customFormat="1" x14ac:dyDescent="0.25">
      <c r="L112" s="270"/>
      <c r="S112" s="270"/>
      <c r="U112" s="271"/>
      <c r="AS112" s="270"/>
      <c r="AZ112" s="270"/>
      <c r="BD112" s="270"/>
      <c r="BE112" s="270"/>
      <c r="BF112" s="270"/>
      <c r="BG112" s="270"/>
      <c r="BH112" s="270"/>
      <c r="BI112" s="270"/>
      <c r="BJ112" s="270"/>
      <c r="BK112" s="270"/>
      <c r="BL112" s="270"/>
      <c r="BM112" s="270"/>
      <c r="BN112" s="270"/>
    </row>
    <row r="113" spans="12:66" s="195" customFormat="1" x14ac:dyDescent="0.25">
      <c r="L113" s="270"/>
      <c r="S113" s="270"/>
      <c r="U113" s="271"/>
      <c r="AS113" s="270"/>
      <c r="AZ113" s="270"/>
      <c r="BD113" s="270"/>
      <c r="BE113" s="270"/>
      <c r="BF113" s="270"/>
      <c r="BG113" s="270"/>
      <c r="BH113" s="270"/>
      <c r="BI113" s="270"/>
      <c r="BJ113" s="270"/>
      <c r="BK113" s="270"/>
      <c r="BL113" s="270"/>
      <c r="BM113" s="270"/>
      <c r="BN113" s="270"/>
    </row>
    <row r="114" spans="12:66" s="195" customFormat="1" x14ac:dyDescent="0.25">
      <c r="L114" s="270"/>
      <c r="S114" s="270"/>
      <c r="U114" s="271"/>
      <c r="AS114" s="270"/>
      <c r="AZ114" s="270"/>
      <c r="BD114" s="270"/>
      <c r="BE114" s="270"/>
      <c r="BF114" s="270"/>
      <c r="BG114" s="270"/>
      <c r="BH114" s="270"/>
      <c r="BI114" s="270"/>
      <c r="BJ114" s="270"/>
      <c r="BK114" s="270"/>
      <c r="BL114" s="270"/>
      <c r="BM114" s="270"/>
      <c r="BN114" s="270"/>
    </row>
    <row r="115" spans="12:66" s="195" customFormat="1" x14ac:dyDescent="0.25">
      <c r="L115" s="270"/>
      <c r="S115" s="270"/>
      <c r="U115" s="271"/>
      <c r="AS115" s="270"/>
      <c r="AZ115" s="270"/>
      <c r="BD115" s="270"/>
      <c r="BE115" s="270"/>
      <c r="BF115" s="270"/>
      <c r="BG115" s="270"/>
      <c r="BH115" s="270"/>
      <c r="BI115" s="270"/>
      <c r="BJ115" s="270"/>
      <c r="BK115" s="270"/>
      <c r="BL115" s="270"/>
      <c r="BM115" s="270"/>
      <c r="BN115" s="270"/>
    </row>
    <row r="116" spans="12:66" s="195" customFormat="1" x14ac:dyDescent="0.25">
      <c r="L116" s="270"/>
      <c r="S116" s="270"/>
      <c r="U116" s="271"/>
      <c r="AS116" s="270"/>
      <c r="AZ116" s="270"/>
      <c r="BD116" s="270"/>
      <c r="BE116" s="270"/>
      <c r="BF116" s="270"/>
      <c r="BG116" s="270"/>
      <c r="BH116" s="270"/>
      <c r="BI116" s="270"/>
      <c r="BJ116" s="270"/>
      <c r="BK116" s="270"/>
      <c r="BL116" s="270"/>
      <c r="BM116" s="270"/>
      <c r="BN116" s="270"/>
    </row>
    <row r="117" spans="12:66" s="195" customFormat="1" x14ac:dyDescent="0.25">
      <c r="L117" s="270"/>
      <c r="S117" s="270"/>
      <c r="U117" s="271"/>
      <c r="AS117" s="270"/>
      <c r="AZ117" s="270"/>
      <c r="BD117" s="270"/>
      <c r="BE117" s="270"/>
      <c r="BF117" s="270"/>
      <c r="BG117" s="270"/>
      <c r="BH117" s="270"/>
      <c r="BI117" s="270"/>
      <c r="BJ117" s="270"/>
      <c r="BK117" s="270"/>
      <c r="BL117" s="270"/>
      <c r="BM117" s="270"/>
      <c r="BN117" s="270"/>
    </row>
    <row r="118" spans="12:66" s="195" customFormat="1" x14ac:dyDescent="0.25">
      <c r="L118" s="270"/>
      <c r="S118" s="270"/>
      <c r="U118" s="271"/>
      <c r="AS118" s="270"/>
      <c r="AZ118" s="270"/>
      <c r="BD118" s="270"/>
      <c r="BE118" s="270"/>
      <c r="BF118" s="270"/>
      <c r="BG118" s="270"/>
      <c r="BH118" s="270"/>
      <c r="BI118" s="270"/>
      <c r="BJ118" s="270"/>
      <c r="BK118" s="270"/>
      <c r="BL118" s="270"/>
      <c r="BM118" s="270"/>
      <c r="BN118" s="270"/>
    </row>
    <row r="119" spans="12:66" s="195" customFormat="1" x14ac:dyDescent="0.25">
      <c r="L119" s="270"/>
      <c r="S119" s="270"/>
      <c r="U119" s="271"/>
      <c r="AS119" s="270"/>
      <c r="AZ119" s="270"/>
      <c r="BD119" s="270"/>
      <c r="BE119" s="270"/>
      <c r="BF119" s="270"/>
      <c r="BG119" s="270"/>
      <c r="BH119" s="270"/>
      <c r="BI119" s="270"/>
      <c r="BJ119" s="270"/>
      <c r="BK119" s="270"/>
      <c r="BL119" s="270"/>
      <c r="BM119" s="270"/>
      <c r="BN119" s="270"/>
    </row>
    <row r="120" spans="12:66" s="195" customFormat="1" x14ac:dyDescent="0.25">
      <c r="L120" s="270"/>
      <c r="S120" s="270"/>
      <c r="U120" s="271"/>
      <c r="AS120" s="270"/>
      <c r="AZ120" s="270"/>
      <c r="BD120" s="270"/>
      <c r="BE120" s="270"/>
      <c r="BF120" s="270"/>
      <c r="BG120" s="270"/>
      <c r="BH120" s="270"/>
      <c r="BI120" s="270"/>
      <c r="BJ120" s="270"/>
      <c r="BK120" s="270"/>
      <c r="BL120" s="270"/>
      <c r="BM120" s="270"/>
      <c r="BN120" s="270"/>
    </row>
    <row r="121" spans="12:66" s="195" customFormat="1" x14ac:dyDescent="0.25">
      <c r="L121" s="270"/>
      <c r="S121" s="270"/>
      <c r="U121" s="271"/>
      <c r="AS121" s="270"/>
      <c r="AZ121" s="270"/>
      <c r="BD121" s="270"/>
      <c r="BE121" s="270"/>
      <c r="BF121" s="270"/>
      <c r="BG121" s="270"/>
      <c r="BH121" s="270"/>
      <c r="BI121" s="270"/>
      <c r="BJ121" s="270"/>
      <c r="BK121" s="270"/>
      <c r="BL121" s="270"/>
      <c r="BM121" s="270"/>
      <c r="BN121" s="270"/>
    </row>
    <row r="122" spans="12:66" s="195" customFormat="1" x14ac:dyDescent="0.25">
      <c r="L122" s="270"/>
      <c r="S122" s="270"/>
      <c r="U122" s="271"/>
      <c r="AS122" s="270"/>
      <c r="AZ122" s="270"/>
      <c r="BD122" s="270"/>
      <c r="BE122" s="270"/>
      <c r="BF122" s="270"/>
      <c r="BG122" s="270"/>
      <c r="BH122" s="270"/>
      <c r="BI122" s="270"/>
      <c r="BJ122" s="270"/>
      <c r="BK122" s="270"/>
      <c r="BL122" s="270"/>
      <c r="BM122" s="270"/>
      <c r="BN122" s="270"/>
    </row>
    <row r="123" spans="12:66" s="195" customFormat="1" x14ac:dyDescent="0.25">
      <c r="L123" s="270"/>
      <c r="S123" s="270"/>
      <c r="U123" s="271"/>
      <c r="AS123" s="270"/>
      <c r="AZ123" s="270"/>
      <c r="BD123" s="270"/>
      <c r="BE123" s="270"/>
      <c r="BF123" s="270"/>
      <c r="BG123" s="270"/>
      <c r="BH123" s="270"/>
      <c r="BI123" s="270"/>
      <c r="BJ123" s="270"/>
      <c r="BK123" s="270"/>
      <c r="BL123" s="270"/>
      <c r="BM123" s="270"/>
      <c r="BN123" s="270"/>
    </row>
    <row r="124" spans="12:66" s="195" customFormat="1" x14ac:dyDescent="0.25">
      <c r="L124" s="270"/>
      <c r="S124" s="270"/>
      <c r="U124" s="271"/>
      <c r="AS124" s="270"/>
      <c r="AZ124" s="270"/>
      <c r="BD124" s="270"/>
      <c r="BE124" s="270"/>
      <c r="BF124" s="270"/>
      <c r="BG124" s="270"/>
      <c r="BH124" s="270"/>
      <c r="BI124" s="270"/>
      <c r="BJ124" s="270"/>
      <c r="BK124" s="270"/>
      <c r="BL124" s="270"/>
      <c r="BM124" s="270"/>
      <c r="BN124" s="270"/>
    </row>
    <row r="125" spans="12:66" s="195" customFormat="1" x14ac:dyDescent="0.25">
      <c r="L125" s="270"/>
      <c r="S125" s="270"/>
      <c r="U125" s="271"/>
      <c r="AS125" s="270"/>
      <c r="AZ125" s="270"/>
      <c r="BD125" s="270"/>
      <c r="BE125" s="270"/>
      <c r="BF125" s="270"/>
      <c r="BG125" s="270"/>
      <c r="BH125" s="270"/>
      <c r="BI125" s="270"/>
      <c r="BJ125" s="270"/>
      <c r="BK125" s="270"/>
      <c r="BL125" s="270"/>
      <c r="BM125" s="270"/>
      <c r="BN125" s="270"/>
    </row>
    <row r="126" spans="12:66" s="195" customFormat="1" x14ac:dyDescent="0.25">
      <c r="L126" s="270"/>
      <c r="S126" s="270"/>
      <c r="U126" s="271"/>
      <c r="AS126" s="270"/>
      <c r="AZ126" s="270"/>
      <c r="BD126" s="270"/>
      <c r="BE126" s="270"/>
      <c r="BF126" s="270"/>
      <c r="BG126" s="270"/>
      <c r="BH126" s="270"/>
      <c r="BI126" s="270"/>
      <c r="BJ126" s="270"/>
      <c r="BK126" s="270"/>
      <c r="BL126" s="270"/>
      <c r="BM126" s="270"/>
      <c r="BN126" s="270"/>
    </row>
    <row r="127" spans="12:66" s="195" customFormat="1" x14ac:dyDescent="0.25">
      <c r="L127" s="270"/>
      <c r="S127" s="270"/>
      <c r="U127" s="271"/>
      <c r="AS127" s="270"/>
      <c r="AZ127" s="270"/>
      <c r="BD127" s="270"/>
      <c r="BE127" s="270"/>
      <c r="BF127" s="270"/>
      <c r="BG127" s="270"/>
      <c r="BH127" s="270"/>
      <c r="BI127" s="270"/>
      <c r="BJ127" s="270"/>
      <c r="BK127" s="270"/>
      <c r="BL127" s="270"/>
      <c r="BM127" s="270"/>
      <c r="BN127" s="270"/>
    </row>
    <row r="128" spans="12:66" s="195" customFormat="1" x14ac:dyDescent="0.25">
      <c r="L128" s="270"/>
      <c r="S128" s="270"/>
      <c r="U128" s="271"/>
      <c r="AS128" s="270"/>
      <c r="AZ128" s="270"/>
      <c r="BD128" s="270"/>
      <c r="BE128" s="270"/>
      <c r="BF128" s="270"/>
      <c r="BG128" s="270"/>
      <c r="BH128" s="270"/>
      <c r="BI128" s="270"/>
      <c r="BJ128" s="270"/>
      <c r="BK128" s="270"/>
      <c r="BL128" s="270"/>
      <c r="BM128" s="270"/>
      <c r="BN128" s="270"/>
    </row>
    <row r="129" spans="12:66" s="195" customFormat="1" x14ac:dyDescent="0.25">
      <c r="L129" s="270"/>
      <c r="S129" s="270"/>
      <c r="U129" s="271"/>
      <c r="AS129" s="270"/>
      <c r="AZ129" s="270"/>
      <c r="BD129" s="270"/>
      <c r="BE129" s="270"/>
      <c r="BF129" s="270"/>
      <c r="BG129" s="270"/>
      <c r="BH129" s="270"/>
      <c r="BI129" s="270"/>
      <c r="BJ129" s="270"/>
      <c r="BK129" s="270"/>
      <c r="BL129" s="270"/>
      <c r="BM129" s="270"/>
      <c r="BN129" s="270"/>
    </row>
    <row r="130" spans="12:66" s="195" customFormat="1" x14ac:dyDescent="0.25">
      <c r="L130" s="270"/>
      <c r="S130" s="270"/>
      <c r="U130" s="271"/>
      <c r="AS130" s="270"/>
      <c r="AZ130" s="270"/>
      <c r="BD130" s="270"/>
      <c r="BE130" s="270"/>
      <c r="BF130" s="270"/>
      <c r="BG130" s="270"/>
      <c r="BH130" s="270"/>
      <c r="BI130" s="270"/>
      <c r="BJ130" s="270"/>
      <c r="BK130" s="270"/>
      <c r="BL130" s="270"/>
      <c r="BM130" s="270"/>
      <c r="BN130" s="270"/>
    </row>
    <row r="131" spans="12:66" s="195" customFormat="1" x14ac:dyDescent="0.25">
      <c r="L131" s="270"/>
      <c r="S131" s="270"/>
      <c r="U131" s="271"/>
      <c r="AS131" s="270"/>
      <c r="AZ131" s="270"/>
      <c r="BD131" s="270"/>
      <c r="BE131" s="270"/>
      <c r="BF131" s="270"/>
      <c r="BG131" s="270"/>
      <c r="BH131" s="270"/>
      <c r="BI131" s="270"/>
      <c r="BJ131" s="270"/>
      <c r="BK131" s="270"/>
      <c r="BL131" s="270"/>
      <c r="BM131" s="270"/>
      <c r="BN131" s="270"/>
    </row>
    <row r="132" spans="12:66" s="195" customFormat="1" x14ac:dyDescent="0.25">
      <c r="L132" s="270"/>
      <c r="S132" s="270"/>
      <c r="U132" s="271"/>
      <c r="AS132" s="270"/>
      <c r="AZ132" s="270"/>
      <c r="BD132" s="270"/>
      <c r="BE132" s="270"/>
      <c r="BF132" s="270"/>
      <c r="BG132" s="270"/>
      <c r="BH132" s="270"/>
      <c r="BI132" s="270"/>
      <c r="BJ132" s="270"/>
      <c r="BK132" s="270"/>
      <c r="BL132" s="270"/>
      <c r="BM132" s="270"/>
      <c r="BN132" s="270"/>
    </row>
    <row r="133" spans="12:66" s="195" customFormat="1" x14ac:dyDescent="0.25">
      <c r="L133" s="270"/>
      <c r="S133" s="270"/>
      <c r="U133" s="271"/>
      <c r="AS133" s="270"/>
      <c r="AZ133" s="270"/>
      <c r="BD133" s="270"/>
      <c r="BE133" s="270"/>
      <c r="BF133" s="270"/>
      <c r="BG133" s="270"/>
      <c r="BH133" s="270"/>
      <c r="BI133" s="270"/>
      <c r="BJ133" s="270"/>
      <c r="BK133" s="270"/>
      <c r="BL133" s="270"/>
      <c r="BM133" s="270"/>
      <c r="BN133" s="270"/>
    </row>
    <row r="134" spans="12:66" s="195" customFormat="1" x14ac:dyDescent="0.25">
      <c r="L134" s="270"/>
      <c r="S134" s="270"/>
      <c r="U134" s="271"/>
      <c r="AS134" s="270"/>
      <c r="AZ134" s="270"/>
      <c r="BD134" s="270"/>
      <c r="BE134" s="270"/>
      <c r="BF134" s="270"/>
      <c r="BG134" s="270"/>
      <c r="BH134" s="270"/>
      <c r="BI134" s="270"/>
      <c r="BJ134" s="270"/>
      <c r="BK134" s="270"/>
      <c r="BL134" s="270"/>
      <c r="BM134" s="270"/>
      <c r="BN134" s="270"/>
    </row>
    <row r="135" spans="12:66" s="195" customFormat="1" x14ac:dyDescent="0.25">
      <c r="L135" s="270"/>
      <c r="S135" s="270"/>
      <c r="U135" s="271"/>
      <c r="AS135" s="270"/>
      <c r="AZ135" s="270"/>
      <c r="BD135" s="270"/>
      <c r="BE135" s="270"/>
      <c r="BF135" s="270"/>
      <c r="BG135" s="270"/>
      <c r="BH135" s="270"/>
      <c r="BI135" s="270"/>
      <c r="BJ135" s="270"/>
      <c r="BK135" s="270"/>
      <c r="BL135" s="270"/>
      <c r="BM135" s="270"/>
      <c r="BN135" s="270"/>
    </row>
    <row r="136" spans="12:66" s="195" customFormat="1" x14ac:dyDescent="0.25">
      <c r="L136" s="270"/>
      <c r="S136" s="270"/>
      <c r="U136" s="271"/>
      <c r="AS136" s="270"/>
      <c r="AZ136" s="270"/>
      <c r="BD136" s="270"/>
      <c r="BE136" s="270"/>
      <c r="BF136" s="270"/>
      <c r="BG136" s="270"/>
      <c r="BH136" s="270"/>
      <c r="BI136" s="270"/>
      <c r="BJ136" s="270"/>
      <c r="BK136" s="270"/>
      <c r="BL136" s="270"/>
      <c r="BM136" s="270"/>
      <c r="BN136" s="270"/>
    </row>
    <row r="137" spans="12:66" s="195" customFormat="1" x14ac:dyDescent="0.25">
      <c r="L137" s="270"/>
      <c r="S137" s="270"/>
      <c r="U137" s="271"/>
      <c r="AS137" s="270"/>
      <c r="AZ137" s="270"/>
      <c r="BD137" s="270"/>
      <c r="BE137" s="270"/>
      <c r="BF137" s="270"/>
      <c r="BG137" s="270"/>
      <c r="BH137" s="270"/>
      <c r="BI137" s="270"/>
      <c r="BJ137" s="270"/>
      <c r="BK137" s="270"/>
      <c r="BL137" s="270"/>
      <c r="BM137" s="270"/>
      <c r="BN137" s="270"/>
    </row>
    <row r="138" spans="12:66" s="195" customFormat="1" x14ac:dyDescent="0.25">
      <c r="L138" s="270"/>
      <c r="S138" s="270"/>
      <c r="U138" s="271"/>
      <c r="AS138" s="270"/>
      <c r="AZ138" s="270"/>
      <c r="BD138" s="270"/>
      <c r="BE138" s="270"/>
      <c r="BF138" s="270"/>
      <c r="BG138" s="270"/>
      <c r="BH138" s="270"/>
      <c r="BI138" s="270"/>
      <c r="BJ138" s="270"/>
      <c r="BK138" s="270"/>
      <c r="BL138" s="270"/>
      <c r="BM138" s="270"/>
      <c r="BN138" s="270"/>
    </row>
    <row r="139" spans="12:66" s="195" customFormat="1" x14ac:dyDescent="0.25">
      <c r="L139" s="270"/>
      <c r="S139" s="270"/>
      <c r="U139" s="271"/>
      <c r="AS139" s="270"/>
      <c r="AZ139" s="270"/>
      <c r="BD139" s="270"/>
      <c r="BE139" s="270"/>
      <c r="BF139" s="270"/>
      <c r="BG139" s="270"/>
      <c r="BH139" s="270"/>
      <c r="BI139" s="270"/>
      <c r="BJ139" s="270"/>
      <c r="BK139" s="270"/>
      <c r="BL139" s="270"/>
      <c r="BM139" s="270"/>
      <c r="BN139" s="270"/>
    </row>
    <row r="140" spans="12:66" s="195" customFormat="1" x14ac:dyDescent="0.25">
      <c r="L140" s="270"/>
      <c r="S140" s="270"/>
      <c r="U140" s="271"/>
      <c r="AS140" s="270"/>
      <c r="AZ140" s="270"/>
      <c r="BD140" s="270"/>
      <c r="BE140" s="270"/>
      <c r="BF140" s="270"/>
      <c r="BG140" s="270"/>
      <c r="BH140" s="270"/>
      <c r="BI140" s="270"/>
      <c r="BJ140" s="270"/>
      <c r="BK140" s="270"/>
      <c r="BL140" s="270"/>
      <c r="BM140" s="270"/>
      <c r="BN140" s="270"/>
    </row>
    <row r="141" spans="12:66" s="195" customFormat="1" x14ac:dyDescent="0.25">
      <c r="L141" s="270"/>
      <c r="S141" s="270"/>
      <c r="U141" s="271"/>
      <c r="AS141" s="270"/>
      <c r="AZ141" s="270"/>
      <c r="BD141" s="270"/>
      <c r="BE141" s="270"/>
      <c r="BF141" s="270"/>
      <c r="BG141" s="270"/>
      <c r="BH141" s="270"/>
      <c r="BI141" s="270"/>
      <c r="BJ141" s="270"/>
      <c r="BK141" s="270"/>
      <c r="BL141" s="270"/>
      <c r="BM141" s="270"/>
      <c r="BN141" s="270"/>
    </row>
    <row r="142" spans="12:66" s="195" customFormat="1" x14ac:dyDescent="0.25">
      <c r="L142" s="270"/>
      <c r="S142" s="270"/>
      <c r="U142" s="271"/>
      <c r="AS142" s="270"/>
      <c r="AZ142" s="270"/>
      <c r="BD142" s="270"/>
      <c r="BE142" s="270"/>
      <c r="BF142" s="270"/>
      <c r="BG142" s="270"/>
      <c r="BH142" s="270"/>
      <c r="BI142" s="270"/>
      <c r="BJ142" s="270"/>
      <c r="BK142" s="270"/>
      <c r="BL142" s="270"/>
      <c r="BM142" s="270"/>
      <c r="BN142" s="270"/>
    </row>
    <row r="143" spans="12:66" s="195" customFormat="1" x14ac:dyDescent="0.25">
      <c r="L143" s="270"/>
      <c r="S143" s="270"/>
      <c r="U143" s="271"/>
      <c r="AS143" s="270"/>
      <c r="AZ143" s="270"/>
      <c r="BD143" s="270"/>
      <c r="BE143" s="270"/>
      <c r="BF143" s="270"/>
      <c r="BG143" s="270"/>
      <c r="BH143" s="270"/>
      <c r="BI143" s="270"/>
      <c r="BJ143" s="270"/>
      <c r="BK143" s="270"/>
      <c r="BL143" s="270"/>
      <c r="BM143" s="270"/>
      <c r="BN143" s="270"/>
    </row>
    <row r="144" spans="12:66" s="195" customFormat="1" x14ac:dyDescent="0.25">
      <c r="L144" s="270"/>
      <c r="S144" s="270"/>
      <c r="U144" s="271"/>
      <c r="AS144" s="270"/>
      <c r="AZ144" s="270"/>
      <c r="BD144" s="270"/>
      <c r="BE144" s="270"/>
      <c r="BF144" s="270"/>
      <c r="BG144" s="270"/>
      <c r="BH144" s="270"/>
      <c r="BI144" s="270"/>
      <c r="BJ144" s="270"/>
      <c r="BK144" s="270"/>
      <c r="BL144" s="270"/>
      <c r="BM144" s="270"/>
      <c r="BN144" s="270"/>
    </row>
    <row r="145" spans="12:66" s="195" customFormat="1" x14ac:dyDescent="0.25">
      <c r="L145" s="270"/>
      <c r="S145" s="270"/>
      <c r="U145" s="271"/>
      <c r="AS145" s="270"/>
      <c r="AZ145" s="270"/>
      <c r="BD145" s="270"/>
      <c r="BE145" s="270"/>
      <c r="BF145" s="270"/>
      <c r="BG145" s="270"/>
      <c r="BH145" s="270"/>
      <c r="BI145" s="270"/>
      <c r="BJ145" s="270"/>
      <c r="BK145" s="270"/>
      <c r="BL145" s="270"/>
      <c r="BM145" s="270"/>
      <c r="BN145" s="270"/>
    </row>
    <row r="146" spans="12:66" s="195" customFormat="1" x14ac:dyDescent="0.25">
      <c r="L146" s="270"/>
      <c r="S146" s="270"/>
      <c r="U146" s="271"/>
      <c r="AS146" s="270"/>
      <c r="AZ146" s="270"/>
      <c r="BD146" s="270"/>
      <c r="BE146" s="270"/>
      <c r="BF146" s="270"/>
      <c r="BG146" s="270"/>
      <c r="BH146" s="270"/>
      <c r="BI146" s="270"/>
      <c r="BJ146" s="270"/>
      <c r="BK146" s="270"/>
      <c r="BL146" s="270"/>
      <c r="BM146" s="270"/>
      <c r="BN146" s="270"/>
    </row>
    <row r="147" spans="12:66" s="195" customFormat="1" x14ac:dyDescent="0.25">
      <c r="L147" s="270"/>
      <c r="S147" s="270"/>
      <c r="U147" s="271"/>
      <c r="AS147" s="270"/>
      <c r="AZ147" s="270"/>
      <c r="BD147" s="270"/>
      <c r="BE147" s="270"/>
      <c r="BF147" s="270"/>
      <c r="BG147" s="270"/>
      <c r="BH147" s="270"/>
      <c r="BI147" s="270"/>
      <c r="BJ147" s="270"/>
      <c r="BK147" s="270"/>
      <c r="BL147" s="270"/>
      <c r="BM147" s="270"/>
      <c r="BN147" s="270"/>
    </row>
    <row r="148" spans="12:66" s="195" customFormat="1" x14ac:dyDescent="0.25">
      <c r="L148" s="270"/>
      <c r="S148" s="270"/>
      <c r="U148" s="271"/>
      <c r="AS148" s="270"/>
      <c r="AZ148" s="270"/>
      <c r="BD148" s="270"/>
      <c r="BE148" s="270"/>
      <c r="BF148" s="270"/>
      <c r="BG148" s="270"/>
      <c r="BH148" s="270"/>
      <c r="BI148" s="270"/>
      <c r="BJ148" s="270"/>
      <c r="BK148" s="270"/>
      <c r="BL148" s="270"/>
      <c r="BM148" s="270"/>
      <c r="BN148" s="270"/>
    </row>
    <row r="149" spans="12:66" s="195" customFormat="1" x14ac:dyDescent="0.25">
      <c r="L149" s="270"/>
      <c r="S149" s="270"/>
      <c r="U149" s="271"/>
      <c r="AS149" s="270"/>
      <c r="AZ149" s="270"/>
      <c r="BD149" s="270"/>
      <c r="BE149" s="270"/>
      <c r="BF149" s="270"/>
      <c r="BG149" s="270"/>
      <c r="BH149" s="270"/>
      <c r="BI149" s="270"/>
      <c r="BJ149" s="270"/>
      <c r="BK149" s="270"/>
      <c r="BL149" s="270"/>
      <c r="BM149" s="270"/>
      <c r="BN149" s="270"/>
    </row>
    <row r="150" spans="12:66" s="195" customFormat="1" x14ac:dyDescent="0.25">
      <c r="L150" s="270"/>
      <c r="S150" s="270"/>
      <c r="U150" s="271"/>
      <c r="AS150" s="270"/>
      <c r="AZ150" s="270"/>
      <c r="BD150" s="270"/>
      <c r="BE150" s="270"/>
      <c r="BF150" s="270"/>
      <c r="BG150" s="270"/>
      <c r="BH150" s="270"/>
      <c r="BI150" s="270"/>
      <c r="BJ150" s="270"/>
      <c r="BK150" s="270"/>
      <c r="BL150" s="270"/>
      <c r="BM150" s="270"/>
      <c r="BN150" s="270"/>
    </row>
    <row r="151" spans="12:66" s="195" customFormat="1" x14ac:dyDescent="0.25">
      <c r="L151" s="270"/>
      <c r="S151" s="270"/>
      <c r="U151" s="271"/>
      <c r="AS151" s="270"/>
      <c r="AZ151" s="270"/>
      <c r="BD151" s="270"/>
      <c r="BE151" s="270"/>
      <c r="BF151" s="270"/>
      <c r="BG151" s="270"/>
      <c r="BH151" s="270"/>
      <c r="BI151" s="270"/>
      <c r="BJ151" s="270"/>
      <c r="BK151" s="270"/>
      <c r="BL151" s="270"/>
      <c r="BM151" s="270"/>
      <c r="BN151" s="270"/>
    </row>
    <row r="152" spans="12:66" s="195" customFormat="1" x14ac:dyDescent="0.25">
      <c r="L152" s="270"/>
      <c r="S152" s="270"/>
      <c r="U152" s="271"/>
      <c r="AS152" s="270"/>
      <c r="AZ152" s="270"/>
      <c r="BD152" s="270"/>
      <c r="BE152" s="270"/>
      <c r="BF152" s="270"/>
      <c r="BG152" s="270"/>
      <c r="BH152" s="270"/>
      <c r="BI152" s="270"/>
      <c r="BJ152" s="270"/>
      <c r="BK152" s="270"/>
      <c r="BL152" s="270"/>
      <c r="BM152" s="270"/>
      <c r="BN152" s="270"/>
    </row>
    <row r="153" spans="12:66" s="195" customFormat="1" x14ac:dyDescent="0.25">
      <c r="L153" s="270"/>
      <c r="S153" s="270"/>
      <c r="U153" s="271"/>
      <c r="AS153" s="270"/>
      <c r="AZ153" s="270"/>
      <c r="BD153" s="270"/>
      <c r="BE153" s="270"/>
      <c r="BF153" s="270"/>
      <c r="BG153" s="270"/>
      <c r="BH153" s="270"/>
      <c r="BI153" s="270"/>
      <c r="BJ153" s="270"/>
      <c r="BK153" s="270"/>
      <c r="BL153" s="270"/>
      <c r="BM153" s="270"/>
      <c r="BN153" s="270"/>
    </row>
    <row r="154" spans="12:66" s="195" customFormat="1" x14ac:dyDescent="0.25">
      <c r="L154" s="270"/>
      <c r="S154" s="270"/>
      <c r="U154" s="271"/>
      <c r="AS154" s="270"/>
      <c r="AZ154" s="270"/>
      <c r="BD154" s="270"/>
      <c r="BE154" s="270"/>
      <c r="BF154" s="270"/>
      <c r="BG154" s="270"/>
      <c r="BH154" s="270"/>
      <c r="BI154" s="270"/>
      <c r="BJ154" s="270"/>
      <c r="BK154" s="270"/>
      <c r="BL154" s="270"/>
      <c r="BM154" s="270"/>
      <c r="BN154" s="270"/>
    </row>
    <row r="155" spans="12:66" s="195" customFormat="1" x14ac:dyDescent="0.25">
      <c r="L155" s="270"/>
      <c r="S155" s="270"/>
      <c r="U155" s="271"/>
      <c r="AS155" s="270"/>
      <c r="AZ155" s="270"/>
      <c r="BD155" s="270"/>
      <c r="BE155" s="270"/>
      <c r="BF155" s="270"/>
      <c r="BG155" s="270"/>
      <c r="BH155" s="270"/>
      <c r="BI155" s="270"/>
      <c r="BJ155" s="270"/>
      <c r="BK155" s="270"/>
      <c r="BL155" s="270"/>
      <c r="BM155" s="270"/>
      <c r="BN155" s="270"/>
    </row>
    <row r="156" spans="12:66" s="195" customFormat="1" x14ac:dyDescent="0.25">
      <c r="L156" s="270"/>
      <c r="S156" s="270"/>
      <c r="U156" s="271"/>
      <c r="AS156" s="270"/>
      <c r="AZ156" s="270"/>
      <c r="BD156" s="270"/>
      <c r="BE156" s="270"/>
      <c r="BF156" s="270"/>
      <c r="BG156" s="270"/>
      <c r="BH156" s="270"/>
      <c r="BI156" s="270"/>
      <c r="BJ156" s="270"/>
      <c r="BK156" s="270"/>
      <c r="BL156" s="270"/>
      <c r="BM156" s="270"/>
      <c r="BN156" s="270"/>
    </row>
    <row r="157" spans="12:66" s="195" customFormat="1" x14ac:dyDescent="0.25">
      <c r="L157" s="270"/>
      <c r="S157" s="270"/>
      <c r="U157" s="271"/>
      <c r="AS157" s="270"/>
      <c r="AZ157" s="270"/>
      <c r="BD157" s="270"/>
      <c r="BE157" s="270"/>
      <c r="BF157" s="270"/>
      <c r="BG157" s="270"/>
      <c r="BH157" s="270"/>
      <c r="BI157" s="270"/>
      <c r="BJ157" s="270"/>
      <c r="BK157" s="270"/>
      <c r="BL157" s="270"/>
      <c r="BM157" s="270"/>
      <c r="BN157" s="270"/>
    </row>
    <row r="158" spans="12:66" s="195" customFormat="1" x14ac:dyDescent="0.25">
      <c r="L158" s="270"/>
      <c r="S158" s="270"/>
      <c r="U158" s="271"/>
      <c r="AS158" s="270"/>
      <c r="AZ158" s="270"/>
      <c r="BD158" s="270"/>
      <c r="BE158" s="270"/>
      <c r="BF158" s="270"/>
      <c r="BG158" s="270"/>
      <c r="BH158" s="270"/>
      <c r="BI158" s="270"/>
      <c r="BJ158" s="270"/>
      <c r="BK158" s="270"/>
      <c r="BL158" s="270"/>
      <c r="BM158" s="270"/>
      <c r="BN158" s="270"/>
    </row>
    <row r="159" spans="12:66" s="195" customFormat="1" x14ac:dyDescent="0.25">
      <c r="L159" s="270"/>
      <c r="S159" s="270"/>
      <c r="U159" s="271"/>
      <c r="AS159" s="270"/>
      <c r="AZ159" s="270"/>
      <c r="BD159" s="270"/>
      <c r="BE159" s="270"/>
      <c r="BF159" s="270"/>
      <c r="BG159" s="270"/>
      <c r="BH159" s="270"/>
      <c r="BI159" s="270"/>
      <c r="BJ159" s="270"/>
      <c r="BK159" s="270"/>
      <c r="BL159" s="270"/>
      <c r="BM159" s="270"/>
      <c r="BN159" s="270"/>
    </row>
    <row r="160" spans="12:66" s="195" customFormat="1" x14ac:dyDescent="0.25">
      <c r="L160" s="270"/>
      <c r="S160" s="270"/>
      <c r="U160" s="271"/>
      <c r="AS160" s="270"/>
      <c r="AZ160" s="270"/>
      <c r="BD160" s="270"/>
      <c r="BE160" s="270"/>
      <c r="BF160" s="270"/>
      <c r="BG160" s="270"/>
      <c r="BH160" s="270"/>
      <c r="BI160" s="270"/>
      <c r="BJ160" s="270"/>
      <c r="BK160" s="270"/>
      <c r="BL160" s="270"/>
      <c r="BM160" s="270"/>
      <c r="BN160" s="270"/>
    </row>
    <row r="161" spans="12:66" s="195" customFormat="1" x14ac:dyDescent="0.25">
      <c r="L161" s="270"/>
      <c r="S161" s="270"/>
      <c r="U161" s="271"/>
      <c r="AS161" s="270"/>
      <c r="AZ161" s="270"/>
      <c r="BD161" s="270"/>
      <c r="BE161" s="270"/>
      <c r="BF161" s="270"/>
      <c r="BG161" s="270"/>
      <c r="BH161" s="270"/>
      <c r="BI161" s="270"/>
      <c r="BJ161" s="270"/>
      <c r="BK161" s="270"/>
      <c r="BL161" s="270"/>
      <c r="BM161" s="270"/>
      <c r="BN161" s="270"/>
    </row>
    <row r="162" spans="12:66" s="195" customFormat="1" x14ac:dyDescent="0.25">
      <c r="L162" s="270"/>
      <c r="S162" s="270"/>
      <c r="U162" s="271"/>
      <c r="AS162" s="270"/>
      <c r="AZ162" s="270"/>
      <c r="BD162" s="270"/>
      <c r="BE162" s="270"/>
      <c r="BF162" s="270"/>
      <c r="BG162" s="270"/>
      <c r="BH162" s="270"/>
      <c r="BI162" s="270"/>
      <c r="BJ162" s="270"/>
      <c r="BK162" s="270"/>
      <c r="BL162" s="270"/>
      <c r="BM162" s="270"/>
      <c r="BN162" s="270"/>
    </row>
    <row r="163" spans="12:66" s="195" customFormat="1" x14ac:dyDescent="0.25">
      <c r="L163" s="270"/>
      <c r="S163" s="270"/>
      <c r="U163" s="271"/>
      <c r="AS163" s="270"/>
      <c r="AZ163" s="270"/>
      <c r="BD163" s="270"/>
      <c r="BE163" s="270"/>
      <c r="BF163" s="270"/>
      <c r="BG163" s="270"/>
      <c r="BH163" s="270"/>
      <c r="BI163" s="270"/>
      <c r="BJ163" s="270"/>
      <c r="BK163" s="270"/>
      <c r="BL163" s="270"/>
      <c r="BM163" s="270"/>
      <c r="BN163" s="270"/>
    </row>
    <row r="164" spans="12:66" s="195" customFormat="1" x14ac:dyDescent="0.25">
      <c r="L164" s="270"/>
      <c r="S164" s="270"/>
      <c r="U164" s="271"/>
      <c r="AS164" s="270"/>
      <c r="AZ164" s="270"/>
      <c r="BD164" s="270"/>
      <c r="BE164" s="270"/>
      <c r="BF164" s="270"/>
      <c r="BG164" s="270"/>
      <c r="BH164" s="270"/>
      <c r="BI164" s="270"/>
      <c r="BJ164" s="270"/>
      <c r="BK164" s="270"/>
      <c r="BL164" s="270"/>
      <c r="BM164" s="270"/>
      <c r="BN164" s="270"/>
    </row>
    <row r="165" spans="12:66" s="195" customFormat="1" x14ac:dyDescent="0.25">
      <c r="L165" s="270"/>
      <c r="S165" s="270"/>
      <c r="U165" s="271"/>
      <c r="AS165" s="270"/>
      <c r="AZ165" s="270"/>
      <c r="BD165" s="270"/>
      <c r="BE165" s="270"/>
      <c r="BF165" s="270"/>
      <c r="BG165" s="270"/>
      <c r="BH165" s="270"/>
      <c r="BI165" s="270"/>
      <c r="BJ165" s="270"/>
      <c r="BK165" s="270"/>
      <c r="BL165" s="270"/>
      <c r="BM165" s="270"/>
      <c r="BN165" s="270"/>
    </row>
    <row r="166" spans="12:66" s="195" customFormat="1" x14ac:dyDescent="0.25">
      <c r="L166" s="270"/>
      <c r="S166" s="270"/>
      <c r="U166" s="271"/>
      <c r="AS166" s="270"/>
      <c r="AZ166" s="270"/>
      <c r="BD166" s="270"/>
      <c r="BE166" s="270"/>
      <c r="BF166" s="270"/>
      <c r="BG166" s="270"/>
      <c r="BH166" s="270"/>
      <c r="BI166" s="270"/>
      <c r="BJ166" s="270"/>
      <c r="BK166" s="270"/>
      <c r="BL166" s="270"/>
      <c r="BM166" s="270"/>
      <c r="BN166" s="270"/>
    </row>
    <row r="167" spans="12:66" s="195" customFormat="1" x14ac:dyDescent="0.25">
      <c r="L167" s="270"/>
      <c r="S167" s="270"/>
      <c r="U167" s="271"/>
      <c r="AS167" s="270"/>
      <c r="AZ167" s="270"/>
      <c r="BD167" s="270"/>
      <c r="BE167" s="270"/>
      <c r="BF167" s="270"/>
      <c r="BG167" s="270"/>
      <c r="BH167" s="270"/>
      <c r="BI167" s="270"/>
      <c r="BJ167" s="270"/>
      <c r="BK167" s="270"/>
      <c r="BL167" s="270"/>
      <c r="BM167" s="270"/>
      <c r="BN167" s="270"/>
    </row>
    <row r="168" spans="12:66" s="195" customFormat="1" x14ac:dyDescent="0.25">
      <c r="L168" s="270"/>
      <c r="S168" s="270"/>
      <c r="U168" s="271"/>
      <c r="AS168" s="270"/>
      <c r="AZ168" s="270"/>
      <c r="BD168" s="270"/>
      <c r="BE168" s="270"/>
      <c r="BF168" s="270"/>
      <c r="BG168" s="270"/>
      <c r="BH168" s="270"/>
      <c r="BI168" s="270"/>
      <c r="BJ168" s="270"/>
      <c r="BK168" s="270"/>
      <c r="BL168" s="270"/>
      <c r="BM168" s="270"/>
      <c r="BN168" s="270"/>
    </row>
    <row r="169" spans="12:66" s="195" customFormat="1" x14ac:dyDescent="0.25">
      <c r="L169" s="270"/>
      <c r="S169" s="270"/>
      <c r="U169" s="271"/>
      <c r="AS169" s="270"/>
      <c r="AZ169" s="270"/>
      <c r="BD169" s="270"/>
      <c r="BE169" s="270"/>
      <c r="BF169" s="270"/>
      <c r="BG169" s="270"/>
      <c r="BH169" s="270"/>
      <c r="BI169" s="270"/>
      <c r="BJ169" s="270"/>
      <c r="BK169" s="270"/>
      <c r="BL169" s="270"/>
      <c r="BM169" s="270"/>
      <c r="BN169" s="270"/>
    </row>
    <row r="170" spans="12:66" s="195" customFormat="1" x14ac:dyDescent="0.25">
      <c r="L170" s="270"/>
      <c r="S170" s="270"/>
      <c r="U170" s="271"/>
      <c r="AS170" s="270"/>
      <c r="AZ170" s="270"/>
      <c r="BD170" s="270"/>
      <c r="BE170" s="270"/>
      <c r="BF170" s="270"/>
      <c r="BG170" s="270"/>
      <c r="BH170" s="270"/>
      <c r="BI170" s="270"/>
      <c r="BJ170" s="270"/>
      <c r="BK170" s="270"/>
      <c r="BL170" s="270"/>
      <c r="BM170" s="270"/>
      <c r="BN170" s="270"/>
    </row>
    <row r="171" spans="12:66" s="195" customFormat="1" x14ac:dyDescent="0.25">
      <c r="L171" s="270"/>
      <c r="S171" s="270"/>
      <c r="U171" s="271"/>
      <c r="AS171" s="270"/>
      <c r="AZ171" s="270"/>
      <c r="BD171" s="270"/>
      <c r="BE171" s="270"/>
      <c r="BF171" s="270"/>
      <c r="BG171" s="270"/>
      <c r="BH171" s="270"/>
      <c r="BI171" s="270"/>
      <c r="BJ171" s="270"/>
      <c r="BK171" s="270"/>
      <c r="BL171" s="270"/>
      <c r="BM171" s="270"/>
      <c r="BN171" s="270"/>
    </row>
    <row r="172" spans="12:66" s="195" customFormat="1" x14ac:dyDescent="0.25">
      <c r="L172" s="270"/>
      <c r="S172" s="270"/>
      <c r="U172" s="271"/>
      <c r="AS172" s="270"/>
      <c r="AZ172" s="270"/>
      <c r="BD172" s="270"/>
      <c r="BE172" s="270"/>
      <c r="BF172" s="270"/>
      <c r="BG172" s="270"/>
      <c r="BH172" s="270"/>
      <c r="BI172" s="270"/>
      <c r="BJ172" s="270"/>
      <c r="BK172" s="270"/>
      <c r="BL172" s="270"/>
      <c r="BM172" s="270"/>
      <c r="BN172" s="270"/>
    </row>
    <row r="173" spans="12:66" s="195" customFormat="1" x14ac:dyDescent="0.25">
      <c r="L173" s="270"/>
      <c r="S173" s="270"/>
      <c r="U173" s="271"/>
      <c r="AS173" s="270"/>
      <c r="AZ173" s="270"/>
      <c r="BD173" s="270"/>
      <c r="BE173" s="270"/>
      <c r="BF173" s="270"/>
      <c r="BG173" s="270"/>
      <c r="BH173" s="270"/>
      <c r="BI173" s="270"/>
      <c r="BJ173" s="270"/>
      <c r="BK173" s="270"/>
      <c r="BL173" s="270"/>
      <c r="BM173" s="270"/>
      <c r="BN173" s="270"/>
    </row>
    <row r="174" spans="12:66" s="195" customFormat="1" x14ac:dyDescent="0.25">
      <c r="L174" s="270"/>
      <c r="S174" s="270"/>
      <c r="U174" s="271"/>
      <c r="AS174" s="270"/>
      <c r="AZ174" s="270"/>
      <c r="BD174" s="270"/>
      <c r="BE174" s="270"/>
      <c r="BF174" s="270"/>
      <c r="BG174" s="270"/>
      <c r="BH174" s="270"/>
      <c r="BI174" s="270"/>
      <c r="BJ174" s="270"/>
      <c r="BK174" s="270"/>
      <c r="BL174" s="270"/>
      <c r="BM174" s="270"/>
      <c r="BN174" s="270"/>
    </row>
    <row r="175" spans="12:66" s="195" customFormat="1" x14ac:dyDescent="0.25">
      <c r="L175" s="270"/>
      <c r="S175" s="270"/>
      <c r="U175" s="271"/>
      <c r="AS175" s="270"/>
      <c r="AZ175" s="270"/>
      <c r="BD175" s="270"/>
      <c r="BE175" s="270"/>
      <c r="BF175" s="270"/>
      <c r="BG175" s="270"/>
      <c r="BH175" s="270"/>
      <c r="BI175" s="270"/>
      <c r="BJ175" s="270"/>
      <c r="BK175" s="270"/>
      <c r="BL175" s="270"/>
      <c r="BM175" s="270"/>
      <c r="BN175" s="270"/>
    </row>
    <row r="176" spans="12:66" s="195" customFormat="1" x14ac:dyDescent="0.25">
      <c r="L176" s="270"/>
      <c r="S176" s="270"/>
      <c r="U176" s="271"/>
      <c r="AS176" s="270"/>
      <c r="AZ176" s="270"/>
      <c r="BD176" s="270"/>
      <c r="BE176" s="270"/>
      <c r="BF176" s="270"/>
      <c r="BG176" s="270"/>
      <c r="BH176" s="270"/>
      <c r="BI176" s="270"/>
      <c r="BJ176" s="270"/>
      <c r="BK176" s="270"/>
      <c r="BL176" s="270"/>
      <c r="BM176" s="270"/>
      <c r="BN176" s="270"/>
    </row>
    <row r="177" spans="12:66" s="195" customFormat="1" x14ac:dyDescent="0.25">
      <c r="L177" s="270"/>
      <c r="S177" s="270"/>
      <c r="U177" s="271"/>
      <c r="AS177" s="270"/>
      <c r="AZ177" s="270"/>
      <c r="BD177" s="270"/>
      <c r="BE177" s="270"/>
      <c r="BF177" s="270"/>
      <c r="BG177" s="270"/>
      <c r="BH177" s="270"/>
      <c r="BI177" s="270"/>
      <c r="BJ177" s="270"/>
      <c r="BK177" s="270"/>
      <c r="BL177" s="270"/>
      <c r="BM177" s="270"/>
      <c r="BN177" s="270"/>
    </row>
    <row r="178" spans="12:66" s="195" customFormat="1" x14ac:dyDescent="0.25">
      <c r="L178" s="270"/>
      <c r="S178" s="270"/>
      <c r="U178" s="271"/>
      <c r="AS178" s="270"/>
      <c r="AZ178" s="270"/>
      <c r="BD178" s="270"/>
      <c r="BE178" s="270"/>
      <c r="BF178" s="270"/>
      <c r="BG178" s="270"/>
      <c r="BH178" s="270"/>
      <c r="BI178" s="270"/>
      <c r="BJ178" s="270"/>
      <c r="BK178" s="270"/>
      <c r="BL178" s="270"/>
      <c r="BM178" s="270"/>
      <c r="BN178" s="270"/>
    </row>
    <row r="179" spans="12:66" s="195" customFormat="1" x14ac:dyDescent="0.25">
      <c r="L179" s="270"/>
      <c r="S179" s="270"/>
      <c r="U179" s="271"/>
      <c r="AS179" s="270"/>
      <c r="AZ179" s="270"/>
      <c r="BD179" s="270"/>
      <c r="BE179" s="270"/>
      <c r="BF179" s="270"/>
      <c r="BG179" s="270"/>
      <c r="BH179" s="270"/>
      <c r="BI179" s="270"/>
      <c r="BJ179" s="270"/>
      <c r="BK179" s="270"/>
      <c r="BL179" s="270"/>
      <c r="BM179" s="270"/>
      <c r="BN179" s="270"/>
    </row>
    <row r="180" spans="12:66" s="195" customFormat="1" x14ac:dyDescent="0.25">
      <c r="L180" s="270"/>
      <c r="S180" s="270"/>
      <c r="U180" s="271"/>
      <c r="AS180" s="270"/>
      <c r="AZ180" s="270"/>
      <c r="BD180" s="270"/>
      <c r="BE180" s="270"/>
      <c r="BF180" s="270"/>
      <c r="BG180" s="270"/>
      <c r="BH180" s="270"/>
      <c r="BI180" s="270"/>
      <c r="BJ180" s="270"/>
      <c r="BK180" s="270"/>
      <c r="BL180" s="270"/>
      <c r="BM180" s="270"/>
      <c r="BN180" s="270"/>
    </row>
    <row r="181" spans="12:66" s="195" customFormat="1" x14ac:dyDescent="0.25">
      <c r="L181" s="270"/>
      <c r="S181" s="270"/>
      <c r="U181" s="271"/>
      <c r="AS181" s="270"/>
      <c r="AZ181" s="270"/>
      <c r="BD181" s="270"/>
      <c r="BE181" s="270"/>
      <c r="BF181" s="270"/>
      <c r="BG181" s="270"/>
      <c r="BH181" s="270"/>
      <c r="BI181" s="270"/>
      <c r="BJ181" s="270"/>
      <c r="BK181" s="270"/>
      <c r="BL181" s="270"/>
      <c r="BM181" s="270"/>
      <c r="BN181" s="270"/>
    </row>
    <row r="182" spans="12:66" s="195" customFormat="1" x14ac:dyDescent="0.25">
      <c r="L182" s="270"/>
      <c r="S182" s="270"/>
      <c r="U182" s="271"/>
      <c r="AS182" s="270"/>
      <c r="AZ182" s="270"/>
      <c r="BD182" s="270"/>
      <c r="BE182" s="270"/>
      <c r="BF182" s="270"/>
      <c r="BG182" s="270"/>
      <c r="BH182" s="270"/>
      <c r="BI182" s="270"/>
      <c r="BJ182" s="270"/>
      <c r="BK182" s="270"/>
      <c r="BL182" s="270"/>
      <c r="BM182" s="270"/>
      <c r="BN182" s="270"/>
    </row>
    <row r="183" spans="12:66" s="195" customFormat="1" x14ac:dyDescent="0.25">
      <c r="L183" s="270"/>
      <c r="S183" s="270"/>
      <c r="U183" s="271"/>
      <c r="AS183" s="270"/>
      <c r="AZ183" s="270"/>
      <c r="BD183" s="270"/>
      <c r="BE183" s="270"/>
      <c r="BF183" s="270"/>
      <c r="BG183" s="270"/>
      <c r="BH183" s="270"/>
      <c r="BI183" s="270"/>
      <c r="BJ183" s="270"/>
      <c r="BK183" s="270"/>
      <c r="BL183" s="270"/>
      <c r="BM183" s="270"/>
      <c r="BN183" s="270"/>
    </row>
    <row r="184" spans="12:66" s="195" customFormat="1" x14ac:dyDescent="0.25">
      <c r="L184" s="270"/>
      <c r="S184" s="270"/>
      <c r="U184" s="271"/>
      <c r="AS184" s="270"/>
      <c r="AZ184" s="270"/>
      <c r="BD184" s="270"/>
      <c r="BE184" s="270"/>
      <c r="BF184" s="270"/>
      <c r="BG184" s="270"/>
      <c r="BH184" s="270"/>
      <c r="BI184" s="270"/>
      <c r="BJ184" s="270"/>
      <c r="BK184" s="270"/>
      <c r="BL184" s="270"/>
      <c r="BM184" s="270"/>
      <c r="BN184" s="270"/>
    </row>
    <row r="185" spans="12:66" s="195" customFormat="1" x14ac:dyDescent="0.25">
      <c r="L185" s="270"/>
      <c r="S185" s="270"/>
      <c r="U185" s="271"/>
      <c r="AS185" s="270"/>
      <c r="AZ185" s="270"/>
      <c r="BD185" s="270"/>
      <c r="BE185" s="270"/>
      <c r="BF185" s="270"/>
      <c r="BG185" s="270"/>
      <c r="BH185" s="270"/>
      <c r="BI185" s="270"/>
      <c r="BJ185" s="270"/>
      <c r="BK185" s="270"/>
      <c r="BL185" s="270"/>
      <c r="BM185" s="270"/>
      <c r="BN185" s="270"/>
    </row>
    <row r="186" spans="12:66" s="195" customFormat="1" x14ac:dyDescent="0.25">
      <c r="L186" s="270"/>
      <c r="S186" s="270"/>
      <c r="U186" s="271"/>
      <c r="AS186" s="270"/>
      <c r="AZ186" s="270"/>
      <c r="BD186" s="270"/>
      <c r="BE186" s="270"/>
      <c r="BF186" s="270"/>
      <c r="BG186" s="270"/>
      <c r="BH186" s="270"/>
      <c r="BI186" s="270"/>
      <c r="BJ186" s="270"/>
      <c r="BK186" s="270"/>
      <c r="BL186" s="270"/>
      <c r="BM186" s="270"/>
      <c r="BN186" s="270"/>
    </row>
    <row r="187" spans="12:66" s="195" customFormat="1" x14ac:dyDescent="0.25">
      <c r="L187" s="270"/>
      <c r="S187" s="270"/>
      <c r="U187" s="271"/>
      <c r="AS187" s="270"/>
      <c r="AZ187" s="270"/>
      <c r="BD187" s="270"/>
      <c r="BE187" s="270"/>
      <c r="BF187" s="270"/>
      <c r="BG187" s="270"/>
      <c r="BH187" s="270"/>
      <c r="BI187" s="270"/>
      <c r="BJ187" s="270"/>
      <c r="BK187" s="270"/>
      <c r="BL187" s="270"/>
      <c r="BM187" s="270"/>
      <c r="BN187" s="270"/>
    </row>
    <row r="188" spans="12:66" s="195" customFormat="1" x14ac:dyDescent="0.25">
      <c r="L188" s="270"/>
      <c r="S188" s="270"/>
      <c r="U188" s="271"/>
      <c r="AS188" s="270"/>
      <c r="AZ188" s="270"/>
      <c r="BD188" s="270"/>
      <c r="BE188" s="270"/>
      <c r="BF188" s="270"/>
      <c r="BG188" s="270"/>
      <c r="BH188" s="270"/>
      <c r="BI188" s="270"/>
      <c r="BJ188" s="270"/>
      <c r="BK188" s="270"/>
      <c r="BL188" s="270"/>
      <c r="BM188" s="270"/>
      <c r="BN188" s="270"/>
    </row>
    <row r="189" spans="12:66" s="195" customFormat="1" x14ac:dyDescent="0.25">
      <c r="L189" s="270"/>
      <c r="S189" s="270"/>
      <c r="U189" s="271"/>
      <c r="AS189" s="270"/>
      <c r="AZ189" s="270"/>
      <c r="BD189" s="270"/>
      <c r="BE189" s="270"/>
      <c r="BF189" s="270"/>
      <c r="BG189" s="270"/>
      <c r="BH189" s="270"/>
      <c r="BI189" s="270"/>
      <c r="BJ189" s="270"/>
      <c r="BK189" s="270"/>
      <c r="BL189" s="270"/>
      <c r="BM189" s="270"/>
      <c r="BN189" s="270"/>
    </row>
    <row r="190" spans="12:66" s="195" customFormat="1" x14ac:dyDescent="0.25">
      <c r="L190" s="270"/>
      <c r="S190" s="270"/>
      <c r="U190" s="271"/>
      <c r="AS190" s="270"/>
      <c r="AZ190" s="270"/>
      <c r="BD190" s="270"/>
      <c r="BE190" s="270"/>
      <c r="BF190" s="270"/>
      <c r="BG190" s="270"/>
      <c r="BH190" s="270"/>
      <c r="BI190" s="270"/>
      <c r="BJ190" s="270"/>
      <c r="BK190" s="270"/>
      <c r="BL190" s="270"/>
      <c r="BM190" s="270"/>
      <c r="BN190" s="270"/>
    </row>
    <row r="191" spans="12:66" s="195" customFormat="1" x14ac:dyDescent="0.25">
      <c r="L191" s="270"/>
      <c r="S191" s="270"/>
      <c r="U191" s="271"/>
      <c r="AS191" s="270"/>
      <c r="AZ191" s="270"/>
      <c r="BD191" s="270"/>
      <c r="BE191" s="270"/>
      <c r="BF191" s="270"/>
      <c r="BG191" s="270"/>
      <c r="BH191" s="270"/>
      <c r="BI191" s="270"/>
      <c r="BJ191" s="270"/>
      <c r="BK191" s="270"/>
      <c r="BL191" s="270"/>
      <c r="BM191" s="270"/>
      <c r="BN191" s="270"/>
    </row>
    <row r="192" spans="12:66" s="195" customFormat="1" x14ac:dyDescent="0.25">
      <c r="L192" s="270"/>
      <c r="S192" s="270"/>
      <c r="U192" s="271"/>
      <c r="AS192" s="270"/>
      <c r="AZ192" s="270"/>
      <c r="BD192" s="270"/>
      <c r="BE192" s="270"/>
      <c r="BF192" s="270"/>
      <c r="BG192" s="270"/>
      <c r="BH192" s="270"/>
      <c r="BI192" s="270"/>
      <c r="BJ192" s="270"/>
      <c r="BK192" s="270"/>
      <c r="BL192" s="270"/>
      <c r="BM192" s="270"/>
      <c r="BN192" s="270"/>
    </row>
    <row r="193" spans="12:66" s="195" customFormat="1" x14ac:dyDescent="0.25">
      <c r="L193" s="270"/>
      <c r="S193" s="270"/>
      <c r="U193" s="271"/>
      <c r="AS193" s="270"/>
      <c r="AZ193" s="270"/>
      <c r="BD193" s="270"/>
      <c r="BE193" s="270"/>
      <c r="BF193" s="270"/>
      <c r="BG193" s="270"/>
      <c r="BH193" s="270"/>
      <c r="BI193" s="270"/>
      <c r="BJ193" s="270"/>
      <c r="BK193" s="270"/>
      <c r="BL193" s="270"/>
      <c r="BM193" s="270"/>
      <c r="BN193" s="270"/>
    </row>
    <row r="194" spans="12:66" s="195" customFormat="1" x14ac:dyDescent="0.25">
      <c r="L194" s="270"/>
      <c r="S194" s="270"/>
      <c r="U194" s="271"/>
      <c r="AS194" s="270"/>
      <c r="AZ194" s="270"/>
      <c r="BD194" s="270"/>
      <c r="BE194" s="270"/>
      <c r="BF194" s="270"/>
      <c r="BG194" s="270"/>
      <c r="BH194" s="270"/>
      <c r="BI194" s="270"/>
      <c r="BJ194" s="270"/>
      <c r="BK194" s="270"/>
      <c r="BL194" s="270"/>
      <c r="BM194" s="270"/>
      <c r="BN194" s="270"/>
    </row>
    <row r="195" spans="12:66" s="195" customFormat="1" x14ac:dyDescent="0.25">
      <c r="L195" s="270"/>
      <c r="S195" s="270"/>
      <c r="U195" s="271"/>
      <c r="AS195" s="270"/>
      <c r="AZ195" s="270"/>
      <c r="BD195" s="270"/>
      <c r="BE195" s="270"/>
      <c r="BF195" s="270"/>
      <c r="BG195" s="270"/>
      <c r="BH195" s="270"/>
      <c r="BI195" s="270"/>
      <c r="BJ195" s="270"/>
      <c r="BK195" s="270"/>
      <c r="BL195" s="270"/>
      <c r="BM195" s="270"/>
      <c r="BN195" s="270"/>
    </row>
    <row r="196" spans="12:66" s="195" customFormat="1" x14ac:dyDescent="0.25">
      <c r="L196" s="270"/>
      <c r="S196" s="270"/>
      <c r="U196" s="271"/>
      <c r="AS196" s="270"/>
      <c r="AZ196" s="270"/>
      <c r="BD196" s="270"/>
      <c r="BE196" s="270"/>
      <c r="BF196" s="270"/>
      <c r="BG196" s="270"/>
      <c r="BH196" s="270"/>
      <c r="BI196" s="270"/>
      <c r="BJ196" s="270"/>
      <c r="BK196" s="270"/>
      <c r="BL196" s="270"/>
      <c r="BM196" s="270"/>
      <c r="BN196" s="270"/>
    </row>
    <row r="197" spans="12:66" s="195" customFormat="1" x14ac:dyDescent="0.25">
      <c r="L197" s="270"/>
      <c r="S197" s="270"/>
      <c r="U197" s="271"/>
      <c r="AS197" s="270"/>
      <c r="AZ197" s="270"/>
      <c r="BD197" s="270"/>
      <c r="BE197" s="270"/>
      <c r="BF197" s="270"/>
      <c r="BG197" s="270"/>
      <c r="BH197" s="270"/>
      <c r="BI197" s="270"/>
      <c r="BJ197" s="270"/>
      <c r="BK197" s="270"/>
      <c r="BL197" s="270"/>
      <c r="BM197" s="270"/>
      <c r="BN197" s="270"/>
    </row>
    <row r="198" spans="12:66" s="195" customFormat="1" x14ac:dyDescent="0.25">
      <c r="L198" s="270"/>
      <c r="S198" s="270"/>
      <c r="U198" s="271"/>
      <c r="AS198" s="270"/>
      <c r="AZ198" s="270"/>
      <c r="BD198" s="270"/>
      <c r="BE198" s="270"/>
      <c r="BF198" s="270"/>
      <c r="BG198" s="270"/>
      <c r="BH198" s="270"/>
      <c r="BI198" s="270"/>
      <c r="BJ198" s="270"/>
      <c r="BK198" s="270"/>
      <c r="BL198" s="270"/>
      <c r="BM198" s="270"/>
      <c r="BN198" s="270"/>
    </row>
    <row r="199" spans="12:66" s="195" customFormat="1" x14ac:dyDescent="0.25">
      <c r="L199" s="270"/>
      <c r="S199" s="270"/>
      <c r="U199" s="271"/>
      <c r="AS199" s="270"/>
      <c r="AZ199" s="270"/>
      <c r="BD199" s="270"/>
      <c r="BE199" s="270"/>
      <c r="BF199" s="270"/>
      <c r="BG199" s="270"/>
      <c r="BH199" s="270"/>
      <c r="BI199" s="270"/>
      <c r="BJ199" s="270"/>
      <c r="BK199" s="270"/>
      <c r="BL199" s="270"/>
      <c r="BM199" s="270"/>
      <c r="BN199" s="270"/>
    </row>
    <row r="200" spans="12:66" s="195" customFormat="1" x14ac:dyDescent="0.25">
      <c r="L200" s="270"/>
      <c r="S200" s="270"/>
      <c r="U200" s="271"/>
      <c r="AS200" s="270"/>
      <c r="AZ200" s="270"/>
      <c r="BD200" s="270"/>
      <c r="BE200" s="270"/>
      <c r="BF200" s="270"/>
      <c r="BG200" s="270"/>
      <c r="BH200" s="270"/>
      <c r="BI200" s="270"/>
      <c r="BJ200" s="270"/>
      <c r="BK200" s="270"/>
      <c r="BL200" s="270"/>
      <c r="BM200" s="270"/>
      <c r="BN200" s="270"/>
    </row>
    <row r="201" spans="12:66" s="195" customFormat="1" x14ac:dyDescent="0.25">
      <c r="L201" s="270"/>
      <c r="S201" s="270"/>
      <c r="U201" s="271"/>
      <c r="AS201" s="270"/>
      <c r="AZ201" s="270"/>
      <c r="BD201" s="270"/>
      <c r="BE201" s="270"/>
      <c r="BF201" s="270"/>
      <c r="BG201" s="270"/>
      <c r="BH201" s="270"/>
      <c r="BI201" s="270"/>
      <c r="BJ201" s="270"/>
      <c r="BK201" s="270"/>
      <c r="BL201" s="270"/>
      <c r="BM201" s="270"/>
      <c r="BN201" s="270"/>
    </row>
    <row r="202" spans="12:66" s="195" customFormat="1" x14ac:dyDescent="0.25">
      <c r="L202" s="270"/>
      <c r="S202" s="270"/>
      <c r="U202" s="271"/>
      <c r="AS202" s="270"/>
      <c r="AZ202" s="270"/>
      <c r="BD202" s="270"/>
      <c r="BE202" s="270"/>
      <c r="BF202" s="270"/>
      <c r="BG202" s="270"/>
      <c r="BH202" s="270"/>
      <c r="BI202" s="270"/>
      <c r="BJ202" s="270"/>
      <c r="BK202" s="270"/>
      <c r="BL202" s="270"/>
      <c r="BM202" s="270"/>
      <c r="BN202" s="270"/>
    </row>
    <row r="203" spans="12:66" s="195" customFormat="1" x14ac:dyDescent="0.25">
      <c r="L203" s="270"/>
      <c r="S203" s="270"/>
      <c r="U203" s="271"/>
      <c r="AS203" s="270"/>
      <c r="AZ203" s="270"/>
      <c r="BD203" s="270"/>
      <c r="BE203" s="270"/>
      <c r="BF203" s="270"/>
      <c r="BG203" s="270"/>
      <c r="BH203" s="270"/>
      <c r="BI203" s="270"/>
      <c r="BJ203" s="270"/>
      <c r="BK203" s="270"/>
      <c r="BL203" s="270"/>
      <c r="BM203" s="270"/>
      <c r="BN203" s="270"/>
    </row>
    <row r="204" spans="12:66" s="195" customFormat="1" x14ac:dyDescent="0.25">
      <c r="L204" s="270"/>
      <c r="S204" s="270"/>
      <c r="U204" s="271"/>
      <c r="AS204" s="270"/>
      <c r="AZ204" s="270"/>
      <c r="BD204" s="270"/>
      <c r="BE204" s="270"/>
      <c r="BF204" s="270"/>
      <c r="BG204" s="270"/>
      <c r="BH204" s="270"/>
      <c r="BI204" s="270"/>
      <c r="BJ204" s="270"/>
      <c r="BK204" s="270"/>
      <c r="BL204" s="270"/>
      <c r="BM204" s="270"/>
      <c r="BN204" s="270"/>
    </row>
    <row r="205" spans="12:66" s="195" customFormat="1" x14ac:dyDescent="0.25">
      <c r="L205" s="270"/>
      <c r="S205" s="270"/>
      <c r="U205" s="271"/>
      <c r="AS205" s="270"/>
      <c r="AZ205" s="270"/>
      <c r="BD205" s="270"/>
      <c r="BE205" s="270"/>
      <c r="BF205" s="270"/>
      <c r="BG205" s="270"/>
      <c r="BH205" s="270"/>
      <c r="BI205" s="270"/>
      <c r="BJ205" s="270"/>
      <c r="BK205" s="270"/>
      <c r="BL205" s="270"/>
      <c r="BM205" s="270"/>
      <c r="BN205" s="270"/>
    </row>
    <row r="206" spans="12:66" s="195" customFormat="1" x14ac:dyDescent="0.25">
      <c r="L206" s="270"/>
      <c r="S206" s="270"/>
      <c r="U206" s="271"/>
      <c r="AS206" s="270"/>
      <c r="AZ206" s="270"/>
      <c r="BD206" s="270"/>
      <c r="BE206" s="270"/>
      <c r="BF206" s="270"/>
      <c r="BG206" s="270"/>
      <c r="BH206" s="270"/>
      <c r="BI206" s="270"/>
      <c r="BJ206" s="270"/>
      <c r="BK206" s="270"/>
      <c r="BL206" s="270"/>
      <c r="BM206" s="270"/>
      <c r="BN206" s="270"/>
    </row>
    <row r="207" spans="12:66" s="195" customFormat="1" x14ac:dyDescent="0.25">
      <c r="L207" s="270"/>
      <c r="S207" s="270"/>
      <c r="U207" s="271"/>
      <c r="AS207" s="270"/>
      <c r="AZ207" s="270"/>
      <c r="BD207" s="270"/>
      <c r="BE207" s="270"/>
      <c r="BF207" s="270"/>
      <c r="BG207" s="270"/>
      <c r="BH207" s="270"/>
      <c r="BI207" s="270"/>
      <c r="BJ207" s="270"/>
      <c r="BK207" s="270"/>
      <c r="BL207" s="270"/>
      <c r="BM207" s="270"/>
      <c r="BN207" s="270"/>
    </row>
    <row r="208" spans="12:66" s="195" customFormat="1" x14ac:dyDescent="0.25">
      <c r="L208" s="270"/>
      <c r="S208" s="270"/>
      <c r="U208" s="271"/>
      <c r="AS208" s="270"/>
      <c r="AZ208" s="270"/>
      <c r="BD208" s="270"/>
      <c r="BE208" s="270"/>
      <c r="BF208" s="270"/>
      <c r="BG208" s="270"/>
      <c r="BH208" s="270"/>
      <c r="BI208" s="270"/>
      <c r="BJ208" s="270"/>
      <c r="BK208" s="270"/>
      <c r="BL208" s="270"/>
      <c r="BM208" s="270"/>
      <c r="BN208" s="270"/>
    </row>
    <row r="209" spans="12:66" s="195" customFormat="1" x14ac:dyDescent="0.25">
      <c r="L209" s="270"/>
      <c r="S209" s="270"/>
      <c r="U209" s="271"/>
      <c r="AS209" s="270"/>
      <c r="AZ209" s="270"/>
      <c r="BD209" s="270"/>
      <c r="BE209" s="270"/>
      <c r="BF209" s="270"/>
      <c r="BG209" s="270"/>
      <c r="BH209" s="270"/>
      <c r="BI209" s="270"/>
      <c r="BJ209" s="270"/>
      <c r="BK209" s="270"/>
      <c r="BL209" s="270"/>
      <c r="BM209" s="270"/>
      <c r="BN209" s="270"/>
    </row>
    <row r="210" spans="12:66" s="195" customFormat="1" x14ac:dyDescent="0.25">
      <c r="L210" s="270"/>
      <c r="S210" s="270"/>
      <c r="U210" s="271"/>
      <c r="AS210" s="270"/>
      <c r="AZ210" s="270"/>
      <c r="BD210" s="270"/>
      <c r="BE210" s="270"/>
      <c r="BF210" s="270"/>
      <c r="BG210" s="270"/>
      <c r="BH210" s="270"/>
      <c r="BI210" s="270"/>
      <c r="BJ210" s="270"/>
      <c r="BK210" s="270"/>
      <c r="BL210" s="270"/>
      <c r="BM210" s="270"/>
      <c r="BN210" s="270"/>
    </row>
    <row r="211" spans="12:66" s="195" customFormat="1" x14ac:dyDescent="0.25">
      <c r="L211" s="270"/>
      <c r="S211" s="270"/>
      <c r="U211" s="271"/>
      <c r="AS211" s="270"/>
      <c r="AZ211" s="270"/>
      <c r="BD211" s="270"/>
      <c r="BE211" s="270"/>
      <c r="BF211" s="270"/>
      <c r="BG211" s="270"/>
      <c r="BH211" s="270"/>
      <c r="BI211" s="270"/>
      <c r="BJ211" s="270"/>
      <c r="BK211" s="270"/>
      <c r="BL211" s="270"/>
      <c r="BM211" s="270"/>
      <c r="BN211" s="270"/>
    </row>
    <row r="212" spans="12:66" s="195" customFormat="1" x14ac:dyDescent="0.25">
      <c r="L212" s="270"/>
      <c r="S212" s="270"/>
      <c r="U212" s="271"/>
      <c r="AS212" s="270"/>
      <c r="AZ212" s="270"/>
      <c r="BD212" s="270"/>
      <c r="BE212" s="270"/>
      <c r="BF212" s="270"/>
      <c r="BG212" s="270"/>
      <c r="BH212" s="270"/>
      <c r="BI212" s="270"/>
      <c r="BJ212" s="270"/>
      <c r="BK212" s="270"/>
      <c r="BL212" s="270"/>
      <c r="BM212" s="270"/>
      <c r="BN212" s="270"/>
    </row>
    <row r="213" spans="12:66" s="195" customFormat="1" x14ac:dyDescent="0.25">
      <c r="L213" s="270"/>
      <c r="S213" s="270"/>
      <c r="U213" s="271"/>
      <c r="AS213" s="270"/>
      <c r="AZ213" s="270"/>
      <c r="BD213" s="270"/>
      <c r="BE213" s="270"/>
      <c r="BF213" s="270"/>
      <c r="BG213" s="270"/>
      <c r="BH213" s="270"/>
      <c r="BI213" s="270"/>
      <c r="BJ213" s="270"/>
      <c r="BK213" s="270"/>
      <c r="BL213" s="270"/>
      <c r="BM213" s="270"/>
      <c r="BN213" s="270"/>
    </row>
    <row r="214" spans="12:66" s="195" customFormat="1" x14ac:dyDescent="0.25">
      <c r="L214" s="270"/>
      <c r="S214" s="270"/>
      <c r="U214" s="271"/>
      <c r="AS214" s="270"/>
      <c r="AZ214" s="270"/>
      <c r="BD214" s="270"/>
      <c r="BE214" s="270"/>
      <c r="BF214" s="270"/>
      <c r="BG214" s="270"/>
      <c r="BH214" s="270"/>
      <c r="BI214" s="270"/>
      <c r="BJ214" s="270"/>
      <c r="BK214" s="270"/>
      <c r="BL214" s="270"/>
      <c r="BM214" s="270"/>
      <c r="BN214" s="270"/>
    </row>
    <row r="215" spans="12:66" s="195" customFormat="1" x14ac:dyDescent="0.25">
      <c r="L215" s="270"/>
      <c r="S215" s="270"/>
      <c r="U215" s="271"/>
      <c r="AS215" s="270"/>
      <c r="AZ215" s="270"/>
      <c r="BD215" s="270"/>
      <c r="BE215" s="270"/>
      <c r="BF215" s="270"/>
      <c r="BG215" s="270"/>
      <c r="BH215" s="270"/>
      <c r="BI215" s="270"/>
      <c r="BJ215" s="270"/>
      <c r="BK215" s="270"/>
      <c r="BL215" s="270"/>
      <c r="BM215" s="270"/>
      <c r="BN215" s="270"/>
    </row>
    <row r="216" spans="12:66" s="195" customFormat="1" x14ac:dyDescent="0.25">
      <c r="L216" s="270"/>
      <c r="S216" s="270"/>
      <c r="U216" s="271"/>
      <c r="AS216" s="270"/>
      <c r="AZ216" s="270"/>
      <c r="BD216" s="270"/>
      <c r="BE216" s="270"/>
      <c r="BF216" s="270"/>
      <c r="BG216" s="270"/>
      <c r="BH216" s="270"/>
      <c r="BI216" s="270"/>
      <c r="BJ216" s="270"/>
      <c r="BK216" s="270"/>
      <c r="BL216" s="270"/>
      <c r="BM216" s="270"/>
      <c r="BN216" s="270"/>
    </row>
    <row r="217" spans="12:66" s="195" customFormat="1" x14ac:dyDescent="0.25">
      <c r="L217" s="270"/>
      <c r="S217" s="270"/>
      <c r="U217" s="271"/>
      <c r="AS217" s="270"/>
      <c r="AZ217" s="270"/>
      <c r="BD217" s="270"/>
      <c r="BE217" s="270"/>
      <c r="BF217" s="270"/>
      <c r="BG217" s="270"/>
      <c r="BH217" s="270"/>
      <c r="BI217" s="270"/>
      <c r="BJ217" s="270"/>
      <c r="BK217" s="270"/>
      <c r="BL217" s="270"/>
      <c r="BM217" s="270"/>
      <c r="BN217" s="270"/>
    </row>
    <row r="218" spans="12:66" s="195" customFormat="1" x14ac:dyDescent="0.25">
      <c r="L218" s="270"/>
      <c r="S218" s="270"/>
      <c r="U218" s="271"/>
      <c r="AS218" s="270"/>
      <c r="AZ218" s="270"/>
      <c r="BD218" s="270"/>
      <c r="BE218" s="270"/>
      <c r="BF218" s="270"/>
      <c r="BG218" s="270"/>
      <c r="BH218" s="270"/>
      <c r="BI218" s="270"/>
      <c r="BJ218" s="270"/>
      <c r="BK218" s="270"/>
      <c r="BL218" s="270"/>
      <c r="BM218" s="270"/>
      <c r="BN218" s="270"/>
    </row>
    <row r="219" spans="12:66" s="195" customFormat="1" x14ac:dyDescent="0.25">
      <c r="L219" s="270"/>
      <c r="S219" s="270"/>
      <c r="U219" s="271"/>
      <c r="AS219" s="270"/>
      <c r="AZ219" s="270"/>
      <c r="BD219" s="270"/>
      <c r="BE219" s="270"/>
      <c r="BF219" s="270"/>
      <c r="BG219" s="270"/>
      <c r="BH219" s="270"/>
      <c r="BI219" s="270"/>
      <c r="BJ219" s="270"/>
      <c r="BK219" s="270"/>
      <c r="BL219" s="270"/>
      <c r="BM219" s="270"/>
      <c r="BN219" s="270"/>
    </row>
    <row r="220" spans="12:66" s="195" customFormat="1" x14ac:dyDescent="0.25">
      <c r="L220" s="270"/>
      <c r="S220" s="270"/>
      <c r="U220" s="271"/>
      <c r="AS220" s="270"/>
      <c r="AZ220" s="270"/>
      <c r="BD220" s="270"/>
      <c r="BE220" s="270"/>
      <c r="BF220" s="270"/>
      <c r="BG220" s="270"/>
      <c r="BH220" s="270"/>
      <c r="BI220" s="270"/>
      <c r="BJ220" s="270"/>
      <c r="BK220" s="270"/>
      <c r="BL220" s="270"/>
      <c r="BM220" s="270"/>
      <c r="BN220" s="270"/>
    </row>
    <row r="221" spans="12:66" s="195" customFormat="1" x14ac:dyDescent="0.25">
      <c r="L221" s="270"/>
      <c r="S221" s="270"/>
      <c r="U221" s="271"/>
      <c r="AS221" s="270"/>
      <c r="AZ221" s="270"/>
      <c r="BD221" s="270"/>
      <c r="BE221" s="270"/>
      <c r="BF221" s="270"/>
      <c r="BG221" s="270"/>
      <c r="BH221" s="270"/>
      <c r="BI221" s="270"/>
      <c r="BJ221" s="270"/>
      <c r="BK221" s="270"/>
      <c r="BL221" s="270"/>
      <c r="BM221" s="270"/>
      <c r="BN221" s="270"/>
    </row>
    <row r="222" spans="12:66" s="195" customFormat="1" x14ac:dyDescent="0.25">
      <c r="L222" s="270"/>
      <c r="S222" s="270"/>
      <c r="U222" s="271"/>
      <c r="AS222" s="270"/>
      <c r="AZ222" s="270"/>
      <c r="BD222" s="270"/>
      <c r="BE222" s="270"/>
      <c r="BF222" s="270"/>
      <c r="BG222" s="270"/>
      <c r="BH222" s="270"/>
      <c r="BI222" s="270"/>
      <c r="BJ222" s="270"/>
      <c r="BK222" s="270"/>
      <c r="BL222" s="270"/>
      <c r="BM222" s="270"/>
      <c r="BN222" s="270"/>
    </row>
    <row r="223" spans="12:66" s="195" customFormat="1" x14ac:dyDescent="0.25">
      <c r="L223" s="270"/>
      <c r="S223" s="270"/>
      <c r="U223" s="271"/>
      <c r="AS223" s="270"/>
      <c r="AZ223" s="270"/>
      <c r="BD223" s="270"/>
      <c r="BE223" s="270"/>
      <c r="BF223" s="270"/>
      <c r="BG223" s="270"/>
      <c r="BH223" s="270"/>
      <c r="BI223" s="270"/>
      <c r="BJ223" s="270"/>
      <c r="BK223" s="270"/>
      <c r="BL223" s="270"/>
      <c r="BM223" s="270"/>
      <c r="BN223" s="270"/>
    </row>
    <row r="224" spans="12:66" s="195" customFormat="1" x14ac:dyDescent="0.25">
      <c r="L224" s="270"/>
      <c r="S224" s="270"/>
      <c r="U224" s="271"/>
      <c r="AS224" s="270"/>
      <c r="AZ224" s="270"/>
      <c r="BD224" s="270"/>
      <c r="BE224" s="270"/>
      <c r="BF224" s="270"/>
      <c r="BG224" s="270"/>
      <c r="BH224" s="270"/>
      <c r="BI224" s="270"/>
      <c r="BJ224" s="270"/>
      <c r="BK224" s="270"/>
      <c r="BL224" s="270"/>
      <c r="BM224" s="270"/>
      <c r="BN224" s="270"/>
    </row>
    <row r="225" spans="12:66" s="195" customFormat="1" x14ac:dyDescent="0.25">
      <c r="L225" s="270"/>
      <c r="S225" s="270"/>
      <c r="U225" s="271"/>
      <c r="AS225" s="270"/>
      <c r="AZ225" s="270"/>
      <c r="BD225" s="270"/>
      <c r="BE225" s="270"/>
      <c r="BF225" s="270"/>
      <c r="BG225" s="270"/>
      <c r="BH225" s="270"/>
      <c r="BI225" s="270"/>
      <c r="BJ225" s="270"/>
      <c r="BK225" s="270"/>
      <c r="BL225" s="270"/>
      <c r="BM225" s="270"/>
      <c r="BN225" s="270"/>
    </row>
    <row r="226" spans="12:66" s="195" customFormat="1" x14ac:dyDescent="0.25">
      <c r="L226" s="270"/>
      <c r="S226" s="270"/>
      <c r="U226" s="271"/>
      <c r="AS226" s="270"/>
      <c r="AZ226" s="270"/>
      <c r="BD226" s="270"/>
      <c r="BE226" s="270"/>
      <c r="BF226" s="270"/>
      <c r="BG226" s="270"/>
      <c r="BH226" s="270"/>
      <c r="BI226" s="270"/>
      <c r="BJ226" s="270"/>
      <c r="BK226" s="270"/>
      <c r="BL226" s="270"/>
      <c r="BM226" s="270"/>
      <c r="BN226" s="270"/>
    </row>
    <row r="227" spans="12:66" s="195" customFormat="1" x14ac:dyDescent="0.25">
      <c r="L227" s="270"/>
      <c r="S227" s="270"/>
      <c r="U227" s="271"/>
      <c r="AS227" s="270"/>
      <c r="AZ227" s="270"/>
      <c r="BD227" s="270"/>
      <c r="BE227" s="270"/>
      <c r="BF227" s="270"/>
      <c r="BG227" s="270"/>
      <c r="BH227" s="270"/>
      <c r="BI227" s="270"/>
      <c r="BJ227" s="270"/>
      <c r="BK227" s="270"/>
      <c r="BL227" s="270"/>
      <c r="BM227" s="270"/>
      <c r="BN227" s="270"/>
    </row>
    <row r="228" spans="12:66" s="195" customFormat="1" x14ac:dyDescent="0.25">
      <c r="L228" s="270"/>
      <c r="S228" s="270"/>
      <c r="U228" s="271"/>
      <c r="AS228" s="270"/>
      <c r="AZ228" s="270"/>
      <c r="BD228" s="270"/>
      <c r="BE228" s="270"/>
      <c r="BF228" s="270"/>
      <c r="BG228" s="270"/>
      <c r="BH228" s="270"/>
      <c r="BI228" s="270"/>
      <c r="BJ228" s="270"/>
      <c r="BK228" s="270"/>
      <c r="BL228" s="270"/>
      <c r="BM228" s="270"/>
      <c r="BN228" s="270"/>
    </row>
    <row r="229" spans="12:66" s="195" customFormat="1" x14ac:dyDescent="0.25">
      <c r="L229" s="270"/>
      <c r="S229" s="270"/>
      <c r="U229" s="271"/>
      <c r="AS229" s="270"/>
      <c r="AZ229" s="270"/>
      <c r="BD229" s="270"/>
      <c r="BE229" s="270"/>
      <c r="BF229" s="270"/>
      <c r="BG229" s="270"/>
      <c r="BH229" s="270"/>
      <c r="BI229" s="270"/>
      <c r="BJ229" s="270"/>
      <c r="BK229" s="270"/>
      <c r="BL229" s="270"/>
      <c r="BM229" s="270"/>
      <c r="BN229" s="270"/>
    </row>
    <row r="230" spans="12:66" s="195" customFormat="1" x14ac:dyDescent="0.25">
      <c r="L230" s="270"/>
      <c r="S230" s="270"/>
      <c r="U230" s="271"/>
      <c r="AS230" s="270"/>
      <c r="AZ230" s="270"/>
      <c r="BD230" s="270"/>
      <c r="BE230" s="270"/>
      <c r="BF230" s="270"/>
      <c r="BG230" s="270"/>
      <c r="BH230" s="270"/>
      <c r="BI230" s="270"/>
      <c r="BJ230" s="270"/>
      <c r="BK230" s="270"/>
      <c r="BL230" s="270"/>
      <c r="BM230" s="270"/>
      <c r="BN230" s="270"/>
    </row>
    <row r="231" spans="12:66" s="195" customFormat="1" x14ac:dyDescent="0.25">
      <c r="L231" s="270"/>
      <c r="S231" s="270"/>
      <c r="U231" s="271"/>
      <c r="AS231" s="270"/>
      <c r="AZ231" s="270"/>
      <c r="BD231" s="270"/>
      <c r="BE231" s="270"/>
      <c r="BF231" s="270"/>
      <c r="BG231" s="270"/>
      <c r="BH231" s="270"/>
      <c r="BI231" s="270"/>
      <c r="BJ231" s="270"/>
      <c r="BK231" s="270"/>
      <c r="BL231" s="270"/>
      <c r="BM231" s="270"/>
      <c r="BN231" s="270"/>
    </row>
    <row r="232" spans="12:66" s="195" customFormat="1" x14ac:dyDescent="0.25">
      <c r="L232" s="270"/>
      <c r="S232" s="270"/>
      <c r="U232" s="271"/>
      <c r="AS232" s="270"/>
      <c r="AZ232" s="270"/>
      <c r="BD232" s="270"/>
      <c r="BE232" s="270"/>
      <c r="BF232" s="270"/>
      <c r="BG232" s="270"/>
      <c r="BH232" s="270"/>
      <c r="BI232" s="270"/>
      <c r="BJ232" s="270"/>
      <c r="BK232" s="270"/>
      <c r="BL232" s="270"/>
      <c r="BM232" s="270"/>
      <c r="BN232" s="270"/>
    </row>
    <row r="233" spans="12:66" s="195" customFormat="1" x14ac:dyDescent="0.25">
      <c r="L233" s="270"/>
      <c r="S233" s="270"/>
      <c r="U233" s="271"/>
      <c r="AS233" s="270"/>
      <c r="AZ233" s="270"/>
      <c r="BD233" s="270"/>
      <c r="BE233" s="270"/>
      <c r="BF233" s="270"/>
      <c r="BG233" s="270"/>
      <c r="BH233" s="270"/>
      <c r="BI233" s="270"/>
      <c r="BJ233" s="270"/>
      <c r="BK233" s="270"/>
      <c r="BL233" s="270"/>
      <c r="BM233" s="270"/>
      <c r="BN233" s="270"/>
    </row>
    <row r="234" spans="12:66" s="195" customFormat="1" x14ac:dyDescent="0.25">
      <c r="L234" s="270"/>
      <c r="S234" s="270"/>
      <c r="U234" s="271"/>
      <c r="AS234" s="270"/>
      <c r="AZ234" s="270"/>
      <c r="BD234" s="270"/>
      <c r="BE234" s="270"/>
      <c r="BF234" s="270"/>
      <c r="BG234" s="270"/>
      <c r="BH234" s="270"/>
      <c r="BI234" s="270"/>
      <c r="BJ234" s="270"/>
      <c r="BK234" s="270"/>
      <c r="BL234" s="270"/>
      <c r="BM234" s="270"/>
      <c r="BN234" s="270"/>
    </row>
    <row r="235" spans="12:66" s="195" customFormat="1" x14ac:dyDescent="0.25">
      <c r="L235" s="270"/>
      <c r="S235" s="270"/>
      <c r="U235" s="271"/>
      <c r="AS235" s="270"/>
      <c r="AZ235" s="270"/>
      <c r="BD235" s="270"/>
      <c r="BE235" s="270"/>
      <c r="BF235" s="270"/>
      <c r="BG235" s="270"/>
      <c r="BH235" s="270"/>
      <c r="BI235" s="270"/>
      <c r="BJ235" s="270"/>
      <c r="BK235" s="270"/>
      <c r="BL235" s="270"/>
      <c r="BM235" s="270"/>
      <c r="BN235" s="270"/>
    </row>
    <row r="236" spans="12:66" s="195" customFormat="1" x14ac:dyDescent="0.25">
      <c r="L236" s="270"/>
      <c r="S236" s="270"/>
      <c r="U236" s="271"/>
      <c r="AS236" s="270"/>
      <c r="AZ236" s="270"/>
      <c r="BD236" s="270"/>
      <c r="BE236" s="270"/>
      <c r="BF236" s="270"/>
      <c r="BG236" s="270"/>
      <c r="BH236" s="270"/>
      <c r="BI236" s="270"/>
      <c r="BJ236" s="270"/>
      <c r="BK236" s="270"/>
      <c r="BL236" s="270"/>
      <c r="BM236" s="270"/>
      <c r="BN236" s="270"/>
    </row>
    <row r="237" spans="12:66" s="195" customFormat="1" x14ac:dyDescent="0.25">
      <c r="L237" s="270"/>
      <c r="S237" s="270"/>
      <c r="U237" s="271"/>
      <c r="AS237" s="270"/>
      <c r="AZ237" s="270"/>
      <c r="BD237" s="270"/>
      <c r="BE237" s="270"/>
      <c r="BF237" s="270"/>
      <c r="BG237" s="270"/>
      <c r="BH237" s="270"/>
      <c r="BI237" s="270"/>
      <c r="BJ237" s="270"/>
      <c r="BK237" s="270"/>
      <c r="BL237" s="270"/>
      <c r="BM237" s="270"/>
      <c r="BN237" s="270"/>
    </row>
    <row r="238" spans="12:66" s="195" customFormat="1" x14ac:dyDescent="0.25">
      <c r="L238" s="270"/>
      <c r="S238" s="270"/>
      <c r="U238" s="271"/>
      <c r="AS238" s="270"/>
      <c r="AZ238" s="270"/>
      <c r="BD238" s="270"/>
      <c r="BE238" s="270"/>
      <c r="BF238" s="270"/>
      <c r="BG238" s="270"/>
      <c r="BH238" s="270"/>
      <c r="BI238" s="270"/>
      <c r="BJ238" s="270"/>
      <c r="BK238" s="270"/>
      <c r="BL238" s="270"/>
      <c r="BM238" s="270"/>
      <c r="BN238" s="270"/>
    </row>
    <row r="239" spans="12:66" s="195" customFormat="1" x14ac:dyDescent="0.25">
      <c r="L239" s="270"/>
      <c r="S239" s="270"/>
      <c r="U239" s="271"/>
      <c r="AS239" s="270"/>
      <c r="AZ239" s="270"/>
      <c r="BD239" s="270"/>
      <c r="BE239" s="270"/>
      <c r="BF239" s="270"/>
      <c r="BG239" s="270"/>
      <c r="BH239" s="270"/>
      <c r="BI239" s="270"/>
      <c r="BJ239" s="270"/>
      <c r="BK239" s="270"/>
      <c r="BL239" s="270"/>
      <c r="BM239" s="270"/>
      <c r="BN239" s="270"/>
    </row>
    <row r="240" spans="12:66" s="195" customFormat="1" x14ac:dyDescent="0.25">
      <c r="L240" s="270"/>
      <c r="S240" s="270"/>
      <c r="U240" s="271"/>
      <c r="AS240" s="270"/>
      <c r="AZ240" s="270"/>
      <c r="BD240" s="270"/>
      <c r="BE240" s="270"/>
      <c r="BF240" s="270"/>
      <c r="BG240" s="270"/>
      <c r="BH240" s="270"/>
      <c r="BI240" s="270"/>
      <c r="BJ240" s="270"/>
      <c r="BK240" s="270"/>
      <c r="BL240" s="270"/>
      <c r="BM240" s="270"/>
      <c r="BN240" s="270"/>
    </row>
    <row r="241" spans="12:66" s="195" customFormat="1" x14ac:dyDescent="0.25">
      <c r="L241" s="270"/>
      <c r="S241" s="270"/>
      <c r="U241" s="271"/>
      <c r="AS241" s="270"/>
      <c r="AZ241" s="270"/>
      <c r="BD241" s="270"/>
      <c r="BE241" s="270"/>
      <c r="BF241" s="270"/>
      <c r="BG241" s="270"/>
      <c r="BH241" s="270"/>
      <c r="BI241" s="270"/>
      <c r="BJ241" s="270"/>
      <c r="BK241" s="270"/>
      <c r="BL241" s="270"/>
      <c r="BM241" s="270"/>
      <c r="BN241" s="270"/>
    </row>
    <row r="242" spans="12:66" s="195" customFormat="1" x14ac:dyDescent="0.25">
      <c r="L242" s="270"/>
      <c r="S242" s="270"/>
      <c r="U242" s="271"/>
      <c r="AS242" s="270"/>
      <c r="AZ242" s="270"/>
      <c r="BD242" s="270"/>
      <c r="BE242" s="270"/>
      <c r="BF242" s="270"/>
      <c r="BG242" s="270"/>
      <c r="BH242" s="270"/>
      <c r="BI242" s="270"/>
      <c r="BJ242" s="270"/>
      <c r="BK242" s="270"/>
      <c r="BL242" s="270"/>
      <c r="BM242" s="270"/>
      <c r="BN242" s="270"/>
    </row>
    <row r="243" spans="12:66" s="195" customFormat="1" x14ac:dyDescent="0.25">
      <c r="L243" s="270"/>
      <c r="S243" s="270"/>
      <c r="U243" s="271"/>
      <c r="AS243" s="270"/>
      <c r="AZ243" s="270"/>
      <c r="BD243" s="270"/>
      <c r="BE243" s="270"/>
      <c r="BF243" s="270"/>
      <c r="BG243" s="270"/>
      <c r="BH243" s="270"/>
      <c r="BI243" s="270"/>
      <c r="BJ243" s="270"/>
      <c r="BK243" s="270"/>
      <c r="BL243" s="270"/>
      <c r="BM243" s="270"/>
      <c r="BN243" s="270"/>
    </row>
    <row r="244" spans="12:66" s="195" customFormat="1" x14ac:dyDescent="0.25">
      <c r="L244" s="270"/>
      <c r="S244" s="270"/>
      <c r="U244" s="271"/>
      <c r="AS244" s="270"/>
      <c r="AZ244" s="270"/>
      <c r="BD244" s="270"/>
      <c r="BE244" s="270"/>
      <c r="BF244" s="270"/>
      <c r="BG244" s="270"/>
      <c r="BH244" s="270"/>
      <c r="BI244" s="270"/>
      <c r="BJ244" s="270"/>
      <c r="BK244" s="270"/>
      <c r="BL244" s="270"/>
      <c r="BM244" s="270"/>
      <c r="BN244" s="270"/>
    </row>
    <row r="245" spans="12:66" s="195" customFormat="1" x14ac:dyDescent="0.25">
      <c r="L245" s="270"/>
      <c r="S245" s="270"/>
      <c r="U245" s="271"/>
      <c r="AS245" s="270"/>
      <c r="AZ245" s="270"/>
      <c r="BD245" s="270"/>
      <c r="BE245" s="270"/>
      <c r="BF245" s="270"/>
      <c r="BG245" s="270"/>
      <c r="BH245" s="270"/>
      <c r="BI245" s="270"/>
      <c r="BJ245" s="270"/>
      <c r="BK245" s="270"/>
      <c r="BL245" s="270"/>
      <c r="BM245" s="270"/>
      <c r="BN245" s="270"/>
    </row>
    <row r="246" spans="12:66" s="195" customFormat="1" x14ac:dyDescent="0.25">
      <c r="L246" s="270"/>
      <c r="S246" s="270"/>
      <c r="U246" s="271"/>
      <c r="AS246" s="270"/>
      <c r="AZ246" s="270"/>
      <c r="BD246" s="270"/>
      <c r="BE246" s="270"/>
      <c r="BF246" s="270"/>
      <c r="BG246" s="270"/>
      <c r="BH246" s="270"/>
      <c r="BI246" s="270"/>
      <c r="BJ246" s="270"/>
      <c r="BK246" s="270"/>
      <c r="BL246" s="270"/>
      <c r="BM246" s="270"/>
      <c r="BN246" s="270"/>
    </row>
    <row r="247" spans="12:66" s="195" customFormat="1" x14ac:dyDescent="0.25">
      <c r="L247" s="270"/>
      <c r="S247" s="270"/>
      <c r="U247" s="271"/>
      <c r="AS247" s="270"/>
      <c r="AZ247" s="270"/>
      <c r="BD247" s="270"/>
      <c r="BE247" s="270"/>
      <c r="BF247" s="270"/>
      <c r="BG247" s="270"/>
      <c r="BH247" s="270"/>
      <c r="BI247" s="270"/>
      <c r="BJ247" s="270"/>
      <c r="BK247" s="270"/>
      <c r="BL247" s="270"/>
      <c r="BM247" s="270"/>
      <c r="BN247" s="270"/>
    </row>
    <row r="248" spans="12:66" s="195" customFormat="1" x14ac:dyDescent="0.25">
      <c r="L248" s="270"/>
      <c r="S248" s="270"/>
      <c r="U248" s="271"/>
      <c r="AS248" s="270"/>
      <c r="AZ248" s="270"/>
      <c r="BD248" s="270"/>
      <c r="BE248" s="270"/>
      <c r="BF248" s="270"/>
      <c r="BG248" s="270"/>
      <c r="BH248" s="270"/>
      <c r="BI248" s="270"/>
      <c r="BJ248" s="270"/>
      <c r="BK248" s="270"/>
      <c r="BL248" s="270"/>
      <c r="BM248" s="270"/>
      <c r="BN248" s="270"/>
    </row>
    <row r="249" spans="12:66" s="195" customFormat="1" x14ac:dyDescent="0.25">
      <c r="L249" s="270"/>
      <c r="S249" s="270"/>
      <c r="U249" s="271"/>
      <c r="AS249" s="270"/>
      <c r="AZ249" s="270"/>
      <c r="BD249" s="270"/>
      <c r="BE249" s="270"/>
      <c r="BF249" s="270"/>
      <c r="BG249" s="270"/>
      <c r="BH249" s="270"/>
      <c r="BI249" s="270"/>
      <c r="BJ249" s="270"/>
      <c r="BK249" s="270"/>
      <c r="BL249" s="270"/>
      <c r="BM249" s="270"/>
      <c r="BN249" s="270"/>
    </row>
    <row r="250" spans="12:66" s="195" customFormat="1" x14ac:dyDescent="0.25">
      <c r="L250" s="270"/>
      <c r="S250" s="270"/>
      <c r="U250" s="271"/>
      <c r="AS250" s="270"/>
      <c r="AZ250" s="270"/>
      <c r="BD250" s="270"/>
      <c r="BE250" s="270"/>
      <c r="BF250" s="270"/>
      <c r="BG250" s="270"/>
      <c r="BH250" s="270"/>
      <c r="BI250" s="270"/>
      <c r="BJ250" s="270"/>
      <c r="BK250" s="270"/>
      <c r="BL250" s="270"/>
      <c r="BM250" s="270"/>
      <c r="BN250" s="270"/>
    </row>
    <row r="251" spans="12:66" s="195" customFormat="1" x14ac:dyDescent="0.25">
      <c r="L251" s="270"/>
      <c r="S251" s="270"/>
      <c r="U251" s="271"/>
      <c r="AS251" s="270"/>
      <c r="AZ251" s="270"/>
      <c r="BD251" s="270"/>
      <c r="BE251" s="270"/>
      <c r="BF251" s="270"/>
      <c r="BG251" s="270"/>
      <c r="BH251" s="270"/>
      <c r="BI251" s="270"/>
      <c r="BJ251" s="270"/>
      <c r="BK251" s="270"/>
      <c r="BL251" s="270"/>
      <c r="BM251" s="270"/>
      <c r="BN251" s="270"/>
    </row>
    <row r="252" spans="12:66" s="195" customFormat="1" x14ac:dyDescent="0.25">
      <c r="L252" s="270"/>
      <c r="S252" s="270"/>
      <c r="U252" s="271"/>
      <c r="AS252" s="270"/>
      <c r="AZ252" s="270"/>
      <c r="BD252" s="270"/>
      <c r="BE252" s="270"/>
      <c r="BF252" s="270"/>
      <c r="BG252" s="270"/>
      <c r="BH252" s="270"/>
      <c r="BI252" s="270"/>
      <c r="BJ252" s="270"/>
      <c r="BK252" s="270"/>
      <c r="BL252" s="270"/>
      <c r="BM252" s="270"/>
      <c r="BN252" s="270"/>
    </row>
    <row r="253" spans="12:66" s="195" customFormat="1" x14ac:dyDescent="0.25">
      <c r="L253" s="270"/>
      <c r="S253" s="270"/>
      <c r="U253" s="271"/>
      <c r="AS253" s="270"/>
      <c r="AZ253" s="270"/>
      <c r="BD253" s="270"/>
      <c r="BE253" s="270"/>
      <c r="BF253" s="270"/>
      <c r="BG253" s="270"/>
      <c r="BH253" s="270"/>
      <c r="BI253" s="270"/>
      <c r="BJ253" s="270"/>
      <c r="BK253" s="270"/>
      <c r="BL253" s="270"/>
      <c r="BM253" s="270"/>
      <c r="BN253" s="270"/>
    </row>
    <row r="254" spans="12:66" s="195" customFormat="1" x14ac:dyDescent="0.25">
      <c r="L254" s="270"/>
      <c r="S254" s="270"/>
      <c r="U254" s="271"/>
      <c r="AS254" s="270"/>
      <c r="AZ254" s="270"/>
      <c r="BD254" s="270"/>
      <c r="BE254" s="270"/>
      <c r="BF254" s="270"/>
      <c r="BG254" s="270"/>
      <c r="BH254" s="270"/>
      <c r="BI254" s="270"/>
      <c r="BJ254" s="270"/>
      <c r="BK254" s="270"/>
      <c r="BL254" s="270"/>
      <c r="BM254" s="270"/>
      <c r="BN254" s="270"/>
    </row>
    <row r="255" spans="12:66" s="195" customFormat="1" x14ac:dyDescent="0.25">
      <c r="L255" s="270"/>
      <c r="S255" s="270"/>
      <c r="U255" s="271"/>
      <c r="AS255" s="270"/>
      <c r="AZ255" s="270"/>
      <c r="BD255" s="270"/>
      <c r="BE255" s="270"/>
      <c r="BF255" s="270"/>
      <c r="BG255" s="270"/>
      <c r="BH255" s="270"/>
      <c r="BI255" s="270"/>
      <c r="BJ255" s="270"/>
      <c r="BK255" s="270"/>
      <c r="BL255" s="270"/>
      <c r="BM255" s="270"/>
      <c r="BN255" s="270"/>
    </row>
    <row r="256" spans="12:66" s="195" customFormat="1" x14ac:dyDescent="0.25">
      <c r="L256" s="270"/>
      <c r="S256" s="270"/>
      <c r="U256" s="271"/>
      <c r="AS256" s="270"/>
      <c r="AZ256" s="270"/>
      <c r="BD256" s="270"/>
      <c r="BE256" s="270"/>
      <c r="BF256" s="270"/>
      <c r="BG256" s="270"/>
      <c r="BH256" s="270"/>
      <c r="BI256" s="270"/>
      <c r="BJ256" s="270"/>
      <c r="BK256" s="270"/>
      <c r="BL256" s="270"/>
      <c r="BM256" s="270"/>
      <c r="BN256" s="270"/>
    </row>
    <row r="257" spans="12:66" s="195" customFormat="1" x14ac:dyDescent="0.25">
      <c r="L257" s="270"/>
      <c r="S257" s="270"/>
      <c r="U257" s="271"/>
      <c r="AS257" s="270"/>
      <c r="AZ257" s="270"/>
      <c r="BD257" s="270"/>
      <c r="BE257" s="270"/>
      <c r="BF257" s="270"/>
      <c r="BG257" s="270"/>
      <c r="BH257" s="270"/>
      <c r="BI257" s="270"/>
      <c r="BJ257" s="270"/>
      <c r="BK257" s="270"/>
      <c r="BL257" s="270"/>
      <c r="BM257" s="270"/>
      <c r="BN257" s="270"/>
    </row>
    <row r="258" spans="12:66" s="195" customFormat="1" x14ac:dyDescent="0.25">
      <c r="L258" s="270"/>
      <c r="S258" s="270"/>
      <c r="U258" s="271"/>
      <c r="AS258" s="270"/>
      <c r="AZ258" s="270"/>
      <c r="BD258" s="270"/>
      <c r="BE258" s="270"/>
      <c r="BF258" s="270"/>
      <c r="BG258" s="270"/>
      <c r="BH258" s="270"/>
      <c r="BI258" s="270"/>
      <c r="BJ258" s="270"/>
      <c r="BK258" s="270"/>
      <c r="BL258" s="270"/>
      <c r="BM258" s="270"/>
      <c r="BN258" s="270"/>
    </row>
    <row r="259" spans="12:66" s="195" customFormat="1" x14ac:dyDescent="0.25">
      <c r="L259" s="270"/>
      <c r="S259" s="270"/>
      <c r="U259" s="271"/>
      <c r="AS259" s="270"/>
      <c r="AZ259" s="270"/>
      <c r="BD259" s="270"/>
      <c r="BE259" s="270"/>
      <c r="BF259" s="270"/>
      <c r="BG259" s="270"/>
      <c r="BH259" s="270"/>
      <c r="BI259" s="270"/>
      <c r="BJ259" s="270"/>
      <c r="BK259" s="270"/>
      <c r="BL259" s="270"/>
      <c r="BM259" s="270"/>
      <c r="BN259" s="270"/>
    </row>
    <row r="260" spans="12:66" s="195" customFormat="1" x14ac:dyDescent="0.25">
      <c r="L260" s="270"/>
      <c r="S260" s="270"/>
      <c r="U260" s="271"/>
      <c r="AS260" s="270"/>
      <c r="AZ260" s="270"/>
      <c r="BD260" s="270"/>
      <c r="BE260" s="270"/>
      <c r="BF260" s="270"/>
      <c r="BG260" s="270"/>
      <c r="BH260" s="270"/>
      <c r="BI260" s="270"/>
      <c r="BJ260" s="270"/>
      <c r="BK260" s="270"/>
      <c r="BL260" s="270"/>
      <c r="BM260" s="270"/>
      <c r="BN260" s="270"/>
    </row>
    <row r="261" spans="12:66" s="195" customFormat="1" x14ac:dyDescent="0.25">
      <c r="L261" s="270"/>
      <c r="S261" s="270"/>
      <c r="U261" s="271"/>
      <c r="AS261" s="270"/>
      <c r="AZ261" s="270"/>
      <c r="BD261" s="270"/>
      <c r="BE261" s="270"/>
      <c r="BF261" s="270"/>
      <c r="BG261" s="270"/>
      <c r="BH261" s="270"/>
      <c r="BI261" s="270"/>
      <c r="BJ261" s="270"/>
      <c r="BK261" s="270"/>
      <c r="BL261" s="270"/>
      <c r="BM261" s="270"/>
      <c r="BN261" s="270"/>
    </row>
  </sheetData>
  <sheetProtection algorithmName="SHA-512" hashValue="4CRpxALBEqvzLNAzP1GEpOq0DK5UuIF8rHq9vVnfY9EMEJBmvTMfv5Svo3qKgbi2tnzJ37xzENmd+AwXWLngYw==" saltValue="JP1GNQ5wZJPl6yFJQnJYxw==" spinCount="100000" sheet="1" objects="1" scenarios="1"/>
  <mergeCells count="31">
    <mergeCell ref="Y28:Y29"/>
    <mergeCell ref="Z28:AD28"/>
    <mergeCell ref="B41:AD41"/>
    <mergeCell ref="B24:AD24"/>
    <mergeCell ref="L28:L29"/>
    <mergeCell ref="M28:Q29"/>
    <mergeCell ref="R28:R29"/>
    <mergeCell ref="S28:S29"/>
    <mergeCell ref="T28:X29"/>
    <mergeCell ref="B28:B29"/>
    <mergeCell ref="C28:C29"/>
    <mergeCell ref="D28:D29"/>
    <mergeCell ref="E28:J29"/>
    <mergeCell ref="K28:K29"/>
    <mergeCell ref="AH7:AL7"/>
    <mergeCell ref="Y7:Y8"/>
    <mergeCell ref="Z7:AD7"/>
    <mergeCell ref="B20:AD20"/>
    <mergeCell ref="D26:J26"/>
    <mergeCell ref="B3:AD3"/>
    <mergeCell ref="D5:J5"/>
    <mergeCell ref="B7:B8"/>
    <mergeCell ref="D7:D8"/>
    <mergeCell ref="E7:J8"/>
    <mergeCell ref="L7:L8"/>
    <mergeCell ref="M7:Q8"/>
    <mergeCell ref="T7:X8"/>
    <mergeCell ref="S7:S8"/>
    <mergeCell ref="R7:R8"/>
    <mergeCell ref="K7:K8"/>
    <mergeCell ref="C7:C8"/>
  </mergeCells>
  <conditionalFormatting sqref="K9:K18">
    <cfRule type="containsText" dxfId="0" priority="1" operator="containsText" text="!">
      <formula>NOT(ISERROR(SEARCH("!",K9)))</formula>
    </cfRule>
  </conditionalFormatting>
  <dataValidations count="1">
    <dataValidation type="list" allowBlank="1" showInputMessage="1" showErrorMessage="1" sqref="J9:J18 Q9:Q18 X9:X18">
      <formula1>$AO$8:$AO$11</formula1>
    </dataValidation>
  </dataValidations>
  <pageMargins left="0.6692913385826772" right="0.39370078740157483" top="0.68" bottom="0.74803149606299213" header="0.31496062992125984" footer="0.31496062992125984"/>
  <pageSetup paperSize="9" orientation="portrait" r:id="rId1"/>
  <rowBreaks count="1" manualBreakCount="1">
    <brk id="22" max="16383" man="1"/>
  </rowBreaks>
  <ignoredErrors>
    <ignoredError sqref="AH12:AK12 AB9 AB10:AB18"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T44"/>
  <sheetViews>
    <sheetView workbookViewId="0">
      <selection activeCell="T11" sqref="T11"/>
    </sheetView>
  </sheetViews>
  <sheetFormatPr defaultRowHeight="15" x14ac:dyDescent="0.25"/>
  <cols>
    <col min="1" max="7" width="9.140625" style="123"/>
    <col min="8" max="8" width="6.7109375" style="123" customWidth="1"/>
    <col min="9" max="10" width="6.7109375" style="123" hidden="1" customWidth="1"/>
    <col min="11" max="11" width="15.140625" style="123" hidden="1" customWidth="1"/>
    <col min="12" max="12" width="1.7109375" style="123" hidden="1" customWidth="1"/>
    <col min="13" max="15" width="6.7109375" style="123" hidden="1" customWidth="1"/>
    <col min="16" max="19" width="6.7109375" style="123" customWidth="1"/>
    <col min="20" max="20" width="16.5703125" style="123" customWidth="1"/>
    <col min="21" max="16384" width="9.140625" style="123"/>
  </cols>
  <sheetData>
    <row r="1" spans="1:20" ht="15.75" thickBot="1" x14ac:dyDescent="0.3"/>
    <row r="2" spans="1:20" x14ac:dyDescent="0.25">
      <c r="B2" s="126"/>
      <c r="C2" s="127" t="s">
        <v>64</v>
      </c>
      <c r="D2" s="127" t="s">
        <v>62</v>
      </c>
      <c r="E2" s="127" t="s">
        <v>61</v>
      </c>
      <c r="F2" s="127" t="s">
        <v>62</v>
      </c>
      <c r="G2" s="128" t="s">
        <v>61</v>
      </c>
      <c r="H2" s="129" t="s">
        <v>63</v>
      </c>
      <c r="I2" s="129"/>
      <c r="J2" s="129"/>
      <c r="K2" s="129"/>
      <c r="L2" s="129"/>
      <c r="M2" s="129"/>
      <c r="N2" s="129"/>
      <c r="T2" s="129" t="s">
        <v>65</v>
      </c>
    </row>
    <row r="3" spans="1:20" x14ac:dyDescent="0.25">
      <c r="A3" s="123">
        <v>1</v>
      </c>
      <c r="B3" s="130" t="s">
        <v>5</v>
      </c>
      <c r="C3" s="131">
        <v>0.05</v>
      </c>
      <c r="D3" s="132">
        <v>1</v>
      </c>
      <c r="E3" s="132">
        <v>5</v>
      </c>
      <c r="F3" s="132">
        <v>0</v>
      </c>
      <c r="G3" s="133">
        <v>0</v>
      </c>
      <c r="H3" s="134">
        <f>+(D3*E3)+(F3*G3)</f>
        <v>5</v>
      </c>
      <c r="I3" s="134">
        <v>1</v>
      </c>
      <c r="J3" s="134"/>
      <c r="K3" s="134"/>
      <c r="L3" s="134"/>
      <c r="M3" s="134"/>
      <c r="N3" s="134"/>
      <c r="T3" s="135">
        <f t="shared" ref="T3:T13" si="0">+H3/C3</f>
        <v>100</v>
      </c>
    </row>
    <row r="4" spans="1:20" x14ac:dyDescent="0.25">
      <c r="A4" s="123">
        <v>2</v>
      </c>
      <c r="B4" s="130" t="s">
        <v>5</v>
      </c>
      <c r="C4" s="131">
        <v>0.11</v>
      </c>
      <c r="D4" s="132">
        <v>1</v>
      </c>
      <c r="E4" s="132">
        <v>25</v>
      </c>
      <c r="F4" s="132">
        <v>0</v>
      </c>
      <c r="G4" s="133">
        <v>0</v>
      </c>
      <c r="H4" s="134">
        <f t="shared" ref="H4:H13" si="1">+(D4*E4)+(F4*G4)</f>
        <v>25</v>
      </c>
      <c r="I4" s="134">
        <v>2</v>
      </c>
      <c r="J4" s="134"/>
      <c r="K4" s="134"/>
      <c r="L4" s="134"/>
      <c r="M4" s="134"/>
      <c r="N4" s="134"/>
      <c r="T4" s="135">
        <f t="shared" si="0"/>
        <v>227.27272727272728</v>
      </c>
    </row>
    <row r="5" spans="1:20" x14ac:dyDescent="0.25">
      <c r="A5" s="123">
        <v>3</v>
      </c>
      <c r="B5" s="130" t="s">
        <v>5</v>
      </c>
      <c r="C5" s="131">
        <v>0.18</v>
      </c>
      <c r="D5" s="132">
        <v>1</v>
      </c>
      <c r="E5" s="132">
        <v>40</v>
      </c>
      <c r="F5" s="132">
        <v>0</v>
      </c>
      <c r="G5" s="133">
        <v>0</v>
      </c>
      <c r="H5" s="134">
        <f t="shared" si="1"/>
        <v>40</v>
      </c>
      <c r="I5" s="134">
        <v>3</v>
      </c>
      <c r="J5" s="134"/>
      <c r="K5" s="134"/>
      <c r="L5" s="134"/>
      <c r="M5" s="134"/>
      <c r="N5" s="134"/>
      <c r="T5" s="135">
        <f t="shared" si="0"/>
        <v>222.22222222222223</v>
      </c>
    </row>
    <row r="6" spans="1:20" x14ac:dyDescent="0.25">
      <c r="A6" s="123">
        <v>4</v>
      </c>
      <c r="B6" s="130" t="s">
        <v>5</v>
      </c>
      <c r="C6" s="131">
        <v>0.3</v>
      </c>
      <c r="D6" s="132">
        <v>2</v>
      </c>
      <c r="E6" s="132">
        <v>25</v>
      </c>
      <c r="F6" s="132">
        <v>0</v>
      </c>
      <c r="G6" s="133">
        <v>0</v>
      </c>
      <c r="H6" s="134">
        <f t="shared" si="1"/>
        <v>50</v>
      </c>
      <c r="I6" s="134">
        <v>4</v>
      </c>
      <c r="J6" s="134"/>
      <c r="K6" s="134"/>
      <c r="L6" s="134"/>
      <c r="M6" s="134"/>
      <c r="N6" s="134"/>
      <c r="T6" s="135">
        <f t="shared" si="0"/>
        <v>166.66666666666669</v>
      </c>
    </row>
    <row r="7" spans="1:20" x14ac:dyDescent="0.25">
      <c r="A7" s="123">
        <v>5</v>
      </c>
      <c r="B7" s="130" t="s">
        <v>5</v>
      </c>
      <c r="C7" s="131">
        <v>0.33</v>
      </c>
      <c r="D7" s="132">
        <v>1</v>
      </c>
      <c r="E7" s="132">
        <v>75</v>
      </c>
      <c r="F7" s="132">
        <v>0</v>
      </c>
      <c r="G7" s="133">
        <v>0</v>
      </c>
      <c r="H7" s="134">
        <f t="shared" si="1"/>
        <v>75</v>
      </c>
      <c r="I7" s="134">
        <v>5</v>
      </c>
      <c r="J7" s="134"/>
      <c r="K7" s="134"/>
      <c r="L7" s="134"/>
      <c r="M7" s="134"/>
      <c r="N7" s="134"/>
      <c r="T7" s="135">
        <f t="shared" si="0"/>
        <v>227.27272727272725</v>
      </c>
    </row>
    <row r="8" spans="1:20" x14ac:dyDescent="0.25">
      <c r="A8" s="123">
        <v>6</v>
      </c>
      <c r="B8" s="130" t="s">
        <v>5</v>
      </c>
      <c r="C8" s="131">
        <v>0.39</v>
      </c>
      <c r="D8" s="132">
        <v>1</v>
      </c>
      <c r="E8" s="132">
        <v>25</v>
      </c>
      <c r="F8" s="132">
        <v>1</v>
      </c>
      <c r="G8" s="133">
        <v>40</v>
      </c>
      <c r="H8" s="134">
        <f t="shared" si="1"/>
        <v>65</v>
      </c>
      <c r="I8" s="134">
        <v>6</v>
      </c>
      <c r="J8" s="134"/>
      <c r="K8" s="134"/>
      <c r="L8" s="134"/>
      <c r="M8" s="134"/>
      <c r="N8" s="134"/>
      <c r="T8" s="135">
        <f t="shared" si="0"/>
        <v>166.66666666666666</v>
      </c>
    </row>
    <row r="9" spans="1:20" x14ac:dyDescent="0.25">
      <c r="A9" s="123">
        <v>7</v>
      </c>
      <c r="B9" s="130" t="s">
        <v>5</v>
      </c>
      <c r="C9" s="131">
        <v>0.49</v>
      </c>
      <c r="D9" s="132">
        <v>2</v>
      </c>
      <c r="E9" s="132">
        <v>40</v>
      </c>
      <c r="F9" s="132">
        <v>0</v>
      </c>
      <c r="G9" s="133">
        <v>0</v>
      </c>
      <c r="H9" s="134">
        <f t="shared" si="1"/>
        <v>80</v>
      </c>
      <c r="I9" s="134">
        <v>7</v>
      </c>
      <c r="J9" s="134"/>
      <c r="K9" s="134"/>
      <c r="L9" s="134"/>
      <c r="M9" s="134"/>
      <c r="N9" s="134"/>
      <c r="T9" s="135">
        <f t="shared" si="0"/>
        <v>163.26530612244898</v>
      </c>
    </row>
    <row r="10" spans="1:20" x14ac:dyDescent="0.25">
      <c r="A10" s="123">
        <v>8</v>
      </c>
      <c r="B10" s="130" t="s">
        <v>5</v>
      </c>
      <c r="C10" s="131">
        <v>0.51</v>
      </c>
      <c r="D10" s="132">
        <v>1</v>
      </c>
      <c r="E10" s="132">
        <v>5</v>
      </c>
      <c r="F10" s="132">
        <v>1</v>
      </c>
      <c r="G10" s="133">
        <v>75</v>
      </c>
      <c r="H10" s="134">
        <f t="shared" si="1"/>
        <v>80</v>
      </c>
      <c r="I10" s="134">
        <v>8</v>
      </c>
      <c r="J10" s="134"/>
      <c r="K10" s="134"/>
      <c r="L10" s="134"/>
      <c r="M10" s="134"/>
      <c r="N10" s="134"/>
      <c r="T10" s="135">
        <f t="shared" si="0"/>
        <v>156.86274509803923</v>
      </c>
    </row>
    <row r="11" spans="1:20" x14ac:dyDescent="0.25">
      <c r="A11" s="123">
        <v>9</v>
      </c>
      <c r="B11" s="130" t="s">
        <v>5</v>
      </c>
      <c r="C11" s="131">
        <v>0.6</v>
      </c>
      <c r="D11" s="132">
        <v>1</v>
      </c>
      <c r="E11" s="132">
        <v>25</v>
      </c>
      <c r="F11" s="132">
        <v>1</v>
      </c>
      <c r="G11" s="133">
        <v>75</v>
      </c>
      <c r="H11" s="134">
        <f t="shared" si="1"/>
        <v>100</v>
      </c>
      <c r="I11" s="134">
        <v>9</v>
      </c>
      <c r="J11" s="134"/>
      <c r="K11" s="134"/>
      <c r="L11" s="134"/>
      <c r="M11" s="134"/>
      <c r="N11" s="134"/>
      <c r="T11" s="135">
        <f t="shared" si="0"/>
        <v>166.66666666666669</v>
      </c>
    </row>
    <row r="12" spans="1:20" x14ac:dyDescent="0.25">
      <c r="A12" s="123">
        <v>10</v>
      </c>
      <c r="B12" s="130" t="s">
        <v>5</v>
      </c>
      <c r="C12" s="131">
        <v>0.69</v>
      </c>
      <c r="D12" s="132">
        <v>1</v>
      </c>
      <c r="E12" s="132">
        <v>40</v>
      </c>
      <c r="F12" s="132">
        <v>1</v>
      </c>
      <c r="G12" s="133">
        <v>75</v>
      </c>
      <c r="H12" s="134">
        <f t="shared" si="1"/>
        <v>115</v>
      </c>
      <c r="I12" s="134">
        <v>10</v>
      </c>
      <c r="J12" s="134"/>
      <c r="K12" s="134"/>
      <c r="L12" s="134"/>
      <c r="M12" s="134"/>
      <c r="N12" s="134"/>
      <c r="T12" s="135">
        <f t="shared" si="0"/>
        <v>166.66666666666669</v>
      </c>
    </row>
    <row r="13" spans="1:20" ht="15.75" thickBot="1" x14ac:dyDescent="0.3">
      <c r="A13" s="123">
        <v>11</v>
      </c>
      <c r="B13" s="136" t="s">
        <v>5</v>
      </c>
      <c r="C13" s="137">
        <v>0.9</v>
      </c>
      <c r="D13" s="138">
        <v>2</v>
      </c>
      <c r="E13" s="138">
        <v>75</v>
      </c>
      <c r="F13" s="138">
        <v>0</v>
      </c>
      <c r="G13" s="139">
        <v>0</v>
      </c>
      <c r="H13" s="134">
        <f t="shared" si="1"/>
        <v>150</v>
      </c>
      <c r="I13" s="134">
        <v>11</v>
      </c>
      <c r="J13" s="134"/>
      <c r="K13" s="134"/>
      <c r="L13" s="134"/>
      <c r="M13" s="134"/>
      <c r="N13" s="134"/>
      <c r="T13" s="135">
        <f t="shared" si="0"/>
        <v>166.66666666666666</v>
      </c>
    </row>
    <row r="14" spans="1:20" x14ac:dyDescent="0.25">
      <c r="B14" s="140"/>
      <c r="C14" s="141"/>
      <c r="D14" s="134"/>
      <c r="E14" s="134"/>
      <c r="F14" s="134"/>
      <c r="G14" s="134"/>
      <c r="H14" s="134"/>
      <c r="I14" s="134"/>
      <c r="J14" s="134"/>
      <c r="K14" s="134"/>
      <c r="L14" s="134"/>
      <c r="M14" s="134"/>
      <c r="N14" s="134"/>
      <c r="T14" s="135"/>
    </row>
    <row r="15" spans="1:20" ht="15.75" thickBot="1" x14ac:dyDescent="0.3"/>
    <row r="16" spans="1:20" x14ac:dyDescent="0.25">
      <c r="G16" s="142" t="s">
        <v>5</v>
      </c>
      <c r="I16" s="143" t="s">
        <v>5</v>
      </c>
      <c r="J16" s="134" t="s">
        <v>68</v>
      </c>
      <c r="K16" s="123" t="s">
        <v>69</v>
      </c>
      <c r="M16" s="144" t="s">
        <v>70</v>
      </c>
      <c r="N16" s="145"/>
      <c r="O16" s="146"/>
      <c r="P16" s="147" t="s">
        <v>62</v>
      </c>
      <c r="Q16" s="148" t="s">
        <v>61</v>
      </c>
      <c r="R16" s="148" t="s">
        <v>62</v>
      </c>
      <c r="S16" s="149" t="s">
        <v>61</v>
      </c>
    </row>
    <row r="17" spans="1:19" ht="15.75" thickBot="1" x14ac:dyDescent="0.3">
      <c r="A17" s="150"/>
      <c r="B17" s="151" t="s">
        <v>44</v>
      </c>
      <c r="C17" s="152" t="e">
        <f>+'Inserimento Dati'!D17:E17</f>
        <v>#VALUE!</v>
      </c>
      <c r="D17" s="150" t="s">
        <v>66</v>
      </c>
      <c r="E17" s="150"/>
      <c r="G17" s="153">
        <f>+'Inserimento Dati'!I23</f>
        <v>0.35</v>
      </c>
      <c r="H17" s="154" t="s">
        <v>67</v>
      </c>
      <c r="I17" s="155">
        <f>VLOOKUP(G17,$C$3:$C$13,1)</f>
        <v>0.33</v>
      </c>
      <c r="J17" s="154">
        <f>VLOOKUP(I17,$C$3:$I$13,7)</f>
        <v>5</v>
      </c>
      <c r="K17" s="154">
        <f>IF(G17&gt;I17,1,0)</f>
        <v>1</v>
      </c>
      <c r="M17" s="156">
        <f>+K17+J17</f>
        <v>6</v>
      </c>
      <c r="N17" s="157">
        <f>VLOOKUP(M17,$A$3:$C$13,3)</f>
        <v>0.39</v>
      </c>
      <c r="O17" s="158" t="s">
        <v>5</v>
      </c>
      <c r="P17" s="159">
        <f>IF(G17&gt;0,VLOOKUP(N17,$C$3:$G$13,2),0)</f>
        <v>1</v>
      </c>
      <c r="Q17" s="160">
        <f>IF(G17&gt;0,VLOOKUP($N17,$C$3:$G$13,3),"")</f>
        <v>25</v>
      </c>
      <c r="R17" s="160">
        <f>IF(G17&gt;0,VLOOKUP($N17,$C$3:$G$13,4),0)</f>
        <v>1</v>
      </c>
      <c r="S17" s="161">
        <f>IF(G17&gt;0,VLOOKUP($N17,$C$3:$G$13,5),"")</f>
        <v>40</v>
      </c>
    </row>
    <row r="18" spans="1:19" ht="15.75" thickBot="1" x14ac:dyDescent="0.3"/>
    <row r="19" spans="1:19" x14ac:dyDescent="0.25">
      <c r="G19" s="142" t="s">
        <v>5</v>
      </c>
      <c r="I19" s="143" t="s">
        <v>5</v>
      </c>
      <c r="J19" s="134" t="s">
        <v>68</v>
      </c>
      <c r="K19" s="123" t="s">
        <v>69</v>
      </c>
      <c r="M19" s="144" t="s">
        <v>70</v>
      </c>
      <c r="N19" s="145"/>
      <c r="O19" s="146"/>
      <c r="P19" s="147" t="s">
        <v>62</v>
      </c>
      <c r="Q19" s="148" t="s">
        <v>61</v>
      </c>
      <c r="R19" s="148" t="s">
        <v>62</v>
      </c>
      <c r="S19" s="149" t="s">
        <v>61</v>
      </c>
    </row>
    <row r="20" spans="1:19" ht="15.75" thickBot="1" x14ac:dyDescent="0.3">
      <c r="A20" s="150"/>
      <c r="B20" s="151" t="s">
        <v>44</v>
      </c>
      <c r="C20" s="152" t="e">
        <f>+'Inserimento Dati'!D28:E28</f>
        <v>#VALUE!</v>
      </c>
      <c r="D20" s="150" t="s">
        <v>66</v>
      </c>
      <c r="E20" s="150"/>
      <c r="G20" s="153">
        <f>+'Inserimento Dati'!I34</f>
        <v>0</v>
      </c>
      <c r="H20" s="154" t="s">
        <v>67</v>
      </c>
      <c r="I20" s="155" t="e">
        <f>VLOOKUP(G20,$C$3:$C$13,1)</f>
        <v>#N/A</v>
      </c>
      <c r="J20" s="154" t="e">
        <f>VLOOKUP(I20,$C$3:$I$13,7)</f>
        <v>#N/A</v>
      </c>
      <c r="K20" s="154" t="e">
        <f>IF(G20&gt;I20,1,0)</f>
        <v>#N/A</v>
      </c>
      <c r="M20" s="156" t="e">
        <f>+K20+J20</f>
        <v>#N/A</v>
      </c>
      <c r="N20" s="157" t="e">
        <f>VLOOKUP(M20,$A$3:$C$13,3)</f>
        <v>#N/A</v>
      </c>
      <c r="O20" s="158" t="s">
        <v>5</v>
      </c>
      <c r="P20" s="159">
        <f>IF(G20&gt;0,VLOOKUP(N20,$C$3:$G$13,2),0)</f>
        <v>0</v>
      </c>
      <c r="Q20" s="160" t="str">
        <f>IF(G20&gt;0,VLOOKUP($N20,$C$3:$G$13,3),"")</f>
        <v/>
      </c>
      <c r="R20" s="160">
        <f>IF(G20&gt;0,VLOOKUP($N20,$C$3:$G$13,4),0)</f>
        <v>0</v>
      </c>
      <c r="S20" s="161" t="str">
        <f>IF(G20&gt;0,VLOOKUP($N20,$C$3:$G$13,5),"")</f>
        <v/>
      </c>
    </row>
    <row r="21" spans="1:19" ht="15.75" thickBot="1" x14ac:dyDescent="0.3"/>
    <row r="22" spans="1:19" x14ac:dyDescent="0.25">
      <c r="G22" s="142" t="s">
        <v>5</v>
      </c>
      <c r="I22" s="143" t="s">
        <v>5</v>
      </c>
      <c r="J22" s="134" t="s">
        <v>68</v>
      </c>
      <c r="K22" s="123" t="s">
        <v>69</v>
      </c>
      <c r="M22" s="144" t="s">
        <v>70</v>
      </c>
      <c r="N22" s="145"/>
      <c r="O22" s="146"/>
      <c r="P22" s="147" t="s">
        <v>62</v>
      </c>
      <c r="Q22" s="148" t="s">
        <v>61</v>
      </c>
      <c r="R22" s="148" t="s">
        <v>62</v>
      </c>
      <c r="S22" s="149" t="s">
        <v>61</v>
      </c>
    </row>
    <row r="23" spans="1:19" ht="15.75" thickBot="1" x14ac:dyDescent="0.3">
      <c r="A23" s="150"/>
      <c r="B23" s="151" t="s">
        <v>44</v>
      </c>
      <c r="C23" s="152" t="e">
        <f>+'Inserimento Dati'!D39:E39</f>
        <v>#VALUE!</v>
      </c>
      <c r="D23" s="150" t="s">
        <v>66</v>
      </c>
      <c r="E23" s="150"/>
      <c r="G23" s="153">
        <f>+'Inserimento Dati'!I45</f>
        <v>0</v>
      </c>
      <c r="H23" s="154" t="s">
        <v>67</v>
      </c>
      <c r="I23" s="155" t="e">
        <f t="shared" ref="I23" si="2">VLOOKUP(G23,$C$3:$C$13,1)</f>
        <v>#N/A</v>
      </c>
      <c r="J23" s="154" t="e">
        <f t="shared" ref="J23" si="3">VLOOKUP(I23,$C$3:$I$13,7)</f>
        <v>#N/A</v>
      </c>
      <c r="K23" s="154" t="e">
        <f t="shared" ref="K23" si="4">IF(G23&gt;I23,1,0)</f>
        <v>#N/A</v>
      </c>
      <c r="M23" s="156" t="e">
        <f t="shared" ref="M23" si="5">+K23+J23</f>
        <v>#N/A</v>
      </c>
      <c r="N23" s="157" t="e">
        <f t="shared" ref="N23" si="6">VLOOKUP(M23,$A$3:$C$13,3)</f>
        <v>#N/A</v>
      </c>
      <c r="O23" s="158" t="s">
        <v>5</v>
      </c>
      <c r="P23" s="159">
        <f t="shared" ref="P23" si="7">IF(G23&gt;0,VLOOKUP(N23,$C$3:$G$13,2),0)</f>
        <v>0</v>
      </c>
      <c r="Q23" s="160" t="str">
        <f t="shared" ref="Q23" si="8">IF(G23&gt;0,VLOOKUP($N23,$C$3:$G$13,3),"")</f>
        <v/>
      </c>
      <c r="R23" s="160">
        <f t="shared" ref="R23" si="9">IF(G23&gt;0,VLOOKUP($N23,$C$3:$G$13,4),0)</f>
        <v>0</v>
      </c>
      <c r="S23" s="161" t="str">
        <f t="shared" ref="S23" si="10">IF(G23&gt;0,VLOOKUP($N23,$C$3:$G$13,5),"")</f>
        <v/>
      </c>
    </row>
    <row r="24" spans="1:19" ht="15.75" thickBot="1" x14ac:dyDescent="0.3"/>
    <row r="25" spans="1:19" x14ac:dyDescent="0.25">
      <c r="G25" s="142" t="s">
        <v>5</v>
      </c>
      <c r="I25" s="143" t="s">
        <v>5</v>
      </c>
      <c r="J25" s="134" t="s">
        <v>68</v>
      </c>
      <c r="K25" s="123" t="s">
        <v>69</v>
      </c>
      <c r="M25" s="144" t="s">
        <v>70</v>
      </c>
      <c r="N25" s="145"/>
      <c r="O25" s="146"/>
      <c r="P25" s="147" t="s">
        <v>62</v>
      </c>
      <c r="Q25" s="148" t="s">
        <v>61</v>
      </c>
      <c r="R25" s="148" t="s">
        <v>62</v>
      </c>
      <c r="S25" s="149" t="s">
        <v>61</v>
      </c>
    </row>
    <row r="26" spans="1:19" ht="15.75" thickBot="1" x14ac:dyDescent="0.3">
      <c r="A26" s="150"/>
      <c r="B26" s="151" t="s">
        <v>44</v>
      </c>
      <c r="C26" s="152" t="e">
        <f>+'Inserimento Dati'!D50:E50</f>
        <v>#VALUE!</v>
      </c>
      <c r="D26" s="150" t="s">
        <v>66</v>
      </c>
      <c r="E26" s="150"/>
      <c r="G26" s="153">
        <f>+'Inserimento Dati'!I56</f>
        <v>0</v>
      </c>
      <c r="H26" s="154" t="s">
        <v>67</v>
      </c>
      <c r="I26" s="155" t="e">
        <f t="shared" ref="I26" si="11">VLOOKUP(G26,$C$3:$C$13,1)</f>
        <v>#N/A</v>
      </c>
      <c r="J26" s="154" t="e">
        <f t="shared" ref="J26" si="12">VLOOKUP(I26,$C$3:$I$13,7)</f>
        <v>#N/A</v>
      </c>
      <c r="K26" s="154" t="e">
        <f t="shared" ref="K26" si="13">IF(G26&gt;I26,1,0)</f>
        <v>#N/A</v>
      </c>
      <c r="M26" s="156" t="e">
        <f t="shared" ref="M26" si="14">+K26+J26</f>
        <v>#N/A</v>
      </c>
      <c r="N26" s="157" t="e">
        <f t="shared" ref="N26" si="15">VLOOKUP(M26,$A$3:$C$13,3)</f>
        <v>#N/A</v>
      </c>
      <c r="O26" s="158" t="s">
        <v>5</v>
      </c>
      <c r="P26" s="159">
        <f t="shared" ref="P26" si="16">IF(G26&gt;0,VLOOKUP(N26,$C$3:$G$13,2),0)</f>
        <v>0</v>
      </c>
      <c r="Q26" s="160" t="str">
        <f t="shared" ref="Q26" si="17">IF(G26&gt;0,VLOOKUP($N26,$C$3:$G$13,3),"")</f>
        <v/>
      </c>
      <c r="R26" s="160">
        <f t="shared" ref="R26" si="18">IF(G26&gt;0,VLOOKUP($N26,$C$3:$G$13,4),0)</f>
        <v>0</v>
      </c>
      <c r="S26" s="161" t="str">
        <f t="shared" ref="S26" si="19">IF(G26&gt;0,VLOOKUP($N26,$C$3:$G$13,5),"")</f>
        <v/>
      </c>
    </row>
    <row r="27" spans="1:19" ht="15.75" thickBot="1" x14ac:dyDescent="0.3"/>
    <row r="28" spans="1:19" x14ac:dyDescent="0.25">
      <c r="G28" s="142" t="s">
        <v>5</v>
      </c>
      <c r="I28" s="143" t="s">
        <v>5</v>
      </c>
      <c r="J28" s="134" t="s">
        <v>68</v>
      </c>
      <c r="K28" s="123" t="s">
        <v>69</v>
      </c>
      <c r="M28" s="144" t="s">
        <v>70</v>
      </c>
      <c r="N28" s="145"/>
      <c r="O28" s="146"/>
      <c r="P28" s="147" t="s">
        <v>62</v>
      </c>
      <c r="Q28" s="148" t="s">
        <v>61</v>
      </c>
      <c r="R28" s="148" t="s">
        <v>62</v>
      </c>
      <c r="S28" s="149" t="s">
        <v>61</v>
      </c>
    </row>
    <row r="29" spans="1:19" ht="15.75" thickBot="1" x14ac:dyDescent="0.3">
      <c r="A29" s="150"/>
      <c r="B29" s="151" t="s">
        <v>44</v>
      </c>
      <c r="C29" s="152" t="e">
        <f>+'Inserimento Dati'!D61:E61</f>
        <v>#VALUE!</v>
      </c>
      <c r="D29" s="150" t="s">
        <v>66</v>
      </c>
      <c r="E29" s="150"/>
      <c r="G29" s="153">
        <f>+'Inserimento Dati'!I67</f>
        <v>0</v>
      </c>
      <c r="H29" s="154" t="s">
        <v>67</v>
      </c>
      <c r="I29" s="155" t="e">
        <f t="shared" ref="I29" si="20">VLOOKUP(G29,$C$3:$C$13,1)</f>
        <v>#N/A</v>
      </c>
      <c r="J29" s="154" t="e">
        <f t="shared" ref="J29" si="21">VLOOKUP(I29,$C$3:$I$13,7)</f>
        <v>#N/A</v>
      </c>
      <c r="K29" s="154" t="e">
        <f t="shared" ref="K29" si="22">IF(G29&gt;I29,1,0)</f>
        <v>#N/A</v>
      </c>
      <c r="M29" s="156" t="e">
        <f t="shared" ref="M29" si="23">+K29+J29</f>
        <v>#N/A</v>
      </c>
      <c r="N29" s="157" t="e">
        <f t="shared" ref="N29" si="24">VLOOKUP(M29,$A$3:$C$13,3)</f>
        <v>#N/A</v>
      </c>
      <c r="O29" s="158" t="s">
        <v>5</v>
      </c>
      <c r="P29" s="159">
        <f t="shared" ref="P29" si="25">IF(G29&gt;0,VLOOKUP(N29,$C$3:$G$13,2),0)</f>
        <v>0</v>
      </c>
      <c r="Q29" s="160" t="str">
        <f t="shared" ref="Q29" si="26">IF(G29&gt;0,VLOOKUP($N29,$C$3:$G$13,3),"")</f>
        <v/>
      </c>
      <c r="R29" s="160">
        <f t="shared" ref="R29" si="27">IF(G29&gt;0,VLOOKUP($N29,$C$3:$G$13,4),0)</f>
        <v>0</v>
      </c>
      <c r="S29" s="161" t="str">
        <f t="shared" ref="S29" si="28">IF(G29&gt;0,VLOOKUP($N29,$C$3:$G$13,5),"")</f>
        <v/>
      </c>
    </row>
    <row r="30" spans="1:19" ht="15.75" thickBot="1" x14ac:dyDescent="0.3"/>
    <row r="31" spans="1:19" x14ac:dyDescent="0.25">
      <c r="G31" s="142" t="s">
        <v>5</v>
      </c>
      <c r="I31" s="143" t="s">
        <v>5</v>
      </c>
      <c r="J31" s="134" t="s">
        <v>68</v>
      </c>
      <c r="K31" s="123" t="s">
        <v>69</v>
      </c>
      <c r="M31" s="144" t="s">
        <v>70</v>
      </c>
      <c r="N31" s="145"/>
      <c r="O31" s="146"/>
      <c r="P31" s="147" t="s">
        <v>62</v>
      </c>
      <c r="Q31" s="148" t="s">
        <v>61</v>
      </c>
      <c r="R31" s="148" t="s">
        <v>62</v>
      </c>
      <c r="S31" s="149" t="s">
        <v>61</v>
      </c>
    </row>
    <row r="32" spans="1:19" ht="15.75" thickBot="1" x14ac:dyDescent="0.3">
      <c r="A32" s="150"/>
      <c r="B32" s="151" t="s">
        <v>44</v>
      </c>
      <c r="C32" s="152" t="e">
        <f>+'Inserimento Dati'!D72:E72</f>
        <v>#VALUE!</v>
      </c>
      <c r="D32" s="150" t="s">
        <v>66</v>
      </c>
      <c r="E32" s="150"/>
      <c r="G32" s="153">
        <f>+'Inserimento Dati'!I78</f>
        <v>0</v>
      </c>
      <c r="H32" s="154" t="s">
        <v>67</v>
      </c>
      <c r="I32" s="155" t="e">
        <f t="shared" ref="I32" si="29">VLOOKUP(G32,$C$3:$C$13,1)</f>
        <v>#N/A</v>
      </c>
      <c r="J32" s="154" t="e">
        <f t="shared" ref="J32" si="30">VLOOKUP(I32,$C$3:$I$13,7)</f>
        <v>#N/A</v>
      </c>
      <c r="K32" s="154" t="e">
        <f t="shared" ref="K32" si="31">IF(G32&gt;I32,1,0)</f>
        <v>#N/A</v>
      </c>
      <c r="M32" s="156" t="e">
        <f t="shared" ref="M32" si="32">+K32+J32</f>
        <v>#N/A</v>
      </c>
      <c r="N32" s="157" t="e">
        <f t="shared" ref="N32" si="33">VLOOKUP(M32,$A$3:$C$13,3)</f>
        <v>#N/A</v>
      </c>
      <c r="O32" s="158" t="s">
        <v>5</v>
      </c>
      <c r="P32" s="159">
        <f t="shared" ref="P32" si="34">IF(G32&gt;0,VLOOKUP(N32,$C$3:$G$13,2),0)</f>
        <v>0</v>
      </c>
      <c r="Q32" s="160" t="str">
        <f t="shared" ref="Q32" si="35">IF(G32&gt;0,VLOOKUP($N32,$C$3:$G$13,3),"")</f>
        <v/>
      </c>
      <c r="R32" s="160">
        <f t="shared" ref="R32" si="36">IF(G32&gt;0,VLOOKUP($N32,$C$3:$G$13,4),0)</f>
        <v>0</v>
      </c>
      <c r="S32" s="161" t="str">
        <f t="shared" ref="S32" si="37">IF(G32&gt;0,VLOOKUP($N32,$C$3:$G$13,5),"")</f>
        <v/>
      </c>
    </row>
    <row r="33" spans="1:19" ht="15.75" thickBot="1" x14ac:dyDescent="0.3"/>
    <row r="34" spans="1:19" x14ac:dyDescent="0.25">
      <c r="G34" s="142" t="s">
        <v>5</v>
      </c>
      <c r="I34" s="143" t="s">
        <v>5</v>
      </c>
      <c r="J34" s="134" t="s">
        <v>68</v>
      </c>
      <c r="K34" s="123" t="s">
        <v>69</v>
      </c>
      <c r="M34" s="144" t="s">
        <v>70</v>
      </c>
      <c r="N34" s="145"/>
      <c r="O34" s="146"/>
      <c r="P34" s="147" t="s">
        <v>62</v>
      </c>
      <c r="Q34" s="148" t="s">
        <v>61</v>
      </c>
      <c r="R34" s="148" t="s">
        <v>62</v>
      </c>
      <c r="S34" s="149" t="s">
        <v>61</v>
      </c>
    </row>
    <row r="35" spans="1:19" ht="15.75" thickBot="1" x14ac:dyDescent="0.3">
      <c r="A35" s="150"/>
      <c r="B35" s="151" t="s">
        <v>44</v>
      </c>
      <c r="C35" s="152" t="e">
        <f>+'Inserimento Dati'!D83:E83</f>
        <v>#VALUE!</v>
      </c>
      <c r="D35" s="150" t="s">
        <v>66</v>
      </c>
      <c r="E35" s="150"/>
      <c r="G35" s="153">
        <f>+'Inserimento Dati'!I89</f>
        <v>0</v>
      </c>
      <c r="H35" s="154" t="s">
        <v>67</v>
      </c>
      <c r="I35" s="155" t="e">
        <f t="shared" ref="I35" si="38">VLOOKUP(G35,$C$3:$C$13,1)</f>
        <v>#N/A</v>
      </c>
      <c r="J35" s="154" t="e">
        <f t="shared" ref="J35" si="39">VLOOKUP(I35,$C$3:$I$13,7)</f>
        <v>#N/A</v>
      </c>
      <c r="K35" s="154" t="e">
        <f t="shared" ref="K35" si="40">IF(G35&gt;I35,1,0)</f>
        <v>#N/A</v>
      </c>
      <c r="M35" s="156" t="e">
        <f t="shared" ref="M35" si="41">+K35+J35</f>
        <v>#N/A</v>
      </c>
      <c r="N35" s="157" t="e">
        <f t="shared" ref="N35" si="42">VLOOKUP(M35,$A$3:$C$13,3)</f>
        <v>#N/A</v>
      </c>
      <c r="O35" s="158" t="s">
        <v>5</v>
      </c>
      <c r="P35" s="159">
        <f t="shared" ref="P35" si="43">IF(G35&gt;0,VLOOKUP(N35,$C$3:$G$13,2),0)</f>
        <v>0</v>
      </c>
      <c r="Q35" s="160" t="str">
        <f t="shared" ref="Q35" si="44">IF(G35&gt;0,VLOOKUP($N35,$C$3:$G$13,3),"")</f>
        <v/>
      </c>
      <c r="R35" s="160">
        <f t="shared" ref="R35" si="45">IF(G35&gt;0,VLOOKUP($N35,$C$3:$G$13,4),0)</f>
        <v>0</v>
      </c>
      <c r="S35" s="161" t="str">
        <f t="shared" ref="S35" si="46">IF(G35&gt;0,VLOOKUP($N35,$C$3:$G$13,5),"")</f>
        <v/>
      </c>
    </row>
    <row r="36" spans="1:19" ht="15.75" thickBot="1" x14ac:dyDescent="0.3"/>
    <row r="37" spans="1:19" x14ac:dyDescent="0.25">
      <c r="G37" s="142" t="s">
        <v>5</v>
      </c>
      <c r="I37" s="143" t="s">
        <v>5</v>
      </c>
      <c r="J37" s="134" t="s">
        <v>68</v>
      </c>
      <c r="K37" s="123" t="s">
        <v>69</v>
      </c>
      <c r="M37" s="144" t="s">
        <v>70</v>
      </c>
      <c r="N37" s="145"/>
      <c r="O37" s="146"/>
      <c r="P37" s="147" t="s">
        <v>62</v>
      </c>
      <c r="Q37" s="148" t="s">
        <v>61</v>
      </c>
      <c r="R37" s="148" t="s">
        <v>62</v>
      </c>
      <c r="S37" s="149" t="s">
        <v>61</v>
      </c>
    </row>
    <row r="38" spans="1:19" ht="15.75" thickBot="1" x14ac:dyDescent="0.3">
      <c r="A38" s="150"/>
      <c r="B38" s="151" t="s">
        <v>44</v>
      </c>
      <c r="C38" s="152" t="e">
        <f>+'Inserimento Dati'!D94:E94</f>
        <v>#VALUE!</v>
      </c>
      <c r="D38" s="150" t="s">
        <v>66</v>
      </c>
      <c r="E38" s="150"/>
      <c r="G38" s="153">
        <f>+'Inserimento Dati'!I100</f>
        <v>0</v>
      </c>
      <c r="H38" s="154" t="s">
        <v>67</v>
      </c>
      <c r="I38" s="155" t="e">
        <f t="shared" ref="I38" si="47">VLOOKUP(G38,$C$3:$C$13,1)</f>
        <v>#N/A</v>
      </c>
      <c r="J38" s="154" t="e">
        <f t="shared" ref="J38" si="48">VLOOKUP(I38,$C$3:$I$13,7)</f>
        <v>#N/A</v>
      </c>
      <c r="K38" s="154" t="e">
        <f t="shared" ref="K38" si="49">IF(G38&gt;I38,1,0)</f>
        <v>#N/A</v>
      </c>
      <c r="M38" s="156" t="e">
        <f t="shared" ref="M38" si="50">+K38+J38</f>
        <v>#N/A</v>
      </c>
      <c r="N38" s="157" t="e">
        <f t="shared" ref="N38" si="51">VLOOKUP(M38,$A$3:$C$13,3)</f>
        <v>#N/A</v>
      </c>
      <c r="O38" s="158" t="s">
        <v>5</v>
      </c>
      <c r="P38" s="159">
        <f t="shared" ref="P38" si="52">IF(G38&gt;0,VLOOKUP(N38,$C$3:$G$13,2),0)</f>
        <v>0</v>
      </c>
      <c r="Q38" s="160" t="str">
        <f t="shared" ref="Q38" si="53">IF(G38&gt;0,VLOOKUP($N38,$C$3:$G$13,3),"")</f>
        <v/>
      </c>
      <c r="R38" s="160">
        <f t="shared" ref="R38" si="54">IF(G38&gt;0,VLOOKUP($N38,$C$3:$G$13,4),0)</f>
        <v>0</v>
      </c>
      <c r="S38" s="161" t="str">
        <f t="shared" ref="S38" si="55">IF(G38&gt;0,VLOOKUP($N38,$C$3:$G$13,5),"")</f>
        <v/>
      </c>
    </row>
    <row r="39" spans="1:19" ht="15.75" thickBot="1" x14ac:dyDescent="0.3"/>
    <row r="40" spans="1:19" x14ac:dyDescent="0.25">
      <c r="G40" s="142" t="s">
        <v>5</v>
      </c>
      <c r="I40" s="143" t="s">
        <v>5</v>
      </c>
      <c r="J40" s="134" t="s">
        <v>68</v>
      </c>
      <c r="K40" s="123" t="s">
        <v>69</v>
      </c>
      <c r="M40" s="144" t="s">
        <v>70</v>
      </c>
      <c r="N40" s="145"/>
      <c r="O40" s="146"/>
      <c r="P40" s="147" t="s">
        <v>62</v>
      </c>
      <c r="Q40" s="148" t="s">
        <v>61</v>
      </c>
      <c r="R40" s="148" t="s">
        <v>62</v>
      </c>
      <c r="S40" s="149" t="s">
        <v>61</v>
      </c>
    </row>
    <row r="41" spans="1:19" ht="15.75" thickBot="1" x14ac:dyDescent="0.3">
      <c r="A41" s="150"/>
      <c r="B41" s="151" t="s">
        <v>44</v>
      </c>
      <c r="C41" s="152" t="e">
        <f>+'Inserimento Dati'!D105:E105</f>
        <v>#VALUE!</v>
      </c>
      <c r="D41" s="150" t="s">
        <v>66</v>
      </c>
      <c r="E41" s="150"/>
      <c r="G41" s="153">
        <f>+'Inserimento Dati'!I111</f>
        <v>0</v>
      </c>
      <c r="H41" s="154" t="s">
        <v>67</v>
      </c>
      <c r="I41" s="155" t="e">
        <f t="shared" ref="I41" si="56">VLOOKUP(G41,$C$3:$C$13,1)</f>
        <v>#N/A</v>
      </c>
      <c r="J41" s="154" t="e">
        <f t="shared" ref="J41" si="57">VLOOKUP(I41,$C$3:$I$13,7)</f>
        <v>#N/A</v>
      </c>
      <c r="K41" s="154" t="e">
        <f t="shared" ref="K41" si="58">IF(G41&gt;I41,1,0)</f>
        <v>#N/A</v>
      </c>
      <c r="M41" s="156" t="e">
        <f t="shared" ref="M41" si="59">+K41+J41</f>
        <v>#N/A</v>
      </c>
      <c r="N41" s="157" t="e">
        <f t="shared" ref="N41" si="60">VLOOKUP(M41,$A$3:$C$13,3)</f>
        <v>#N/A</v>
      </c>
      <c r="O41" s="158" t="s">
        <v>5</v>
      </c>
      <c r="P41" s="159">
        <f t="shared" ref="P41" si="61">IF(G41&gt;0,VLOOKUP(N41,$C$3:$G$13,2),0)</f>
        <v>0</v>
      </c>
      <c r="Q41" s="160" t="str">
        <f t="shared" ref="Q41" si="62">IF(G41&gt;0,VLOOKUP($N41,$C$3:$G$13,3),"")</f>
        <v/>
      </c>
      <c r="R41" s="160">
        <f t="shared" ref="R41" si="63">IF(G41&gt;0,VLOOKUP($N41,$C$3:$G$13,4),0)</f>
        <v>0</v>
      </c>
      <c r="S41" s="161" t="str">
        <f t="shared" ref="S41" si="64">IF(G41&gt;0,VLOOKUP($N41,$C$3:$G$13,5),"")</f>
        <v/>
      </c>
    </row>
    <row r="42" spans="1:19" ht="15.75" thickBot="1" x14ac:dyDescent="0.3"/>
    <row r="43" spans="1:19" x14ac:dyDescent="0.25">
      <c r="G43" s="142" t="s">
        <v>5</v>
      </c>
      <c r="I43" s="143" t="s">
        <v>5</v>
      </c>
      <c r="J43" s="134" t="s">
        <v>68</v>
      </c>
      <c r="K43" s="123" t="s">
        <v>69</v>
      </c>
      <c r="M43" s="144" t="s">
        <v>70</v>
      </c>
      <c r="N43" s="145"/>
      <c r="O43" s="146"/>
      <c r="P43" s="147" t="s">
        <v>62</v>
      </c>
      <c r="Q43" s="148" t="s">
        <v>61</v>
      </c>
      <c r="R43" s="148" t="s">
        <v>62</v>
      </c>
      <c r="S43" s="149" t="s">
        <v>61</v>
      </c>
    </row>
    <row r="44" spans="1:19" ht="15.75" thickBot="1" x14ac:dyDescent="0.3">
      <c r="A44" s="150"/>
      <c r="B44" s="151" t="s">
        <v>44</v>
      </c>
      <c r="C44" s="152" t="e">
        <f>+'Inserimento Dati'!D116:E116</f>
        <v>#VALUE!</v>
      </c>
      <c r="D44" s="150" t="s">
        <v>66</v>
      </c>
      <c r="E44" s="150"/>
      <c r="G44" s="153">
        <f>+'Inserimento Dati'!I122</f>
        <v>0</v>
      </c>
      <c r="H44" s="154" t="s">
        <v>67</v>
      </c>
      <c r="I44" s="155" t="e">
        <f t="shared" ref="I44" si="65">VLOOKUP(G44,$C$3:$C$13,1)</f>
        <v>#N/A</v>
      </c>
      <c r="J44" s="154" t="e">
        <f t="shared" ref="J44" si="66">VLOOKUP(I44,$C$3:$I$13,7)</f>
        <v>#N/A</v>
      </c>
      <c r="K44" s="154" t="e">
        <f t="shared" ref="K44" si="67">IF(G44&gt;I44,1,0)</f>
        <v>#N/A</v>
      </c>
      <c r="M44" s="156" t="e">
        <f t="shared" ref="M44" si="68">+K44+J44</f>
        <v>#N/A</v>
      </c>
      <c r="N44" s="157" t="e">
        <f t="shared" ref="N44" si="69">VLOOKUP(M44,$A$3:$C$13,3)</f>
        <v>#N/A</v>
      </c>
      <c r="O44" s="158" t="s">
        <v>5</v>
      </c>
      <c r="P44" s="159">
        <f t="shared" ref="P44" si="70">IF(G44&gt;0,VLOOKUP(N44,$C$3:$G$13,2),0)</f>
        <v>0</v>
      </c>
      <c r="Q44" s="160" t="str">
        <f t="shared" ref="Q44" si="71">IF(G44&gt;0,VLOOKUP($N44,$C$3:$G$13,3),"")</f>
        <v/>
      </c>
      <c r="R44" s="160">
        <f t="shared" ref="R44" si="72">IF(G44&gt;0,VLOOKUP($N44,$C$3:$G$13,4),0)</f>
        <v>0</v>
      </c>
      <c r="S44" s="161" t="str">
        <f t="shared" ref="S44" si="73">IF(G44&gt;0,VLOOKUP($N44,$C$3:$G$13,5),"")</f>
        <v/>
      </c>
    </row>
  </sheetData>
  <sheetProtection algorithmName="SHA-512" hashValue="eku0XCDZ9TZcvCfO41ALynfxR1SANwjjywj3gPMT1ruLLIFSsOxHm8T/Y6mExMAcqVvGaetKulyWf0uPk3pfdQ==" saltValue="zzzEqMxVm5cpjEhSAwTMQ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5</vt:i4>
      </vt:variant>
    </vt:vector>
  </HeadingPairs>
  <TitlesOfParts>
    <vt:vector size="9" baseType="lpstr">
      <vt:lpstr>Introduzione</vt:lpstr>
      <vt:lpstr>Inserimento Dati</vt:lpstr>
      <vt:lpstr>Tabella finale estintori Piano</vt:lpstr>
      <vt:lpstr>Determinazione Est. di Classe F</vt:lpstr>
      <vt:lpstr>'Inserimento Dati'!Area_stampa</vt:lpstr>
      <vt:lpstr>Introduzione!Area_stampa</vt:lpstr>
      <vt:lpstr>'Tabella finale estintori Piano'!Area_stampa</vt:lpstr>
      <vt:lpstr>'Inserimento Dati'!Titoli_stampa</vt:lpstr>
      <vt:lpstr>'Tabella finale estintori Piano'!Titoli_stampa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Cinalli</dc:creator>
  <cp:lastModifiedBy>Enrico Cinalli</cp:lastModifiedBy>
  <cp:lastPrinted>2017-05-11T16:22:02Z</cp:lastPrinted>
  <dcterms:created xsi:type="dcterms:W3CDTF">2017-05-08T16:38:15Z</dcterms:created>
  <dcterms:modified xsi:type="dcterms:W3CDTF">2017-05-11T21:52:23Z</dcterms:modified>
</cp:coreProperties>
</file>