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873" activeTab="2"/>
  </bookViews>
  <sheets>
    <sheet name="CI - STATISTICO" sheetId="1" r:id="rId1"/>
    <sheet name="CI - ANALITICO" sheetId="2" r:id="rId2"/>
    <sheet name="Media pesata CI analitico e ta" sheetId="3" r:id="rId3"/>
    <sheet name="ClaRaF MJ al Kg" sheetId="4" r:id="rId4"/>
    <sheet name="ClaRaF MJ al m2" sheetId="5" r:id="rId5"/>
    <sheet name="ClaRaF MJ al Pezzo" sheetId="6" r:id="rId6"/>
    <sheet name="ClaRaF MJ al m3" sheetId="7" r:id="rId7"/>
    <sheet name="MJ al kg" sheetId="8" r:id="rId8"/>
    <sheet name="MJ al Pezzo" sheetId="9" r:id="rId9"/>
    <sheet name="MJ al mq" sheetId="10" r:id="rId10"/>
    <sheet name="MJ al mc" sheetId="11" r:id="rId11"/>
  </sheets>
  <definedNames>
    <definedName name="_xlnm._FilterDatabase" localSheetId="1" hidden="1">'CI - ANALITICO'!$N$51:$O$51</definedName>
    <definedName name="_xlnm._FilterDatabase" localSheetId="0" hidden="1">'CI - STATISTICO'!$M$47:$N$47</definedName>
    <definedName name="_xlnm.Print_Area" localSheetId="1">'CI - ANALITICO'!$A$2:$K$57</definedName>
    <definedName name="_xlnm.Print_Area" localSheetId="0">'CI - STATISTICO'!$A$2:$K$55</definedName>
    <definedName name="_xlnm.Print_Area" localSheetId="2">'Media pesata CI analitico e ta'!$B$2:$J$62</definedName>
    <definedName name="_xlnm.Print_Area" localSheetId="7">'MJ al kg'!$A$1:$K$527</definedName>
    <definedName name="ClaRaF" localSheetId="3">'ClaRaF MJ al Kg'!$A$1:$C$48</definedName>
    <definedName name="ClaRaF" localSheetId="4">'ClaRaF MJ al m2'!$A$1:$D$490</definedName>
    <definedName name="ClaRaF" localSheetId="6">'ClaRaF MJ al m3'!$A$1:$C$84</definedName>
    <definedName name="ClaRaF" localSheetId="5">'ClaRaF MJ al Pezzo'!$A$1:$C$38</definedName>
    <definedName name="_xlnm.Print_Titles" localSheetId="7">'MJ al kg'!$1:$4</definedName>
  </definedNames>
  <calcPr fullCalcOnLoad="1"/>
</workbook>
</file>

<file path=xl/comments1.xml><?xml version="1.0" encoding="utf-8"?>
<comments xmlns="http://schemas.openxmlformats.org/spreadsheetml/2006/main">
  <authors>
    <author> </author>
    <author>Enrico Cinalli</author>
  </authors>
  <commentList>
    <comment ref="B21" authorId="0">
      <text>
        <r>
          <rPr>
            <b/>
            <sz val="8"/>
            <rFont val="Tahoma"/>
            <family val="2"/>
          </rPr>
          <t>Deve essere non inferiore a 1,20 (</t>
        </r>
        <r>
          <rPr>
            <sz val="8"/>
            <rFont val="Tahoma"/>
            <family val="2"/>
          </rPr>
          <t>generalmente non superiore 1,75</t>
        </r>
        <r>
          <rPr>
            <b/>
            <sz val="8"/>
            <rFont val="Tahoma"/>
            <family val="2"/>
          </rPr>
          <t xml:space="preserve">)
 - per attività con bassa variabilità: 1,20 - 1,50
 - per attività con alta variabilità: 1,20 - 1,75
</t>
        </r>
        <r>
          <rPr>
            <sz val="8"/>
            <rFont val="Tahoma"/>
            <family val="2"/>
          </rPr>
          <t xml:space="preserve">(Si veda anche appendice E Norma UNI 1991-1-2)
</t>
        </r>
        <r>
          <rPr>
            <b/>
            <sz val="8"/>
            <rFont val="Tahoma"/>
            <family val="2"/>
          </rPr>
          <t>- Valore minimo consigliato 1,23</t>
        </r>
      </text>
    </comment>
    <comment ref="I46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Vedere tabella a fianco
(Tab. S.2-8)</t>
        </r>
      </text>
    </comment>
    <comment ref="I47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Cerca nella tabella a fianco;
Se non noto inserire 600
</t>
        </r>
        <r>
          <rPr>
            <i/>
            <sz val="8"/>
            <rFont val="Tahoma"/>
            <family val="2"/>
          </rPr>
          <t>(valore di default di CLARAF 3.0)</t>
        </r>
      </text>
    </comment>
    <comment ref="C20" authorId="1">
      <text>
        <r>
          <rPr>
            <b/>
            <sz val="9"/>
            <rFont val="Tahoma"/>
            <family val="2"/>
          </rPr>
          <t>Enrico Cinalli: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Attenzione !!</t>
        </r>
        <r>
          <rPr>
            <sz val="9"/>
            <rFont val="Tahoma"/>
            <family val="2"/>
          </rPr>
          <t xml:space="preserve">
La superficie totale delle varie aree deve essere pari alla superficie </t>
        </r>
        <r>
          <rPr>
            <b/>
            <sz val="9"/>
            <rFont val="Tahoma"/>
            <family val="2"/>
          </rPr>
          <t>A</t>
        </r>
        <r>
          <rPr>
            <sz val="9"/>
            <rFont val="Tahoma"/>
            <family val="2"/>
          </rPr>
          <t xml:space="preserve"> del compartimento.</t>
        </r>
      </text>
    </comment>
  </commentList>
</comments>
</file>

<file path=xl/comments2.xml><?xml version="1.0" encoding="utf-8"?>
<comments xmlns="http://schemas.openxmlformats.org/spreadsheetml/2006/main">
  <authors>
    <author> </author>
    <author>Enrico Cinalli</author>
  </authors>
  <commentList>
    <comment ref="I28" authorId="0">
      <text>
        <r>
          <rPr>
            <b/>
            <sz val="8"/>
            <rFont val="Tahoma"/>
            <family val="2"/>
          </rPr>
          <t xml:space="preserve">m = 0,8 </t>
        </r>
        <r>
          <rPr>
            <sz val="8"/>
            <rFont val="Tahoma"/>
            <family val="2"/>
          </rPr>
          <t xml:space="preserve">per il legno e materiali di origine cellulosica;
</t>
        </r>
        <r>
          <rPr>
            <b/>
            <sz val="8"/>
            <rFont val="Tahoma"/>
            <family val="2"/>
          </rPr>
          <t>m = 1,0</t>
        </r>
        <r>
          <rPr>
            <sz val="8"/>
            <rFont val="Tahoma"/>
            <family val="2"/>
          </rPr>
          <t xml:space="preserve"> per gli altri materali</t>
        </r>
      </text>
    </comment>
    <comment ref="J28" authorId="0">
      <text>
        <r>
          <rPr>
            <b/>
            <sz val="8"/>
            <rFont val="Tahoma"/>
            <family val="2"/>
          </rPr>
          <t>= 0</t>
        </r>
        <r>
          <rPr>
            <sz val="8"/>
            <rFont val="Tahoma"/>
            <family val="2"/>
          </rPr>
          <t xml:space="preserve"> se in contenitori resistenti al fuoco;</t>
        </r>
        <r>
          <rPr>
            <b/>
            <sz val="8"/>
            <rFont val="Tahoma"/>
            <family val="2"/>
          </rPr>
          <t xml:space="preserve">
= 0,85</t>
        </r>
        <r>
          <rPr>
            <sz val="8"/>
            <rFont val="Tahoma"/>
            <family val="2"/>
          </rPr>
          <t xml:space="preserve"> se in contenitori non combustibili ma non appositamente progettati resistenti al fuoco;</t>
        </r>
        <r>
          <rPr>
            <b/>
            <sz val="8"/>
            <rFont val="Tahoma"/>
            <family val="2"/>
          </rPr>
          <t xml:space="preserve">
= 1 </t>
        </r>
        <r>
          <rPr>
            <sz val="8"/>
            <rFont val="Tahoma"/>
            <family val="2"/>
          </rPr>
          <t>negli altri casi.</t>
        </r>
      </text>
    </comment>
    <comment ref="I48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Vedere tabella a fianco
(Tab. S.2-8)</t>
        </r>
      </text>
    </comment>
    <comment ref="I49" authorId="1">
      <text>
        <r>
          <rPr>
            <b/>
            <sz val="8"/>
            <rFont val="Tahoma"/>
            <family val="2"/>
          </rPr>
          <t>Enrico Cinalli:</t>
        </r>
        <r>
          <rPr>
            <sz val="8"/>
            <rFont val="Tahoma"/>
            <family val="2"/>
          </rPr>
          <t xml:space="preserve">
Cerca nella tabella a fianco;
Se non noto si consiglia di inserire 650
</t>
        </r>
        <r>
          <rPr>
            <i/>
            <sz val="8"/>
            <rFont val="Tahoma"/>
            <family val="2"/>
          </rPr>
          <t>(Il valore di default di CLARAF 3.0 è 600)</t>
        </r>
      </text>
    </comment>
  </commentList>
</comments>
</file>

<file path=xl/sharedStrings.xml><?xml version="1.0" encoding="utf-8"?>
<sst xmlns="http://schemas.openxmlformats.org/spreadsheetml/2006/main" count="4031" uniqueCount="1863">
  <si>
    <t>Mobili in legno, fabbrica di</t>
  </si>
  <si>
    <t>Mobili in legno, vendita di</t>
  </si>
  <si>
    <t>Motociclette, montaggio di</t>
  </si>
  <si>
    <t>Motori elettrici, fabbrica di</t>
  </si>
  <si>
    <t>Musei</t>
  </si>
  <si>
    <t>Musica, commercio di strumenti</t>
  </si>
  <si>
    <t>Officina meccanica, tornitura</t>
  </si>
  <si>
    <t>Olio commestibile, fabbrica di</t>
  </si>
  <si>
    <t>Olio commestibile, spedizioniere</t>
  </si>
  <si>
    <t>Ombrelli, fabbrica di</t>
  </si>
  <si>
    <t>Ombrelli, commercio di</t>
  </si>
  <si>
    <t>Oreficeria</t>
  </si>
  <si>
    <t>Orologiaio</t>
  </si>
  <si>
    <t>Ospedali</t>
  </si>
  <si>
    <t>Ottica, fabbrica di strumenti di</t>
  </si>
  <si>
    <t>Ovatta, fabbrica di</t>
  </si>
  <si>
    <t>Panetteria, forno laboratorio di</t>
  </si>
  <si>
    <t>Panetteria, deposito di</t>
  </si>
  <si>
    <t>Pannelli in legno agglomerati, lavoraz.</t>
  </si>
  <si>
    <t>Parquet, fabbrica di</t>
  </si>
  <si>
    <t>Parrucchiere</t>
  </si>
  <si>
    <t>Pasta alimentare, fabbrica di</t>
  </si>
  <si>
    <t>Pasta alimentare, spedizioniere</t>
  </si>
  <si>
    <t>Pelletteria</t>
  </si>
  <si>
    <t>Pellicce, vendita di</t>
  </si>
  <si>
    <t>Pellicce, laboratorio e taglio di</t>
  </si>
  <si>
    <t>Pellicole, laboratorio di</t>
  </si>
  <si>
    <t>Pensionato</t>
  </si>
  <si>
    <t>Persiane, fabbrica di</t>
  </si>
  <si>
    <t>Pile a secco, fabbrica di</t>
  </si>
  <si>
    <t>Pneumatici, fabbrica di</t>
  </si>
  <si>
    <t>Porcellana, fabbrica di</t>
  </si>
  <si>
    <t>Porte in legno, fabbrica di</t>
  </si>
  <si>
    <t>Prodotti alimentari, fabbrica di</t>
  </si>
  <si>
    <t>Profumeria, commercio di</t>
  </si>
  <si>
    <t>Quadri, esposizione di</t>
  </si>
  <si>
    <t>Radio e TV, fabbrica di</t>
  </si>
  <si>
    <t>Radio e TV, commercio di</t>
  </si>
  <si>
    <t>Radio e TV, studio</t>
  </si>
  <si>
    <t>Radiologia, istituto</t>
  </si>
  <si>
    <t>Rampe di scarico e carico di materiale vario</t>
  </si>
  <si>
    <t>Resine sintetiche, fabbrica di</t>
  </si>
  <si>
    <t>Resine sintetiche piastre, fabbrica di</t>
  </si>
  <si>
    <t>Ricamo, laboratori di</t>
  </si>
  <si>
    <t>Rilegatoria</t>
  </si>
  <si>
    <t>Riparazioni in genere, laboratori di</t>
  </si>
  <si>
    <t>Ristoranti</t>
  </si>
  <si>
    <t>Rosticceria</t>
  </si>
  <si>
    <t>Sacchi di iuta-carta-plastica, fabbrica</t>
  </si>
  <si>
    <t>Sala collaudo per apparec. elettriche</t>
  </si>
  <si>
    <t>Sala collaudo per macchinari</t>
  </si>
  <si>
    <t>Sala collaudo per tessuti</t>
  </si>
  <si>
    <t>Sale da the</t>
  </si>
  <si>
    <t>Sapone, confezione del</t>
  </si>
  <si>
    <t>Sartoria, laboratorio di</t>
  </si>
  <si>
    <t>Scarpe, fabbrica di</t>
  </si>
  <si>
    <t>Scarpe, spedizione</t>
  </si>
  <si>
    <t>Scarpe, magazzini di</t>
  </si>
  <si>
    <t>Scatole di cartone, fabbrica di</t>
  </si>
  <si>
    <t>Scatole metalliche</t>
  </si>
  <si>
    <t>Sci, fabbrica di</t>
  </si>
  <si>
    <t>Scope, fabbrica di</t>
  </si>
  <si>
    <t>Scuole</t>
  </si>
  <si>
    <t>Segheria senza deposito di legna</t>
  </si>
  <si>
    <t>Selleria (cuoio), laboratorio di</t>
  </si>
  <si>
    <t>Serrature, fabbrica di</t>
  </si>
  <si>
    <t>Servizi igienici</t>
  </si>
  <si>
    <t>Seta artificiale, fabbrica di</t>
  </si>
  <si>
    <t>Seta artificiale, lavorazione di</t>
  </si>
  <si>
    <t>Seta naturale, tessitura</t>
  </si>
  <si>
    <t>Seta naturale, filatura</t>
  </si>
  <si>
    <t>Sigarette, fabbrica di</t>
  </si>
  <si>
    <t>Spazzole, fabbrica di</t>
  </si>
  <si>
    <t>Specchi, fabbrica di</t>
  </si>
  <si>
    <t>Spogliatoi, con armadi in legno</t>
  </si>
  <si>
    <t>Spogliatoi, con armadi metallici</t>
  </si>
  <si>
    <t>Stagnaio</t>
  </si>
  <si>
    <t>Stampati, spedizioniere</t>
  </si>
  <si>
    <t>Stereotipia, laboratorio di</t>
  </si>
  <si>
    <t>Stoviglie</t>
  </si>
  <si>
    <t>Studio televisione</t>
  </si>
  <si>
    <t>Sughero, trattamento del</t>
  </si>
  <si>
    <t>Surrogati del caffè, fabbrica di</t>
  </si>
  <si>
    <t>Tabacchi, manifattura di</t>
  </si>
  <si>
    <t>Tabacchi, vendita di</t>
  </si>
  <si>
    <t>Tappezziere, laboratorio di</t>
  </si>
  <si>
    <t>Tappeti, manifattura di</t>
  </si>
  <si>
    <t>Tappeti, tinteggiatura di</t>
  </si>
  <si>
    <t>Tappeti, vendita di</t>
  </si>
  <si>
    <t>Tappezzeria, fabbrica di</t>
  </si>
  <si>
    <t>Teatro, sala</t>
  </si>
  <si>
    <t>Tegole di argilla (vedi fornaci)</t>
  </si>
  <si>
    <t>Tela cerata, fabbricazione</t>
  </si>
  <si>
    <t>Tela cerata, laboratorio manutenzione</t>
  </si>
  <si>
    <t>Telefoni, centrale telefonica</t>
  </si>
  <si>
    <t>Telefoni, fabbrica di apparecchi</t>
  </si>
  <si>
    <t>Telefoni, fabbrica centralini</t>
  </si>
  <si>
    <t>Televisione, studio</t>
  </si>
  <si>
    <t>Tendaggi e drappi, fabbrica di</t>
  </si>
  <si>
    <t>Tende, fabbrica di</t>
  </si>
  <si>
    <t>Tessili, appretto dei</t>
  </si>
  <si>
    <t>Tessuti, spedizioniere di</t>
  </si>
  <si>
    <t>Tetti</t>
  </si>
  <si>
    <t>Tintoria</t>
  </si>
  <si>
    <t>Tipografia</t>
  </si>
  <si>
    <t>Tipografia, sala macchine</t>
  </si>
  <si>
    <t>Tipografia, laboratori tipografici</t>
  </si>
  <si>
    <t>Tipografia, trattamento dei cilindri</t>
  </si>
  <si>
    <t>Torrefazione caffè</t>
  </si>
  <si>
    <t>Trasformatori, fabbrica di</t>
  </si>
  <si>
    <t>Trasformatori, avvolgimento per</t>
  </si>
  <si>
    <t>Trattori, fabbrica di</t>
  </si>
  <si>
    <t>Uffici di commercio</t>
  </si>
  <si>
    <t>Uffici tecnici</t>
  </si>
  <si>
    <t>Uffici trasporto</t>
  </si>
  <si>
    <t>Vagoni ferroviari, fabbrica di</t>
  </si>
  <si>
    <t>Vapori infiammabili, installazione per la eliminazione di</t>
  </si>
  <si>
    <t>Veicoli, montaggio di</t>
  </si>
  <si>
    <t>Vernici, fabbrica di</t>
  </si>
  <si>
    <t>Vernici, spedizioni di</t>
  </si>
  <si>
    <t>Verniciatura a spruzzo, su metalli</t>
  </si>
  <si>
    <t>Verniciatura a spruzzo, su legno</t>
  </si>
  <si>
    <t>Verniciatura di mobili</t>
  </si>
  <si>
    <t>Verniciatura, laboratorio di</t>
  </si>
  <si>
    <t>Vetro, spedizioniere articoli di</t>
  </si>
  <si>
    <t>Vetro, trattamento del</t>
  </si>
  <si>
    <t>Vetro, soffiera del</t>
  </si>
  <si>
    <t>Vetro, fabbrica del</t>
  </si>
  <si>
    <t>Vetro, commercio di articoli in</t>
  </si>
  <si>
    <t>Vetro, fabbrica di articoli in</t>
  </si>
  <si>
    <t>Vulcanizzazione, laboratorio senza deposito</t>
  </si>
  <si>
    <t>Carni, rivendita</t>
  </si>
  <si>
    <t>Lavanderia</t>
  </si>
  <si>
    <t>Officina meccanica, saldatura</t>
  </si>
  <si>
    <t>Alloggio</t>
  </si>
  <si>
    <t>Uffici generico</t>
  </si>
  <si>
    <t>Classe, di una scuola</t>
  </si>
  <si>
    <t>Centro commerciale</t>
  </si>
  <si>
    <t>Cinematografi, Teatri</t>
  </si>
  <si>
    <t>POTERI CALORIFICI ESPRESSI AL MC (indicativi)</t>
  </si>
  <si>
    <t>MATERIALE DEPOSITATO</t>
  </si>
  <si>
    <t>MJ/mc</t>
  </si>
  <si>
    <t>kcal/mc</t>
  </si>
  <si>
    <t>Accumulatori con contenitori in materiale sintetico</t>
  </si>
  <si>
    <t>Bambù, articoli in</t>
  </si>
  <si>
    <t>Bobine in legno</t>
  </si>
  <si>
    <t>Caoutchouc grezzo</t>
  </si>
  <si>
    <t>Caoutchouc, schiuma in rotoli</t>
  </si>
  <si>
    <t>Cartone fogli in mucchio</t>
  </si>
  <si>
    <t>Cassette di legno</t>
  </si>
  <si>
    <t>Cavi su bobine in legno</t>
  </si>
  <si>
    <t>Cere per parquet</t>
  </si>
  <si>
    <t>Cioccolato</t>
  </si>
  <si>
    <t>Colori da stampa in fusti</t>
  </si>
  <si>
    <t>Colori in taniche e fustini</t>
  </si>
  <si>
    <t>Cotone in balle</t>
  </si>
  <si>
    <t>Cuoio, oggetti di</t>
  </si>
  <si>
    <t>Cuoio, oggetti in</t>
  </si>
  <si>
    <t>Fibre naturali - Cocco</t>
  </si>
  <si>
    <t>Fibre naturali - Altre</t>
  </si>
  <si>
    <t>Finestre in legno</t>
  </si>
  <si>
    <t>Finestre in materiale sintetico</t>
  </si>
  <si>
    <t>Giocattoli combustibili e non</t>
  </si>
  <si>
    <t>Gomma (Vedi caoutchouc)</t>
  </si>
  <si>
    <t>Imbottitura, esclusa la schiuma sintetica</t>
  </si>
  <si>
    <t>Legna allo stato naturale</t>
  </si>
  <si>
    <t>Legna da ardere</t>
  </si>
  <si>
    <t>Materassini, cuscini, lenzuola</t>
  </si>
  <si>
    <t>Materiale di scarto, stracci unti od intrisi di liquidi infiammabili</t>
  </si>
  <si>
    <t>Materiali incombustibili - Incastellatura di legno con casse di</t>
  </si>
  <si>
    <t>Materiali incombustibili - Incastellatura di legno con ripiani di</t>
  </si>
  <si>
    <t>Materiali incombustibili - Scaffalatura metallica</t>
  </si>
  <si>
    <t>Materiali incombustibili -Scaffalatura metallica con ripiani di legno</t>
  </si>
  <si>
    <t>Materiali incombustibili - Scaffalatura metallica su pallets</t>
  </si>
  <si>
    <t>Materiali incombustibili - In casse di legno</t>
  </si>
  <si>
    <t>Materiali incombustibili imballati - Incastellatura di legno con casse</t>
  </si>
  <si>
    <t xml:space="preserve">Materiali incombustibili imballati - Incastellatura di legno con ripiani </t>
  </si>
  <si>
    <t>Materiali incombustibili imballati - Scaffalatura metallica</t>
  </si>
  <si>
    <t>Materiali incombustibili imballati - Scaffali metallici con ripiani legno</t>
  </si>
  <si>
    <t>Materiali incombustibili imballati - Scaffalatura metallica su pallets</t>
  </si>
  <si>
    <t>Materiali incombustibili imballati - In casse di legno</t>
  </si>
  <si>
    <t>Materiale sintetico grezzo</t>
  </si>
  <si>
    <t>Materiale sintetico, oggetti in</t>
  </si>
  <si>
    <t>Mobili diversi non troppo vicini</t>
  </si>
  <si>
    <t>Olio in fusti commestibile</t>
  </si>
  <si>
    <t>Prodotti chimici non combustibili</t>
  </si>
  <si>
    <t>Prodotti chimici combustibili</t>
  </si>
  <si>
    <t>Recipienti in materiale sintetico</t>
  </si>
  <si>
    <t>Sacchi di carta</t>
  </si>
  <si>
    <t>Scarpe (Vedi calzature)</t>
  </si>
  <si>
    <t>Scenari per teatri e simili</t>
  </si>
  <si>
    <t>Schiuma sintetica, rotoli ritagli scarti</t>
  </si>
  <si>
    <t>Stracci vecchi e scarti intrisi di inf.</t>
  </si>
  <si>
    <t>Sughero ed oggetti di</t>
  </si>
  <si>
    <t>Id 
Materiale</t>
  </si>
  <si>
    <t>Carico Inc. Specifico [MJ/Kg]</t>
  </si>
  <si>
    <t>Legno</t>
  </si>
  <si>
    <t>ABS (plastica)</t>
  </si>
  <si>
    <t>Poliestere (plastica)</t>
  </si>
  <si>
    <t>Poliisocianerati</t>
  </si>
  <si>
    <t>Poliuretani</t>
  </si>
  <si>
    <t>Cuoio, Pelle</t>
  </si>
  <si>
    <t>Pneumatico</t>
  </si>
  <si>
    <t>PVC</t>
  </si>
  <si>
    <t>Sughero</t>
  </si>
  <si>
    <t>Cotone</t>
  </si>
  <si>
    <t>Carta, Cartone</t>
  </si>
  <si>
    <t>Seta</t>
  </si>
  <si>
    <t>Carbone di legna</t>
  </si>
  <si>
    <t>Propano</t>
  </si>
  <si>
    <t>Etilene</t>
  </si>
  <si>
    <t>Propilene</t>
  </si>
  <si>
    <t>Butene</t>
  </si>
  <si>
    <t>Toluene</t>
  </si>
  <si>
    <t>Polietilene</t>
  </si>
  <si>
    <t>Polistirene</t>
  </si>
  <si>
    <t>Polipropilene</t>
  </si>
  <si>
    <t>Idropitture al 60% acqua</t>
  </si>
  <si>
    <t>Smalti: 40% solventi</t>
  </si>
  <si>
    <t>Smalti: 30% elementi</t>
  </si>
  <si>
    <t>Oli lubrificanti</t>
  </si>
  <si>
    <t>Imballaggi: cartone e scatole</t>
  </si>
  <si>
    <t>Materiali e articoli in PVC</t>
  </si>
  <si>
    <t>id 
Arredo</t>
  </si>
  <si>
    <t>Arredo</t>
  </si>
  <si>
    <t>ValorePerPezzo</t>
  </si>
  <si>
    <t>Armadio a classificatore (compreso il contenuto)</t>
  </si>
  <si>
    <t>Armadio a muro a 2 ante (contenuto incluso)</t>
  </si>
  <si>
    <t>Armadio a muro a 3 ante (contenuto incluso)</t>
  </si>
  <si>
    <t>Armadio a muro a 4 ante (contenuto incluso)</t>
  </si>
  <si>
    <t>Armadio a muro ad 1 anta (contenuto incluso)</t>
  </si>
  <si>
    <t>Armadio per abiti a 2 ante (contenuto incluso)</t>
  </si>
  <si>
    <t>Armadio per abiti a 3/4 ante (contenuto incluso)</t>
  </si>
  <si>
    <t>Armadio per disegni (contenuto incluso)</t>
  </si>
  <si>
    <t>Armadio svedese (rastrelliera aperta)</t>
  </si>
  <si>
    <t>Banco da lavoro con piedi in metallo</t>
  </si>
  <si>
    <t>Banco di magazzino (per metro quadro)</t>
  </si>
  <si>
    <t>Biblioteca (compreso il contenuto per metro quadro di superficie)</t>
  </si>
  <si>
    <t>Casellario per archivio (per metro quadro compreso il contenuto)</t>
  </si>
  <si>
    <t>Comodino da notte (compreso il contenuto)</t>
  </si>
  <si>
    <t>Credenza</t>
  </si>
  <si>
    <t>Letto (compreso materasso, lenzuola, cuscino, coperte etc.)</t>
  </si>
  <si>
    <t>Scaffale in legno (per metro quadro di superficie frontale)</t>
  </si>
  <si>
    <t>Scrivania di metallo</t>
  </si>
  <si>
    <t>Scrivania grande (a due serie di cassetti)</t>
  </si>
  <si>
    <t>Scrivania piccola (ad una serie di cassetti)</t>
  </si>
  <si>
    <t>Tappeto (per metro quadro)</t>
  </si>
  <si>
    <t>Tavolo da cucina</t>
  </si>
  <si>
    <t>Tavolo grande</t>
  </si>
  <si>
    <t>Tavolo piccolo</t>
  </si>
  <si>
    <t>Tende (per metro quadro di superficie della finestra)</t>
  </si>
  <si>
    <t>id
Attivita</t>
  </si>
  <si>
    <t>Attivita</t>
  </si>
  <si>
    <t>ValoreNomCarInc al m2</t>
  </si>
  <si>
    <t>Barche, fabbrica di</t>
  </si>
  <si>
    <t>Bende, fabbrica di</t>
  </si>
  <si>
    <t>Beni in metallo, fabbrica di</t>
  </si>
  <si>
    <t>Biancheria da letto, impianto</t>
  </si>
  <si>
    <t>Biancheria da letto, produzione</t>
  </si>
  <si>
    <t>Biancheria da letto, rivendita</t>
  </si>
  <si>
    <t>Biancheria intima</t>
  </si>
  <si>
    <t>Bibite analcoliche, fabbrica di</t>
  </si>
  <si>
    <t>Bibite, spedizione</t>
  </si>
  <si>
    <t>Biciclette, assemblaggio</t>
  </si>
  <si>
    <t>Bilancia, fabbrica di</t>
  </si>
  <si>
    <t>Biscotti, stabilimento</t>
  </si>
  <si>
    <t>Bitume, preparazione</t>
  </si>
  <si>
    <t>Bottaio</t>
  </si>
  <si>
    <t>Burro, fabbrica di</t>
  </si>
  <si>
    <t>Cacao, trattamento del</t>
  </si>
  <si>
    <t>Caffè,  fabbrica di estratto di</t>
  </si>
  <si>
    <t>Caffè, torrefazione</t>
  </si>
  <si>
    <t>Calcestruzzo, prodotti in - fabbrica di</t>
  </si>
  <si>
    <t>Caldaie, fabbrica di</t>
  </si>
  <si>
    <t>Calze e maglieria intima, fabbrica di</t>
  </si>
  <si>
    <t>Calzolaio con annessa manifattura</t>
  </si>
  <si>
    <t>Cantina per vini</t>
  </si>
  <si>
    <t>Cappelli, rivendita</t>
  </si>
  <si>
    <t>Caramelle, confezionamento</t>
  </si>
  <si>
    <t>Caramelle, fabbrica di</t>
  </si>
  <si>
    <t>Caramelle, rivendita</t>
  </si>
  <si>
    <t>Carbone, deposito</t>
  </si>
  <si>
    <t>Carbone, deposito interrato</t>
  </si>
  <si>
    <t>Carri, riparazione di</t>
  </si>
  <si>
    <t>Carrozzelle per bambini</t>
  </si>
  <si>
    <t>Carrozzelle per bambini, negozio di</t>
  </si>
  <si>
    <t>Carta catramata, fabbrica di</t>
  </si>
  <si>
    <t>Carta, fabbrica di</t>
  </si>
  <si>
    <t>Cartoleria, rivendita</t>
  </si>
  <si>
    <t>Cartone, fabbrica di</t>
  </si>
  <si>
    <t>Cartone, fabbrica di prodotti in</t>
  </si>
  <si>
    <t>Casa da gioco (casinò)</t>
  </si>
  <si>
    <t>Casa di cura</t>
  </si>
  <si>
    <t>Casa per vacanze</t>
  </si>
  <si>
    <t>Catrame, preparazione</t>
  </si>
  <si>
    <t>Cavi, fabbrica di</t>
  </si>
  <si>
    <t>Cementificio</t>
  </si>
  <si>
    <t xml:space="preserve">Cemento, fabbrica di prodotti in </t>
  </si>
  <si>
    <t>Centrale elettrica</t>
  </si>
  <si>
    <t>Centrale termica, a legna o a carbone</t>
  </si>
  <si>
    <t>Centralino telefonico</t>
  </si>
  <si>
    <t>Centralino telefonico, fabbrica di</t>
  </si>
  <si>
    <t>Centro Commerciale</t>
  </si>
  <si>
    <t>Cera, prodotti a base di</t>
  </si>
  <si>
    <t>Cera, spedizione prodotti a base di</t>
  </si>
  <si>
    <t>Cesti, fabbrica di</t>
  </si>
  <si>
    <t>Chimici, impianti - stima di massima</t>
  </si>
  <si>
    <t>Cianografia, ditta</t>
  </si>
  <si>
    <t>Cinematografi</t>
  </si>
  <si>
    <t>Cioccolato, fabbrica di - confezionamento</t>
  </si>
  <si>
    <t>Cioccolato, fabbrica di - deposito intermedio</t>
  </si>
  <si>
    <t>Cioccolato, fabbrica di - trattamento di barilatura</t>
  </si>
  <si>
    <t>Cioccolato, fabbrica di - tutte le altre specialità</t>
  </si>
  <si>
    <t>Collegio</t>
  </si>
  <si>
    <t>Coltelleria, fabbrica di</t>
  </si>
  <si>
    <t>Compensato, fabbrica di</t>
  </si>
  <si>
    <t>Confezione per beni combustibili generici</t>
  </si>
  <si>
    <t>Confezioni per alimenti</t>
  </si>
  <si>
    <t>Confezioni per beni incombustibili</t>
  </si>
  <si>
    <t>Confezioni per materiale stampato</t>
  </si>
  <si>
    <t>Confezioni per materiale tessile</t>
  </si>
  <si>
    <t>Confezioni, industria di materiale per</t>
  </si>
  <si>
    <t>Coperchi, fabbrica di</t>
  </si>
  <si>
    <t>Copertoni, fabbrica di</t>
  </si>
  <si>
    <t>Copertura pavimenti, fabbrica di</t>
  </si>
  <si>
    <t>Copertura pavimenti, rivendita</t>
  </si>
  <si>
    <t>Cordame, impianto</t>
  </si>
  <si>
    <t>Cordame, rivendita</t>
  </si>
  <si>
    <t>Cornici per quadri, fabbrica di</t>
  </si>
  <si>
    <t>Cotone,  fabbrica di lana di</t>
  </si>
  <si>
    <t>Cotone, fabbrica di</t>
  </si>
  <si>
    <t>Cuoio artificiale, fabbrica di</t>
  </si>
  <si>
    <t>Cuoio artificiale, trattamento del</t>
  </si>
  <si>
    <t>Cuoio, conciatura e confezione</t>
  </si>
  <si>
    <t>Dati, uffici adibiti al trattamento di</t>
  </si>
  <si>
    <t>Dentista, ufficio</t>
  </si>
  <si>
    <t>Dentistico, laboratorio</t>
  </si>
  <si>
    <t>Deposito per vecchi oggetti diversi</t>
  </si>
  <si>
    <t>Deposito rottami</t>
  </si>
  <si>
    <t xml:space="preserve">Divisione tornitura </t>
  </si>
  <si>
    <t>Doratura di metalli</t>
  </si>
  <si>
    <t>Ebanisteria (deposito di legna escluso)</t>
  </si>
  <si>
    <t>Edifici per istituzioni</t>
  </si>
  <si>
    <t>Edificio ad uso parcheggio</t>
  </si>
  <si>
    <t>Eletrodomestici, fabbrica di</t>
  </si>
  <si>
    <t>Elettrici, apparecchi - fabbrica di</t>
  </si>
  <si>
    <t>Elettrici, apparecchi - riparazione</t>
  </si>
  <si>
    <t>Elettrico, deposito di materiale (altezza &lt; 3m)</t>
  </si>
  <si>
    <t>Elettrodomestici, rivendita</t>
  </si>
  <si>
    <t>Elettronici, dispositivi - fabbrica di</t>
  </si>
  <si>
    <t>Elettronici, dispositivi - riparazione di</t>
  </si>
  <si>
    <t>Esplosivi, industria degli</t>
  </si>
  <si>
    <t>Esposizione arredamento, decorazioni incluse</t>
  </si>
  <si>
    <t>Esposizione automobili, decorazioni incluse</t>
  </si>
  <si>
    <t>Esposizione dipinti, decorazioni incluse</t>
  </si>
  <si>
    <t>Esposizione macchinari, decorazioni incluse</t>
  </si>
  <si>
    <t>Falegnameria, bancone da lavoro</t>
  </si>
  <si>
    <t>Falegnameria, lavori di</t>
  </si>
  <si>
    <t>Farina, prodotti a base di</t>
  </si>
  <si>
    <t>Farmacia</t>
  </si>
  <si>
    <t>Farmacia (magazzino incluso)</t>
  </si>
  <si>
    <t>Ferramenta, fabbrica di</t>
  </si>
  <si>
    <t>Ferramenta, rivendita</t>
  </si>
  <si>
    <t>Ferro, fonderia</t>
  </si>
  <si>
    <t>Fertilizzanti, fabbrica di</t>
  </si>
  <si>
    <t>Fiammiferi, produzione di</t>
  </si>
  <si>
    <t>Fibra sintetica, fabbrica di</t>
  </si>
  <si>
    <t>Fibra sintetica, trattamento della</t>
  </si>
  <si>
    <t>Filati, industria</t>
  </si>
  <si>
    <t>Finestre, parti in legno - fabbrica di</t>
  </si>
  <si>
    <t>Fiori, rivendita</t>
  </si>
  <si>
    <t>Forgia (per metalli)</t>
  </si>
  <si>
    <t>Formaggio in scatole, fabbrica di</t>
  </si>
  <si>
    <t>Formaggio, fabbrica</t>
  </si>
  <si>
    <t>Formaggio, rivendita</t>
  </si>
  <si>
    <t>Fotografia, rivendita materiale per</t>
  </si>
  <si>
    <t>Fresatura metalli</t>
  </si>
  <si>
    <t>Frigoriferi, fabbrica di</t>
  </si>
  <si>
    <t>Fucina</t>
  </si>
  <si>
    <t>Gabinetti</t>
  </si>
  <si>
    <t>Gelati, impianti - confezioni incluse</t>
  </si>
  <si>
    <t>Giocattoli, rivendita</t>
  </si>
  <si>
    <t>Gioielli, fabbrica di</t>
  </si>
  <si>
    <t>Gioielli, rivendita</t>
  </si>
  <si>
    <t>Gomma, oggetti in - fabbrica di</t>
  </si>
  <si>
    <t>Gomma, oggetti in - rivendita</t>
  </si>
  <si>
    <t>Gomma, trattamento della</t>
  </si>
  <si>
    <t>Grafico, laboratorio</t>
  </si>
  <si>
    <t>Grande magazzino</t>
  </si>
  <si>
    <t>Grassi ad uso alimentare, fabbrica di</t>
  </si>
  <si>
    <t>Grassi ad uso alimentare, spedizione</t>
  </si>
  <si>
    <t>Grattacieli</t>
  </si>
  <si>
    <t>Guardaroba in legno</t>
  </si>
  <si>
    <t>Guardaroba metallico</t>
  </si>
  <si>
    <t>Imbottitura, impianto</t>
  </si>
  <si>
    <t>Impiallacciatura, azienda</t>
  </si>
  <si>
    <t>Impiallacciatura, fabbrica di</t>
  </si>
  <si>
    <t>Impianti di riempimento liquido in fusti e/o fusti combustibili con classe di rischio I</t>
  </si>
  <si>
    <t>Impianti di riempimento liquido in fusti e/o fusti combustibili con classe di rischio II</t>
  </si>
  <si>
    <t>Impianti di riempimento liquido in fusti e/o fusti combustibili con classe di rischio III</t>
  </si>
  <si>
    <t>Impianti di riempimento liquido in fusti e/o fusti combustibili con classe di rischio IV</t>
  </si>
  <si>
    <t>Impianti di riempimento liquido in fusti e/o fusti combustibili con classe di rischio V (se la classe è superiore, prendere in considerazione la combustibilità dei fusti)</t>
  </si>
  <si>
    <t>Impianti di riempimento liquido in fusti e/o fusti incombustibili</t>
  </si>
  <si>
    <t>Impianti di rifinitura carta</t>
  </si>
  <si>
    <t>Impianti di rifinitura materiali tessili</t>
  </si>
  <si>
    <t>Impianto di distillazione, materiali combustibili</t>
  </si>
  <si>
    <t>Impianto di distillazione, materiali incombustibili</t>
  </si>
  <si>
    <t>Impianto di indurimento metalli</t>
  </si>
  <si>
    <t>Impianto di riempimento liquido in piccoli barili e/o barili combustibili con classe di rischio I</t>
  </si>
  <si>
    <t>Impianto di riempimento liquido in piccoli barili e/o barili combustibili con classe di rischio II</t>
  </si>
  <si>
    <t>Impianto di riempimento liquido in piccoli barili e/o barili combustibili con classe di rischio III</t>
  </si>
  <si>
    <t>Impianto di riempimento liquido in piccoli barili e/o barili combustibili con classe di rischio IV</t>
  </si>
  <si>
    <t>Impianto di riempimento liquido in piccoli barili e/o barili combustibili con classe di rischio V (se la classe è superiore, prendere in considerazione la combustibilità dei fusti)</t>
  </si>
  <si>
    <t>Impianto di riempimento liquido in piccoli barili incombustibili</t>
  </si>
  <si>
    <t>Impresa edile</t>
  </si>
  <si>
    <t>Incisione lapidi</t>
  </si>
  <si>
    <t>Industria elettrica</t>
  </si>
  <si>
    <t>Intonaci, fabbrica di</t>
  </si>
  <si>
    <t>Intonaco, prodotti a base di - fabbrica di</t>
  </si>
  <si>
    <t>Juta, tessitura</t>
  </si>
  <si>
    <t>Laboratorio batteriologico</t>
  </si>
  <si>
    <t>Laboratorio chimico</t>
  </si>
  <si>
    <t>Laboratorio di fisica</t>
  </si>
  <si>
    <t>Laboratorio di idraulico</t>
  </si>
  <si>
    <t>Laboratorio elettrico / elettronico</t>
  </si>
  <si>
    <t>Laboratorio ferroviario</t>
  </si>
  <si>
    <t>Laboratorio fotografico</t>
  </si>
  <si>
    <t>Laboratorio meccanico</t>
  </si>
  <si>
    <t>Laboratorio metallurgico</t>
  </si>
  <si>
    <t>Laboratorio pittura</t>
  </si>
  <si>
    <t>Laboratorio riparazioni generico</t>
  </si>
  <si>
    <t>Lamiere, fabbrica di</t>
  </si>
  <si>
    <t>Lampade ad incandescenza, impianto</t>
  </si>
  <si>
    <t>Latte condensato, evaporato - fabbrica di</t>
  </si>
  <si>
    <t>Latte in polvere, fabbrica di</t>
  </si>
  <si>
    <t>Lattine, fabbrica di</t>
  </si>
  <si>
    <t>Lavanderie a secco</t>
  </si>
  <si>
    <t>Lavatrici, fabbrica di</t>
  </si>
  <si>
    <t>Lavorazione metalli generica</t>
  </si>
  <si>
    <t>Legno, impianto di conservazione</t>
  </si>
  <si>
    <t>Legno, impianto di essicazione</t>
  </si>
  <si>
    <t>Legno, impianto di taglio</t>
  </si>
  <si>
    <t>Legno, incisione di</t>
  </si>
  <si>
    <t>Legno, negozio decorazioni in</t>
  </si>
  <si>
    <t>Libreria (rivendita di libri)</t>
  </si>
  <si>
    <t>Linotipia, sala per</t>
  </si>
  <si>
    <t>Liquori dolci, fabbrica di</t>
  </si>
  <si>
    <t>Liquori, fabbrica di</t>
  </si>
  <si>
    <t>Liquori, rivendita</t>
  </si>
  <si>
    <t>Lucido, fabbrica di</t>
  </si>
  <si>
    <t>Macchinari elettrici, sala di prova per</t>
  </si>
  <si>
    <t>Macchinari, fabbrica di</t>
  </si>
  <si>
    <t>Macchine da cucire, fabbrica di</t>
  </si>
  <si>
    <t>Macchine da cucire, negozio</t>
  </si>
  <si>
    <t>Macchine per ufficio - fabbricazione di</t>
  </si>
  <si>
    <t>Macchine per ufficio - rivendita</t>
  </si>
  <si>
    <t>Macchine, sala di prova per</t>
  </si>
  <si>
    <t>Mangime per animali, fabbrica di</t>
  </si>
  <si>
    <t>Mattonelle, fabbrica</t>
  </si>
  <si>
    <t>Mattoni, camera di essiccazione con griglie in legno</t>
  </si>
  <si>
    <t>Mattoni, camera di essiccazione con griglie metalliche</t>
  </si>
  <si>
    <t>Mattoni, fornace di essiccazione con griglie in legno</t>
  </si>
  <si>
    <t>Mattoni, fornace di essiccazione con griglie metalliche</t>
  </si>
  <si>
    <t>Mattoni, impianto di cottura</t>
  </si>
  <si>
    <t>Mattoni, impianto preparazione argilla</t>
  </si>
  <si>
    <t>Mattoni, pressa</t>
  </si>
  <si>
    <t>Meccanica di precisione, impianti di</t>
  </si>
  <si>
    <t>Medicinali</t>
  </si>
  <si>
    <t>Medicinali, confezioni per</t>
  </si>
  <si>
    <t>Mensa</t>
  </si>
  <si>
    <t>Mobili per ufficio</t>
  </si>
  <si>
    <t>Mobili, lucido per</t>
  </si>
  <si>
    <t>Mobili, rivendita</t>
  </si>
  <si>
    <t>Motocicli, assemblaggio</t>
  </si>
  <si>
    <t>Mulino per grano, senza stoccaggio</t>
  </si>
  <si>
    <t>Mulino, macinato escluso</t>
  </si>
  <si>
    <t>Muratura in pietra, lavori di</t>
  </si>
  <si>
    <t>Nucleare, ricerca</t>
  </si>
  <si>
    <t>Officina di tornitore</t>
  </si>
  <si>
    <t>Officina di tornitore, oggetti in legno</t>
  </si>
  <si>
    <t>Olio per condimenti, fabbrica di</t>
  </si>
  <si>
    <t>Olio per condimenti, spedizione</t>
  </si>
  <si>
    <t>Ombrelli, rivendita</t>
  </si>
  <si>
    <t>Orafo, laboratorio</t>
  </si>
  <si>
    <t>Orditura, reparto di</t>
  </si>
  <si>
    <t>Orologi, assemblaggio</t>
  </si>
  <si>
    <t>Orologi, meccanismi per, fabbrica di</t>
  </si>
  <si>
    <t>Orologi, rivendita</t>
  </si>
  <si>
    <t>Ospedale</t>
  </si>
  <si>
    <t>Panificio</t>
  </si>
  <si>
    <t>Panificio, rivendita</t>
  </si>
  <si>
    <t>Particolari in plastica realizzati per iniezione, fabbrica di</t>
  </si>
  <si>
    <t>Particolari metallici realizzati per iniezione, fabbrica di</t>
  </si>
  <si>
    <t>Patate in scaglie, fabbrica di</t>
  </si>
  <si>
    <t>Pavimenti in legno, fabbrica di</t>
  </si>
  <si>
    <t>Pellicce, confezionamento</t>
  </si>
  <si>
    <t>Pellicce, rivendita</t>
  </si>
  <si>
    <t>Pellicceria</t>
  </si>
  <si>
    <t>Pensioni per anziani</t>
  </si>
  <si>
    <t>Persiana alla veneziana</t>
  </si>
  <si>
    <t>Piastrelle in plastica, fabbrica di</t>
  </si>
  <si>
    <t>Pietra artificiale, fabbrica di</t>
  </si>
  <si>
    <t>Pietre preziose, taglio etc.</t>
  </si>
  <si>
    <t>Plastica, fabbrica di</t>
  </si>
  <si>
    <t>Plastica, fabbricazione prodotti in</t>
  </si>
  <si>
    <t>Plastica, trattamento della</t>
  </si>
  <si>
    <t>Pressa per metalli</t>
  </si>
  <si>
    <t>Pressa per plastica, pelle, etc.</t>
  </si>
  <si>
    <t>Profumo, rivendita</t>
  </si>
  <si>
    <t>Radio e TV, rivendita</t>
  </si>
  <si>
    <t>Rampa di carico, beni inclusi (stima di massima)</t>
  </si>
  <si>
    <t>Relé, fabbrica di</t>
  </si>
  <si>
    <t>Reparto avvolgimento (industria tessile)</t>
  </si>
  <si>
    <t>Resina sintetica, fabbrica di</t>
  </si>
  <si>
    <t>Riparazione apparecchi elettrici</t>
  </si>
  <si>
    <t>Ripostiglio di laboratori etc.</t>
  </si>
  <si>
    <t>Ristorante</t>
  </si>
  <si>
    <t>Rivendita articoli intagliati in cuoio e cuoio artificiale</t>
  </si>
  <si>
    <t>Rivendita articoli intagliati in fibra tessile</t>
  </si>
  <si>
    <t>Rivendita articoli intagliati in legno</t>
  </si>
  <si>
    <t>Sacchi (Juta, Carta, Plastica), fabbrica di</t>
  </si>
  <si>
    <t>Sala congressi</t>
  </si>
  <si>
    <t>Saldatura a caldo di materie plastiche</t>
  </si>
  <si>
    <t>Saldatura di metalli, officina</t>
  </si>
  <si>
    <t>Saldatura, lega per</t>
  </si>
  <si>
    <t>Sapone, fabbrica di</t>
  </si>
  <si>
    <t>Sartoria</t>
  </si>
  <si>
    <t>Scarpe, industria delle - spedizioni</t>
  </si>
  <si>
    <t>Scarpe, lucido da - fabbrica di</t>
  </si>
  <si>
    <t>Scarpe, rivendita</t>
  </si>
  <si>
    <t>Scatole, fabbrica di</t>
  </si>
  <si>
    <t>Schiume plastiche, fabbrica di</t>
  </si>
  <si>
    <t>Schiume plastiche, trattamento delle</t>
  </si>
  <si>
    <t>Scuola</t>
  </si>
  <si>
    <t>Scuola materna</t>
  </si>
  <si>
    <t>Segheria (legno in lavorazione escluso)</t>
  </si>
  <si>
    <t>Selleria, fabbrica di</t>
  </si>
  <si>
    <t>Sementi, rivendita</t>
  </si>
  <si>
    <t>Seta artificiale, trattamento della</t>
  </si>
  <si>
    <t>Sidro, escluse casse di stoccaggio - fabbrica di</t>
  </si>
  <si>
    <t>Sigarette, impianto</t>
  </si>
  <si>
    <t>Smerigliatura metalli</t>
  </si>
  <si>
    <t>Soda, fabbrica di</t>
  </si>
  <si>
    <t>Solventi, distillazione</t>
  </si>
  <si>
    <t>Spedizione articoli in cartone</t>
  </si>
  <si>
    <t>Spedizione articoli in legno di piccole dimensioni</t>
  </si>
  <si>
    <t>Spedizione articoli in vetro</t>
  </si>
  <si>
    <t>Spedizione dispositivi parzialmente realizzati in plastica</t>
  </si>
  <si>
    <t>Spedizione fibre tessili</t>
  </si>
  <si>
    <t>Spedizione generi alimentari</t>
  </si>
  <si>
    <t>Spedizione lacche e lucidi</t>
  </si>
  <si>
    <t>Spedizione materiale stampato</t>
  </si>
  <si>
    <t>Spedizione mobili</t>
  </si>
  <si>
    <t>Spedizione prodotti in plastica</t>
  </si>
  <si>
    <t>Spedizione vernici</t>
  </si>
  <si>
    <t>Stazione ferroviaria</t>
  </si>
  <si>
    <t>Stazione galvanica</t>
  </si>
  <si>
    <t>Stendimento filati (industria tessile)</t>
  </si>
  <si>
    <t>Stereotipia, placca per - fabbrica di</t>
  </si>
  <si>
    <t>Stireria</t>
  </si>
  <si>
    <t>Stoccaggio a freddo</t>
  </si>
  <si>
    <t>Stoviglie metalliche, impianto produzione</t>
  </si>
  <si>
    <t>Strumenti di precisione contenenti parti in plastica, fabbrica di</t>
  </si>
  <si>
    <t>Strumenti di precisione non contenenti parti in plastica, fabbrica di</t>
  </si>
  <si>
    <t>Strumenti musicali, rivendita</t>
  </si>
  <si>
    <t>Strumenti ottici, fabbrica di</t>
  </si>
  <si>
    <t>Studio cinematografico</t>
  </si>
  <si>
    <t>Studio di decorazione</t>
  </si>
  <si>
    <t>Studio fotografico</t>
  </si>
  <si>
    <t>Studio medico</t>
  </si>
  <si>
    <t>Studio radiofonico</t>
  </si>
  <si>
    <t>Studio televisivo</t>
  </si>
  <si>
    <t>Stufe da cucina, fabbrica di</t>
  </si>
  <si>
    <t>Sughero,  fabbrica di prodotti in</t>
  </si>
  <si>
    <t>Tabaccheria</t>
  </si>
  <si>
    <t>Tabacco, prodotti a base di - fabbrica di</t>
  </si>
  <si>
    <t>Tappeti, fabbrica di</t>
  </si>
  <si>
    <t>Tappeti, rivendita</t>
  </si>
  <si>
    <t>Tappeti, tintura</t>
  </si>
  <si>
    <t>Teatri</t>
  </si>
  <si>
    <t>Tela cerata, fabbrica di</t>
  </si>
  <si>
    <t>Tela cerata, trattamento della</t>
  </si>
  <si>
    <t>Telaio per tessitura tappeti (tappeti esclusi)</t>
  </si>
  <si>
    <t>Tendaggi, fabbrica di</t>
  </si>
  <si>
    <t>Tessuti, sala prova per</t>
  </si>
  <si>
    <t>Tintura, impianti di</t>
  </si>
  <si>
    <t>Tipografia, inchiostri per - fabbrica di</t>
  </si>
  <si>
    <t>Tipografia, sala per macchina compositrice</t>
  </si>
  <si>
    <t>Tipografia, ufficio</t>
  </si>
  <si>
    <t>Trasformatori, avvolgimento di - fabbrica di</t>
  </si>
  <si>
    <t>Trasporti, sala d'attesa</t>
  </si>
  <si>
    <t>Truciolato, finitura</t>
  </si>
  <si>
    <t>Truciolato, pressatura</t>
  </si>
  <si>
    <t>Tubi fluorescenti, fabbrica di</t>
  </si>
  <si>
    <t>Ufficio</t>
  </si>
  <si>
    <t>Ufficio autorità</t>
  </si>
  <si>
    <t xml:space="preserve">Ufficio commerciale </t>
  </si>
  <si>
    <t>Ufficio postale</t>
  </si>
  <si>
    <t>Ufficio tecnico</t>
  </si>
  <si>
    <t>Utensili in latta, fabbrica di</t>
  </si>
  <si>
    <t>Vapori infiammabili, impianto per l'assorbimento di</t>
  </si>
  <si>
    <t>Vegetali, disidratazione</t>
  </si>
  <si>
    <t>Veicoli, assemblaggio</t>
  </si>
  <si>
    <t>Verdure, negozio di</t>
  </si>
  <si>
    <t>Vernici e lacche, impianto di mescolamento</t>
  </si>
  <si>
    <t>Vernici e lacche, rivendita</t>
  </si>
  <si>
    <t>Vernici e lucidi, fabbrica di</t>
  </si>
  <si>
    <t>Verniciatore, laboratorio (arredamento, etc.)</t>
  </si>
  <si>
    <t>Verniciatore, laboratorio (auto, macchine, etc.)</t>
  </si>
  <si>
    <t>Verniciatura a spruzzo di articoli in legno</t>
  </si>
  <si>
    <t>Verniciatura a spruzzo di articoli in metallo</t>
  </si>
  <si>
    <t>Verniciatura, attrezzature</t>
  </si>
  <si>
    <t>Verniciatura, carta per</t>
  </si>
  <si>
    <t>Vetreria, fabbrica di</t>
  </si>
  <si>
    <t>Vetreria, laboratorio</t>
  </si>
  <si>
    <t>Vetreria, rivendita</t>
  </si>
  <si>
    <t>Vetri per finestre, fabbrica di</t>
  </si>
  <si>
    <t>Vetro, fabbrica</t>
  </si>
  <si>
    <t>Vetro, fabbrica di</t>
  </si>
  <si>
    <t>Vetro, soffieria</t>
  </si>
  <si>
    <t>Vetro, verniciatura</t>
  </si>
  <si>
    <t>Vini, mescita</t>
  </si>
  <si>
    <t>Vulcanizzazione, impianto di (stoccaggio escluso)</t>
  </si>
  <si>
    <t>Compartimento N.1 - Magazzino alimentari</t>
  </si>
  <si>
    <t>Compartimento N. 2 - Area vendita e servizi annessi</t>
  </si>
  <si>
    <t>Destinazione locali</t>
  </si>
  <si>
    <t>Abitazioni</t>
  </si>
  <si>
    <t>Abitazioni seminterrate</t>
  </si>
  <si>
    <t>Abiti, impianto</t>
  </si>
  <si>
    <t>Accademia</t>
  </si>
  <si>
    <t>Accumulatori, spedizione di</t>
  </si>
  <si>
    <t>Aceto, fabbrica di</t>
  </si>
  <si>
    <t>Acido -impianto</t>
  </si>
  <si>
    <t>Acqueforti vetro e metallo, impianto di realizzazione</t>
  </si>
  <si>
    <t>Aerei, fabbrica</t>
  </si>
  <si>
    <t>Aerei, officine di manutenzione e riparazione</t>
  </si>
  <si>
    <t>Alberghi, ostello della gioventù</t>
  </si>
  <si>
    <t>Allestimenti in carta</t>
  </si>
  <si>
    <t>Allestimenti in fibre tessili</t>
  </si>
  <si>
    <t>Alluminio, trattamento del</t>
  </si>
  <si>
    <t>Amministrazione</t>
  </si>
  <si>
    <t>Apparecchi telefonici, fabbrica di</t>
  </si>
  <si>
    <t>Apparecchiatura, fabbrica di</t>
  </si>
  <si>
    <t>Apparecchiatura, riparazione</t>
  </si>
  <si>
    <t>Apparecchiatura, spedizione</t>
  </si>
  <si>
    <t>Apparecchiatura, test</t>
  </si>
  <si>
    <t>Argenteria</t>
  </si>
  <si>
    <t>Argilla, preparazione</t>
  </si>
  <si>
    <t>Armi, vendita</t>
  </si>
  <si>
    <t>Articoli in cuoio, fabbrica di</t>
  </si>
  <si>
    <t>Articoli in cuoio, vendita</t>
  </si>
  <si>
    <t>Articoli in latta, fabbrica di</t>
  </si>
  <si>
    <t>Articoli laccati, fabbrica di</t>
  </si>
  <si>
    <t>Articoli laccati, spedizione</t>
  </si>
  <si>
    <t>Articoli sportivi, rivendita</t>
  </si>
  <si>
    <t>Asilo nido</t>
  </si>
  <si>
    <t>Automobili, accessori - rivendita</t>
  </si>
  <si>
    <t>Automobili, impianto di assemblaggio</t>
  </si>
  <si>
    <t>Automobili, negozio di coprisedili</t>
  </si>
  <si>
    <t>Automobili, officina</t>
  </si>
  <si>
    <t>Automobili, riparazione carrozzeria</t>
  </si>
  <si>
    <t>Automobili, verniciatura di</t>
  </si>
  <si>
    <t>Autorimessa interrata privata</t>
  </si>
  <si>
    <t>Autorimessa interrata pubblica</t>
  </si>
  <si>
    <t>Avvolgimento fibre tessili</t>
  </si>
  <si>
    <t>Avvolgimento filati</t>
  </si>
  <si>
    <t>Bambù, prodotti - fabbrica di</t>
  </si>
  <si>
    <t>Banca, sportelli</t>
  </si>
  <si>
    <t>Bar</t>
  </si>
  <si>
    <t>id 
Materiale In Deposito</t>
  </si>
  <si>
    <t>MaterialeInDeposito</t>
  </si>
  <si>
    <t>ValorePerM3</t>
  </si>
  <si>
    <t xml:space="preserve">Accumulatori </t>
  </si>
  <si>
    <t xml:space="preserve">Colla </t>
  </si>
  <si>
    <t xml:space="preserve">Mangime per animali </t>
  </si>
  <si>
    <t xml:space="preserve">Fiori artificiali </t>
  </si>
  <si>
    <t xml:space="preserve">Cuoio artificiale </t>
  </si>
  <si>
    <t xml:space="preserve">Seta artificiale </t>
  </si>
  <si>
    <t>Tendaggi</t>
  </si>
  <si>
    <t xml:space="preserve">Barili in legno </t>
  </si>
  <si>
    <t xml:space="preserve">Cesti </t>
  </si>
  <si>
    <t>Biancheria da letto</t>
  </si>
  <si>
    <t>Biciclette</t>
  </si>
  <si>
    <t xml:space="preserve">Scatole </t>
  </si>
  <si>
    <t xml:space="preserve">Scope </t>
  </si>
  <si>
    <t xml:space="preserve">Spazzole </t>
  </si>
  <si>
    <t xml:space="preserve">Burro </t>
  </si>
  <si>
    <t xml:space="preserve">Cavi </t>
  </si>
  <si>
    <t xml:space="preserve">Candele </t>
  </si>
  <si>
    <t xml:space="preserve">Caramelle </t>
  </si>
  <si>
    <t>Bambù, prodotti</t>
  </si>
  <si>
    <t xml:space="preserve">Cartone </t>
  </si>
  <si>
    <t xml:space="preserve">Scatole di cartone </t>
  </si>
  <si>
    <t>Cartone, prodotti in</t>
  </si>
  <si>
    <t xml:space="preserve">Celluloide </t>
  </si>
  <si>
    <t>Chimici, prodotti di impianti (stima di massima)</t>
  </si>
  <si>
    <t>Cordame</t>
  </si>
  <si>
    <t>Sughero, prodotti in</t>
  </si>
  <si>
    <t xml:space="preserve">Cosmetici </t>
  </si>
  <si>
    <t>Decorazioni</t>
  </si>
  <si>
    <t xml:space="preserve">Porte in legno </t>
  </si>
  <si>
    <t xml:space="preserve">Pile a secco </t>
  </si>
  <si>
    <t xml:space="preserve">Grassi ad uso alimentare </t>
  </si>
  <si>
    <t xml:space="preserve">Fertilizzanti </t>
  </si>
  <si>
    <t xml:space="preserve">Fuochi d'artificio </t>
  </si>
  <si>
    <t xml:space="preserve">Copertura pavimenti </t>
  </si>
  <si>
    <t xml:space="preserve">Schiume plastiche </t>
  </si>
  <si>
    <t>Schiume plastiche semilavorate</t>
  </si>
  <si>
    <t>Metalli dorati</t>
  </si>
  <si>
    <t xml:space="preserve">Calze e maglieria intima </t>
  </si>
  <si>
    <t>Elettrodomestici</t>
  </si>
  <si>
    <t>Juta</t>
  </si>
  <si>
    <t xml:space="preserve">Articoli laccati </t>
  </si>
  <si>
    <t xml:space="preserve">Liquori </t>
  </si>
  <si>
    <t xml:space="preserve">Materassi </t>
  </si>
  <si>
    <t>Latte condensato, evaporato</t>
  </si>
  <si>
    <t xml:space="preserve">Latte in polvere </t>
  </si>
  <si>
    <t xml:space="preserve">Nitrocellulosa </t>
  </si>
  <si>
    <t xml:space="preserve">Tela cerata </t>
  </si>
  <si>
    <t xml:space="preserve">Strumenti ottici </t>
  </si>
  <si>
    <t>Confezioni, materiale per</t>
  </si>
  <si>
    <t xml:space="preserve">Carta </t>
  </si>
  <si>
    <t>Carta, materiali per trattamento della</t>
  </si>
  <si>
    <t xml:space="preserve">Pavimenti in legno </t>
  </si>
  <si>
    <t xml:space="preserve">Plastica </t>
  </si>
  <si>
    <t xml:space="preserve">Compensato </t>
  </si>
  <si>
    <t xml:space="preserve">Tipografia, inchiostri per </t>
  </si>
  <si>
    <t xml:space="preserve">Giradischi </t>
  </si>
  <si>
    <t xml:space="preserve">Frigoriferi </t>
  </si>
  <si>
    <t>Gomma, oggetti in</t>
  </si>
  <si>
    <t xml:space="preserve">Olio per condimenti </t>
  </si>
  <si>
    <t>Scarpe, lucido da</t>
  </si>
  <si>
    <t xml:space="preserve">Sci </t>
  </si>
  <si>
    <t xml:space="preserve">Sapone </t>
  </si>
  <si>
    <t xml:space="preserve">Resina sintetica </t>
  </si>
  <si>
    <t xml:space="preserve">Apparecchi telefonici </t>
  </si>
  <si>
    <t xml:space="preserve">Copertoni </t>
  </si>
  <si>
    <t>Tabacco, prodotti a base di</t>
  </si>
  <si>
    <t xml:space="preserve">Ombrelli </t>
  </si>
  <si>
    <t>Vegetali disidratati</t>
  </si>
  <si>
    <t xml:space="preserve">Impiallacciatura </t>
  </si>
  <si>
    <t xml:space="preserve">Aceto </t>
  </si>
  <si>
    <t xml:space="preserve">Detersivi </t>
  </si>
  <si>
    <t xml:space="preserve">Lavatrici </t>
  </si>
  <si>
    <t>Orologi</t>
  </si>
  <si>
    <t>Legname</t>
  </si>
  <si>
    <t>Diluenti</t>
  </si>
  <si>
    <t>=</t>
  </si>
  <si>
    <t>Benzene</t>
  </si>
  <si>
    <t>Etano</t>
  </si>
  <si>
    <t>Etanolo</t>
  </si>
  <si>
    <t>Metanolo</t>
  </si>
  <si>
    <t>kg</t>
  </si>
  <si>
    <t>MJ/kg</t>
  </si>
  <si>
    <t>I valori del carico di incendio utilizzati, espressi in funzione della destinazione d'uso dei locali (utilizzo complessivo o parziale) sono stati ricavati dalla letteratura tecnica consolidata (es. EN 1991 1-2 Annex E).</t>
  </si>
  <si>
    <t>Descrizione d'uso totale o parziale
del compartimento</t>
  </si>
  <si>
    <t>Caffè</t>
  </si>
  <si>
    <t>Caffè crudo</t>
  </si>
  <si>
    <t>U.M.</t>
  </si>
  <si>
    <t>MJ/pezzo</t>
  </si>
  <si>
    <t>Kcal/kg</t>
  </si>
  <si>
    <t>I</t>
  </si>
  <si>
    <t>II</t>
  </si>
  <si>
    <t>III</t>
  </si>
  <si>
    <t>A &lt; 500</t>
  </si>
  <si>
    <t>A</t>
  </si>
  <si>
    <t>&lt;- formula per la determinazione del fattore di rischio data la superficie del compartimento</t>
  </si>
  <si>
    <t>ANALITICO</t>
  </si>
  <si>
    <t>STATISTICO</t>
  </si>
  <si>
    <t>L</t>
  </si>
  <si>
    <t>N</t>
  </si>
  <si>
    <t>CALCOLO DEL CARICO DI INCENDIO SPECIFICO DI PROGETTO</t>
  </si>
  <si>
    <t xml:space="preserve">Descrizione compartimento: </t>
  </si>
  <si>
    <t>FRATTILE</t>
  </si>
  <si>
    <t>V</t>
  </si>
  <si>
    <t>Classe di rischio</t>
  </si>
  <si>
    <t>Descrizione</t>
  </si>
  <si>
    <t>SI</t>
  </si>
  <si>
    <t>NO</t>
  </si>
  <si>
    <t>Materiale</t>
  </si>
  <si>
    <t>N.</t>
  </si>
  <si>
    <t>Classe</t>
  </si>
  <si>
    <t>R</t>
  </si>
  <si>
    <t>B</t>
  </si>
  <si>
    <t>C</t>
  </si>
  <si>
    <t>D</t>
  </si>
  <si>
    <t>Abiti</t>
  </si>
  <si>
    <t>Acetone</t>
  </si>
  <si>
    <t>Acquaragia</t>
  </si>
  <si>
    <t>Alcool butilico</t>
  </si>
  <si>
    <t>Alcool etilico</t>
  </si>
  <si>
    <t>Alimentari pronti al consumo</t>
  </si>
  <si>
    <t>Amido</t>
  </si>
  <si>
    <t>Antracite</t>
  </si>
  <si>
    <t>Apparecchi e materiali per uso domestico</t>
  </si>
  <si>
    <t>Apparecchi elettrici</t>
  </si>
  <si>
    <t>Apparecchi radio</t>
  </si>
  <si>
    <t>Archivio documenti</t>
  </si>
  <si>
    <t>Asfalto</t>
  </si>
  <si>
    <t>Asfalto in fusti</t>
  </si>
  <si>
    <t>Auto, accessori per</t>
  </si>
  <si>
    <t>Barili in materiale sintetico, vuoti</t>
  </si>
  <si>
    <t>Bendaggi e garze per medicazione</t>
  </si>
  <si>
    <t>Benzina</t>
  </si>
  <si>
    <t>Benzolo</t>
  </si>
  <si>
    <t>Biancheria</t>
  </si>
  <si>
    <t>Biscotti</t>
  </si>
  <si>
    <t>Bitume</t>
  </si>
  <si>
    <t>Burro</t>
  </si>
  <si>
    <t>Butano</t>
  </si>
  <si>
    <t>Caffeina</t>
  </si>
  <si>
    <t>Calzature</t>
  </si>
  <si>
    <t>Calzature, forniture per</t>
  </si>
  <si>
    <t>Canapa</t>
  </si>
  <si>
    <t>Caoutchouc, oggetti in</t>
  </si>
  <si>
    <t>Caoutchouc, schiuma in blocchi</t>
  </si>
  <si>
    <t>Carbone</t>
  </si>
  <si>
    <t>Carbone antracite</t>
  </si>
  <si>
    <t>Carta, bobine orizzontali</t>
  </si>
  <si>
    <t>Carta, bobine verticali</t>
  </si>
  <si>
    <t>Carta, oggetti di</t>
  </si>
  <si>
    <t>Carta, risme</t>
  </si>
  <si>
    <t>Cartone</t>
  </si>
  <si>
    <t>Cartone bitumato</t>
  </si>
  <si>
    <t>Cartone bitumato non sabbiato</t>
  </si>
  <si>
    <t>Cartone bitumato sabbiato</t>
  </si>
  <si>
    <t>Cartone ondulato</t>
  </si>
  <si>
    <t>Cartone, oggetti in</t>
  </si>
  <si>
    <t>Catrame</t>
  </si>
  <si>
    <t>Celluloide</t>
  </si>
  <si>
    <t>Cere</t>
  </si>
  <si>
    <t>Cere, oggetti in</t>
  </si>
  <si>
    <t>Cereali</t>
  </si>
  <si>
    <t>Cereali in sacchi</t>
  </si>
  <si>
    <t>Cereali in silos</t>
  </si>
  <si>
    <t>Cioccolata</t>
  </si>
  <si>
    <t>Cocco, fibra di</t>
  </si>
  <si>
    <t>Colle</t>
  </si>
  <si>
    <t>Concimi artificiali</t>
  </si>
  <si>
    <t>Confetti</t>
  </si>
  <si>
    <t>Corderie</t>
  </si>
  <si>
    <t>Cosmetica, articoli di</t>
  </si>
  <si>
    <t>Crine animale</t>
  </si>
  <si>
    <t>Cuoio</t>
  </si>
  <si>
    <t>Cuoio animale</t>
  </si>
  <si>
    <t>Cuoio sintetico</t>
  </si>
  <si>
    <t>Deposito delle materie prime</t>
  </si>
  <si>
    <t>Detersivi, materie prime</t>
  </si>
  <si>
    <t>Detersivi, prodotto finito</t>
  </si>
  <si>
    <t>Drogheria, articoli per</t>
  </si>
  <si>
    <t>Elettrico, materiale</t>
  </si>
  <si>
    <t>Esano</t>
  </si>
  <si>
    <t>Etere amilico</t>
  </si>
  <si>
    <t>Etere etilico</t>
  </si>
  <si>
    <t>Farina in sacchi</t>
  </si>
  <si>
    <t>Farina in silos</t>
  </si>
  <si>
    <t>Feltro</t>
  </si>
  <si>
    <t>Fiammiferi</t>
  </si>
  <si>
    <t>Fibre artificiali</t>
  </si>
  <si>
    <t>Fibre naturali</t>
  </si>
  <si>
    <t>Fieno, covoni</t>
  </si>
  <si>
    <t>Filati per tessitura</t>
  </si>
  <si>
    <t>Filo metallico isolato</t>
  </si>
  <si>
    <t>Fiori artificiali</t>
  </si>
  <si>
    <t>Foraggi</t>
  </si>
  <si>
    <t>Formaggi</t>
  </si>
  <si>
    <t>Formaggio grasso (45%)</t>
  </si>
  <si>
    <t>Frigoriferi, armadi</t>
  </si>
  <si>
    <t>Frutta secca</t>
  </si>
  <si>
    <t>Gas liquido in bottiglie</t>
  </si>
  <si>
    <t>Gasolio</t>
  </si>
  <si>
    <t>Giradischi</t>
  </si>
  <si>
    <t>Glicerina</t>
  </si>
  <si>
    <t>Gomma in lastre</t>
  </si>
  <si>
    <t>Grano</t>
  </si>
  <si>
    <t>Grassi</t>
  </si>
  <si>
    <t>Grassi alimentari</t>
  </si>
  <si>
    <t>Grassi minerali</t>
  </si>
  <si>
    <t>Grissini</t>
  </si>
  <si>
    <t>Imballaggio, materiale per</t>
  </si>
  <si>
    <t>Immondizie</t>
  </si>
  <si>
    <t>Iuta</t>
  </si>
  <si>
    <t>Lana</t>
  </si>
  <si>
    <t>Lana, lavori a maglia in</t>
  </si>
  <si>
    <t>Legno da ardere</t>
  </si>
  <si>
    <t>Legno duro esotico</t>
  </si>
  <si>
    <t>Legno, oggetti in</t>
  </si>
  <si>
    <t>Legno, ritagli in silos</t>
  </si>
  <si>
    <t>Legno, rivestimento o impiallacciato</t>
  </si>
  <si>
    <t>Legumi freschi</t>
  </si>
  <si>
    <t>Legumi secchi</t>
  </si>
  <si>
    <t>Libri</t>
  </si>
  <si>
    <t>Lignite</t>
  </si>
  <si>
    <t>Lino</t>
  </si>
  <si>
    <t>Linoleum</t>
  </si>
  <si>
    <t>Liquori</t>
  </si>
  <si>
    <t>Lucido da scarpe</t>
  </si>
  <si>
    <t>Luppolo</t>
  </si>
  <si>
    <t>Magnesio</t>
  </si>
  <si>
    <t>Malto</t>
  </si>
  <si>
    <t>Malto estratto</t>
  </si>
  <si>
    <t>Malto in silos</t>
  </si>
  <si>
    <t>Mandorle</t>
  </si>
  <si>
    <t>Mastice</t>
  </si>
  <si>
    <t>Materiale di scarto, carta in balle</t>
  </si>
  <si>
    <t>Materiale di scarto, tessuti</t>
  </si>
  <si>
    <t>Materiale sintetico, schiuma a blocchi</t>
  </si>
  <si>
    <t>Melassa in barili</t>
  </si>
  <si>
    <t>Merletti</t>
  </si>
  <si>
    <t>Metano</t>
  </si>
  <si>
    <t>Nero fumo in sacchi</t>
  </si>
  <si>
    <t>Nocciole</t>
  </si>
  <si>
    <t>Odontotecnica, articoli per</t>
  </si>
  <si>
    <t>Olio diesel</t>
  </si>
  <si>
    <t>Olio minerale</t>
  </si>
  <si>
    <t>Olio solare</t>
  </si>
  <si>
    <t>Olio vegetale</t>
  </si>
  <si>
    <t>Ovatta</t>
  </si>
  <si>
    <t>Paglia</t>
  </si>
  <si>
    <t>Paglia di legno</t>
  </si>
  <si>
    <t>Pallets in legno</t>
  </si>
  <si>
    <t>Pane</t>
  </si>
  <si>
    <t>Paraffina</t>
  </si>
  <si>
    <t>Pasta alimentare</t>
  </si>
  <si>
    <t>Pellicce</t>
  </si>
  <si>
    <t>Persiane</t>
  </si>
  <si>
    <t>Petrolio</t>
  </si>
  <si>
    <t>Pile a secco</t>
  </si>
  <si>
    <t>Pneumatici</t>
  </si>
  <si>
    <t>Polvere da caccia</t>
  </si>
  <si>
    <t>Polvere da mina</t>
  </si>
  <si>
    <t>Porte in legno</t>
  </si>
  <si>
    <t>Porte in materiale sintetico</t>
  </si>
  <si>
    <t>Prodotti chimici da laboratorio</t>
  </si>
  <si>
    <t>Prodotti coloniali</t>
  </si>
  <si>
    <t>Proteine di legumi</t>
  </si>
  <si>
    <t>Resine al silicone</t>
  </si>
  <si>
    <t>Resine fenoliche</t>
  </si>
  <si>
    <t>Resine poliuretaniche</t>
  </si>
  <si>
    <t>Resine sintetiche in barili</t>
  </si>
  <si>
    <t>Resine sintetiche in lastre</t>
  </si>
  <si>
    <t>Riso</t>
  </si>
  <si>
    <t>Sacchi di iuta</t>
  </si>
  <si>
    <t>Sacchi di plastica</t>
  </si>
  <si>
    <t>Sapone</t>
  </si>
  <si>
    <t>Schiuma sintetica, materiali in</t>
  </si>
  <si>
    <t>Scope</t>
  </si>
  <si>
    <t>Sementi</t>
  </si>
  <si>
    <t>Seta artificiale</t>
  </si>
  <si>
    <t>Sigarette</t>
  </si>
  <si>
    <t>Solventi</t>
  </si>
  <si>
    <t>Spaghi</t>
  </si>
  <si>
    <t>Spazzole</t>
  </si>
  <si>
    <t>Stampati su pallets</t>
  </si>
  <si>
    <t>Stampati su scaffalature</t>
  </si>
  <si>
    <t>Stracci</t>
  </si>
  <si>
    <t>Tabacco grezzo</t>
  </si>
  <si>
    <t>Tabacco manifatturato</t>
  </si>
  <si>
    <t>Tappeti</t>
  </si>
  <si>
    <t>Tela cerata</t>
  </si>
  <si>
    <t>Televisione, apparecchi di</t>
  </si>
  <si>
    <t>Tessuti (tessili)</t>
  </si>
  <si>
    <t>Trucioli di legno</t>
  </si>
  <si>
    <t>Ufficio, materiali per</t>
  </si>
  <si>
    <t>Uova</t>
  </si>
  <si>
    <t>Vernici in recipienti</t>
  </si>
  <si>
    <t>Vernici materie prime</t>
  </si>
  <si>
    <t>Vimini, cestini in</t>
  </si>
  <si>
    <t>Zucchero</t>
  </si>
  <si>
    <t>Apparecchio radio</t>
  </si>
  <si>
    <t>Banco da falegname</t>
  </si>
  <si>
    <t>Banco da lavoro in legno</t>
  </si>
  <si>
    <t>Barili in legno vuoti</t>
  </si>
  <si>
    <t>Cassettone</t>
  </si>
  <si>
    <t>Credenza da cucina</t>
  </si>
  <si>
    <t>Credenza per alimenti</t>
  </si>
  <si>
    <t>Divano</t>
  </si>
  <si>
    <t>Pianoforte</t>
  </si>
  <si>
    <t>Poltrone</t>
  </si>
  <si>
    <t>Sedia da cucina</t>
  </si>
  <si>
    <t>Sedia non imbottita</t>
  </si>
  <si>
    <t>Tavolo medio</t>
  </si>
  <si>
    <t>POTERI CALORIFICI ESPRESSI AL PEZZO (indicativi)</t>
  </si>
  <si>
    <t>MATERIALE DA ARREDO</t>
  </si>
  <si>
    <t xml:space="preserve">INDICE
</t>
  </si>
  <si>
    <t xml:space="preserve">MATERIALI
</t>
  </si>
  <si>
    <t>POTERE CALORIFICO</t>
  </si>
  <si>
    <t>Aumento del 21,7%
(1,217)</t>
  </si>
  <si>
    <t>PESO
kg/mc</t>
  </si>
  <si>
    <t>kcal/cad</t>
  </si>
  <si>
    <t>Mj/cad</t>
  </si>
  <si>
    <t>-</t>
  </si>
  <si>
    <t>Armadio a muro compreso il contenuto - 1 anta -</t>
  </si>
  <si>
    <t>Armadio a muro compreso il contenuto - 2 ante -</t>
  </si>
  <si>
    <t>Armadio a muro compreso il contenuto - 3 ante -</t>
  </si>
  <si>
    <t>Armadio a muro compreso il contenuto - 4 ante -</t>
  </si>
  <si>
    <t>Armadio con classificatore compreso il contenuto</t>
  </si>
  <si>
    <t>Armadio per abiti compreso il contenuto - 2 ante -</t>
  </si>
  <si>
    <t>Armadio per abiti compreso il contenuto - 3/4 ante -</t>
  </si>
  <si>
    <t>Armadio per disegni compreso il contenuto</t>
  </si>
  <si>
    <t>Armadio svedese con rastrelliera aperta</t>
  </si>
  <si>
    <t>Banco da tavolo con piedi in metallo</t>
  </si>
  <si>
    <t>Banco di magazzino (al mc)</t>
  </si>
  <si>
    <t>Biblioteca compreso il contenuto (al mq di superficie)</t>
  </si>
  <si>
    <t>Casellario per archivio compreso il contenuto (al mq di superficie)</t>
  </si>
  <si>
    <t>Comodino da notte compreso il contenuto</t>
  </si>
  <si>
    <t>Letto completo</t>
  </si>
  <si>
    <t>P</t>
  </si>
  <si>
    <t>S</t>
  </si>
  <si>
    <t>Scaffale in legno (al mq di superficie)</t>
  </si>
  <si>
    <t>Scrivania in metallo</t>
  </si>
  <si>
    <t>Scrivania grande a 2 serie di cassetti</t>
  </si>
  <si>
    <t>Scrivania piccola a 1 serie di cassetti</t>
  </si>
  <si>
    <t>T</t>
  </si>
  <si>
    <t>Tappeto (al mq)</t>
  </si>
  <si>
    <t>Tavolo allungabile grande</t>
  </si>
  <si>
    <t>Tavola da cucina con piedi di metallo</t>
  </si>
  <si>
    <t>Tavolo da cucina in legno</t>
  </si>
  <si>
    <t>Tavolino rotondo medio piccolo</t>
  </si>
  <si>
    <t>Tende (al mq di superficie)</t>
  </si>
  <si>
    <t>POTERI CALORIFICI ESPRESSI AL KG</t>
  </si>
  <si>
    <t>kcal/kg</t>
  </si>
  <si>
    <t>Abete (legno essiccato)</t>
  </si>
  <si>
    <t>Abete (legno verde)</t>
  </si>
  <si>
    <t>Abiti appesi (al metro lineare)</t>
  </si>
  <si>
    <t>ABS (Acrilonitrile butadiene stirene)</t>
  </si>
  <si>
    <t>ABS Sinkral</t>
  </si>
  <si>
    <t>Acero (legno essiccato)</t>
  </si>
  <si>
    <t>Acero (legno verde)</t>
  </si>
  <si>
    <t>Acetaldeide (gas)</t>
  </si>
  <si>
    <t>Acetaldeide (liquido)</t>
  </si>
  <si>
    <t>Acetato butirrato di cellulosa (CAB)</t>
  </si>
  <si>
    <t>Acetato di amile secondario</t>
  </si>
  <si>
    <t>Acetato di cellulosa (CA)</t>
  </si>
  <si>
    <t>Acetato di cellulosa (fibre)</t>
  </si>
  <si>
    <t>Acetato di etile</t>
  </si>
  <si>
    <t>Acetato di isobutile</t>
  </si>
  <si>
    <t>Acetato di isopropile</t>
  </si>
  <si>
    <t>Acetato di metile</t>
  </si>
  <si>
    <t>Acetato di n-butile</t>
  </si>
  <si>
    <t>Acetato di n-propile</t>
  </si>
  <si>
    <t>Acetato di polivinile (PVAC)</t>
  </si>
  <si>
    <t>Acetato di vinile</t>
  </si>
  <si>
    <t>Acetilene (disciolta in bombole)</t>
  </si>
  <si>
    <t>Acetilene gas</t>
  </si>
  <si>
    <t>Acido benzoico</t>
  </si>
  <si>
    <t>Acido palmitico</t>
  </si>
  <si>
    <t>Acido poliidrocianidrico</t>
  </si>
  <si>
    <t>Acido oleico (olio rosso)</t>
  </si>
  <si>
    <t>Acido salicilico</t>
  </si>
  <si>
    <t>Acrilico fibre</t>
  </si>
  <si>
    <t>Acrilonitrile</t>
  </si>
  <si>
    <t>Acrilonitrile butadiene</t>
  </si>
  <si>
    <t>Acrilonitrile butadiene stirene (ABS)</t>
  </si>
  <si>
    <t>Acroleina</t>
  </si>
  <si>
    <t>Alcool amilico</t>
  </si>
  <si>
    <t>Alcool benzilico</t>
  </si>
  <si>
    <t>Alcool denaturato</t>
  </si>
  <si>
    <t>Alcool isopropilico</t>
  </si>
  <si>
    <t>Alcool metilico</t>
  </si>
  <si>
    <t>Alcool di polivinile (PVAL)</t>
  </si>
  <si>
    <t>Aldeide acetica</t>
  </si>
  <si>
    <t>Alluminio (polvere)</t>
  </si>
  <si>
    <t>Amilene</t>
  </si>
  <si>
    <t>Ammoniaca</t>
  </si>
  <si>
    <t>Anidride ftalica</t>
  </si>
  <si>
    <t>Anilina (olio blu)</t>
  </si>
  <si>
    <t>Antracene (olio verde)</t>
  </si>
  <si>
    <t>Balena (grasso di balena)</t>
  </si>
  <si>
    <t>Bambù (canna di bambù)</t>
  </si>
  <si>
    <t>Benzine per aviazione</t>
  </si>
  <si>
    <t>Betulla (legno essiccato)</t>
  </si>
  <si>
    <t>Betulla (legno verde)</t>
  </si>
  <si>
    <t>Biada</t>
  </si>
  <si>
    <t>Bromuro di vinile</t>
  </si>
  <si>
    <t>Butadiene - 1.2</t>
  </si>
  <si>
    <t>Butadiene - 1.3</t>
  </si>
  <si>
    <t>Butadiene acrilonitrile</t>
  </si>
  <si>
    <t>Butadiene stirene</t>
  </si>
  <si>
    <t>Butanolo</t>
  </si>
  <si>
    <t>Butanone</t>
  </si>
  <si>
    <t>Butene (Butilene I)</t>
  </si>
  <si>
    <t>Butilammina</t>
  </si>
  <si>
    <t>Cacao in polvere</t>
  </si>
  <si>
    <t>Canna da zucchero</t>
  </si>
  <si>
    <t>Canna di bambù</t>
  </si>
  <si>
    <t>Canfora</t>
  </si>
  <si>
    <t>Carboidrati (in pezzi)</t>
  </si>
  <si>
    <t>Carboidrati (in fusti)</t>
  </si>
  <si>
    <t>Carbone attivo</t>
  </si>
  <si>
    <t>Carbone bituminoso</t>
  </si>
  <si>
    <t>Carbone coke da carbon fossile</t>
  </si>
  <si>
    <t>Carbone da  gas</t>
  </si>
  <si>
    <t>Carbone da legna</t>
  </si>
  <si>
    <t>Carbone fossile o grasso</t>
  </si>
  <si>
    <t>Carbone litantrace</t>
  </si>
  <si>
    <t>Carbone lignite</t>
  </si>
  <si>
    <t>Carbone  marrone</t>
  </si>
  <si>
    <t>Carbone mattonelle in carbon fossile</t>
  </si>
  <si>
    <t>Carbonella</t>
  </si>
  <si>
    <t>Carbone sub-bituminoso</t>
  </si>
  <si>
    <t>Carburante per turbine d'aviazione</t>
  </si>
  <si>
    <t>Carne essiccata</t>
  </si>
  <si>
    <t>Carta alla rinfusa</t>
  </si>
  <si>
    <t>Carta in pacchi</t>
  </si>
  <si>
    <t>Carta (giornali)</t>
  </si>
  <si>
    <t>Carta patinata</t>
  </si>
  <si>
    <t>Cartone impregnato per tetti</t>
  </si>
  <si>
    <t>Catrame di carbon fossile</t>
  </si>
  <si>
    <t>Cellulosa in fibre</t>
  </si>
  <si>
    <t>Cera di petrolio o di paraffina</t>
  </si>
  <si>
    <t>China</t>
  </si>
  <si>
    <t>Cianogeno gas</t>
  </si>
  <si>
    <t>Cianogeno liquido</t>
  </si>
  <si>
    <t>Ciclobutano</t>
  </si>
  <si>
    <t>Cicloesano</t>
  </si>
  <si>
    <t>Cicloesanone</t>
  </si>
  <si>
    <t>Cicloesene</t>
  </si>
  <si>
    <t>Cicloesilammina</t>
  </si>
  <si>
    <t>Ciclopentano</t>
  </si>
  <si>
    <t>Ciclopropano</t>
  </si>
  <si>
    <t>Clorobenzene</t>
  </si>
  <si>
    <t>Clorometano (gas)</t>
  </si>
  <si>
    <t>Clorometano (liquido)</t>
  </si>
  <si>
    <t>Clorotrifluoroetilene</t>
  </si>
  <si>
    <t>Cloruro di etile (gas)</t>
  </si>
  <si>
    <t>Cloruro di etile (liquido)</t>
  </si>
  <si>
    <t>Cloruro di metile (gas)</t>
  </si>
  <si>
    <t>Cloruro di metile (liquido)</t>
  </si>
  <si>
    <t>Cloruro di polivinile (PVC) elastico</t>
  </si>
  <si>
    <t>Cloruro di polivinile (PVC) elastico espanso</t>
  </si>
  <si>
    <t>Cloruro di polivinile (PVC) rigido</t>
  </si>
  <si>
    <t>Cloruro di polivinile (PVC) rigido espanso</t>
  </si>
  <si>
    <t>Cloruro di vinile (gas)</t>
  </si>
  <si>
    <t>Cloruro di vinile (liquido)</t>
  </si>
  <si>
    <t>Cocco fibra di cocco</t>
  </si>
  <si>
    <t>Coke metallurgico</t>
  </si>
  <si>
    <t>Concimi (ritagli di corna)</t>
  </si>
  <si>
    <t>Concimi (solfato e nitrato di ammonio)</t>
  </si>
  <si>
    <t>Concimi (urea)</t>
  </si>
  <si>
    <t>Cotone grezzo</t>
  </si>
  <si>
    <t>Cotone (tessuti)</t>
  </si>
  <si>
    <t>Cumene</t>
  </si>
  <si>
    <t>Decano - n</t>
  </si>
  <si>
    <t>Diacetone alcool</t>
  </si>
  <si>
    <t>Dibutilammina</t>
  </si>
  <si>
    <t>Diciclopentadiene</t>
  </si>
  <si>
    <t>Dicloroetano</t>
  </si>
  <si>
    <t>Dietilammina</t>
  </si>
  <si>
    <t>Dimetilammina (gas)</t>
  </si>
  <si>
    <t>Dimetilammina (liquido)</t>
  </si>
  <si>
    <t>Dimetiletere (gas)</t>
  </si>
  <si>
    <t>Dimetiletere (liquido)</t>
  </si>
  <si>
    <t>Dimetilsolfato</t>
  </si>
  <si>
    <t>Diossano</t>
  </si>
  <si>
    <t>Distillati di petrolio</t>
  </si>
  <si>
    <t>E</t>
  </si>
  <si>
    <t>Epicloridrina</t>
  </si>
  <si>
    <t>Eptano</t>
  </si>
  <si>
    <t>Esene</t>
  </si>
  <si>
    <t>Etene</t>
  </si>
  <si>
    <t>Etere butilico</t>
  </si>
  <si>
    <t>Etere di cellulosa</t>
  </si>
  <si>
    <t>Etere di petrolio</t>
  </si>
  <si>
    <t>Etere metilvinilico (gas)</t>
  </si>
  <si>
    <t>Etere metilvinilico (liquido)</t>
  </si>
  <si>
    <t>Etilammina (gas)</t>
  </si>
  <si>
    <t>Etilammina (liquido)</t>
  </si>
  <si>
    <t>Etilene (gas)</t>
  </si>
  <si>
    <t>Etilene (liquido)</t>
  </si>
  <si>
    <t>Etilformiato</t>
  </si>
  <si>
    <t>F</t>
  </si>
  <si>
    <t>Faggio (legno essiccato)</t>
  </si>
  <si>
    <t>Faggio (legno verde)</t>
  </si>
  <si>
    <t>Farina alla rinfusa</t>
  </si>
  <si>
    <t>Feniletilene</t>
  </si>
  <si>
    <t>Fenol formaldeide resina (PF)</t>
  </si>
  <si>
    <t>Fenol formaldeide schiuma (PF)</t>
  </si>
  <si>
    <t>Fenol-Formalin</t>
  </si>
  <si>
    <t>Fenolo</t>
  </si>
  <si>
    <t>Fieno pressato</t>
  </si>
  <si>
    <t>Fieno sciolto</t>
  </si>
  <si>
    <t>Fluoroetielene (gas)</t>
  </si>
  <si>
    <t>Fluoroetielene (liquido)</t>
  </si>
  <si>
    <t>Fluoruro di vinile (gas)</t>
  </si>
  <si>
    <t>Fluoruro di vinile (liquido)</t>
  </si>
  <si>
    <t>Formaldeide</t>
  </si>
  <si>
    <t>Formaldeide melammina (formica)</t>
  </si>
  <si>
    <t>Formiato di etile</t>
  </si>
  <si>
    <t>Fosforo bianco</t>
  </si>
  <si>
    <t>Fosforo rosso</t>
  </si>
  <si>
    <t>Frumento</t>
  </si>
  <si>
    <t>Furano</t>
  </si>
  <si>
    <t>Furfurolo</t>
  </si>
  <si>
    <t>G</t>
  </si>
  <si>
    <t>Gas d'acqua (H2/CO)</t>
  </si>
  <si>
    <t>Gas di città (illuminante)</t>
  </si>
  <si>
    <t>Gas di cokeria</t>
  </si>
  <si>
    <t>Glicole etilenico</t>
  </si>
  <si>
    <t>Gomma (caucciù)</t>
  </si>
  <si>
    <t>Gomma (lattice)</t>
  </si>
  <si>
    <t>Gomma naturale (isoprene)</t>
  </si>
  <si>
    <t>Gomma (pneumatici)</t>
  </si>
  <si>
    <t>Gomma vulcanizzata</t>
  </si>
  <si>
    <t>G.p.l. (gas di petrolio liquefatto) gassoso</t>
  </si>
  <si>
    <t>G.p.l. (gas di petrolio liquefatto) liquido</t>
  </si>
  <si>
    <t>Greggio</t>
  </si>
  <si>
    <t>Guttaperca</t>
  </si>
  <si>
    <t>Idrazina</t>
  </si>
  <si>
    <t>Idrogeno (gas)</t>
  </si>
  <si>
    <t>Idrogeno (liquido)</t>
  </si>
  <si>
    <t>Idruro di litio</t>
  </si>
  <si>
    <t>Isobutano</t>
  </si>
  <si>
    <t>Isobutilene (o isobutene)</t>
  </si>
  <si>
    <t>Isoprene</t>
  </si>
  <si>
    <t>Isopropilammina</t>
  </si>
  <si>
    <t>K</t>
  </si>
  <si>
    <t>Kerosene</t>
  </si>
  <si>
    <t>Lana compressa</t>
  </si>
  <si>
    <t>Lana grezza</t>
  </si>
  <si>
    <t>Lana (pezze)</t>
  </si>
  <si>
    <t>Latte in polvere</t>
  </si>
  <si>
    <t>Lattice di gomma</t>
  </si>
  <si>
    <t>Legname secco (essenze deboli)</t>
  </si>
  <si>
    <t>Legname secco (essenze forti)</t>
  </si>
  <si>
    <t>Legno essiccato (abete)</t>
  </si>
  <si>
    <t>Legno essiccato (acero)</t>
  </si>
  <si>
    <t>Legno essiccato (betulla)</t>
  </si>
  <si>
    <t>Legno essiccato (faggio)</t>
  </si>
  <si>
    <t>Legno essiccato (quercia)</t>
  </si>
  <si>
    <t>Legno verde (abete)</t>
  </si>
  <si>
    <t>Legno verde (acero)</t>
  </si>
  <si>
    <t>Legno verde (betulla)</t>
  </si>
  <si>
    <t>Legno verde (faggio)</t>
  </si>
  <si>
    <t>Legno verde (quercia)</t>
  </si>
  <si>
    <t>Legno (farina di legno)</t>
  </si>
  <si>
    <t>Legno di conifere</t>
  </si>
  <si>
    <t>Legno lastre leggere in fibre</t>
  </si>
  <si>
    <t>Legno ordinario</t>
  </si>
  <si>
    <t>Legno (pannelli pressati)</t>
  </si>
  <si>
    <t>Legno (pannelli truciolari)</t>
  </si>
  <si>
    <t>Legno (quercia)</t>
  </si>
  <si>
    <t>Legno (segatura)</t>
  </si>
  <si>
    <t>Legno standard</t>
  </si>
  <si>
    <t>Legno (trucioli)</t>
  </si>
  <si>
    <t>Libri e fascicoli</t>
  </si>
  <si>
    <t>Lignina</t>
  </si>
  <si>
    <t>Ligniti picee</t>
  </si>
  <si>
    <t>Ligroina</t>
  </si>
  <si>
    <t>Litantrace (magro)</t>
  </si>
  <si>
    <t>Litantrace (grasso)</t>
  </si>
  <si>
    <t>Lubrol 12A9</t>
  </si>
  <si>
    <t>M</t>
  </si>
  <si>
    <t>Mais in polvere</t>
  </si>
  <si>
    <t>Mangimi alimentari</t>
  </si>
  <si>
    <t>Materiale sintetico in fogli</t>
  </si>
  <si>
    <t>Materiale sintetico in piastre</t>
  </si>
  <si>
    <t>Materiale sintetico in schiuma</t>
  </si>
  <si>
    <t>Mattonelle di carbon fossile</t>
  </si>
  <si>
    <t>Mazout</t>
  </si>
  <si>
    <t>Melammina</t>
  </si>
  <si>
    <t>Melammina formaldeide (formica)</t>
  </si>
  <si>
    <t>Mentolo</t>
  </si>
  <si>
    <t>Metacrilato di butile</t>
  </si>
  <si>
    <t>Metacrilato di etile</t>
  </si>
  <si>
    <t>Metacrilato di metile</t>
  </si>
  <si>
    <t>Metacrilato glicidico</t>
  </si>
  <si>
    <t>Metiletilchetone (MEK)</t>
  </si>
  <si>
    <t>Metimercaptano (gas)</t>
  </si>
  <si>
    <t>Metimercaptano (liquido)</t>
  </si>
  <si>
    <t>Metilisobutilcarbinolo</t>
  </si>
  <si>
    <t>Metilisobutilchetone (MIBK)</t>
  </si>
  <si>
    <t>Metilviniletere (gas)</t>
  </si>
  <si>
    <t>Metilviniletere (liquido)</t>
  </si>
  <si>
    <t>Minestre in conserva</t>
  </si>
  <si>
    <t>Modacrilico fibre</t>
  </si>
  <si>
    <t>Morfolina</t>
  </si>
  <si>
    <t>Nafta da motori</t>
  </si>
  <si>
    <t>Naftalina (naftalene)</t>
  </si>
  <si>
    <t>Neoprene (gomma)</t>
  </si>
  <si>
    <t>Neoprene (schiuma)</t>
  </si>
  <si>
    <t>Nitrato di cellulosa (CN)</t>
  </si>
  <si>
    <t>Nitrobenzene</t>
  </si>
  <si>
    <t>Nitrocellulosa</t>
  </si>
  <si>
    <t>Nitroetano</t>
  </si>
  <si>
    <t>Nitrometano</t>
  </si>
  <si>
    <t>Nitropropano</t>
  </si>
  <si>
    <t>Nylon 11 (Poliundecanoammide)</t>
  </si>
  <si>
    <t>Nylon 6 (Policaproammide PA 6)</t>
  </si>
  <si>
    <t>Nylon 66 (Poliesametilendipamide PA 66)</t>
  </si>
  <si>
    <t>Noci di cocco seccate</t>
  </si>
  <si>
    <t>Nomex fibre (poliammidi aromatiche)</t>
  </si>
  <si>
    <t>Nonano</t>
  </si>
  <si>
    <t>O</t>
  </si>
  <si>
    <t>Olio combustibile APF</t>
  </si>
  <si>
    <t>Olio combustibile BPF</t>
  </si>
  <si>
    <t>Olio di catrame</t>
  </si>
  <si>
    <t>Olio di colza</t>
  </si>
  <si>
    <t>Olio di creosoto</t>
  </si>
  <si>
    <t>Olio di fegato</t>
  </si>
  <si>
    <t>Olio di forni</t>
  </si>
  <si>
    <t>Olio di lardo</t>
  </si>
  <si>
    <t>Olio di lino</t>
  </si>
  <si>
    <t>Olio di mandorla</t>
  </si>
  <si>
    <t>Olio di oliva</t>
  </si>
  <si>
    <t>Olio di paraffina</t>
  </si>
  <si>
    <t>Olio di ravizzone</t>
  </si>
  <si>
    <t>Olio di resina</t>
  </si>
  <si>
    <t>Olio di ricino</t>
  </si>
  <si>
    <t>Olio di semi di cotone</t>
  </si>
  <si>
    <t>Olio leggero da riscaldamento</t>
  </si>
  <si>
    <t>Olio lubrificante chiaro</t>
  </si>
  <si>
    <t>Olio lubrificante minerale</t>
  </si>
  <si>
    <t>Olio lubrificante per motori</t>
  </si>
  <si>
    <t>Olio olandese</t>
  </si>
  <si>
    <t>Olio per ingrassaggio</t>
  </si>
  <si>
    <t>Olio per trasformatori</t>
  </si>
  <si>
    <t>Olio per turbine</t>
  </si>
  <si>
    <t>Olio vegetale epossidato</t>
  </si>
  <si>
    <t>Orzo</t>
  </si>
  <si>
    <t>Ossido di carbonio</t>
  </si>
  <si>
    <t>Ossido di etilene (gas)</t>
  </si>
  <si>
    <t>Ossido di etilene (liquido)</t>
  </si>
  <si>
    <t>Ossido di mesitile</t>
  </si>
  <si>
    <t>Ottano iso-</t>
  </si>
  <si>
    <t>Ottano n-</t>
  </si>
  <si>
    <t>Ovuli di carbon fossile</t>
  </si>
  <si>
    <t>Paglia pressata</t>
  </si>
  <si>
    <t>Pasta alimentare secca</t>
  </si>
  <si>
    <t>Pelli lavorate</t>
  </si>
  <si>
    <t>Pelli naturali</t>
  </si>
  <si>
    <t>Pentaborano</t>
  </si>
  <si>
    <t>Pentanedione</t>
  </si>
  <si>
    <t>Pentano</t>
  </si>
  <si>
    <t>Pentene</t>
  </si>
  <si>
    <t>Pece di petrolio</t>
  </si>
  <si>
    <t>Pesce essiccato</t>
  </si>
  <si>
    <t>Pino (legno)</t>
  </si>
  <si>
    <t>Piridina</t>
  </si>
  <si>
    <t>Pneumatici (miscela per la fabbricazione)</t>
  </si>
  <si>
    <t>Poliacenaftalene</t>
  </si>
  <si>
    <t>Poliacetale (poliossimetilene)</t>
  </si>
  <si>
    <t>Poliacrilonitrile (PAN)</t>
  </si>
  <si>
    <t>Poliammide (PA)</t>
  </si>
  <si>
    <t>Poliammide aromatica (Nomex)</t>
  </si>
  <si>
    <t>Poli-1.4 Butadiene (PB o BR)</t>
  </si>
  <si>
    <t>Poli-1-Butene</t>
  </si>
  <si>
    <t>Polibutilentereftalato (PBT)</t>
  </si>
  <si>
    <t>Policaproammide (PA 6) (Nylon 6)</t>
  </si>
  <si>
    <t>Policarbonato (PC)</t>
  </si>
  <si>
    <t>Poliesametilendipammide (PA 66) (Nylon 66)</t>
  </si>
  <si>
    <t>Poliesenesolfone</t>
  </si>
  <si>
    <t>Poliestere compatto</t>
  </si>
  <si>
    <t>Poliestere con fibre di vetro</t>
  </si>
  <si>
    <t>Poliestere flessibile</t>
  </si>
  <si>
    <t>Poliestere insaturo</t>
  </si>
  <si>
    <t>Poliestere schiuma</t>
  </si>
  <si>
    <t>Poliestere senza fibre di vetro</t>
  </si>
  <si>
    <t>Polietere clorurato</t>
  </si>
  <si>
    <t>Polietilene (PE)</t>
  </si>
  <si>
    <t>Polietilene (PE) espanso</t>
  </si>
  <si>
    <t>Polietilene ossido</t>
  </si>
  <si>
    <t>Polietilene tereftalato (PET)</t>
  </si>
  <si>
    <t>Polietilenglicoletereftalato</t>
  </si>
  <si>
    <t>Polifenilene ossido</t>
  </si>
  <si>
    <t>Poliformaldeide</t>
  </si>
  <si>
    <t>Poliisobutilene (PIB)</t>
  </si>
  <si>
    <t>Poliisocianurato (schiuma)</t>
  </si>
  <si>
    <t>Poli-3-metil-1-butene</t>
  </si>
  <si>
    <t>Poli-4-metil-1-pentene</t>
  </si>
  <si>
    <t>Poli-alfa-metilstirene</t>
  </si>
  <si>
    <t>Polimetilmetacrilato (PMMA)</t>
  </si>
  <si>
    <t>Polinitroetilene</t>
  </si>
  <si>
    <t>Poliossimetilene (poliacetale) (POM)</t>
  </si>
  <si>
    <t>Poliossitrimetilene</t>
  </si>
  <si>
    <t>Poli-1-pentene</t>
  </si>
  <si>
    <t>Poli-beta-propriolactone</t>
  </si>
  <si>
    <t>Polipropensolfone</t>
  </si>
  <si>
    <t>Polipropilene (PP)</t>
  </si>
  <si>
    <t>Polipropilene ossido (PPO)</t>
  </si>
  <si>
    <t>Polisilossano (silicone) (SI)</t>
  </si>
  <si>
    <t>Polisolfone butene</t>
  </si>
  <si>
    <t>Polistirene (polistirolo)</t>
  </si>
  <si>
    <t>Polistirene espanso in fogli</t>
  </si>
  <si>
    <t>Polistirene espanso in blocchi</t>
  </si>
  <si>
    <t>Polistirolo trasparente 144 C</t>
  </si>
  <si>
    <t>Politetrafluoroetilene (PTFE)</t>
  </si>
  <si>
    <t>Politetraidrofurano</t>
  </si>
  <si>
    <t>Poliundecanoammide (Nylon 11)</t>
  </si>
  <si>
    <t>Poliurea</t>
  </si>
  <si>
    <t>Poliuretano espanso rigido</t>
  </si>
  <si>
    <t>Poliuretano espanso flessibile</t>
  </si>
  <si>
    <t>Polivinile alcool (PVAL)</t>
  </si>
  <si>
    <t>Polivinil cloruro (PVC) elastico</t>
  </si>
  <si>
    <t>Polivinil cloruro (PVC) elastico espanso</t>
  </si>
  <si>
    <t>Polivinil cloruro (PVC) rigido</t>
  </si>
  <si>
    <t>Polivinil cloruro (PVC) rigido espanso</t>
  </si>
  <si>
    <t>Polivinile acetato (PVAC)</t>
  </si>
  <si>
    <t>Polivinil fluoruro (PVF)</t>
  </si>
  <si>
    <t>Polivinilidene cloruro (PVDC)</t>
  </si>
  <si>
    <t>Polivinilidene fluoruro (PVDF)</t>
  </si>
  <si>
    <t>PPN</t>
  </si>
  <si>
    <t>Propano (gas)</t>
  </si>
  <si>
    <t>Propano (liquido)</t>
  </si>
  <si>
    <t>Propanolo - iso</t>
  </si>
  <si>
    <t>Propanolo - n</t>
  </si>
  <si>
    <t>Propilammina iso-</t>
  </si>
  <si>
    <t>Propilbenzene</t>
  </si>
  <si>
    <t>Propilene (propene)</t>
  </si>
  <si>
    <t>Propino</t>
  </si>
  <si>
    <t>Q</t>
  </si>
  <si>
    <t>Quercia (legno essiccato)</t>
  </si>
  <si>
    <t>Quercia (legno verde)</t>
  </si>
  <si>
    <t>Raffia (fibre)</t>
  </si>
  <si>
    <t>Rayon viscosa fibre</t>
  </si>
  <si>
    <t>Rayon Cupro (CC)</t>
  </si>
  <si>
    <t>Resina artificiale</t>
  </si>
  <si>
    <t>Resine epossidiche (EP)</t>
  </si>
  <si>
    <t>Resine fenoliche (con farina di legno)</t>
  </si>
  <si>
    <t>Resine fenoliche (con amianto)</t>
  </si>
  <si>
    <t>Resine fenoliche (con fibre di vetro)</t>
  </si>
  <si>
    <t>Resina fenol formaldeide (PF)</t>
  </si>
  <si>
    <t>Resine melamminiche</t>
  </si>
  <si>
    <t>Resine melamminiche (con cellulosa)</t>
  </si>
  <si>
    <t>Resine melamminiche (con amianto)</t>
  </si>
  <si>
    <t>Resine melamminiche (con fibre di vetro)</t>
  </si>
  <si>
    <t>Resine poliestere</t>
  </si>
  <si>
    <t>Resina urea formaldeide (UF)</t>
  </si>
  <si>
    <t>Resina urea formaldeide (UF) espansa</t>
  </si>
  <si>
    <t>Segale</t>
  </si>
  <si>
    <t>Seta artificiale da acetato</t>
  </si>
  <si>
    <t>Seta naturale grezza</t>
  </si>
  <si>
    <t>Seta (tessuto pesante)</t>
  </si>
  <si>
    <t>Seta viscosa</t>
  </si>
  <si>
    <t>Silicone (polisilossano)</t>
  </si>
  <si>
    <t>Sinkral ABS</t>
  </si>
  <si>
    <t>Sisal</t>
  </si>
  <si>
    <t>Sodio (polvere)</t>
  </si>
  <si>
    <t>Solfuro di carbonio</t>
  </si>
  <si>
    <t>Solfuro di idrogeno (gas)</t>
  </si>
  <si>
    <t>Solfuro di idrogeno (liquido)</t>
  </si>
  <si>
    <t>Spandex fibre</t>
  </si>
  <si>
    <t>Spirito di vino</t>
  </si>
  <si>
    <t>Stearina</t>
  </si>
  <si>
    <t>Stirene acrilonitrile copolimero</t>
  </si>
  <si>
    <t>Stirene (stirolo) monomero</t>
  </si>
  <si>
    <t>Strutto e lardo</t>
  </si>
  <si>
    <t>Sughero granulare</t>
  </si>
  <si>
    <t>Sughero in lastre</t>
  </si>
  <si>
    <t>Tabacco</t>
  </si>
  <si>
    <t>Tè</t>
  </si>
  <si>
    <t>Terebentina</t>
  </si>
  <si>
    <t>Tessuti e stoffe</t>
  </si>
  <si>
    <t>Triacetato di cellulosa (CTA)</t>
  </si>
  <si>
    <t>Triacetato di cellulosa (fibre)</t>
  </si>
  <si>
    <t>Trietilammina (gas)</t>
  </si>
  <si>
    <t>Trietilammina (liquido)</t>
  </si>
  <si>
    <t>Toluene (toluolo)</t>
  </si>
  <si>
    <t>Torba</t>
  </si>
  <si>
    <t>Torba pastosa</t>
  </si>
  <si>
    <t>Trementina (essenza)</t>
  </si>
  <si>
    <t>U</t>
  </si>
  <si>
    <t>Uova in polvere</t>
  </si>
  <si>
    <t>Urea</t>
  </si>
  <si>
    <t>Urea formaldeide resina (UF)</t>
  </si>
  <si>
    <t>Urea formaldeide resina espansa</t>
  </si>
  <si>
    <t>Vinilbenzene</t>
  </si>
  <si>
    <t>X</t>
  </si>
  <si>
    <t>Xilene</t>
  </si>
  <si>
    <t>Xilolo</t>
  </si>
  <si>
    <t>Z</t>
  </si>
  <si>
    <t>Zinco (polvere)</t>
  </si>
  <si>
    <t>Zolfo</t>
  </si>
  <si>
    <t>Zucchero di barbabietola</t>
  </si>
  <si>
    <t>Zucchero di canna</t>
  </si>
  <si>
    <t>POTERI CALORIFICI ESPRESSI AL MQ (indicativi)</t>
  </si>
  <si>
    <t>DESTINAZIONE DEI LOCALI</t>
  </si>
  <si>
    <t>MJ/mq</t>
  </si>
  <si>
    <t>kcal/mq</t>
  </si>
  <si>
    <t>Abiti, manifattura per</t>
  </si>
  <si>
    <t>Abiti, magazzini di vendita</t>
  </si>
  <si>
    <t>Acetilene, deposito di bombole</t>
  </si>
  <si>
    <t>Accumulatori, fabbrica di</t>
  </si>
  <si>
    <t>Accumulatori, spedizione</t>
  </si>
  <si>
    <t>Aeroplani, fabbrica di</t>
  </si>
  <si>
    <t>Aeroplani, officine riparazione manut.</t>
  </si>
  <si>
    <t>Agenzia di viaggi</t>
  </si>
  <si>
    <t>Alberghi</t>
  </si>
  <si>
    <t>Alberghi della gioventù</t>
  </si>
  <si>
    <t>Alimentari, commercio di</t>
  </si>
  <si>
    <t>Alimentari, spedizione di prodotti</t>
  </si>
  <si>
    <t>Alluminio, fabbrica di</t>
  </si>
  <si>
    <t>Animali, commercio di</t>
  </si>
  <si>
    <t>Antichità, commercio di</t>
  </si>
  <si>
    <t>Apparecchi fotografici, fabbrica di</t>
  </si>
  <si>
    <t>Appartamenti</t>
  </si>
  <si>
    <t>Armi, fabbrica di</t>
  </si>
  <si>
    <t>Articoli sportivi, vendita</t>
  </si>
  <si>
    <t>Asilo d'infanzia, con pernottamento</t>
  </si>
  <si>
    <t>Asilo per anziani</t>
  </si>
  <si>
    <t>Attrezzi, fabbrica di</t>
  </si>
  <si>
    <t>Automobili, box per</t>
  </si>
  <si>
    <t>Automobili, esposizione</t>
  </si>
  <si>
    <t>Automobili, lavorazione carrozzeria esclusa la verniciatura</t>
  </si>
  <si>
    <t>Automobili, magazzini di accessori</t>
  </si>
  <si>
    <t>Automobili, montaggio di</t>
  </si>
  <si>
    <t>Automobili, officina di riparazioni</t>
  </si>
  <si>
    <t>Automobili, reparto selleria</t>
  </si>
  <si>
    <t>Automobili, reparto verniciatura</t>
  </si>
  <si>
    <t>Autorimesse (1 vettura ogni mq 12)</t>
  </si>
  <si>
    <t>Avvolgibili, fabbrica di</t>
  </si>
  <si>
    <t>Banca, uffici</t>
  </si>
  <si>
    <t>Banca, sala sportelli</t>
  </si>
  <si>
    <t>Barche, cantiere per costruzione</t>
  </si>
  <si>
    <t>Barili in legno, fabbrica di</t>
  </si>
  <si>
    <t>Bende per medicazione, fabbrica di</t>
  </si>
  <si>
    <t>Biancheria, fabbrica di</t>
  </si>
  <si>
    <t>Bibite non alcoliche, spedizioniere</t>
  </si>
  <si>
    <t>Bibite senza alcool, fabbrica di</t>
  </si>
  <si>
    <t>Biblioteca</t>
  </si>
  <si>
    <t>Biciclette, fabbrica di</t>
  </si>
  <si>
    <t>Bilance, fabbrica di</t>
  </si>
  <si>
    <t>Birra, fabbrica di</t>
  </si>
  <si>
    <t>Biscotti, fabbrica di</t>
  </si>
  <si>
    <t>Bitume, preparazione del</t>
  </si>
  <si>
    <t>Burro, fabbrica per la produzione</t>
  </si>
  <si>
    <t>Cacao, lavorazione del</t>
  </si>
  <si>
    <t>Caffè, torrefazione del</t>
  </si>
  <si>
    <t>Caldaie, costruzione di</t>
  </si>
  <si>
    <t>Calze, fabbrica di</t>
  </si>
  <si>
    <t>Candele, fabbrica di</t>
  </si>
  <si>
    <t>Cantine in case di abitazione</t>
  </si>
  <si>
    <t>Cantine per la conservazione del vino</t>
  </si>
  <si>
    <t>Cappelli, fabbrica di</t>
  </si>
  <si>
    <t>Cappelli, vendita di</t>
  </si>
  <si>
    <t>Carpenteria, laboratorio di</t>
  </si>
  <si>
    <t>Carrozzeria, per auto senza vernic.</t>
  </si>
  <si>
    <t>Carta, appretto della</t>
  </si>
  <si>
    <t>Carta, commercio della</t>
  </si>
  <si>
    <t>Carta, trattamento della</t>
  </si>
  <si>
    <t>Cartiera</t>
  </si>
  <si>
    <t>Cartonaggi, fabbrica di</t>
  </si>
  <si>
    <t>Cartonaggi, spedizioniere di</t>
  </si>
  <si>
    <t>Cartone bitumato, fabbrica di</t>
  </si>
  <si>
    <t>Cascame, preparazione del</t>
  </si>
  <si>
    <t>Cascami di materiali vari, deposito</t>
  </si>
  <si>
    <t>Caseificio</t>
  </si>
  <si>
    <t>Casseforti, fabbrica di</t>
  </si>
  <si>
    <t>Cassette, fabbrica di</t>
  </si>
  <si>
    <t>Catrame, preparazione del</t>
  </si>
  <si>
    <t>Celluloide, fabbrica di</t>
  </si>
  <si>
    <t>Cemento, fabbrica di articoli in</t>
  </si>
  <si>
    <t>Cemento, fabbrica di</t>
  </si>
  <si>
    <t>Centrale termica, a legno o carbone</t>
  </si>
  <si>
    <t>Cera, fabbrica di</t>
  </si>
  <si>
    <t>Cera, fabbrica articoli di</t>
  </si>
  <si>
    <t>Cera, spedizione</t>
  </si>
  <si>
    <t>Ceramica, laboratori di</t>
  </si>
  <si>
    <t>Cere e vernici, spedizioniere</t>
  </si>
  <si>
    <t>Chiese</t>
  </si>
  <si>
    <t>Chiosco per giornali</t>
  </si>
  <si>
    <t>Cioccolata, fabbrica di</t>
  </si>
  <si>
    <t>Cioccolata, depositi di</t>
  </si>
  <si>
    <t>Calzolaio</t>
  </si>
  <si>
    <t>Colla, fabbrica di</t>
  </si>
  <si>
    <t>Colori, fabbrica di</t>
  </si>
  <si>
    <t>Colori e vernici, fabbrica di</t>
  </si>
  <si>
    <t>Colori e vernici, vendita di</t>
  </si>
  <si>
    <t>Condimenti, fabbrica di</t>
  </si>
  <si>
    <t>Confetti, fabbrica di</t>
  </si>
  <si>
    <t>Confetti, confezione e spedizione</t>
  </si>
  <si>
    <t>Conserve, fabbrica di</t>
  </si>
  <si>
    <t>Cordame, fabbrica di</t>
  </si>
  <si>
    <t>Cordame, vendita di</t>
  </si>
  <si>
    <t>Cornici, fabbrica di</t>
  </si>
  <si>
    <t>Cosmetici, fabbrica di</t>
  </si>
  <si>
    <t>Cucine economiche, fabbrica di</t>
  </si>
  <si>
    <t>Cuscinetti a sfera, fabbrica di</t>
  </si>
  <si>
    <t>Cuoio, trattamento del</t>
  </si>
  <si>
    <t>Cuoio, fabbrica di articoli in</t>
  </si>
  <si>
    <t>Cuoio, vendita di articoli in</t>
  </si>
  <si>
    <t>Cuoio sintetico, fabbrica di</t>
  </si>
  <si>
    <t>Cuoio sintetico, lavorazione del</t>
  </si>
  <si>
    <t>Cuoio sintetico, taglio del</t>
  </si>
  <si>
    <t>Detersivi, fabbrica di</t>
  </si>
  <si>
    <t>Distillerie di materiali incombustibili</t>
  </si>
  <si>
    <t>Doratura dei metalli</t>
  </si>
  <si>
    <t>Drogheria, vendita</t>
  </si>
  <si>
    <t>Ebanisteria, senza deposito di legno</t>
  </si>
  <si>
    <t>Elettricista, laboratorio di</t>
  </si>
  <si>
    <t>Elettricità, fabbrica di apparecchi</t>
  </si>
  <si>
    <t>Elettricità, riparazione di apparecchi</t>
  </si>
  <si>
    <t>Elettricità, deposito di materiale</t>
  </si>
  <si>
    <t>Elettronica, fabbrica di apparecchi</t>
  </si>
  <si>
    <t>Elettronica, riparazione di apparecchi</t>
  </si>
  <si>
    <t>Eliografia, laboratorio di</t>
  </si>
  <si>
    <t>Encausto, fabbrica di</t>
  </si>
  <si>
    <t>Fabbro</t>
  </si>
  <si>
    <t>Falegnameria, sala modelli</t>
  </si>
  <si>
    <t>Falegnameria, stabilimento</t>
  </si>
  <si>
    <t>Falegnameria, sala macchine</t>
  </si>
  <si>
    <t>Farmacia, compreso deposito</t>
  </si>
  <si>
    <t>Fiammiferi, fabbrica di</t>
  </si>
  <si>
    <t>Fibre artificiali, produzione</t>
  </si>
  <si>
    <t>Finestre in legno, fabbrica di</t>
  </si>
  <si>
    <t>Fiori, commercio dei</t>
  </si>
  <si>
    <t>Fiori artificiali, fabbrica di</t>
  </si>
  <si>
    <t>Fonderia di metalli</t>
  </si>
  <si>
    <t>Forgiatura dei metalli</t>
  </si>
  <si>
    <t>Formaggio, commercio del</t>
  </si>
  <si>
    <t>Fornaci, preparazione dell'argilla</t>
  </si>
  <si>
    <t>Fornaci, pressatura</t>
  </si>
  <si>
    <t>Fornaci, rottura</t>
  </si>
  <si>
    <t>Fornaci, essiccamento in forno con rastrelliere di legno</t>
  </si>
  <si>
    <t>Fornaci, essiccamento in forno con rastrelliere di metallo</t>
  </si>
  <si>
    <t>Fornaci, essiccatoio naturale con rastrelliere di legno</t>
  </si>
  <si>
    <t>Fornaci, essiccatoio naturale con rastrelliere di metallo</t>
  </si>
  <si>
    <t>Forniture per uffici, vendita di</t>
  </si>
  <si>
    <t>Fotografia, laboratorio</t>
  </si>
  <si>
    <t>Fotografia, magazzino</t>
  </si>
  <si>
    <t>Frigoriferi, deposito di</t>
  </si>
  <si>
    <t>Frigoriferi, fabbrica di armadi</t>
  </si>
  <si>
    <t>Fusione in conchiglia dei metalli</t>
  </si>
  <si>
    <t>Gabinetto medico</t>
  </si>
  <si>
    <t>Gabinetto medico dentistico</t>
  </si>
  <si>
    <t>Galvanoplastica</t>
  </si>
  <si>
    <t>Gesso, fabbrica di</t>
  </si>
  <si>
    <t>Giardino d'infanzia</t>
  </si>
  <si>
    <t>Giocattoli, magazzino</t>
  </si>
  <si>
    <t>Giocattoli combustibili, fabbrica di</t>
  </si>
  <si>
    <t>Giocattoli incombustibili, fabbrica di</t>
  </si>
  <si>
    <t>Gioielleria, vendita</t>
  </si>
  <si>
    <t>Giradischi, fabbrica di</t>
  </si>
  <si>
    <t>Gomma, fabbrica di oggetti in</t>
  </si>
  <si>
    <t>Gomma, commercio della</t>
  </si>
  <si>
    <t>Grandi costruzioni metalliche</t>
  </si>
  <si>
    <t>Grandi magazzini</t>
  </si>
  <si>
    <t>Grassi commestibili, fabbrica di</t>
  </si>
  <si>
    <t>Grassi commestibili, spedizioniere</t>
  </si>
  <si>
    <t>Imballaggio, merce incombustibile</t>
  </si>
  <si>
    <t>Imballaggio, prodotti alimentari</t>
  </si>
  <si>
    <t>Imballaggio, materiale stampato</t>
  </si>
  <si>
    <t>Imballaggio, di tessuti</t>
  </si>
  <si>
    <t>Imballaggio, materiale combustibile</t>
  </si>
  <si>
    <t>Impiallacciatura, laboratorio di</t>
  </si>
  <si>
    <t>Incisione, laboratori (vetro o metallo)</t>
  </si>
  <si>
    <t>Iuta, tessitura</t>
  </si>
  <si>
    <t>Laboratori di batteriologia</t>
  </si>
  <si>
    <t>Laboratori di chimica</t>
  </si>
  <si>
    <t>Laboratori di elettrotecnica</t>
  </si>
  <si>
    <t>Laboratori fotografici</t>
  </si>
  <si>
    <t>Laboratori di metallurgia</t>
  </si>
  <si>
    <t>Laboratori di fisica</t>
  </si>
  <si>
    <t>Laboratori dentistici</t>
  </si>
  <si>
    <t>Macchinari ed attrezzi, esposizione</t>
  </si>
  <si>
    <t>Macchinari vari, fabbricazione</t>
  </si>
  <si>
    <t>Macchine per cucire, fabbrica di</t>
  </si>
  <si>
    <t>Macchine per cucire, vendita di</t>
  </si>
  <si>
    <t>Macchine per ufficio, fabbrica di</t>
  </si>
  <si>
    <t>Macchine per ufficio, vendita di</t>
  </si>
  <si>
    <t>Magazzini d'officina, laboratori ecc.</t>
  </si>
  <si>
    <t>Magazzini grandi</t>
  </si>
  <si>
    <t>Maglieria, fabbrica di prodotti a maglia</t>
  </si>
  <si>
    <t>Maglieria, laboratori</t>
  </si>
  <si>
    <t>Marmo o pietra naturale o artificiale articoli lavorazione</t>
  </si>
  <si>
    <t>Mastici, fabbrica di</t>
  </si>
  <si>
    <t>Materassi, fabbrica di</t>
  </si>
  <si>
    <t>Materiale sintetico espanso, preparaz.</t>
  </si>
  <si>
    <t>Materiale sintetico espanso, lavoraz.</t>
  </si>
  <si>
    <t>Materiale sintetico, saldatura</t>
  </si>
  <si>
    <t>Materiale sintetico, spedizioniere</t>
  </si>
  <si>
    <t>Mattatoio</t>
  </si>
  <si>
    <t>Metalli, commercio di</t>
  </si>
  <si>
    <t>Metalli, lavorazione in generale</t>
  </si>
  <si>
    <t>Metalli, officina di fresatura</t>
  </si>
  <si>
    <t>Metalli, pulitura dei</t>
  </si>
  <si>
    <t>Metalli, saldatura</t>
  </si>
  <si>
    <t>Metalli, taglio e foratura</t>
  </si>
  <si>
    <t>Metalli, trafilatura</t>
  </si>
  <si>
    <t>Metalli, tempera</t>
  </si>
  <si>
    <t>Metallici, articoli, fabbrica di</t>
  </si>
  <si>
    <t>Mobili, esposizione</t>
  </si>
  <si>
    <t>Mobili, spedizioniere</t>
  </si>
  <si>
    <t>Mobili in acciaio, fabbrica di</t>
  </si>
  <si>
    <t>Mobili in legno, esposizione</t>
  </si>
  <si>
    <t xml:space="preserve">Sulla base della tabella sopra riportata la classe di rischio del compartimento in esame è la  </t>
  </si>
  <si>
    <t>Tot. [MJ]</t>
  </si>
  <si>
    <t>Q.tà</t>
  </si>
  <si>
    <t>m</t>
  </si>
  <si>
    <t>y</t>
  </si>
  <si>
    <t>pezzo</t>
  </si>
  <si>
    <t>MJ</t>
  </si>
  <si>
    <t>UTILITY 01</t>
  </si>
  <si>
    <t>UTILITY 02</t>
  </si>
  <si>
    <t>Totale =</t>
  </si>
  <si>
    <t>mq</t>
  </si>
  <si>
    <t>(valore nominale del carico di incendio specifico di progetto)</t>
  </si>
  <si>
    <t>(carico di incendio specifico di progetto)</t>
  </si>
  <si>
    <t>mq  (superficie in pianta del compartimento)</t>
  </si>
  <si>
    <t>Valore MAGGIORATO per adeguamento al frattile 80%</t>
  </si>
  <si>
    <t>500 ≤ A &lt; 1000</t>
  </si>
  <si>
    <t>kg/mq</t>
  </si>
  <si>
    <t xml:space="preserve">pari a: </t>
  </si>
  <si>
    <t>Kg/mq</t>
  </si>
  <si>
    <t>lt</t>
  </si>
  <si>
    <t>Valori medi</t>
  </si>
  <si>
    <r>
      <t>A</t>
    </r>
    <r>
      <rPr>
        <b/>
        <vertAlign val="subscript"/>
        <sz val="9"/>
        <rFont val="Calibri"/>
        <family val="2"/>
      </rPr>
      <t xml:space="preserve"> </t>
    </r>
    <r>
      <rPr>
        <b/>
        <sz val="9"/>
        <rFont val="Calibri"/>
        <family val="2"/>
      </rPr>
      <t>=</t>
    </r>
  </si>
  <si>
    <t>1000 ≤ A &lt; 2500</t>
  </si>
  <si>
    <t>2500 ≤ A &lt; 5000</t>
  </si>
  <si>
    <t>5000 ≤ A &lt; 10000</t>
  </si>
  <si>
    <r>
      <t xml:space="preserve">Aree a </t>
    </r>
    <r>
      <rPr>
        <b/>
        <sz val="8"/>
        <rFont val="Calibri"/>
        <family val="2"/>
      </rPr>
      <t>basso rischio di incendio</t>
    </r>
    <r>
      <rPr>
        <sz val="8"/>
        <rFont val="Calibri"/>
        <family val="2"/>
      </rPr>
      <t xml:space="preserve"> in termini di probabilità di innesco, velocità di propagazione delle fiamme e possibilità di controllo dell’incendio da parte delle squadre di emergenza.</t>
    </r>
  </si>
  <si>
    <r>
      <t xml:space="preserve">Aree a </t>
    </r>
    <r>
      <rPr>
        <b/>
        <sz val="8"/>
        <rFont val="Calibri"/>
        <family val="2"/>
      </rPr>
      <t>moderato rischio di incendio</t>
    </r>
    <r>
      <rPr>
        <sz val="8"/>
        <rFont val="Calibri"/>
        <family val="2"/>
      </rPr>
      <t xml:space="preserve"> in termini di probabilità d’innesco, velocità di propagazione di un incendio e possibilità di controllo dell’incendio stesso da parte delle squadre di emergenza.</t>
    </r>
  </si>
  <si>
    <r>
      <t xml:space="preserve">Aree ad </t>
    </r>
    <r>
      <rPr>
        <b/>
        <sz val="8"/>
        <rFont val="Calibri"/>
        <family val="2"/>
      </rPr>
      <t>alto rischio di incendio</t>
    </r>
    <r>
      <rPr>
        <sz val="8"/>
        <rFont val="Calibri"/>
        <family val="2"/>
      </rPr>
      <t xml:space="preserve"> in termini di probabilità d’innesco, velocità di propagazione delle fiamme e possibilità di controllo dell’incendio da parte delle squadre di emergenza.</t>
    </r>
  </si>
  <si>
    <r>
      <t>d</t>
    </r>
    <r>
      <rPr>
        <b/>
        <vertAlign val="subscript"/>
        <sz val="8"/>
        <rFont val="Calibri"/>
        <family val="2"/>
      </rPr>
      <t xml:space="preserve">n </t>
    </r>
    <r>
      <rPr>
        <sz val="8"/>
        <rFont val="Calibri"/>
        <family val="2"/>
      </rPr>
      <t>=</t>
    </r>
  </si>
  <si>
    <r>
      <t>q</t>
    </r>
    <r>
      <rPr>
        <b/>
        <vertAlign val="subscript"/>
        <sz val="8"/>
        <rFont val="Calibri"/>
        <family val="2"/>
      </rPr>
      <t xml:space="preserve">f </t>
    </r>
    <r>
      <rPr>
        <sz val="8"/>
        <rFont val="Calibri"/>
        <family val="2"/>
      </rPr>
      <t>=</t>
    </r>
  </si>
  <si>
    <r>
      <t>q</t>
    </r>
    <r>
      <rPr>
        <b/>
        <vertAlign val="subscript"/>
        <sz val="8"/>
        <rFont val="Calibri"/>
        <family val="2"/>
      </rPr>
      <t xml:space="preserve">f,d </t>
    </r>
    <r>
      <rPr>
        <sz val="8"/>
        <rFont val="Calibri"/>
        <family val="2"/>
      </rPr>
      <t>=</t>
    </r>
  </si>
  <si>
    <r>
      <t>q</t>
    </r>
    <r>
      <rPr>
        <vertAlign val="subscript"/>
        <sz val="8"/>
        <rFont val="Calibri"/>
        <family val="2"/>
      </rPr>
      <t xml:space="preserve">f,d </t>
    </r>
  </si>
  <si>
    <r>
      <t>MJ/m</t>
    </r>
    <r>
      <rPr>
        <vertAlign val="superscript"/>
        <sz val="8"/>
        <rFont val="Calibri"/>
        <family val="2"/>
      </rPr>
      <t>2</t>
    </r>
  </si>
  <si>
    <t xml:space="preserve">protezione interna </t>
  </si>
  <si>
    <t xml:space="preserve">interna ed esterna </t>
  </si>
  <si>
    <t>ad acqua o schiuma e protezione interna</t>
  </si>
  <si>
    <t>ad acqua o schiuma e protezione esterna</t>
  </si>
  <si>
    <t>Impianto conforme
UNI 10779
con protezione:</t>
  </si>
  <si>
    <t>Sistema di controllo ed estinzione automatico
(conforme al Livello di prestazione IV)</t>
  </si>
  <si>
    <t>altro tipo e protezione interna</t>
  </si>
  <si>
    <t>altro tipo e protezione esterna</t>
  </si>
  <si>
    <t>Controllo fumi e calore</t>
  </si>
  <si>
    <t>almeno di
Livello II</t>
  </si>
  <si>
    <t>almeno di
Livello III</t>
  </si>
  <si>
    <t>Operatività antincendio</t>
  </si>
  <si>
    <t>almeno
di
Livello IV</t>
  </si>
  <si>
    <t>MJ/U.M.</t>
  </si>
  <si>
    <t>Gestione
della
sicurezza</t>
  </si>
  <si>
    <t>Rivelaz. e allarme incendio</t>
  </si>
  <si>
    <t>Flag</t>
  </si>
  <si>
    <t>Prodotto totale</t>
  </si>
  <si>
    <t>Classe minima di resistenza al fuoco:</t>
  </si>
  <si>
    <t xml:space="preserve">fino a </t>
  </si>
  <si>
    <t>superiore a</t>
  </si>
  <si>
    <t>Rif. Tab. S.2-3 del CO-PI</t>
  </si>
  <si>
    <t>Soluzione conforme al LIVELLO  I :</t>
  </si>
  <si>
    <t>Soluzione conforme al LIVELLO  II :</t>
  </si>
  <si>
    <t>Soluzione conforme al LIVELLO III :</t>
  </si>
  <si>
    <t>Soluzione conforme al LIVELLO IV :</t>
  </si>
  <si>
    <t>Soluzione conforme al LIVELLO V :</t>
  </si>
  <si>
    <t>Non sono fornite soluzioni conformi</t>
  </si>
  <si>
    <t>(Si veda paragrafo S.2.4.4)</t>
  </si>
  <si>
    <t>CLASSE RICAVATA per il LIVELLO III</t>
  </si>
  <si>
    <r>
      <t>m</t>
    </r>
    <r>
      <rPr>
        <vertAlign val="superscript"/>
        <sz val="8"/>
        <rFont val="Calibri"/>
        <family val="2"/>
      </rPr>
      <t>2</t>
    </r>
  </si>
  <si>
    <r>
      <t>Valore STATISTICO MEDIO - Media pesata - [MJ/m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]</t>
    </r>
  </si>
  <si>
    <t>% utilizzo del compartimento</t>
  </si>
  <si>
    <r>
      <t xml:space="preserve">A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10000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</si>
  <si>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q1 </t>
    </r>
    <r>
      <rPr>
        <sz val="8"/>
        <rFont val="Calibri"/>
        <family val="2"/>
      </rPr>
      <t>=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</si>
  <si>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q2 </t>
    </r>
    <r>
      <rPr>
        <sz val="8"/>
        <rFont val="Calibri"/>
        <family val="2"/>
      </rPr>
      <t>=</t>
    </r>
  </si>
  <si>
    <r>
      <rPr>
        <b/>
        <sz val="8"/>
        <rFont val="Symbol"/>
        <family val="1"/>
      </rPr>
      <t>d</t>
    </r>
    <r>
      <rPr>
        <b/>
        <vertAlign val="subscript"/>
        <sz val="8"/>
        <rFont val="Calibri"/>
        <family val="2"/>
      </rPr>
      <t xml:space="preserve">n </t>
    </r>
    <r>
      <rPr>
        <sz val="8"/>
        <rFont val="Calibri"/>
        <family val="2"/>
      </rPr>
      <t>=</t>
    </r>
  </si>
  <si>
    <r>
      <rPr>
        <sz val="11"/>
        <rFont val="Symbol"/>
        <family val="1"/>
      </rPr>
      <t>d</t>
    </r>
    <r>
      <rPr>
        <vertAlign val="subscript"/>
        <sz val="9"/>
        <rFont val="Calibri"/>
        <family val="2"/>
      </rPr>
      <t>q2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</si>
  <si>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q1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</si>
  <si>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q2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</si>
  <si>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q3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</si>
  <si>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q4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</si>
  <si>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q5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</si>
  <si>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q6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</si>
  <si>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q7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</si>
  <si>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q8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</si>
  <si>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q9</t>
    </r>
  </si>
  <si>
    <r>
      <rPr>
        <sz val="8"/>
        <rFont val="Symbol"/>
        <family val="1"/>
      </rPr>
      <t>d</t>
    </r>
    <r>
      <rPr>
        <vertAlign val="subscript"/>
        <sz val="8"/>
        <rFont val="Calibri"/>
        <family val="2"/>
      </rPr>
      <t>q10</t>
    </r>
  </si>
  <si>
    <t>mm/min</t>
  </si>
  <si>
    <t>kg/mc</t>
  </si>
  <si>
    <t>velocità di carbonozzazione</t>
  </si>
  <si>
    <t>legno laminato incollato di dentità &gt; 290 Kg/mc</t>
  </si>
  <si>
    <t>legno massiccio di dentità &gt; 290 Kg/mc</t>
  </si>
  <si>
    <t>Tipo</t>
  </si>
  <si>
    <t>Conifere e faggio</t>
  </si>
  <si>
    <t>Latifoglie</t>
  </si>
  <si>
    <t>legno massiccio o laminato incollato di dentità &gt; 290 Kg/mc</t>
  </si>
  <si>
    <t>legno massiccio o laminato incollato di dentità &gt; 450 Kg/mc</t>
  </si>
  <si>
    <t>min</t>
  </si>
  <si>
    <t>Tab. S.2-8</t>
  </si>
  <si>
    <t>CONVERSIONE kg di LEGNO in MJ (1 kg = 17, 5 MJ)</t>
  </si>
  <si>
    <t>CONVERSIONI da Kcal/kg a MJ/kg (1 MJ = 238 Kcal/kg)</t>
  </si>
  <si>
    <t>LIVELLO I</t>
  </si>
  <si>
    <t>LIVELLO II</t>
  </si>
  <si>
    <t>LIVELLO III</t>
  </si>
  <si>
    <t>LIVELLO IV</t>
  </si>
  <si>
    <t>LIVELLO V</t>
  </si>
  <si>
    <t xml:space="preserve">superficie lignea esposta al fuoco: </t>
  </si>
  <si>
    <t xml:space="preserve">velocità di carbonizzazione del tipo di legno: </t>
  </si>
  <si>
    <t xml:space="preserve">densità del legno in esame: </t>
  </si>
  <si>
    <t>MJ/mq senza struttura legnea</t>
  </si>
  <si>
    <t xml:space="preserve">cui corrisponde un tempo di esposizione di : </t>
  </si>
  <si>
    <t xml:space="preserve">che, rapportata alla superficie del compartimento, è pari a: </t>
  </si>
  <si>
    <t xml:space="preserve">La classe di riferimento del compartimento per la conformità al livello III è pari a : </t>
  </si>
  <si>
    <t xml:space="preserve">Sulla base della tabella sopra riportata la classe di rischio del compartimento in esame è :  </t>
  </si>
  <si>
    <t>Essenza</t>
  </si>
  <si>
    <t>Tabella delle soluzioni conformi per i vari livelli in assenza di strutture portanti lignee</t>
  </si>
  <si>
    <t xml:space="preserve">la quantità di legno che partecipa all'incendio nel sopra indicato intervallo di tempo è pari a : </t>
  </si>
  <si>
    <t xml:space="preserve">Presenza di strutture portanti in legno : </t>
  </si>
  <si>
    <t>Densità [kg/mc]</t>
  </si>
  <si>
    <t>Abete rosso</t>
  </si>
  <si>
    <t>Abete bianco</t>
  </si>
  <si>
    <t>Cirmolo</t>
  </si>
  <si>
    <t>Salice</t>
  </si>
  <si>
    <t>Palissandri d'Asia</t>
  </si>
  <si>
    <t>Ulivo</t>
  </si>
  <si>
    <t>Rovere</t>
  </si>
  <si>
    <t>Palissandri d'Africa</t>
  </si>
  <si>
    <t>Faggio</t>
  </si>
  <si>
    <t>Frassino</t>
  </si>
  <si>
    <t>Noce</t>
  </si>
  <si>
    <t>Quercia</t>
  </si>
  <si>
    <t>Acero</t>
  </si>
  <si>
    <t>Betulla</t>
  </si>
  <si>
    <t>Larice</t>
  </si>
  <si>
    <t>Tiglio</t>
  </si>
  <si>
    <t>Mogano</t>
  </si>
  <si>
    <t>Ciliegio</t>
  </si>
  <si>
    <t>Olmo</t>
  </si>
  <si>
    <t>Pino marittimo</t>
  </si>
  <si>
    <t>Cipresso</t>
  </si>
  <si>
    <t>Castagno</t>
  </si>
  <si>
    <t>Pino silvestre</t>
  </si>
  <si>
    <t>Pioppi euroamericani</t>
  </si>
  <si>
    <t>Valore medio</t>
  </si>
  <si>
    <t>Noce nero</t>
  </si>
  <si>
    <t>MJ/mq con struttura legnea</t>
  </si>
  <si>
    <t>&lt;- Non eliminare la riga 44 - contiene Flag di note</t>
  </si>
  <si>
    <r>
      <t>q</t>
    </r>
    <r>
      <rPr>
        <vertAlign val="subscript"/>
        <sz val="8"/>
        <rFont val="Calibri"/>
        <family val="2"/>
      </rPr>
      <t>f,legno</t>
    </r>
  </si>
  <si>
    <t>(cfr. S.2.4.2)</t>
  </si>
  <si>
    <t>(cfr. S.2.4.3)</t>
  </si>
  <si>
    <t xml:space="preserve">Livello di conformità di riferimento : </t>
  </si>
  <si>
    <t xml:space="preserve">tempo di esposizione di : </t>
  </si>
  <si>
    <t>Nessun requisito minimo imposto (cfr. S.2.4.1)</t>
  </si>
  <si>
    <t>Possibilità di inserire altre essenze legnose -&gt;</t>
  </si>
  <si>
    <t>Parte compartimento 1</t>
  </si>
  <si>
    <r>
      <t xml:space="preserve">q </t>
    </r>
    <r>
      <rPr>
        <i/>
        <vertAlign val="subscript"/>
        <sz val="8"/>
        <rFont val="Calibri"/>
        <family val="2"/>
      </rPr>
      <t>f,d</t>
    </r>
    <r>
      <rPr>
        <i/>
        <sz val="8"/>
        <rFont val="Calibri"/>
        <family val="2"/>
      </rPr>
      <t xml:space="preserve"> = </t>
    </r>
  </si>
  <si>
    <r>
      <t xml:space="preserve">legno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</si>
  <si>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</si>
  <si>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290 Kg/mc</t>
    </r>
  </si>
  <si>
    <r>
      <t xml:space="preserve">legno massiccio o laminato incollato di densità </t>
    </r>
    <r>
      <rPr>
        <sz val="8"/>
        <rFont val="Calibri"/>
        <family val="2"/>
      </rPr>
      <t>≥</t>
    </r>
    <r>
      <rPr>
        <sz val="8"/>
        <rFont val="Calibri"/>
        <family val="2"/>
      </rPr>
      <t xml:space="preserve"> 450 Kg/mc</t>
    </r>
  </si>
  <si>
    <t>Laboratorio di produzione</t>
  </si>
  <si>
    <t>%</t>
  </si>
  <si>
    <t>Polietilene in bobine</t>
  </si>
  <si>
    <t>Totale</t>
  </si>
  <si>
    <t>incidenza %</t>
  </si>
  <si>
    <t>Carta in bobine  e cartoni</t>
  </si>
  <si>
    <t>sec.</t>
  </si>
  <si>
    <t>a) Valutazione della velocità caratteristica prevalente di crescita dell'incendio secondo esempi del CO.PI.</t>
  </si>
  <si>
    <t>Incidenza percentuale dei prodotti presenti nel deposito (Compartimento N.1) nel calcolo del carico di incendio</t>
  </si>
  <si>
    <t>Totali</t>
  </si>
  <si>
    <r>
      <t>t</t>
    </r>
    <r>
      <rPr>
        <b/>
        <sz val="9"/>
        <rFont val="Symbol"/>
        <family val="1"/>
      </rPr>
      <t>a</t>
    </r>
    <r>
      <rPr>
        <b/>
        <sz val="9"/>
        <rFont val="Calibri"/>
        <family val="2"/>
      </rPr>
      <t xml:space="preserve"> [sec]</t>
    </r>
  </si>
  <si>
    <t>Energia [MJ]</t>
  </si>
  <si>
    <r>
      <t>t</t>
    </r>
    <r>
      <rPr>
        <b/>
        <sz val="9"/>
        <rFont val="Symbol"/>
        <family val="1"/>
      </rPr>
      <t>a</t>
    </r>
    <r>
      <rPr>
        <b/>
        <sz val="9"/>
        <rFont val="Calibri"/>
        <family val="2"/>
      </rPr>
      <t xml:space="preserve"> x Energia</t>
    </r>
  </si>
  <si>
    <r>
      <t>Media pesata dei t</t>
    </r>
    <r>
      <rPr>
        <b/>
        <sz val="9"/>
        <rFont val="Symbol"/>
        <family val="1"/>
      </rPr>
      <t xml:space="preserve">a </t>
    </r>
    <r>
      <rPr>
        <b/>
        <sz val="9"/>
        <rFont val="Calibri"/>
        <family val="2"/>
      </rPr>
      <t>secondo i valori proposti dal CO.PI. =</t>
    </r>
  </si>
  <si>
    <r>
      <t>Media pesata dei t</t>
    </r>
    <r>
      <rPr>
        <b/>
        <sz val="9"/>
        <rFont val="Symbol"/>
        <family val="1"/>
      </rPr>
      <t>a</t>
    </r>
    <r>
      <rPr>
        <b/>
        <sz val="9"/>
        <rFont val="Calibri"/>
        <family val="2"/>
      </rPr>
      <t xml:space="preserve">  secondo valori reperibili in letteratura =</t>
    </r>
  </si>
  <si>
    <t>Materiale plastico apparecchiature elettrico/elettroniche</t>
  </si>
  <si>
    <t>Gas liquefatti in bombolette spray
(n-butano, propano, isobutano)</t>
  </si>
  <si>
    <t>Poliestere in bobine</t>
  </si>
  <si>
    <t>Polistirene (solo prodotto finito: vassoi)</t>
  </si>
  <si>
    <r>
      <rPr>
        <i/>
        <vertAlign val="superscript"/>
        <sz val="8"/>
        <rFont val="Calibri"/>
        <family val="2"/>
      </rPr>
      <t>[1]</t>
    </r>
    <r>
      <rPr>
        <i/>
        <sz val="8"/>
        <rFont val="Calibri"/>
        <family val="2"/>
      </rPr>
      <t xml:space="preserve"> Valori tratti da HesKestad G. - 1982 - Ove non noti è stato mantenuto il valore proposto dal CO.PI per incendi ultra rapidi.</t>
    </r>
  </si>
  <si>
    <r>
      <t xml:space="preserve">b) Valutazione della velocità caratteristica prevalente di crescita dell'incendio secondo dati reperiti in letteratura </t>
    </r>
    <r>
      <rPr>
        <b/>
        <i/>
        <vertAlign val="superscript"/>
        <sz val="9"/>
        <rFont val="Calibri"/>
        <family val="2"/>
      </rPr>
      <t>[1]</t>
    </r>
  </si>
  <si>
    <t>Comp. N.</t>
  </si>
  <si>
    <t>Deposito materie prime e prodotti finiti</t>
  </si>
  <si>
    <r>
      <t>Valore prevalente di t</t>
    </r>
    <r>
      <rPr>
        <b/>
        <sz val="9"/>
        <rFont val="Symbol"/>
        <family val="1"/>
      </rPr>
      <t>a</t>
    </r>
    <r>
      <rPr>
        <b/>
        <sz val="9"/>
        <rFont val="Calibri"/>
        <family val="2"/>
      </rPr>
      <t xml:space="preserve"> assunto a base di progetto per il Compartimento N.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</si>
</sst>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"/>
    <numFmt numFmtId="171" formatCode="0.00000000"/>
    <numFmt numFmtId="172" formatCode="0.0%"/>
    <numFmt numFmtId="173" formatCode="0.0E+00"/>
    <numFmt numFmtId="174" formatCode="0E+00"/>
  </numFmts>
  <fonts count="1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vertAlign val="subscript"/>
      <sz val="9"/>
      <name val="Calibri"/>
      <family val="2"/>
    </font>
    <font>
      <b/>
      <vertAlign val="subscript"/>
      <sz val="8"/>
      <name val="Calibri"/>
      <family val="2"/>
    </font>
    <font>
      <vertAlign val="subscript"/>
      <sz val="9"/>
      <name val="Calibri"/>
      <family val="2"/>
    </font>
    <font>
      <vertAlign val="subscript"/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i/>
      <sz val="9"/>
      <name val="Symbol"/>
      <family val="1"/>
    </font>
    <font>
      <b/>
      <sz val="8"/>
      <name val="Symbol"/>
      <family val="1"/>
    </font>
    <font>
      <sz val="11"/>
      <name val="Symbol"/>
      <family val="1"/>
    </font>
    <font>
      <sz val="8"/>
      <name val="Symbol"/>
      <family val="1"/>
    </font>
    <font>
      <b/>
      <sz val="8"/>
      <name val="Arial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i/>
      <sz val="8"/>
      <name val="Tahoma"/>
      <family val="2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i/>
      <sz val="8"/>
      <name val="Calibri"/>
      <family val="2"/>
    </font>
    <font>
      <i/>
      <vertAlign val="subscript"/>
      <sz val="8"/>
      <name val="Calibri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Symbol"/>
      <family val="1"/>
    </font>
    <font>
      <b/>
      <i/>
      <vertAlign val="superscript"/>
      <sz val="9"/>
      <name val="Calibri"/>
      <family val="2"/>
    </font>
    <font>
      <i/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6"/>
      <name val="Calibri"/>
      <family val="2"/>
    </font>
    <font>
      <b/>
      <sz val="10"/>
      <color indexed="10"/>
      <name val="Calibri"/>
      <family val="2"/>
    </font>
    <font>
      <b/>
      <i/>
      <sz val="8"/>
      <name val="Calibri"/>
      <family val="2"/>
    </font>
    <font>
      <b/>
      <sz val="8"/>
      <color indexed="10"/>
      <name val="Calibri"/>
      <family val="2"/>
    </font>
    <font>
      <b/>
      <sz val="11"/>
      <name val="Calibri"/>
      <family val="2"/>
    </font>
    <font>
      <b/>
      <sz val="8"/>
      <color indexed="12"/>
      <name val="Calibri"/>
      <family val="2"/>
    </font>
    <font>
      <b/>
      <u val="single"/>
      <sz val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6"/>
      <color indexed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6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0"/>
      <name val="Arial"/>
      <family val="2"/>
    </font>
    <font>
      <b/>
      <sz val="9"/>
      <color rgb="FF0000F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>
        <color rgb="FF00B05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rgb="FF00B050"/>
      </left>
      <right style="thin"/>
      <top style="thin"/>
      <bottom style="thick">
        <color rgb="FF00B05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n"/>
    </border>
    <border>
      <left>
        <color indexed="63"/>
      </left>
      <right>
        <color indexed="63"/>
      </right>
      <top style="thick">
        <color rgb="FF00B050"/>
      </top>
      <bottom style="thin"/>
    </border>
    <border>
      <left>
        <color indexed="63"/>
      </left>
      <right style="thick">
        <color rgb="FF00B050"/>
      </right>
      <top style="thick">
        <color rgb="FF00B050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B050"/>
      </left>
      <right style="thin"/>
      <top style="thick">
        <color rgb="FF00B050"/>
      </top>
      <bottom style="thin"/>
    </border>
    <border>
      <left style="thick">
        <color rgb="FF00B050"/>
      </left>
      <right style="thin"/>
      <top style="thin"/>
      <bottom style="thin"/>
    </border>
    <border>
      <left style="thin"/>
      <right style="thick">
        <color rgb="FF00B050"/>
      </right>
      <top style="thin"/>
      <bottom style="thin"/>
    </border>
    <border>
      <left style="thin"/>
      <right style="thick">
        <color rgb="FF00B050"/>
      </right>
      <top style="thin"/>
      <bottom style="thick">
        <color rgb="FF00B050"/>
      </bottom>
    </border>
    <border>
      <left style="thin"/>
      <right>
        <color indexed="63"/>
      </right>
      <top style="thick">
        <color rgb="FF00B050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00B05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2" applyNumberFormat="0" applyFill="0" applyAlignment="0" applyProtection="0"/>
    <xf numFmtId="0" fontId="86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0" fillId="0" borderId="11" xfId="46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1" fontId="0" fillId="0" borderId="11" xfId="46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6" applyFon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9" fillId="33" borderId="13" xfId="0" applyFont="1" applyFill="1" applyBorder="1" applyAlignment="1">
      <alignment vertical="center" wrapText="1"/>
    </xf>
    <xf numFmtId="2" fontId="100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61" fillId="34" borderId="0" xfId="0" applyFont="1" applyFill="1" applyAlignment="1" applyProtection="1">
      <alignment vertical="center"/>
      <protection/>
    </xf>
    <xf numFmtId="0" fontId="61" fillId="34" borderId="0" xfId="0" applyFont="1" applyFill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horizontal="right" vertical="center"/>
      <protection/>
    </xf>
    <xf numFmtId="2" fontId="65" fillId="0" borderId="0" xfId="0" applyNumberFormat="1" applyFont="1" applyFill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2" fontId="13" fillId="0" borderId="17" xfId="0" applyNumberFormat="1" applyFont="1" applyFill="1" applyBorder="1" applyAlignment="1" applyProtection="1">
      <alignment horizontal="center" vertical="center"/>
      <protection/>
    </xf>
    <xf numFmtId="2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2" fontId="12" fillId="0" borderId="16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right" vertical="center"/>
      <protection/>
    </xf>
    <xf numFmtId="2" fontId="13" fillId="0" borderId="22" xfId="0" applyNumberFormat="1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2" fontId="12" fillId="0" borderId="23" xfId="0" applyNumberFormat="1" applyFont="1" applyBorder="1" applyAlignment="1" applyProtection="1">
      <alignment horizontal="center" vertical="center"/>
      <protection/>
    </xf>
    <xf numFmtId="2" fontId="12" fillId="0" borderId="24" xfId="0" applyNumberFormat="1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2" fontId="12" fillId="0" borderId="14" xfId="0" applyNumberFormat="1" applyFont="1" applyBorder="1" applyAlignment="1" applyProtection="1">
      <alignment horizontal="center" vertical="center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166" fontId="13" fillId="0" borderId="17" xfId="0" applyNumberFormat="1" applyFont="1" applyBorder="1" applyAlignment="1" applyProtection="1">
      <alignment horizontal="center" vertical="center"/>
      <protection/>
    </xf>
    <xf numFmtId="2" fontId="14" fillId="8" borderId="16" xfId="0" applyNumberFormat="1" applyFont="1" applyFill="1" applyBorder="1" applyAlignment="1" applyProtection="1">
      <alignment horizontal="center" vertical="center"/>
      <protection locked="0"/>
    </xf>
    <xf numFmtId="2" fontId="13" fillId="8" borderId="22" xfId="0" applyNumberFormat="1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3" fillId="8" borderId="26" xfId="0" applyFont="1" applyFill="1" applyBorder="1" applyAlignment="1" applyProtection="1">
      <alignment horizontal="center" vertical="center"/>
      <protection locked="0"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01" fillId="33" borderId="32" xfId="0" applyFont="1" applyFill="1" applyBorder="1" applyAlignment="1" applyProtection="1">
      <alignment horizontal="center" vertical="center"/>
      <protection/>
    </xf>
    <xf numFmtId="0" fontId="62" fillId="33" borderId="33" xfId="0" applyFont="1" applyFill="1" applyBorder="1" applyAlignment="1" applyProtection="1">
      <alignment horizontal="center" vertical="center"/>
      <protection/>
    </xf>
    <xf numFmtId="2" fontId="12" fillId="33" borderId="31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2" fontId="12" fillId="0" borderId="21" xfId="0" applyNumberFormat="1" applyFont="1" applyBorder="1" applyAlignment="1" applyProtection="1">
      <alignment horizontal="center" vertical="center"/>
      <protection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2" fontId="13" fillId="0" borderId="16" xfId="0" applyNumberFormat="1" applyFont="1" applyFill="1" applyBorder="1" applyAlignment="1" applyProtection="1">
      <alignment horizontal="center" vertical="center" wrapText="1"/>
      <protection/>
    </xf>
    <xf numFmtId="9" fontId="12" fillId="0" borderId="16" xfId="50" applyFont="1" applyFill="1" applyBorder="1" applyAlignment="1" applyProtection="1">
      <alignment horizontal="center" vertical="center"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2" fontId="69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2" fontId="15" fillId="0" borderId="16" xfId="0" applyNumberFormat="1" applyFont="1" applyFill="1" applyBorder="1" applyAlignment="1" applyProtection="1">
      <alignment horizontal="center" vertical="center"/>
      <protection/>
    </xf>
    <xf numFmtId="9" fontId="15" fillId="0" borderId="16" xfId="5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63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horizontal="right" vertical="center"/>
      <protection/>
    </xf>
    <xf numFmtId="2" fontId="13" fillId="0" borderId="35" xfId="0" applyNumberFormat="1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2" fillId="0" borderId="35" xfId="0" applyFont="1" applyBorder="1" applyAlignment="1" applyProtection="1">
      <alignment vertical="center"/>
      <protection/>
    </xf>
    <xf numFmtId="0" fontId="61" fillId="0" borderId="35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2" fontId="13" fillId="8" borderId="16" xfId="0" applyNumberFormat="1" applyFont="1" applyFill="1" applyBorder="1" applyAlignment="1" applyProtection="1">
      <alignment horizontal="center" vertical="center"/>
      <protection locked="0"/>
    </xf>
    <xf numFmtId="2" fontId="101" fillId="8" borderId="16" xfId="0" applyNumberFormat="1" applyFont="1" applyFill="1" applyBorder="1" applyAlignment="1" applyProtection="1">
      <alignment horizontal="center" vertical="center"/>
      <protection locked="0"/>
    </xf>
    <xf numFmtId="0" fontId="66" fillId="8" borderId="14" xfId="0" applyFont="1" applyFill="1" applyBorder="1" applyAlignment="1" applyProtection="1">
      <alignment horizontal="center" vertical="center"/>
      <protection locked="0"/>
    </xf>
    <xf numFmtId="2" fontId="66" fillId="8" borderId="14" xfId="0" applyNumberFormat="1" applyFont="1" applyFill="1" applyBorder="1" applyAlignment="1" applyProtection="1">
      <alignment horizontal="center" vertical="center"/>
      <protection locked="0"/>
    </xf>
    <xf numFmtId="166" fontId="101" fillId="33" borderId="36" xfId="0" applyNumberFormat="1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2" fontId="61" fillId="35" borderId="0" xfId="0" applyNumberFormat="1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center" vertical="center"/>
      <protection/>
    </xf>
    <xf numFmtId="0" fontId="16" fillId="35" borderId="28" xfId="0" applyFont="1" applyFill="1" applyBorder="1" applyAlignment="1" applyProtection="1">
      <alignment horizontal="center" vertical="center"/>
      <protection/>
    </xf>
    <xf numFmtId="0" fontId="13" fillId="35" borderId="29" xfId="0" applyFont="1" applyFill="1" applyBorder="1" applyAlignment="1" applyProtection="1">
      <alignment horizontal="center" vertical="center"/>
      <protection/>
    </xf>
    <xf numFmtId="0" fontId="16" fillId="35" borderId="3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3" fillId="35" borderId="31" xfId="0" applyFont="1" applyFill="1" applyBorder="1" applyAlignment="1" applyProtection="1">
      <alignment horizontal="center" vertical="center"/>
      <protection/>
    </xf>
    <xf numFmtId="0" fontId="101" fillId="35" borderId="32" xfId="0" applyFont="1" applyFill="1" applyBorder="1" applyAlignment="1" applyProtection="1">
      <alignment horizontal="center" vertical="center"/>
      <protection/>
    </xf>
    <xf numFmtId="0" fontId="62" fillId="35" borderId="33" xfId="0" applyFont="1" applyFill="1" applyBorder="1" applyAlignment="1" applyProtection="1">
      <alignment horizontal="center" vertical="center"/>
      <protection/>
    </xf>
    <xf numFmtId="2" fontId="12" fillId="35" borderId="31" xfId="0" applyNumberFormat="1" applyFont="1" applyFill="1" applyBorder="1" applyAlignment="1" applyProtection="1">
      <alignment horizontal="center" vertical="center"/>
      <protection/>
    </xf>
    <xf numFmtId="166" fontId="101" fillId="35" borderId="39" xfId="0" applyNumberFormat="1" applyFont="1" applyFill="1" applyBorder="1" applyAlignment="1" applyProtection="1">
      <alignment horizontal="center" vertical="center"/>
      <protection/>
    </xf>
    <xf numFmtId="0" fontId="13" fillId="35" borderId="40" xfId="0" applyFont="1" applyFill="1" applyBorder="1" applyAlignment="1" applyProtection="1">
      <alignment horizontal="center" vertical="center"/>
      <protection/>
    </xf>
    <xf numFmtId="0" fontId="16" fillId="35" borderId="31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vertical="center"/>
      <protection/>
    </xf>
    <xf numFmtId="0" fontId="12" fillId="35" borderId="30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vertical="center"/>
      <protection/>
    </xf>
    <xf numFmtId="0" fontId="12" fillId="35" borderId="0" xfId="0" applyFont="1" applyFill="1" applyAlignment="1" applyProtection="1">
      <alignment vertical="center"/>
      <protection/>
    </xf>
    <xf numFmtId="0" fontId="13" fillId="35" borderId="30" xfId="0" applyFont="1" applyFill="1" applyBorder="1" applyAlignment="1" applyProtection="1">
      <alignment horizontal="center" vertical="center"/>
      <protection/>
    </xf>
    <xf numFmtId="0" fontId="66" fillId="35" borderId="0" xfId="0" applyFont="1" applyFill="1" applyBorder="1" applyAlignment="1" applyProtection="1">
      <alignment horizontal="center" vertical="center"/>
      <protection/>
    </xf>
    <xf numFmtId="0" fontId="66" fillId="35" borderId="31" xfId="0" applyFont="1" applyFill="1" applyBorder="1" applyAlignment="1" applyProtection="1">
      <alignment horizontal="center" vertical="center"/>
      <protection/>
    </xf>
    <xf numFmtId="0" fontId="12" fillId="35" borderId="3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5" borderId="41" xfId="0" applyFont="1" applyFill="1" applyBorder="1" applyAlignment="1" applyProtection="1">
      <alignment horizontal="center" vertical="center"/>
      <protection/>
    </xf>
    <xf numFmtId="0" fontId="12" fillId="35" borderId="42" xfId="0" applyFont="1" applyFill="1" applyBorder="1" applyAlignment="1" applyProtection="1">
      <alignment vertical="center"/>
      <protection/>
    </xf>
    <xf numFmtId="0" fontId="12" fillId="35" borderId="38" xfId="0" applyFont="1" applyFill="1" applyBorder="1" applyAlignment="1" applyProtection="1">
      <alignment vertical="center"/>
      <protection/>
    </xf>
    <xf numFmtId="0" fontId="70" fillId="35" borderId="0" xfId="0" applyFont="1" applyFill="1" applyAlignment="1" applyProtection="1">
      <alignment horizontal="right" vertical="center" wrapText="1"/>
      <protection/>
    </xf>
    <xf numFmtId="0" fontId="61" fillId="35" borderId="0" xfId="0" applyFont="1" applyFill="1" applyAlignment="1" applyProtection="1">
      <alignment horizontal="center" vertical="center"/>
      <protection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0" xfId="0" applyFont="1" applyFill="1" applyBorder="1" applyAlignment="1" applyProtection="1">
      <alignment vertical="center"/>
      <protection/>
    </xf>
    <xf numFmtId="0" fontId="63" fillId="35" borderId="0" xfId="0" applyFont="1" applyFill="1" applyBorder="1" applyAlignment="1" applyProtection="1">
      <alignment horizontal="left" vertical="center" wrapText="1"/>
      <protection/>
    </xf>
    <xf numFmtId="0" fontId="15" fillId="35" borderId="0" xfId="0" applyFont="1" applyFill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 wrapText="1"/>
      <protection/>
    </xf>
    <xf numFmtId="2" fontId="12" fillId="35" borderId="0" xfId="0" applyNumberFormat="1" applyFont="1" applyFill="1" applyBorder="1" applyAlignment="1" applyProtection="1">
      <alignment horizontal="center" vertical="center"/>
      <protection/>
    </xf>
    <xf numFmtId="2" fontId="16" fillId="35" borderId="0" xfId="0" applyNumberFormat="1" applyFont="1" applyFill="1" applyBorder="1" applyAlignment="1" applyProtection="1">
      <alignment horizontal="center" vertical="center"/>
      <protection/>
    </xf>
    <xf numFmtId="2" fontId="12" fillId="35" borderId="0" xfId="0" applyNumberFormat="1" applyFont="1" applyFill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43" xfId="0" applyFont="1" applyFill="1" applyBorder="1" applyAlignment="1" applyProtection="1">
      <alignment horizontal="center" vertical="center"/>
      <protection/>
    </xf>
    <xf numFmtId="2" fontId="13" fillId="35" borderId="43" xfId="0" applyNumberFormat="1" applyFont="1" applyFill="1" applyBorder="1" applyAlignment="1" applyProtection="1" quotePrefix="1">
      <alignment horizontal="center" vertical="center"/>
      <protection/>
    </xf>
    <xf numFmtId="0" fontId="1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2" fontId="16" fillId="0" borderId="16" xfId="0" applyNumberFormat="1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35" borderId="11" xfId="0" applyFont="1" applyFill="1" applyBorder="1" applyAlignment="1" applyProtection="1">
      <alignment vertical="center"/>
      <protection/>
    </xf>
    <xf numFmtId="2" fontId="12" fillId="35" borderId="44" xfId="0" applyNumberFormat="1" applyFont="1" applyFill="1" applyBorder="1" applyAlignment="1" applyProtection="1">
      <alignment vertical="center"/>
      <protection/>
    </xf>
    <xf numFmtId="0" fontId="12" fillId="35" borderId="45" xfId="0" applyFont="1" applyFill="1" applyBorder="1" applyAlignment="1" applyProtection="1">
      <alignment vertical="center"/>
      <protection/>
    </xf>
    <xf numFmtId="2" fontId="12" fillId="35" borderId="46" xfId="0" applyNumberFormat="1" applyFont="1" applyFill="1" applyBorder="1" applyAlignment="1" applyProtection="1">
      <alignment vertical="center"/>
      <protection/>
    </xf>
    <xf numFmtId="0" fontId="13" fillId="35" borderId="47" xfId="0" applyFont="1" applyFill="1" applyBorder="1" applyAlignment="1" applyProtection="1">
      <alignment horizontal="center" vertical="center"/>
      <protection/>
    </xf>
    <xf numFmtId="0" fontId="13" fillId="35" borderId="48" xfId="0" applyFont="1" applyFill="1" applyBorder="1" applyAlignment="1" applyProtection="1">
      <alignment horizontal="center" vertical="center"/>
      <protection/>
    </xf>
    <xf numFmtId="0" fontId="13" fillId="35" borderId="49" xfId="0" applyFont="1" applyFill="1" applyBorder="1" applyAlignment="1" applyProtection="1">
      <alignment horizontal="center" vertical="center"/>
      <protection/>
    </xf>
    <xf numFmtId="0" fontId="63" fillId="14" borderId="50" xfId="0" applyFont="1" applyFill="1" applyBorder="1" applyAlignment="1" applyProtection="1">
      <alignment horizontal="center" vertical="center"/>
      <protection locked="0"/>
    </xf>
    <xf numFmtId="2" fontId="13" fillId="35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horizontal="center" vertical="center"/>
      <protection/>
    </xf>
    <xf numFmtId="166" fontId="101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horizontal="left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2" fillId="33" borderId="0" xfId="0" applyNumberFormat="1" applyFont="1" applyFill="1" applyBorder="1" applyAlignment="1" applyProtection="1">
      <alignment vertical="center"/>
      <protection/>
    </xf>
    <xf numFmtId="2" fontId="16" fillId="33" borderId="0" xfId="0" applyNumberFormat="1" applyFont="1" applyFill="1" applyAlignment="1" applyProtection="1">
      <alignment horizontal="center" vertical="center"/>
      <protection/>
    </xf>
    <xf numFmtId="2" fontId="101" fillId="33" borderId="51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Alignment="1" applyProtection="1">
      <alignment horizontal="center" vertical="center"/>
      <protection/>
    </xf>
    <xf numFmtId="0" fontId="103" fillId="33" borderId="51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2" fontId="101" fillId="33" borderId="0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Border="1" applyAlignment="1" applyProtection="1">
      <alignment horizontal="left" vertical="center"/>
      <protection/>
    </xf>
    <xf numFmtId="0" fontId="13" fillId="7" borderId="16" xfId="0" applyFont="1" applyFill="1" applyBorder="1" applyAlignment="1" applyProtection="1">
      <alignment vertical="center"/>
      <protection/>
    </xf>
    <xf numFmtId="0" fontId="13" fillId="7" borderId="16" xfId="0" applyFont="1" applyFill="1" applyBorder="1" applyAlignment="1" applyProtection="1">
      <alignment horizontal="center" vertical="center"/>
      <protection/>
    </xf>
    <xf numFmtId="0" fontId="13" fillId="7" borderId="16" xfId="0" applyFont="1" applyFill="1" applyBorder="1" applyAlignment="1" applyProtection="1">
      <alignment horizontal="left" vertical="center"/>
      <protection/>
    </xf>
    <xf numFmtId="2" fontId="13" fillId="7" borderId="16" xfId="0" applyNumberFormat="1" applyFont="1" applyFill="1" applyBorder="1" applyAlignment="1" applyProtection="1">
      <alignment horizontal="center" vertical="center"/>
      <protection/>
    </xf>
    <xf numFmtId="0" fontId="13" fillId="13" borderId="16" xfId="0" applyFont="1" applyFill="1" applyBorder="1" applyAlignment="1" applyProtection="1">
      <alignment horizontal="center" vertical="center"/>
      <protection/>
    </xf>
    <xf numFmtId="2" fontId="13" fillId="13" borderId="16" xfId="0" applyNumberFormat="1" applyFont="1" applyFill="1" applyBorder="1" applyAlignment="1" applyProtection="1">
      <alignment horizontal="center" vertical="center"/>
      <protection/>
    </xf>
    <xf numFmtId="0" fontId="13" fillId="19" borderId="16" xfId="0" applyFont="1" applyFill="1" applyBorder="1" applyAlignment="1" applyProtection="1">
      <alignment vertical="center"/>
      <protection/>
    </xf>
    <xf numFmtId="0" fontId="13" fillId="19" borderId="16" xfId="0" applyFont="1" applyFill="1" applyBorder="1" applyAlignment="1" applyProtection="1">
      <alignment horizontal="center" vertical="center"/>
      <protection/>
    </xf>
    <xf numFmtId="2" fontId="13" fillId="19" borderId="16" xfId="0" applyNumberFormat="1" applyFont="1" applyFill="1" applyBorder="1" applyAlignment="1" applyProtection="1">
      <alignment horizontal="center" vertical="center"/>
      <protection/>
    </xf>
    <xf numFmtId="0" fontId="13" fillId="36" borderId="16" xfId="0" applyFont="1" applyFill="1" applyBorder="1" applyAlignment="1" applyProtection="1">
      <alignment vertical="center"/>
      <protection/>
    </xf>
    <xf numFmtId="0" fontId="13" fillId="36" borderId="16" xfId="0" applyFont="1" applyFill="1" applyBorder="1" applyAlignment="1" applyProtection="1">
      <alignment horizontal="center" vertical="center"/>
      <protection/>
    </xf>
    <xf numFmtId="2" fontId="13" fillId="36" borderId="16" xfId="0" applyNumberFormat="1" applyFont="1" applyFill="1" applyBorder="1" applyAlignment="1" applyProtection="1">
      <alignment horizontal="center" vertical="center"/>
      <protection/>
    </xf>
    <xf numFmtId="0" fontId="104" fillId="37" borderId="16" xfId="0" applyFont="1" applyFill="1" applyBorder="1" applyAlignment="1" applyProtection="1">
      <alignment vertical="center"/>
      <protection/>
    </xf>
    <xf numFmtId="0" fontId="104" fillId="37" borderId="16" xfId="0" applyFont="1" applyFill="1" applyBorder="1" applyAlignment="1" applyProtection="1">
      <alignment horizontal="center" vertical="center"/>
      <protection/>
    </xf>
    <xf numFmtId="2" fontId="104" fillId="37" borderId="16" xfId="0" applyNumberFormat="1" applyFont="1" applyFill="1" applyBorder="1" applyAlignment="1" applyProtection="1">
      <alignment horizontal="center" vertical="center"/>
      <protection/>
    </xf>
    <xf numFmtId="0" fontId="62" fillId="35" borderId="52" xfId="0" applyFont="1" applyFill="1" applyBorder="1" applyAlignment="1" applyProtection="1">
      <alignment horizontal="center" vertical="center"/>
      <protection/>
    </xf>
    <xf numFmtId="0" fontId="62" fillId="35" borderId="53" xfId="0" applyFont="1" applyFill="1" applyBorder="1" applyAlignment="1" applyProtection="1">
      <alignment horizontal="center" vertical="center"/>
      <protection/>
    </xf>
    <xf numFmtId="0" fontId="62" fillId="35" borderId="54" xfId="0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Border="1" applyAlignment="1" applyProtection="1">
      <alignment horizontal="center" vertic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13" fillId="38" borderId="48" xfId="0" applyFont="1" applyFill="1" applyBorder="1" applyAlignment="1" applyProtection="1">
      <alignment horizontal="center" vertical="center"/>
      <protection/>
    </xf>
    <xf numFmtId="0" fontId="13" fillId="38" borderId="49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vertical="center"/>
      <protection/>
    </xf>
    <xf numFmtId="0" fontId="12" fillId="38" borderId="45" xfId="0" applyFont="1" applyFill="1" applyBorder="1" applyAlignment="1" applyProtection="1">
      <alignment vertical="center"/>
      <protection/>
    </xf>
    <xf numFmtId="2" fontId="12" fillId="38" borderId="44" xfId="0" applyNumberFormat="1" applyFont="1" applyFill="1" applyBorder="1" applyAlignment="1" applyProtection="1">
      <alignment horizontal="center" vertical="center"/>
      <protection/>
    </xf>
    <xf numFmtId="2" fontId="12" fillId="38" borderId="46" xfId="0" applyNumberFormat="1" applyFont="1" applyFill="1" applyBorder="1" applyAlignment="1" applyProtection="1">
      <alignment horizontal="center" vertical="center"/>
      <protection/>
    </xf>
    <xf numFmtId="0" fontId="13" fillId="38" borderId="55" xfId="0" applyFont="1" applyFill="1" applyBorder="1" applyAlignment="1" applyProtection="1">
      <alignment horizontal="center" vertical="center"/>
      <protection/>
    </xf>
    <xf numFmtId="0" fontId="12" fillId="38" borderId="56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29" fillId="39" borderId="57" xfId="0" applyFont="1" applyFill="1" applyBorder="1" applyAlignment="1" applyProtection="1">
      <alignment horizontal="left" vertical="center" indent="1"/>
      <protection/>
    </xf>
    <xf numFmtId="0" fontId="29" fillId="39" borderId="58" xfId="0" applyFont="1" applyFill="1" applyBorder="1" applyAlignment="1" applyProtection="1">
      <alignment horizontal="center" vertical="center"/>
      <protection/>
    </xf>
    <xf numFmtId="2" fontId="62" fillId="35" borderId="0" xfId="0" applyNumberFormat="1" applyFont="1" applyFill="1" applyBorder="1" applyAlignment="1" applyProtection="1">
      <alignment horizontal="right" vertical="center"/>
      <protection/>
    </xf>
    <xf numFmtId="0" fontId="105" fillId="35" borderId="0" xfId="0" applyFont="1" applyFill="1" applyAlignment="1" applyProtection="1">
      <alignment horizontal="left" vertical="center"/>
      <protection/>
    </xf>
    <xf numFmtId="0" fontId="106" fillId="35" borderId="0" xfId="0" applyFont="1" applyFill="1" applyAlignment="1" applyProtection="1">
      <alignment horizontal="left" vertical="center"/>
      <protection/>
    </xf>
    <xf numFmtId="0" fontId="61" fillId="35" borderId="0" xfId="0" applyFont="1" applyFill="1" applyBorder="1" applyAlignment="1" applyProtection="1">
      <alignment horizontal="left" vertical="center"/>
      <protection/>
    </xf>
    <xf numFmtId="167" fontId="76" fillId="35" borderId="0" xfId="0" applyNumberFormat="1" applyFont="1" applyFill="1" applyBorder="1" applyAlignment="1" applyProtection="1">
      <alignment horizontal="center" vertical="center"/>
      <protection/>
    </xf>
    <xf numFmtId="2" fontId="103" fillId="0" borderId="0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12" fillId="33" borderId="59" xfId="0" applyFont="1" applyFill="1" applyBorder="1" applyAlignment="1" applyProtection="1">
      <alignment horizontal="right" vertical="center"/>
      <protection/>
    </xf>
    <xf numFmtId="0" fontId="12" fillId="33" borderId="60" xfId="0" applyFont="1" applyFill="1" applyBorder="1" applyAlignment="1" applyProtection="1">
      <alignment horizontal="right" vertical="center"/>
      <protection/>
    </xf>
    <xf numFmtId="0" fontId="12" fillId="33" borderId="60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62" fillId="33" borderId="61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13" fillId="40" borderId="21" xfId="0" applyFont="1" applyFill="1" applyBorder="1" applyAlignment="1" applyProtection="1">
      <alignment horizontal="center" vertical="center"/>
      <protection locked="0"/>
    </xf>
    <xf numFmtId="2" fontId="13" fillId="40" borderId="21" xfId="0" applyNumberFormat="1" applyFont="1" applyFill="1" applyBorder="1" applyAlignment="1" applyProtection="1">
      <alignment horizontal="center" vertical="center"/>
      <protection locked="0"/>
    </xf>
    <xf numFmtId="0" fontId="13" fillId="8" borderId="51" xfId="0" applyFont="1" applyFill="1" applyBorder="1" applyAlignment="1" applyProtection="1">
      <alignment horizontal="right" vertical="center"/>
      <protection/>
    </xf>
    <xf numFmtId="2" fontId="13" fillId="8" borderId="51" xfId="0" applyNumberFormat="1" applyFont="1" applyFill="1" applyBorder="1" applyAlignment="1" applyProtection="1">
      <alignment horizontal="center" vertical="center"/>
      <protection/>
    </xf>
    <xf numFmtId="0" fontId="13" fillId="8" borderId="51" xfId="0" applyFont="1" applyFill="1" applyBorder="1" applyAlignment="1" applyProtection="1">
      <alignment vertical="center"/>
      <protection/>
    </xf>
    <xf numFmtId="0" fontId="16" fillId="8" borderId="62" xfId="0" applyFont="1" applyFill="1" applyBorder="1" applyAlignment="1" applyProtection="1">
      <alignment vertical="center"/>
      <protection/>
    </xf>
    <xf numFmtId="2" fontId="13" fillId="8" borderId="62" xfId="0" applyNumberFormat="1" applyFont="1" applyFill="1" applyBorder="1" applyAlignment="1" applyProtection="1">
      <alignment horizontal="center" vertical="center"/>
      <protection/>
    </xf>
    <xf numFmtId="0" fontId="13" fillId="8" borderId="62" xfId="0" applyFont="1" applyFill="1" applyBorder="1" applyAlignment="1" applyProtection="1">
      <alignment vertical="center"/>
      <protection/>
    </xf>
    <xf numFmtId="0" fontId="12" fillId="8" borderId="62" xfId="0" applyFont="1" applyFill="1" applyBorder="1" applyAlignment="1" applyProtection="1">
      <alignment vertical="center"/>
      <protection/>
    </xf>
    <xf numFmtId="0" fontId="15" fillId="8" borderId="62" xfId="0" applyFont="1" applyFill="1" applyBorder="1" applyAlignment="1" applyProtection="1">
      <alignment vertical="center"/>
      <protection/>
    </xf>
    <xf numFmtId="0" fontId="14" fillId="8" borderId="62" xfId="0" applyFont="1" applyFill="1" applyBorder="1" applyAlignment="1" applyProtection="1">
      <alignment horizontal="right" vertical="center"/>
      <protection/>
    </xf>
    <xf numFmtId="0" fontId="14" fillId="8" borderId="62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right" vertical="center"/>
      <protection/>
    </xf>
    <xf numFmtId="0" fontId="62" fillId="35" borderId="63" xfId="0" applyFont="1" applyFill="1" applyBorder="1" applyAlignment="1" applyProtection="1">
      <alignment horizontal="center" vertical="center"/>
      <protection/>
    </xf>
    <xf numFmtId="0" fontId="13" fillId="35" borderId="64" xfId="0" applyFont="1" applyFill="1" applyBorder="1" applyAlignment="1" applyProtection="1">
      <alignment horizontal="center" vertical="center"/>
      <protection/>
    </xf>
    <xf numFmtId="0" fontId="13" fillId="35" borderId="65" xfId="0" applyFont="1" applyFill="1" applyBorder="1" applyAlignment="1" applyProtection="1">
      <alignment horizontal="center" vertical="center"/>
      <protection/>
    </xf>
    <xf numFmtId="2" fontId="13" fillId="35" borderId="66" xfId="0" applyNumberFormat="1" applyFont="1" applyFill="1" applyBorder="1" applyAlignment="1" applyProtection="1" quotePrefix="1">
      <alignment horizontal="center" vertical="center"/>
      <protection/>
    </xf>
    <xf numFmtId="0" fontId="62" fillId="35" borderId="67" xfId="0" applyFont="1" applyFill="1" applyBorder="1" applyAlignment="1" applyProtection="1">
      <alignment horizontal="center" vertical="center"/>
      <protection/>
    </xf>
    <xf numFmtId="0" fontId="31" fillId="39" borderId="58" xfId="0" applyFont="1" applyFill="1" applyBorder="1" applyAlignment="1" applyProtection="1">
      <alignment horizontal="center" vertical="center"/>
      <protection/>
    </xf>
    <xf numFmtId="0" fontId="31" fillId="39" borderId="57" xfId="0" applyFont="1" applyFill="1" applyBorder="1" applyAlignment="1" applyProtection="1">
      <alignment horizontal="left" vertical="center" indent="1"/>
      <protection/>
    </xf>
    <xf numFmtId="0" fontId="107" fillId="0" borderId="16" xfId="0" applyFont="1" applyFill="1" applyBorder="1" applyAlignment="1" applyProtection="1">
      <alignment horizontal="right" vertical="center"/>
      <protection/>
    </xf>
    <xf numFmtId="0" fontId="108" fillId="35" borderId="0" xfId="0" applyFont="1" applyFill="1" applyAlignment="1" applyProtection="1">
      <alignment horizontal="right" vertical="center"/>
      <protection/>
    </xf>
    <xf numFmtId="0" fontId="35" fillId="0" borderId="68" xfId="0" applyFont="1" applyBorder="1" applyAlignment="1" applyProtection="1">
      <alignment horizontal="right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35" fillId="0" borderId="68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2" fontId="37" fillId="0" borderId="68" xfId="0" applyNumberFormat="1" applyFont="1" applyBorder="1" applyAlignment="1" applyProtection="1">
      <alignment horizontal="left" vertical="center"/>
      <protection/>
    </xf>
    <xf numFmtId="2" fontId="101" fillId="0" borderId="0" xfId="0" applyNumberFormat="1" applyFont="1" applyBorder="1" applyAlignment="1" applyProtection="1">
      <alignment horizontal="right" vertical="center"/>
      <protection/>
    </xf>
    <xf numFmtId="0" fontId="38" fillId="10" borderId="69" xfId="0" applyFont="1" applyFill="1" applyBorder="1" applyAlignment="1" applyProtection="1">
      <alignment horizontal="left" vertical="center" indent="1"/>
      <protection/>
    </xf>
    <xf numFmtId="0" fontId="38" fillId="10" borderId="70" xfId="0" applyFont="1" applyFill="1" applyBorder="1" applyAlignment="1" applyProtection="1">
      <alignment horizontal="center" vertical="center"/>
      <protection/>
    </xf>
    <xf numFmtId="0" fontId="38" fillId="8" borderId="70" xfId="0" applyFont="1" applyFill="1" applyBorder="1" applyAlignment="1" applyProtection="1">
      <alignment horizontal="center" vertical="center"/>
      <protection locked="0"/>
    </xf>
    <xf numFmtId="0" fontId="38" fillId="8" borderId="69" xfId="0" applyFont="1" applyFill="1" applyBorder="1" applyAlignment="1" applyProtection="1">
      <alignment horizontal="left" vertical="center" indent="1"/>
      <protection locked="0"/>
    </xf>
    <xf numFmtId="10" fontId="35" fillId="35" borderId="0" xfId="50" applyNumberFormat="1" applyFont="1" applyFill="1" applyBorder="1" applyAlignment="1" applyProtection="1">
      <alignment vertical="center"/>
      <protection/>
    </xf>
    <xf numFmtId="10" fontId="12" fillId="35" borderId="0" xfId="0" applyNumberFormat="1" applyFont="1" applyFill="1" applyAlignment="1" applyProtection="1">
      <alignment vertical="center"/>
      <protection/>
    </xf>
    <xf numFmtId="2" fontId="66" fillId="0" borderId="26" xfId="0" applyNumberFormat="1" applyFont="1" applyBorder="1" applyAlignment="1" applyProtection="1">
      <alignment horizontal="right" vertical="center"/>
      <protection/>
    </xf>
    <xf numFmtId="2" fontId="66" fillId="0" borderId="0" xfId="0" applyNumberFormat="1" applyFont="1" applyBorder="1" applyAlignment="1" applyProtection="1">
      <alignment horizontal="right" vertical="center"/>
      <protection/>
    </xf>
    <xf numFmtId="0" fontId="66" fillId="8" borderId="14" xfId="0" applyFont="1" applyFill="1" applyBorder="1" applyAlignment="1" applyProtection="1">
      <alignment horizontal="right" vertical="center"/>
      <protection locked="0"/>
    </xf>
    <xf numFmtId="2" fontId="66" fillId="8" borderId="14" xfId="0" applyNumberFormat="1" applyFont="1" applyFill="1" applyBorder="1" applyAlignment="1" applyProtection="1">
      <alignment horizontal="right" vertical="center"/>
      <protection locked="0"/>
    </xf>
    <xf numFmtId="0" fontId="12" fillId="33" borderId="59" xfId="0" applyFont="1" applyFill="1" applyBorder="1" applyAlignment="1" applyProtection="1">
      <alignment vertical="center"/>
      <protection/>
    </xf>
    <xf numFmtId="0" fontId="13" fillId="19" borderId="16" xfId="0" applyFont="1" applyFill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3" fillId="13" borderId="16" xfId="0" applyFont="1" applyFill="1" applyBorder="1" applyAlignment="1" applyProtection="1">
      <alignment horizontal="left" vertical="center"/>
      <protection/>
    </xf>
    <xf numFmtId="0" fontId="13" fillId="13" borderId="16" xfId="0" applyFont="1" applyFill="1" applyBorder="1" applyAlignment="1" applyProtection="1">
      <alignment vertical="center"/>
      <protection/>
    </xf>
    <xf numFmtId="0" fontId="13" fillId="36" borderId="16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2" fontId="12" fillId="0" borderId="22" xfId="0" applyNumberFormat="1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04" fillId="37" borderId="16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right" vertical="center"/>
      <protection/>
    </xf>
    <xf numFmtId="0" fontId="13" fillId="33" borderId="71" xfId="0" applyFont="1" applyFill="1" applyBorder="1" applyAlignment="1" applyProtection="1">
      <alignment horizontal="center" vertical="center" wrapText="1"/>
      <protection/>
    </xf>
    <xf numFmtId="0" fontId="1" fillId="33" borderId="62" xfId="0" applyFont="1" applyFill="1" applyBorder="1" applyAlignment="1" applyProtection="1">
      <alignment vertical="center"/>
      <protection/>
    </xf>
    <xf numFmtId="0" fontId="1" fillId="33" borderId="72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104" fillId="37" borderId="16" xfId="0" applyFont="1" applyFill="1" applyBorder="1" applyAlignment="1" applyProtection="1">
      <alignment horizontal="left" vertical="center"/>
      <protection/>
    </xf>
    <xf numFmtId="0" fontId="109" fillId="37" borderId="16" xfId="0" applyFont="1" applyFill="1" applyBorder="1" applyAlignment="1" applyProtection="1">
      <alignment vertical="center"/>
      <protection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59" xfId="0" applyFont="1" applyFill="1" applyBorder="1" applyAlignment="1" applyProtection="1">
      <alignment vertical="center"/>
      <protection/>
    </xf>
    <xf numFmtId="2" fontId="12" fillId="0" borderId="22" xfId="0" applyNumberFormat="1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 wrapText="1"/>
      <protection/>
    </xf>
    <xf numFmtId="0" fontId="68" fillId="35" borderId="0" xfId="0" applyFont="1" applyFill="1" applyAlignment="1" applyProtection="1">
      <alignment horizontal="right" vertical="center"/>
      <protection/>
    </xf>
    <xf numFmtId="0" fontId="61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left" vertical="center" wrapText="1"/>
      <protection/>
    </xf>
    <xf numFmtId="0" fontId="35" fillId="0" borderId="16" xfId="0" applyFont="1" applyBorder="1" applyAlignment="1" applyProtection="1">
      <alignment vertical="center" wrapText="1"/>
      <protection/>
    </xf>
    <xf numFmtId="0" fontId="101" fillId="8" borderId="16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8" borderId="16" xfId="0" applyFont="1" applyFill="1" applyBorder="1" applyAlignment="1" applyProtection="1">
      <alignment horizontal="left" vertical="center" wrapText="1"/>
      <protection locked="0"/>
    </xf>
    <xf numFmtId="0" fontId="12" fillId="35" borderId="73" xfId="0" applyFont="1" applyFill="1" applyBorder="1" applyAlignment="1" applyProtection="1">
      <alignment horizontal="center" vertical="center"/>
      <protection/>
    </xf>
    <xf numFmtId="0" fontId="12" fillId="38" borderId="70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right" vertical="center"/>
      <protection/>
    </xf>
    <xf numFmtId="0" fontId="15" fillId="0" borderId="35" xfId="0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8" borderId="51" xfId="0" applyFont="1" applyFill="1" applyBorder="1" applyAlignment="1" applyProtection="1">
      <alignment horizontal="left" vertical="center" wrapText="1"/>
      <protection locked="0"/>
    </xf>
    <xf numFmtId="0" fontId="13" fillId="19" borderId="16" xfId="0" applyFont="1" applyFill="1" applyBorder="1" applyAlignment="1" applyProtection="1">
      <alignment horizontal="left" vertical="center"/>
      <protection/>
    </xf>
    <xf numFmtId="0" fontId="27" fillId="19" borderId="16" xfId="0" applyFont="1" applyFill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101" fillId="0" borderId="74" xfId="0" applyFont="1" applyBorder="1" applyAlignment="1" applyProtection="1">
      <alignment horizontal="center" vertical="center" wrapText="1"/>
      <protection/>
    </xf>
    <xf numFmtId="0" fontId="108" fillId="0" borderId="74" xfId="0" applyFont="1" applyBorder="1" applyAlignment="1" applyProtection="1">
      <alignment horizontal="center" vertical="center" wrapText="1"/>
      <protection/>
    </xf>
    <xf numFmtId="0" fontId="101" fillId="0" borderId="74" xfId="0" applyFont="1" applyBorder="1" applyAlignment="1" applyProtection="1">
      <alignment horizontal="center" vertical="center"/>
      <protection/>
    </xf>
    <xf numFmtId="0" fontId="108" fillId="0" borderId="74" xfId="0" applyFont="1" applyBorder="1" applyAlignment="1" applyProtection="1">
      <alignment horizontal="center" vertical="center"/>
      <protection/>
    </xf>
    <xf numFmtId="0" fontId="13" fillId="13" borderId="16" xfId="0" applyFont="1" applyFill="1" applyBorder="1" applyAlignment="1" applyProtection="1">
      <alignment horizontal="left" vertical="center"/>
      <protection/>
    </xf>
    <xf numFmtId="0" fontId="13" fillId="13" borderId="16" xfId="0" applyFont="1" applyFill="1" applyBorder="1" applyAlignment="1" applyProtection="1">
      <alignment vertical="center"/>
      <protection/>
    </xf>
    <xf numFmtId="0" fontId="13" fillId="36" borderId="16" xfId="0" applyFont="1" applyFill="1" applyBorder="1" applyAlignment="1" applyProtection="1">
      <alignment horizontal="left" vertical="center"/>
      <protection/>
    </xf>
    <xf numFmtId="0" fontId="27" fillId="36" borderId="16" xfId="0" applyFont="1" applyFill="1" applyBorder="1" applyAlignment="1" applyProtection="1">
      <alignment vertical="center"/>
      <protection/>
    </xf>
    <xf numFmtId="0" fontId="110" fillId="35" borderId="11" xfId="0" applyFont="1" applyFill="1" applyBorder="1" applyAlignment="1" applyProtection="1">
      <alignment horizontal="center" vertical="center"/>
      <protection/>
    </xf>
    <xf numFmtId="0" fontId="110" fillId="35" borderId="75" xfId="0" applyFont="1" applyFill="1" applyBorder="1" applyAlignment="1" applyProtection="1">
      <alignment horizontal="center" vertical="center"/>
      <protection/>
    </xf>
    <xf numFmtId="0" fontId="66" fillId="8" borderId="14" xfId="0" applyFont="1" applyFill="1" applyBorder="1" applyAlignment="1" applyProtection="1">
      <alignment horizontal="left" vertical="center"/>
      <protection locked="0"/>
    </xf>
    <xf numFmtId="0" fontId="66" fillId="8" borderId="26" xfId="0" applyFont="1" applyFill="1" applyBorder="1" applyAlignment="1" applyProtection="1">
      <alignment horizontal="left" vertical="center"/>
      <protection locked="0"/>
    </xf>
    <xf numFmtId="0" fontId="66" fillId="8" borderId="16" xfId="0" applyFont="1" applyFill="1" applyBorder="1" applyAlignment="1" applyProtection="1">
      <alignment horizontal="left" vertical="center"/>
      <protection locked="0"/>
    </xf>
    <xf numFmtId="0" fontId="66" fillId="8" borderId="21" xfId="0" applyFont="1" applyFill="1" applyBorder="1" applyAlignment="1" applyProtection="1">
      <alignment horizontal="left" vertical="center"/>
      <protection locked="0"/>
    </xf>
    <xf numFmtId="0" fontId="66" fillId="8" borderId="26" xfId="0" applyFont="1" applyFill="1" applyBorder="1" applyAlignment="1" applyProtection="1">
      <alignment horizontal="left" vertical="center" wrapText="1"/>
      <protection locked="0"/>
    </xf>
    <xf numFmtId="0" fontId="66" fillId="8" borderId="16" xfId="0" applyFont="1" applyFill="1" applyBorder="1" applyAlignment="1" applyProtection="1">
      <alignment horizontal="left" vertical="center" wrapText="1"/>
      <protection locked="0"/>
    </xf>
    <xf numFmtId="0" fontId="66" fillId="8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01" fillId="0" borderId="51" xfId="0" applyFont="1" applyBorder="1" applyAlignment="1" applyProtection="1">
      <alignment horizontal="center" vertical="center" wrapText="1"/>
      <protection/>
    </xf>
    <xf numFmtId="0" fontId="100" fillId="0" borderId="51" xfId="0" applyFont="1" applyBorder="1" applyAlignment="1" applyProtection="1">
      <alignment horizontal="center" vertical="center" wrapText="1"/>
      <protection/>
    </xf>
    <xf numFmtId="0" fontId="101" fillId="0" borderId="51" xfId="0" applyFont="1" applyBorder="1" applyAlignment="1" applyProtection="1">
      <alignment horizontal="center" vertical="center"/>
      <protection/>
    </xf>
    <xf numFmtId="0" fontId="100" fillId="0" borderId="51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70" fillId="33" borderId="0" xfId="0" applyFont="1" applyFill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8" borderId="76" xfId="0" applyFont="1" applyFill="1" applyBorder="1" applyAlignment="1" applyProtection="1">
      <alignment horizontal="left" vertical="center" wrapText="1"/>
      <protection locked="0"/>
    </xf>
    <xf numFmtId="0" fontId="9" fillId="4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8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 indent="1"/>
    </xf>
    <xf numFmtId="41" fontId="1" fillId="0" borderId="11" xfId="46" applyFont="1" applyBorder="1" applyAlignment="1">
      <alignment vertical="center" wrapText="1"/>
    </xf>
    <xf numFmtId="41" fontId="1" fillId="0" borderId="11" xfId="46" applyFont="1" applyBorder="1" applyAlignment="1">
      <alignment vertical="center"/>
    </xf>
    <xf numFmtId="0" fontId="100" fillId="33" borderId="51" xfId="0" applyFont="1" applyFill="1" applyBorder="1" applyAlignment="1">
      <alignment horizontal="left" vertical="center" wrapText="1" indent="1"/>
    </xf>
    <xf numFmtId="41" fontId="1" fillId="0" borderId="0" xfId="46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9" fillId="4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1" fontId="8" fillId="0" borderId="11" xfId="46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1"/>
    </xf>
    <xf numFmtId="0" fontId="8" fillId="0" borderId="51" xfId="0" applyFont="1" applyBorder="1" applyAlignment="1">
      <alignment horizontal="left" vertical="center" wrapText="1" indent="1"/>
    </xf>
    <xf numFmtId="0" fontId="8" fillId="0" borderId="73" xfId="0" applyFont="1" applyBorder="1" applyAlignment="1">
      <alignment horizontal="left" vertical="center" wrapText="1" indent="1"/>
    </xf>
    <xf numFmtId="41" fontId="8" fillId="0" borderId="0" xfId="46" applyFont="1" applyAlignment="1">
      <alignment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44" borderId="77" xfId="0" applyFont="1" applyFill="1" applyBorder="1" applyAlignment="1">
      <alignment horizontal="center" vertical="center" wrapText="1"/>
    </xf>
    <xf numFmtId="0" fontId="9" fillId="44" borderId="74" xfId="0" applyFont="1" applyFill="1" applyBorder="1" applyAlignment="1">
      <alignment horizontal="center" vertical="center" wrapText="1"/>
    </xf>
    <xf numFmtId="0" fontId="9" fillId="44" borderId="78" xfId="0" applyFont="1" applyFill="1" applyBorder="1" applyAlignment="1">
      <alignment horizontal="center" vertical="center" wrapText="1"/>
    </xf>
    <xf numFmtId="0" fontId="9" fillId="44" borderId="79" xfId="0" applyFont="1" applyFill="1" applyBorder="1" applyAlignment="1">
      <alignment horizontal="center" vertical="center" wrapText="1"/>
    </xf>
    <xf numFmtId="0" fontId="9" fillId="44" borderId="35" xfId="0" applyFont="1" applyFill="1" applyBorder="1" applyAlignment="1">
      <alignment horizontal="center" vertical="center" wrapText="1"/>
    </xf>
    <xf numFmtId="0" fontId="9" fillId="44" borderId="80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1" fontId="8" fillId="0" borderId="13" xfId="46" applyFont="1" applyBorder="1" applyAlignment="1">
      <alignment vertical="center" wrapText="1"/>
    </xf>
    <xf numFmtId="41" fontId="8" fillId="0" borderId="73" xfId="46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4" fillId="0" borderId="81" xfId="0" applyFont="1" applyBorder="1" applyAlignment="1" applyProtection="1">
      <alignment horizontal="center" vertical="center"/>
      <protection/>
    </xf>
    <xf numFmtId="0" fontId="14" fillId="0" borderId="81" xfId="0" applyFont="1" applyBorder="1" applyAlignment="1" applyProtection="1">
      <alignment horizontal="center" vertical="center"/>
      <protection/>
    </xf>
    <xf numFmtId="0" fontId="15" fillId="0" borderId="81" xfId="0" applyFont="1" applyBorder="1" applyAlignment="1" applyProtection="1">
      <alignment horizontal="center" vertical="center"/>
      <protection/>
    </xf>
    <xf numFmtId="0" fontId="14" fillId="0" borderId="81" xfId="0" applyFont="1" applyFill="1" applyBorder="1" applyAlignment="1" applyProtection="1">
      <alignment horizontal="center" vertical="center"/>
      <protection/>
    </xf>
    <xf numFmtId="0" fontId="78" fillId="0" borderId="51" xfId="0" applyFont="1" applyFill="1" applyBorder="1" applyAlignment="1" applyProtection="1">
      <alignment horizontal="center" vertical="center"/>
      <protection/>
    </xf>
    <xf numFmtId="0" fontId="78" fillId="0" borderId="82" xfId="0" applyFont="1" applyFill="1" applyBorder="1" applyAlignment="1" applyProtection="1">
      <alignment horizontal="center" vertical="center"/>
      <protection/>
    </xf>
    <xf numFmtId="2" fontId="15" fillId="0" borderId="51" xfId="0" applyNumberFormat="1" applyFont="1" applyBorder="1" applyAlignment="1" applyProtection="1">
      <alignment horizontal="right" vertical="center"/>
      <protection/>
    </xf>
    <xf numFmtId="2" fontId="15" fillId="0" borderId="82" xfId="0" applyNumberFormat="1" applyFont="1" applyBorder="1" applyAlignment="1" applyProtection="1">
      <alignment horizontal="right" vertical="center"/>
      <protection/>
    </xf>
    <xf numFmtId="0" fontId="12" fillId="35" borderId="11" xfId="0" applyFont="1" applyFill="1" applyBorder="1" applyAlignment="1" applyProtection="1">
      <alignment horizontal="left" vertical="center"/>
      <protection/>
    </xf>
    <xf numFmtId="0" fontId="61" fillId="45" borderId="0" xfId="0" applyFont="1" applyFill="1" applyAlignment="1" applyProtection="1">
      <alignment vertical="center"/>
      <protection/>
    </xf>
    <xf numFmtId="0" fontId="15" fillId="45" borderId="0" xfId="0" applyFont="1" applyFill="1" applyAlignment="1" applyProtection="1">
      <alignment vertical="center"/>
      <protection/>
    </xf>
    <xf numFmtId="0" fontId="16" fillId="45" borderId="0" xfId="0" applyFont="1" applyFill="1" applyAlignment="1" applyProtection="1">
      <alignment vertical="center"/>
      <protection/>
    </xf>
    <xf numFmtId="0" fontId="16" fillId="45" borderId="0" xfId="0" applyFont="1" applyFill="1" applyAlignment="1" applyProtection="1">
      <alignment horizontal="center" vertical="center"/>
      <protection/>
    </xf>
    <xf numFmtId="0" fontId="12" fillId="45" borderId="0" xfId="0" applyFont="1" applyFill="1" applyBorder="1" applyAlignment="1" applyProtection="1">
      <alignment vertical="center"/>
      <protection/>
    </xf>
    <xf numFmtId="0" fontId="12" fillId="45" borderId="0" xfId="0" applyFont="1" applyFill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8" fillId="0" borderId="51" xfId="0" applyNumberFormat="1" applyFont="1" applyFill="1" applyBorder="1" applyAlignment="1" applyProtection="1">
      <alignment horizontal="left" vertical="center"/>
      <protection/>
    </xf>
    <xf numFmtId="0" fontId="78" fillId="0" borderId="51" xfId="0" applyFont="1" applyFill="1" applyBorder="1" applyAlignment="1" applyProtection="1">
      <alignment horizontal="right" vertical="center"/>
      <protection/>
    </xf>
    <xf numFmtId="172" fontId="15" fillId="0" borderId="51" xfId="50" applyNumberFormat="1" applyFont="1" applyBorder="1" applyAlignment="1" applyProtection="1">
      <alignment horizontal="right" vertical="center" indent="1"/>
      <protection/>
    </xf>
    <xf numFmtId="0" fontId="78" fillId="0" borderId="82" xfId="0" applyNumberFormat="1" applyFont="1" applyFill="1" applyBorder="1" applyAlignment="1" applyProtection="1">
      <alignment horizontal="left" vertical="center"/>
      <protection/>
    </xf>
    <xf numFmtId="0" fontId="78" fillId="0" borderId="82" xfId="0" applyFont="1" applyFill="1" applyBorder="1" applyAlignment="1" applyProtection="1">
      <alignment horizontal="right" vertical="center"/>
      <protection/>
    </xf>
    <xf numFmtId="172" fontId="15" fillId="0" borderId="82" xfId="50" applyNumberFormat="1" applyFont="1" applyBorder="1" applyAlignment="1" applyProtection="1">
      <alignment horizontal="right" vertical="center" indent="1"/>
      <protection/>
    </xf>
    <xf numFmtId="0" fontId="14" fillId="0" borderId="0" xfId="0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horizontal="right" vertical="center"/>
      <protection/>
    </xf>
    <xf numFmtId="172" fontId="14" fillId="0" borderId="0" xfId="0" applyNumberFormat="1" applyFont="1" applyAlignment="1" applyProtection="1">
      <alignment horizontal="right" vertical="center" indent="1"/>
      <protection/>
    </xf>
    <xf numFmtId="0" fontId="78" fillId="0" borderId="51" xfId="0" applyFont="1" applyFill="1" applyBorder="1" applyAlignment="1" applyProtection="1">
      <alignment horizontal="left" vertical="center"/>
      <protection/>
    </xf>
    <xf numFmtId="0" fontId="78" fillId="0" borderId="82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right" vertical="center"/>
      <protection/>
    </xf>
    <xf numFmtId="2" fontId="15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14" fillId="8" borderId="0" xfId="0" applyFont="1" applyFill="1" applyAlignment="1" applyProtection="1">
      <alignment vertical="center"/>
      <protection/>
    </xf>
    <xf numFmtId="0" fontId="14" fillId="8" borderId="0" xfId="0" applyFont="1" applyFill="1" applyAlignment="1" applyProtection="1">
      <alignment horizontal="left" vertical="center"/>
      <protection/>
    </xf>
    <xf numFmtId="0" fontId="14" fillId="8" borderId="51" xfId="0" applyFont="1" applyFill="1" applyBorder="1" applyAlignment="1" applyProtection="1">
      <alignment horizontal="center" vertical="center"/>
      <protection locked="0"/>
    </xf>
    <xf numFmtId="0" fontId="14" fillId="8" borderId="82" xfId="0" applyFont="1" applyFill="1" applyBorder="1" applyAlignment="1" applyProtection="1">
      <alignment horizontal="center" vertical="center"/>
      <protection locked="0"/>
    </xf>
    <xf numFmtId="0" fontId="105" fillId="8" borderId="0" xfId="0" applyFont="1" applyFill="1" applyAlignment="1" applyProtection="1">
      <alignment horizontal="center" vertical="center"/>
      <protection locked="0"/>
    </xf>
    <xf numFmtId="0" fontId="62" fillId="8" borderId="76" xfId="0" applyFont="1" applyFill="1" applyBorder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horizontal="center" vertical="center"/>
      <protection/>
    </xf>
    <xf numFmtId="0" fontId="62" fillId="8" borderId="51" xfId="0" applyFont="1" applyFill="1" applyBorder="1" applyAlignment="1" applyProtection="1">
      <alignment horizontal="center" vertical="center" wrapText="1"/>
      <protection locked="0"/>
    </xf>
    <xf numFmtId="0" fontId="14" fillId="8" borderId="51" xfId="0" applyFont="1" applyFill="1" applyBorder="1" applyAlignment="1" applyProtection="1">
      <alignment horizontal="center" vertical="center" wrapText="1"/>
      <protection/>
    </xf>
    <xf numFmtId="0" fontId="14" fillId="8" borderId="76" xfId="0" applyFont="1" applyFill="1" applyBorder="1" applyAlignment="1" applyProtection="1">
      <alignment horizontal="center" vertical="center" wrapText="1"/>
      <protection/>
    </xf>
    <xf numFmtId="0" fontId="14" fillId="8" borderId="76" xfId="0" applyFont="1" applyFill="1" applyBorder="1" applyAlignment="1" applyProtection="1">
      <alignment horizontal="left" vertical="center" wrapText="1"/>
      <protection/>
    </xf>
    <xf numFmtId="0" fontId="14" fillId="8" borderId="51" xfId="0" applyFont="1" applyFill="1" applyBorder="1" applyAlignment="1" applyProtection="1">
      <alignment horizontal="left" vertical="center" wrapText="1"/>
      <protection/>
    </xf>
    <xf numFmtId="2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 applyProtection="1">
      <alignment horizontal="left" vertical="center" wrapText="1"/>
      <protection/>
    </xf>
    <xf numFmtId="0" fontId="0" fillId="38" borderId="70" xfId="0" applyFill="1" applyBorder="1" applyAlignment="1" applyProtection="1">
      <alignment horizontal="center" vertical="center" wrapText="1"/>
      <protection/>
    </xf>
    <xf numFmtId="0" fontId="0" fillId="38" borderId="58" xfId="0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28" fillId="35" borderId="0" xfId="0" applyFont="1" applyFill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left" vertical="center" wrapText="1"/>
      <protection locked="0"/>
    </xf>
    <xf numFmtId="0" fontId="29" fillId="10" borderId="70" xfId="0" applyFont="1" applyFill="1" applyBorder="1" applyAlignment="1" applyProtection="1">
      <alignment horizontal="center" vertical="center"/>
      <protection locked="0"/>
    </xf>
    <xf numFmtId="0" fontId="29" fillId="10" borderId="6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E97"/>
  <sheetViews>
    <sheetView zoomScale="130" zoomScaleNormal="130" zoomScalePageLayoutView="0" workbookViewId="0" topLeftCell="A1">
      <selection activeCell="D26" sqref="D26:K26"/>
    </sheetView>
  </sheetViews>
  <sheetFormatPr defaultColWidth="9.140625" defaultRowHeight="12.75"/>
  <cols>
    <col min="1" max="1" width="1.57421875" style="63" customWidth="1"/>
    <col min="2" max="2" width="7.8515625" style="63" customWidth="1"/>
    <col min="3" max="3" width="8.421875" style="63" customWidth="1"/>
    <col min="4" max="4" width="11.8515625" style="63" customWidth="1"/>
    <col min="5" max="7" width="10.00390625" style="63" customWidth="1"/>
    <col min="8" max="8" width="8.140625" style="63" customWidth="1"/>
    <col min="9" max="9" width="7.421875" style="63" customWidth="1"/>
    <col min="10" max="10" width="8.00390625" style="63" customWidth="1"/>
    <col min="11" max="11" width="9.57421875" style="63" customWidth="1"/>
    <col min="12" max="12" width="5.00390625" style="151" customWidth="1"/>
    <col min="13" max="13" width="14.140625" style="117" customWidth="1"/>
    <col min="14" max="14" width="40.140625" style="117" customWidth="1"/>
    <col min="15" max="15" width="6.57421875" style="117" customWidth="1"/>
    <col min="16" max="16" width="5.00390625" style="151" customWidth="1"/>
    <col min="17" max="17" width="8.00390625" style="64" hidden="1" customWidth="1"/>
    <col min="18" max="18" width="12.140625" style="64" hidden="1" customWidth="1"/>
    <col min="19" max="19" width="41.7109375" style="64" hidden="1" customWidth="1"/>
    <col min="20" max="20" width="5.421875" style="64" hidden="1" customWidth="1"/>
    <col min="21" max="21" width="6.421875" style="64" hidden="1" customWidth="1"/>
    <col min="22" max="22" width="5.421875" style="64" hidden="1" customWidth="1"/>
    <col min="23" max="23" width="15.28125" style="64" hidden="1" customWidth="1"/>
    <col min="24" max="24" width="9.8515625" style="64" hidden="1" customWidth="1"/>
    <col min="25" max="25" width="13.00390625" style="64" hidden="1" customWidth="1"/>
    <col min="26" max="28" width="17.7109375" style="64" hidden="1" customWidth="1"/>
    <col min="29" max="30" width="9.140625" style="63" hidden="1" customWidth="1"/>
    <col min="31" max="52" width="9.140625" style="151" hidden="1" customWidth="1"/>
    <col min="53" max="83" width="9.140625" style="151" customWidth="1"/>
    <col min="84" max="16384" width="9.140625" style="63" customWidth="1"/>
  </cols>
  <sheetData>
    <row r="1" spans="12:83" s="117" customFormat="1" ht="9.75" customHeight="1"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</row>
    <row r="2" spans="1:83" s="56" customFormat="1" ht="12.75">
      <c r="A2" s="350" t="s">
        <v>771</v>
      </c>
      <c r="B2" s="351"/>
      <c r="C2" s="351"/>
      <c r="D2" s="351"/>
      <c r="E2" s="351"/>
      <c r="F2" s="351"/>
      <c r="G2" s="351"/>
      <c r="H2" s="351"/>
      <c r="I2" s="351"/>
      <c r="J2" s="352" t="s">
        <v>768</v>
      </c>
      <c r="K2" s="353"/>
      <c r="L2" s="181"/>
      <c r="M2" s="181"/>
      <c r="N2" s="181"/>
      <c r="O2" s="181"/>
      <c r="P2" s="181"/>
      <c r="Q2" s="149"/>
      <c r="R2" s="149"/>
      <c r="S2" s="180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</row>
    <row r="3" spans="1:83" s="56" customFormat="1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182"/>
      <c r="M3" s="182"/>
      <c r="N3" s="182"/>
      <c r="O3" s="182"/>
      <c r="P3" s="182"/>
      <c r="Q3" s="149"/>
      <c r="R3" s="180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</row>
    <row r="4" spans="1:83" s="56" customFormat="1" ht="6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182"/>
      <c r="M4" s="182"/>
      <c r="N4" s="182"/>
      <c r="O4" s="182"/>
      <c r="P4" s="182"/>
      <c r="Q4" s="149"/>
      <c r="R4" s="180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</row>
    <row r="5" spans="1:83" s="62" customFormat="1" ht="24.75" customHeight="1">
      <c r="A5" s="357" t="s">
        <v>772</v>
      </c>
      <c r="B5" s="358"/>
      <c r="C5" s="358"/>
      <c r="D5" s="358"/>
      <c r="E5" s="359" t="s">
        <v>1839</v>
      </c>
      <c r="F5" s="500"/>
      <c r="G5" s="500"/>
      <c r="H5" s="500"/>
      <c r="I5" s="492"/>
      <c r="J5" s="489" t="s">
        <v>1860</v>
      </c>
      <c r="K5" s="488">
        <v>5</v>
      </c>
      <c r="L5" s="183"/>
      <c r="M5" s="183"/>
      <c r="N5" s="183"/>
      <c r="O5" s="183"/>
      <c r="P5" s="183"/>
      <c r="Q5" s="150"/>
      <c r="R5" s="184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</row>
    <row r="6" spans="1:30" ht="6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M6" s="151"/>
      <c r="N6" s="151"/>
      <c r="O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</row>
    <row r="7" spans="1:30" ht="15.75" customHeight="1">
      <c r="A7" s="62"/>
      <c r="B7" s="65" t="s">
        <v>1706</v>
      </c>
      <c r="C7" s="98">
        <v>1000</v>
      </c>
      <c r="D7" s="66" t="s">
        <v>1698</v>
      </c>
      <c r="E7" s="66"/>
      <c r="F7" s="66"/>
      <c r="G7" s="66"/>
      <c r="H7" s="66"/>
      <c r="I7" s="66"/>
      <c r="J7" s="66"/>
      <c r="K7" s="66"/>
      <c r="L7" s="149"/>
      <c r="M7" s="149"/>
      <c r="N7" s="149"/>
      <c r="O7" s="149"/>
      <c r="P7" s="149"/>
      <c r="Q7" s="149"/>
      <c r="R7" s="180"/>
      <c r="S7" s="149"/>
      <c r="T7" s="149"/>
      <c r="U7" s="149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6" customHeight="1">
      <c r="A8" s="78"/>
      <c r="B8" s="122"/>
      <c r="C8" s="123"/>
      <c r="D8" s="61"/>
      <c r="E8" s="61"/>
      <c r="F8" s="61"/>
      <c r="G8" s="61"/>
      <c r="H8" s="61"/>
      <c r="I8" s="61"/>
      <c r="J8" s="61"/>
      <c r="K8" s="61"/>
      <c r="M8" s="151"/>
      <c r="N8" s="151"/>
      <c r="O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0" ht="45">
      <c r="A9" s="78"/>
      <c r="B9" s="124" t="s">
        <v>780</v>
      </c>
      <c r="C9" s="124" t="s">
        <v>1748</v>
      </c>
      <c r="D9" s="125" t="s">
        <v>1750</v>
      </c>
      <c r="E9" s="124" t="s">
        <v>1717</v>
      </c>
      <c r="F9" s="124"/>
      <c r="G9" s="346" t="s">
        <v>755</v>
      </c>
      <c r="H9" s="346"/>
      <c r="I9" s="346"/>
      <c r="J9" s="346"/>
      <c r="K9" s="346"/>
      <c r="M9" s="151"/>
      <c r="N9" s="151"/>
      <c r="O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</row>
    <row r="10" spans="1:30" ht="12" customHeight="1">
      <c r="A10" s="78"/>
      <c r="B10" s="124">
        <v>1</v>
      </c>
      <c r="C10" s="142">
        <v>1000</v>
      </c>
      <c r="D10" s="126">
        <f>IF(C10&lt;&gt;0,C10/$C$7,"")</f>
        <v>1</v>
      </c>
      <c r="E10" s="142">
        <v>500</v>
      </c>
      <c r="F10" s="127"/>
      <c r="G10" s="347" t="s">
        <v>1833</v>
      </c>
      <c r="H10" s="347"/>
      <c r="I10" s="347"/>
      <c r="J10" s="347"/>
      <c r="K10" s="347"/>
      <c r="M10" s="151"/>
      <c r="N10" s="151"/>
      <c r="O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30" ht="12" customHeight="1">
      <c r="A11" s="78"/>
      <c r="B11" s="124">
        <v>2</v>
      </c>
      <c r="C11" s="142"/>
      <c r="D11" s="126">
        <f aca="true" t="shared" si="0" ref="D11:D19">IF(C11&lt;&gt;0,C11/$C$7,"")</f>
      </c>
      <c r="E11" s="142"/>
      <c r="F11" s="127"/>
      <c r="G11" s="347"/>
      <c r="H11" s="347"/>
      <c r="I11" s="347"/>
      <c r="J11" s="347"/>
      <c r="K11" s="347"/>
      <c r="M11" s="151"/>
      <c r="N11" s="151"/>
      <c r="O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</row>
    <row r="12" spans="1:30" ht="12" customHeight="1">
      <c r="A12" s="78"/>
      <c r="B12" s="124">
        <v>3</v>
      </c>
      <c r="C12" s="142"/>
      <c r="D12" s="126">
        <f t="shared" si="0"/>
      </c>
      <c r="E12" s="142"/>
      <c r="F12" s="127"/>
      <c r="G12" s="347"/>
      <c r="H12" s="347"/>
      <c r="I12" s="347"/>
      <c r="J12" s="347"/>
      <c r="K12" s="347"/>
      <c r="M12" s="151"/>
      <c r="N12" s="151"/>
      <c r="O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</row>
    <row r="13" spans="1:30" ht="12" customHeight="1">
      <c r="A13" s="78"/>
      <c r="B13" s="124">
        <v>4</v>
      </c>
      <c r="C13" s="142"/>
      <c r="D13" s="126">
        <f t="shared" si="0"/>
      </c>
      <c r="E13" s="143"/>
      <c r="F13" s="128"/>
      <c r="G13" s="345"/>
      <c r="H13" s="345"/>
      <c r="I13" s="345"/>
      <c r="J13" s="345"/>
      <c r="K13" s="345"/>
      <c r="M13" s="151"/>
      <c r="N13" s="151"/>
      <c r="O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</row>
    <row r="14" spans="1:30" ht="12" customHeight="1">
      <c r="A14" s="78"/>
      <c r="B14" s="124">
        <v>5</v>
      </c>
      <c r="C14" s="142"/>
      <c r="D14" s="126">
        <f t="shared" si="0"/>
      </c>
      <c r="E14" s="143"/>
      <c r="F14" s="128"/>
      <c r="G14" s="345"/>
      <c r="H14" s="345"/>
      <c r="I14" s="345"/>
      <c r="J14" s="345"/>
      <c r="K14" s="345"/>
      <c r="M14" s="151"/>
      <c r="N14" s="151"/>
      <c r="O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</row>
    <row r="15" spans="1:30" ht="12" customHeight="1" hidden="1">
      <c r="A15" s="78"/>
      <c r="B15" s="124">
        <v>6</v>
      </c>
      <c r="C15" s="127"/>
      <c r="D15" s="126">
        <f t="shared" si="0"/>
      </c>
      <c r="E15" s="493"/>
      <c r="F15" s="128"/>
      <c r="G15" s="494"/>
      <c r="H15" s="494"/>
      <c r="I15" s="494"/>
      <c r="J15" s="494"/>
      <c r="K15" s="494"/>
      <c r="M15" s="151"/>
      <c r="N15" s="151"/>
      <c r="O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</row>
    <row r="16" spans="1:30" ht="12" customHeight="1" hidden="1">
      <c r="A16" s="78"/>
      <c r="B16" s="124">
        <v>7</v>
      </c>
      <c r="C16" s="127"/>
      <c r="D16" s="126">
        <f t="shared" si="0"/>
      </c>
      <c r="E16" s="493"/>
      <c r="F16" s="128"/>
      <c r="G16" s="494"/>
      <c r="H16" s="494"/>
      <c r="I16" s="494"/>
      <c r="J16" s="494"/>
      <c r="K16" s="494"/>
      <c r="M16" s="151"/>
      <c r="N16" s="151"/>
      <c r="O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</row>
    <row r="17" spans="1:30" ht="12" customHeight="1" hidden="1">
      <c r="A17" s="78"/>
      <c r="B17" s="124">
        <v>8</v>
      </c>
      <c r="C17" s="127"/>
      <c r="D17" s="126">
        <f t="shared" si="0"/>
      </c>
      <c r="E17" s="493"/>
      <c r="F17" s="128"/>
      <c r="G17" s="494"/>
      <c r="H17" s="494"/>
      <c r="I17" s="494"/>
      <c r="J17" s="494"/>
      <c r="K17" s="494"/>
      <c r="M17" s="151"/>
      <c r="N17" s="151"/>
      <c r="O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</row>
    <row r="18" spans="1:30" ht="12" customHeight="1" hidden="1">
      <c r="A18" s="78"/>
      <c r="B18" s="124">
        <v>9</v>
      </c>
      <c r="C18" s="127"/>
      <c r="D18" s="126">
        <f t="shared" si="0"/>
      </c>
      <c r="E18" s="493"/>
      <c r="F18" s="128"/>
      <c r="G18" s="494"/>
      <c r="H18" s="494"/>
      <c r="I18" s="494"/>
      <c r="J18" s="494"/>
      <c r="K18" s="494"/>
      <c r="M18" s="151"/>
      <c r="N18" s="151"/>
      <c r="O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</row>
    <row r="19" spans="1:30" ht="12" customHeight="1" hidden="1">
      <c r="A19" s="78"/>
      <c r="B19" s="124">
        <v>10</v>
      </c>
      <c r="C19" s="127"/>
      <c r="D19" s="126">
        <f t="shared" si="0"/>
      </c>
      <c r="E19" s="493"/>
      <c r="F19" s="128"/>
      <c r="G19" s="494"/>
      <c r="H19" s="494"/>
      <c r="I19" s="494"/>
      <c r="J19" s="494"/>
      <c r="K19" s="494"/>
      <c r="M19" s="151"/>
      <c r="N19" s="151"/>
      <c r="O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</row>
    <row r="20" spans="1:83" s="62" customFormat="1" ht="15" customHeight="1">
      <c r="A20" s="129"/>
      <c r="B20" s="294">
        <f>IF(C20&lt;&gt;C7,"Attenzione !","")</f>
      </c>
      <c r="C20" s="130">
        <f>SUM(C10:C19)</f>
        <v>1000</v>
      </c>
      <c r="D20" s="131">
        <f>SUM(D10:D19)</f>
        <v>1</v>
      </c>
      <c r="E20" s="130">
        <f>(C10*E10+C11*E11+C12*E12+C13*E13+C14*E14+C15*E15+C16*E16+C17*E17+C18*E18+C19*E19)/C20</f>
        <v>500</v>
      </c>
      <c r="F20" s="354" t="s">
        <v>1749</v>
      </c>
      <c r="G20" s="327"/>
      <c r="H20" s="327"/>
      <c r="I20" s="327"/>
      <c r="J20" s="327"/>
      <c r="K20" s="327"/>
      <c r="L20" s="150"/>
      <c r="M20" s="150"/>
      <c r="N20" s="150"/>
      <c r="O20" s="150"/>
      <c r="P20" s="150"/>
      <c r="Q20" s="261" t="str">
        <f>IF(C20&lt;&gt;C7,"Attenzione la somma delle aree è diversa dalla superficie totale del compartimento!!","OK")</f>
        <v>OK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262" t="str">
        <f>IF(C20&lt;&gt;C7,"Attenzione la superficie totale delle varie parti è diversa dalla superficie impostata del compartimento !!!!","  OK")</f>
        <v>  OK</v>
      </c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</row>
    <row r="21" spans="1:83" s="62" customFormat="1" ht="15" customHeight="1">
      <c r="A21" s="129"/>
      <c r="B21" s="355" t="s">
        <v>773</v>
      </c>
      <c r="C21" s="356"/>
      <c r="D21" s="98">
        <v>1.26</v>
      </c>
      <c r="E21" s="130">
        <f>+E20*D21</f>
        <v>630</v>
      </c>
      <c r="F21" s="354" t="s">
        <v>1699</v>
      </c>
      <c r="G21" s="333"/>
      <c r="H21" s="333"/>
      <c r="I21" s="333"/>
      <c r="J21" s="333"/>
      <c r="K21" s="333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</row>
    <row r="22" spans="1:30" ht="23.25" customHeight="1">
      <c r="A22" s="78"/>
      <c r="B22" s="344" t="s">
        <v>754</v>
      </c>
      <c r="C22" s="333"/>
      <c r="D22" s="333"/>
      <c r="E22" s="333"/>
      <c r="F22" s="333"/>
      <c r="G22" s="333"/>
      <c r="H22" s="333"/>
      <c r="I22" s="333"/>
      <c r="J22" s="333"/>
      <c r="K22" s="333"/>
      <c r="M22" s="151"/>
      <c r="N22" s="151"/>
      <c r="O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</row>
    <row r="23" spans="1:30" ht="5.25" customHeight="1">
      <c r="A23" s="78"/>
      <c r="B23" s="132"/>
      <c r="C23" s="133"/>
      <c r="D23" s="134"/>
      <c r="E23" s="323"/>
      <c r="F23" s="323"/>
      <c r="G23" s="135"/>
      <c r="H23" s="135"/>
      <c r="I23" s="135"/>
      <c r="J23" s="135"/>
      <c r="K23" s="135"/>
      <c r="M23" s="151"/>
      <c r="N23" s="151"/>
      <c r="O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</row>
    <row r="24" spans="2:83" s="122" customFormat="1" ht="13.5" customHeight="1">
      <c r="B24" s="136" t="s">
        <v>1714</v>
      </c>
      <c r="C24" s="137">
        <f>+E21</f>
        <v>630</v>
      </c>
      <c r="D24" s="138" t="s">
        <v>1477</v>
      </c>
      <c r="E24" s="139" t="s">
        <v>1696</v>
      </c>
      <c r="F24" s="140"/>
      <c r="G24" s="140"/>
      <c r="H24" s="140"/>
      <c r="I24" s="136" t="s">
        <v>1702</v>
      </c>
      <c r="J24" s="137">
        <f>+C24/17.5</f>
        <v>36</v>
      </c>
      <c r="K24" s="141" t="s">
        <v>1701</v>
      </c>
      <c r="L24" s="260"/>
      <c r="M24" s="260"/>
      <c r="N24" s="260"/>
      <c r="O24" s="260"/>
      <c r="P24" s="260"/>
      <c r="Q24" s="263"/>
      <c r="R24" s="158"/>
      <c r="S24" s="158"/>
      <c r="T24" s="264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</row>
    <row r="25" spans="1:30" ht="6" customHeight="1">
      <c r="A25" s="78"/>
      <c r="B25" s="132"/>
      <c r="D25" s="120"/>
      <c r="E25" s="120"/>
      <c r="F25" s="120"/>
      <c r="M25" s="151"/>
      <c r="N25" s="151"/>
      <c r="O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</row>
    <row r="26" spans="2:30" ht="15">
      <c r="B26" s="196" t="s">
        <v>1752</v>
      </c>
      <c r="C26" s="70">
        <f>+X28</f>
        <v>1.4</v>
      </c>
      <c r="D26" s="325"/>
      <c r="E26" s="325"/>
      <c r="F26" s="325"/>
      <c r="G26" s="325"/>
      <c r="H26" s="325"/>
      <c r="I26" s="325"/>
      <c r="J26" s="325"/>
      <c r="K26" s="325"/>
      <c r="L26" s="185"/>
      <c r="M26" s="185"/>
      <c r="N26" s="185"/>
      <c r="O26" s="185"/>
      <c r="P26" s="185"/>
      <c r="Q26" s="340"/>
      <c r="R26" s="340"/>
      <c r="S26" s="340"/>
      <c r="T26" s="340"/>
      <c r="U26" s="340"/>
      <c r="V26" s="340"/>
      <c r="W26" s="340"/>
      <c r="X26" s="151"/>
      <c r="Y26" s="151"/>
      <c r="Z26" s="151"/>
      <c r="AA26" s="151"/>
      <c r="AB26" s="151"/>
      <c r="AC26" s="151"/>
      <c r="AD26" s="151"/>
    </row>
    <row r="27" spans="2:30" ht="13.5" customHeight="1">
      <c r="B27" s="320" t="s">
        <v>764</v>
      </c>
      <c r="C27" s="326" t="s">
        <v>1700</v>
      </c>
      <c r="D27" s="327"/>
      <c r="E27" s="326" t="s">
        <v>1707</v>
      </c>
      <c r="F27" s="327"/>
      <c r="G27" s="326" t="s">
        <v>1708</v>
      </c>
      <c r="H27" s="326"/>
      <c r="I27" s="326" t="s">
        <v>1709</v>
      </c>
      <c r="J27" s="341"/>
      <c r="K27" s="320" t="s">
        <v>1751</v>
      </c>
      <c r="L27" s="186"/>
      <c r="M27" s="186"/>
      <c r="N27" s="186"/>
      <c r="O27" s="186"/>
      <c r="P27" s="186"/>
      <c r="Q27" s="149"/>
      <c r="R27" s="149"/>
      <c r="S27" s="180"/>
      <c r="T27" s="149"/>
      <c r="U27" s="149"/>
      <c r="V27" s="149"/>
      <c r="W27" s="151"/>
      <c r="X27" s="151"/>
      <c r="Y27" s="151"/>
      <c r="Z27" s="151"/>
      <c r="AA27" s="151"/>
      <c r="AB27" s="151"/>
      <c r="AC27" s="151"/>
      <c r="AD27" s="151"/>
    </row>
    <row r="28" spans="2:30" ht="13.5" customHeight="1">
      <c r="B28" s="319">
        <f>IF(B27="X",+C25,1)</f>
        <v>1</v>
      </c>
      <c r="C28" s="338">
        <v>1.2</v>
      </c>
      <c r="D28" s="338"/>
      <c r="E28" s="338">
        <v>1.4</v>
      </c>
      <c r="F28" s="338"/>
      <c r="G28" s="338">
        <v>1.6</v>
      </c>
      <c r="H28" s="338"/>
      <c r="I28" s="338">
        <v>1.8</v>
      </c>
      <c r="J28" s="338"/>
      <c r="K28" s="319">
        <v>2</v>
      </c>
      <c r="L28" s="187"/>
      <c r="M28" s="187"/>
      <c r="N28" s="187"/>
      <c r="O28" s="187"/>
      <c r="P28" s="187"/>
      <c r="Q28" s="149"/>
      <c r="R28" s="149"/>
      <c r="S28" s="180"/>
      <c r="T28" s="149"/>
      <c r="U28" s="149"/>
      <c r="V28" s="149"/>
      <c r="W28" s="151"/>
      <c r="X28" s="152">
        <f>IF(C7&gt;10000,2,IF(C7&gt;=5000,1.8,IF(C7&gt;=2500,1.6,IF(C7&gt;=1000,1.4,IF(C7&gt;=500,1.2,1)))))</f>
        <v>1.4</v>
      </c>
      <c r="Y28" s="149" t="s">
        <v>766</v>
      </c>
      <c r="Z28" s="151"/>
      <c r="AA28" s="151"/>
      <c r="AB28" s="151"/>
      <c r="AC28" s="151"/>
      <c r="AD28" s="151"/>
    </row>
    <row r="29" spans="2:30" ht="6" customHeight="1">
      <c r="B29" s="67"/>
      <c r="C29" s="68"/>
      <c r="D29" s="56"/>
      <c r="E29" s="56"/>
      <c r="F29" s="56"/>
      <c r="G29" s="56"/>
      <c r="H29" s="56"/>
      <c r="I29" s="56"/>
      <c r="J29" s="56"/>
      <c r="L29" s="149"/>
      <c r="M29" s="149"/>
      <c r="N29" s="149"/>
      <c r="O29" s="149"/>
      <c r="P29" s="149"/>
      <c r="Q29" s="180"/>
      <c r="R29" s="149"/>
      <c r="S29" s="149"/>
      <c r="T29" s="149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</row>
    <row r="30" spans="2:30" ht="13.5" customHeight="1">
      <c r="B30" s="196" t="s">
        <v>1753</v>
      </c>
      <c r="C30" s="71">
        <f>IF(K35="I",0.8,IF(K35="II",1,IF(K35="III",1.2)))</f>
        <v>1</v>
      </c>
      <c r="D30" s="325"/>
      <c r="E30" s="325"/>
      <c r="F30" s="325"/>
      <c r="G30" s="325"/>
      <c r="H30" s="325"/>
      <c r="I30" s="325"/>
      <c r="J30" s="325"/>
      <c r="K30" s="325"/>
      <c r="L30" s="149"/>
      <c r="M30" s="149"/>
      <c r="N30" s="149"/>
      <c r="O30" s="149"/>
      <c r="P30" s="149"/>
      <c r="Q30" s="180"/>
      <c r="R30" s="149"/>
      <c r="S30" s="149"/>
      <c r="T30" s="149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</row>
    <row r="31" spans="2:30" ht="15">
      <c r="B31" s="342" t="s">
        <v>775</v>
      </c>
      <c r="C31" s="343"/>
      <c r="D31" s="343"/>
      <c r="E31" s="343"/>
      <c r="F31" s="343"/>
      <c r="G31" s="343"/>
      <c r="H31" s="343"/>
      <c r="I31" s="343"/>
      <c r="J31" s="343"/>
      <c r="K31" s="197" t="s">
        <v>1755</v>
      </c>
      <c r="L31" s="149"/>
      <c r="M31" s="149"/>
      <c r="N31" s="149"/>
      <c r="O31" s="149"/>
      <c r="P31" s="149"/>
      <c r="Q31" s="180"/>
      <c r="R31" s="149"/>
      <c r="S31" s="149"/>
      <c r="T31" s="149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</row>
    <row r="32" spans="2:20" ht="25.5" customHeight="1">
      <c r="B32" s="72" t="s">
        <v>761</v>
      </c>
      <c r="C32" s="332" t="s">
        <v>1710</v>
      </c>
      <c r="D32" s="333"/>
      <c r="E32" s="333"/>
      <c r="F32" s="333"/>
      <c r="G32" s="333"/>
      <c r="H32" s="333"/>
      <c r="I32" s="333"/>
      <c r="J32" s="333"/>
      <c r="K32" s="73">
        <v>0.8</v>
      </c>
      <c r="L32" s="149"/>
      <c r="M32" s="149"/>
      <c r="N32" s="149"/>
      <c r="O32" s="149"/>
      <c r="P32" s="149"/>
      <c r="Q32" s="58"/>
      <c r="R32" s="57"/>
      <c r="S32" s="57"/>
      <c r="T32" s="57"/>
    </row>
    <row r="33" spans="2:20" ht="25.5" customHeight="1">
      <c r="B33" s="72" t="s">
        <v>762</v>
      </c>
      <c r="C33" s="332" t="s">
        <v>1711</v>
      </c>
      <c r="D33" s="333"/>
      <c r="E33" s="333"/>
      <c r="F33" s="333"/>
      <c r="G33" s="333"/>
      <c r="H33" s="333"/>
      <c r="I33" s="333"/>
      <c r="J33" s="333"/>
      <c r="K33" s="73">
        <v>1</v>
      </c>
      <c r="L33" s="149"/>
      <c r="M33" s="149"/>
      <c r="N33" s="149"/>
      <c r="O33" s="149"/>
      <c r="P33" s="149"/>
      <c r="Q33" s="58"/>
      <c r="R33" s="57"/>
      <c r="S33" s="57"/>
      <c r="T33" s="57"/>
    </row>
    <row r="34" spans="2:20" ht="25.5" customHeight="1">
      <c r="B34" s="72" t="s">
        <v>763</v>
      </c>
      <c r="C34" s="332" t="s">
        <v>1712</v>
      </c>
      <c r="D34" s="333"/>
      <c r="E34" s="333"/>
      <c r="F34" s="333"/>
      <c r="G34" s="333"/>
      <c r="H34" s="333"/>
      <c r="I34" s="333"/>
      <c r="J34" s="333"/>
      <c r="K34" s="73">
        <v>1.2</v>
      </c>
      <c r="L34" s="149"/>
      <c r="M34" s="149"/>
      <c r="N34" s="149"/>
      <c r="O34" s="149"/>
      <c r="P34" s="149"/>
      <c r="Q34" s="58"/>
      <c r="R34" s="57"/>
      <c r="S34" s="57"/>
      <c r="T34" s="57"/>
    </row>
    <row r="35" spans="2:20" ht="15" customHeight="1">
      <c r="B35" s="328" t="s">
        <v>1792</v>
      </c>
      <c r="C35" s="328"/>
      <c r="D35" s="328"/>
      <c r="E35" s="328"/>
      <c r="F35" s="328"/>
      <c r="G35" s="328"/>
      <c r="H35" s="328"/>
      <c r="I35" s="328"/>
      <c r="J35" s="328"/>
      <c r="K35" s="99" t="s">
        <v>762</v>
      </c>
      <c r="L35" s="149"/>
      <c r="M35" s="149"/>
      <c r="N35" s="149"/>
      <c r="O35" s="149"/>
      <c r="P35" s="149"/>
      <c r="Q35" s="58"/>
      <c r="R35" s="57"/>
      <c r="S35" s="57"/>
      <c r="T35" s="57"/>
    </row>
    <row r="36" spans="2:20" ht="6" customHeight="1">
      <c r="B36" s="67"/>
      <c r="C36" s="74"/>
      <c r="J36" s="75"/>
      <c r="K36" s="76"/>
      <c r="L36" s="149"/>
      <c r="M36" s="149"/>
      <c r="N36" s="149"/>
      <c r="O36" s="149"/>
      <c r="P36" s="149"/>
      <c r="Q36" s="58"/>
      <c r="R36" s="57"/>
      <c r="S36" s="57"/>
      <c r="T36" s="57"/>
    </row>
    <row r="37" spans="2:30" ht="15">
      <c r="B37" s="69" t="s">
        <v>1713</v>
      </c>
      <c r="C37" s="97">
        <f>+Y43</f>
        <v>0.68</v>
      </c>
      <c r="D37" s="77"/>
      <c r="E37" s="77"/>
      <c r="F37" s="77"/>
      <c r="G37" s="77"/>
      <c r="H37" s="77"/>
      <c r="I37" s="77"/>
      <c r="J37" s="77"/>
      <c r="K37" s="77"/>
      <c r="L37" s="166"/>
      <c r="M37" s="166"/>
      <c r="N37" s="166"/>
      <c r="O37" s="166"/>
      <c r="P37" s="166"/>
      <c r="Q37" s="116"/>
      <c r="R37" s="116"/>
      <c r="S37" s="58"/>
      <c r="T37" s="57"/>
      <c r="U37" s="57"/>
      <c r="V37" s="57"/>
      <c r="AC37" s="64"/>
      <c r="AD37" s="64"/>
    </row>
    <row r="38" spans="2:83" s="78" customFormat="1" ht="45">
      <c r="B38" s="326" t="s">
        <v>1722</v>
      </c>
      <c r="C38" s="339"/>
      <c r="D38" s="362" t="s">
        <v>1723</v>
      </c>
      <c r="E38" s="363"/>
      <c r="F38" s="363"/>
      <c r="G38" s="339"/>
      <c r="H38" s="54" t="s">
        <v>1732</v>
      </c>
      <c r="I38" s="54" t="s">
        <v>1726</v>
      </c>
      <c r="J38" s="54" t="s">
        <v>1733</v>
      </c>
      <c r="K38" s="314" t="s">
        <v>1729</v>
      </c>
      <c r="L38" s="186"/>
      <c r="M38" s="186"/>
      <c r="N38" s="186"/>
      <c r="O38" s="186"/>
      <c r="P38" s="186"/>
      <c r="Q38" s="118"/>
      <c r="R38" s="118"/>
      <c r="S38" s="58"/>
      <c r="T38" s="58"/>
      <c r="U38" s="58"/>
      <c r="V38" s="58"/>
      <c r="W38" s="79"/>
      <c r="X38" s="79"/>
      <c r="Y38" s="79"/>
      <c r="Z38" s="79"/>
      <c r="AA38" s="79"/>
      <c r="AB38" s="79"/>
      <c r="AC38" s="79"/>
      <c r="AD38" s="79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</row>
    <row r="39" spans="2:83" s="78" customFormat="1" ht="45.75" thickBot="1">
      <c r="B39" s="55" t="s">
        <v>1718</v>
      </c>
      <c r="C39" s="55" t="s">
        <v>1719</v>
      </c>
      <c r="D39" s="94" t="s">
        <v>1720</v>
      </c>
      <c r="E39" s="94" t="s">
        <v>1724</v>
      </c>
      <c r="F39" s="94" t="s">
        <v>1721</v>
      </c>
      <c r="G39" s="94" t="s">
        <v>1725</v>
      </c>
      <c r="H39" s="54" t="s">
        <v>1727</v>
      </c>
      <c r="I39" s="54" t="s">
        <v>1727</v>
      </c>
      <c r="J39" s="54" t="s">
        <v>1728</v>
      </c>
      <c r="K39" s="314" t="s">
        <v>1730</v>
      </c>
      <c r="L39" s="186"/>
      <c r="M39" s="186"/>
      <c r="N39" s="186"/>
      <c r="O39" s="186"/>
      <c r="P39" s="186"/>
      <c r="Q39" s="118"/>
      <c r="R39" s="118"/>
      <c r="S39" s="58"/>
      <c r="T39" s="58"/>
      <c r="U39" s="58"/>
      <c r="V39" s="58"/>
      <c r="W39" s="79"/>
      <c r="X39" s="79"/>
      <c r="Y39" s="79"/>
      <c r="Z39" s="79"/>
      <c r="AA39" s="79"/>
      <c r="AB39" s="79"/>
      <c r="AC39" s="79"/>
      <c r="AD39" s="79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</row>
    <row r="40" spans="2:83" s="78" customFormat="1" ht="13.5" customHeight="1" thickBot="1">
      <c r="B40" s="113">
        <v>0.9</v>
      </c>
      <c r="C40" s="95">
        <v>0.8</v>
      </c>
      <c r="D40" s="95">
        <v>0.54</v>
      </c>
      <c r="E40" s="95">
        <v>0.72</v>
      </c>
      <c r="F40" s="95">
        <v>0.48</v>
      </c>
      <c r="G40" s="95">
        <v>0.64</v>
      </c>
      <c r="H40" s="95">
        <v>0.9</v>
      </c>
      <c r="I40" s="95">
        <v>0.9</v>
      </c>
      <c r="J40" s="95">
        <v>0.85</v>
      </c>
      <c r="K40" s="96">
        <v>0.81</v>
      </c>
      <c r="L40" s="174"/>
      <c r="M40" s="174"/>
      <c r="N40" s="174"/>
      <c r="O40" s="174"/>
      <c r="P40" s="174"/>
      <c r="Q40" s="118"/>
      <c r="R40" s="118"/>
      <c r="S40" s="58"/>
      <c r="T40" s="58"/>
      <c r="U40" s="58"/>
      <c r="V40" s="58"/>
      <c r="W40" s="79"/>
      <c r="X40" s="102"/>
      <c r="Y40" s="103"/>
      <c r="Z40" s="104" t="s">
        <v>777</v>
      </c>
      <c r="AA40" s="79"/>
      <c r="AB40" s="79"/>
      <c r="AC40" s="79"/>
      <c r="AD40" s="79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</row>
    <row r="41" spans="2:83" s="78" customFormat="1" ht="14.25" customHeight="1" thickBot="1">
      <c r="B41" s="198" t="s">
        <v>1756</v>
      </c>
      <c r="C41" s="199" t="s">
        <v>1757</v>
      </c>
      <c r="D41" s="199" t="s">
        <v>1758</v>
      </c>
      <c r="E41" s="199" t="s">
        <v>1759</v>
      </c>
      <c r="F41" s="199" t="s">
        <v>1760</v>
      </c>
      <c r="G41" s="199" t="s">
        <v>1761</v>
      </c>
      <c r="H41" s="199" t="s">
        <v>1762</v>
      </c>
      <c r="I41" s="199" t="s">
        <v>1763</v>
      </c>
      <c r="J41" s="199" t="s">
        <v>1764</v>
      </c>
      <c r="K41" s="200" t="s">
        <v>1765</v>
      </c>
      <c r="L41" s="174"/>
      <c r="M41" s="256" t="s">
        <v>1777</v>
      </c>
      <c r="N41" s="174"/>
      <c r="O41" s="174"/>
      <c r="P41" s="174"/>
      <c r="Q41" s="112"/>
      <c r="R41" s="118"/>
      <c r="S41" s="58"/>
      <c r="T41" s="58"/>
      <c r="U41" s="58"/>
      <c r="V41" s="58"/>
      <c r="W41" s="79"/>
      <c r="X41" s="105"/>
      <c r="Y41" s="106"/>
      <c r="Z41" s="107" t="s">
        <v>778</v>
      </c>
      <c r="AA41" s="79"/>
      <c r="AB41" s="79"/>
      <c r="AC41" s="79"/>
      <c r="AD41" s="79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</row>
    <row r="42" spans="2:83" s="78" customFormat="1" ht="14.25" customHeight="1">
      <c r="B42" s="114" t="s">
        <v>778</v>
      </c>
      <c r="C42" s="114" t="s">
        <v>777</v>
      </c>
      <c r="D42" s="114" t="s">
        <v>778</v>
      </c>
      <c r="E42" s="114" t="s">
        <v>778</v>
      </c>
      <c r="F42" s="114" t="s">
        <v>778</v>
      </c>
      <c r="G42" s="114" t="s">
        <v>778</v>
      </c>
      <c r="H42" s="114" t="s">
        <v>778</v>
      </c>
      <c r="I42" s="114" t="s">
        <v>778</v>
      </c>
      <c r="J42" s="114" t="s">
        <v>777</v>
      </c>
      <c r="K42" s="114" t="s">
        <v>778</v>
      </c>
      <c r="L42" s="180"/>
      <c r="M42" s="255" t="s">
        <v>1771</v>
      </c>
      <c r="N42" s="249" t="s">
        <v>1768</v>
      </c>
      <c r="O42" s="250"/>
      <c r="P42" s="180"/>
      <c r="Q42" s="112"/>
      <c r="R42" s="112"/>
      <c r="S42" s="58"/>
      <c r="T42" s="58"/>
      <c r="U42" s="58"/>
      <c r="V42" s="112"/>
      <c r="W42" s="112"/>
      <c r="X42" s="108" t="s">
        <v>1734</v>
      </c>
      <c r="Y42" s="109" t="s">
        <v>1735</v>
      </c>
      <c r="Z42" s="110"/>
      <c r="AA42" s="79"/>
      <c r="AB42" s="79"/>
      <c r="AC42" s="79"/>
      <c r="AD42" s="79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</row>
    <row r="43" spans="2:83" s="78" customFormat="1" ht="13.5" customHeight="1" thickBot="1">
      <c r="B43" s="115">
        <f>IF(B42="SI",B40,1)</f>
        <v>1</v>
      </c>
      <c r="C43" s="92">
        <f aca="true" t="shared" si="1" ref="C43:K43">IF(C42="SI",C40,1)</f>
        <v>0.8</v>
      </c>
      <c r="D43" s="92">
        <f t="shared" si="1"/>
        <v>1</v>
      </c>
      <c r="E43" s="92">
        <f t="shared" si="1"/>
        <v>1</v>
      </c>
      <c r="F43" s="92">
        <f t="shared" si="1"/>
        <v>1</v>
      </c>
      <c r="G43" s="92">
        <f t="shared" si="1"/>
        <v>1</v>
      </c>
      <c r="H43" s="92">
        <f t="shared" si="1"/>
        <v>1</v>
      </c>
      <c r="I43" s="92">
        <f t="shared" si="1"/>
        <v>1</v>
      </c>
      <c r="J43" s="92">
        <f t="shared" si="1"/>
        <v>0.85</v>
      </c>
      <c r="K43" s="93">
        <f t="shared" si="1"/>
        <v>1</v>
      </c>
      <c r="L43" s="174"/>
      <c r="M43" s="349" t="s">
        <v>1772</v>
      </c>
      <c r="N43" s="251" t="s">
        <v>1835</v>
      </c>
      <c r="O43" s="253">
        <v>0.7</v>
      </c>
      <c r="P43" s="174"/>
      <c r="Q43" s="112"/>
      <c r="R43" s="112"/>
      <c r="S43" s="58"/>
      <c r="T43" s="58"/>
      <c r="U43" s="58"/>
      <c r="V43" s="112"/>
      <c r="W43" s="112"/>
      <c r="X43" s="146">
        <f>+D43*E43*F43*G43</f>
        <v>1</v>
      </c>
      <c r="Y43" s="147">
        <f>+B43*C43*D43*E43*F43*G43*H43*I43*J43*K43</f>
        <v>0.68</v>
      </c>
      <c r="Z43" s="148"/>
      <c r="AA43" s="79"/>
      <c r="AB43" s="79"/>
      <c r="AC43" s="79"/>
      <c r="AD43" s="79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</row>
    <row r="44" spans="2:83" s="78" customFormat="1" ht="9" customHeight="1" thickBot="1">
      <c r="B44" s="364">
        <f>IF(B42="SI",IF(C42="SI","Inserire solo una scelta tra le 2",""),"")</f>
      </c>
      <c r="C44" s="365"/>
      <c r="D44" s="366">
        <f>IF(X43=D43,"",IF(X43=E43,"",IF(X43=F43,"",IF(X43=G43,"","Inserire un solo sitema automatico tra i 4 possibili"))))</f>
      </c>
      <c r="E44" s="367"/>
      <c r="F44" s="367"/>
      <c r="G44" s="367"/>
      <c r="H44" s="210"/>
      <c r="I44" s="210"/>
      <c r="J44" s="210"/>
      <c r="K44" s="210"/>
      <c r="L44" s="174"/>
      <c r="M44" s="495"/>
      <c r="N44" s="251" t="s">
        <v>1836</v>
      </c>
      <c r="O44" s="253">
        <v>0.8</v>
      </c>
      <c r="P44" s="174"/>
      <c r="Q44" s="213" t="s">
        <v>1825</v>
      </c>
      <c r="R44" s="112"/>
      <c r="S44" s="58"/>
      <c r="T44" s="58"/>
      <c r="U44" s="58"/>
      <c r="V44" s="112"/>
      <c r="W44" s="112"/>
      <c r="X44" s="211"/>
      <c r="Y44" s="212"/>
      <c r="Z44" s="106"/>
      <c r="AA44" s="79"/>
      <c r="AB44" s="79"/>
      <c r="AC44" s="79"/>
      <c r="AD44" s="79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</row>
    <row r="45" spans="2:83" s="78" customFormat="1" ht="13.5" customHeight="1">
      <c r="B45" s="215" t="s">
        <v>1796</v>
      </c>
      <c r="C45" s="210"/>
      <c r="E45" s="274" t="s">
        <v>778</v>
      </c>
      <c r="G45" s="210"/>
      <c r="H45" s="216" t="s">
        <v>1785</v>
      </c>
      <c r="I45" s="275"/>
      <c r="J45" s="214" t="s">
        <v>1695</v>
      </c>
      <c r="K45" s="265">
        <f>IF($E$45="NO",IF(I45&lt;&gt;0,"cancella valore",""),"")</f>
      </c>
      <c r="L45" s="174"/>
      <c r="M45" s="349" t="s">
        <v>1773</v>
      </c>
      <c r="N45" s="251" t="s">
        <v>1837</v>
      </c>
      <c r="O45" s="253">
        <v>0.7</v>
      </c>
      <c r="P45" s="174"/>
      <c r="Q45" s="112"/>
      <c r="R45" s="205" t="s">
        <v>1771</v>
      </c>
      <c r="S45" s="206" t="s">
        <v>1768</v>
      </c>
      <c r="T45" s="207"/>
      <c r="U45" s="58"/>
      <c r="V45" s="112"/>
      <c r="W45" s="112"/>
      <c r="X45" s="211"/>
      <c r="Y45" s="212"/>
      <c r="Z45" s="106"/>
      <c r="AA45" s="79"/>
      <c r="AB45" s="79"/>
      <c r="AC45" s="79"/>
      <c r="AD45" s="79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</row>
    <row r="46" spans="2:83" s="78" customFormat="1" ht="13.5" customHeight="1" thickBot="1">
      <c r="B46" s="210"/>
      <c r="C46" s="210"/>
      <c r="D46" s="210"/>
      <c r="E46" s="301">
        <f>IF((I45*I46*I47)=0,IF(E45&lt;&gt;"NO","Inserire tutti i dati relativi al legno presente =&gt;  ",""),"")</f>
      </c>
      <c r="G46" s="210"/>
      <c r="H46" s="216" t="s">
        <v>1786</v>
      </c>
      <c r="I46" s="274"/>
      <c r="J46" s="214" t="s">
        <v>1766</v>
      </c>
      <c r="K46" s="265">
        <f>IF($E$45="NO",IF(I46&lt;&gt;0,"cancella valore",""),"")</f>
      </c>
      <c r="L46" s="174"/>
      <c r="M46" s="496"/>
      <c r="N46" s="252" t="s">
        <v>1838</v>
      </c>
      <c r="O46" s="254">
        <v>0.55</v>
      </c>
      <c r="P46" s="174"/>
      <c r="Q46" s="112"/>
      <c r="R46" s="348" t="s">
        <v>1772</v>
      </c>
      <c r="S46" s="201" t="s">
        <v>1769</v>
      </c>
      <c r="T46" s="202">
        <v>0.7</v>
      </c>
      <c r="U46" s="58"/>
      <c r="V46" s="112"/>
      <c r="W46" s="112"/>
      <c r="X46" s="211"/>
      <c r="Y46" s="212"/>
      <c r="Z46" s="106"/>
      <c r="AA46" s="79"/>
      <c r="AB46" s="79"/>
      <c r="AC46" s="79"/>
      <c r="AD46" s="79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</row>
    <row r="47" spans="2:83" s="78" customFormat="1" ht="13.5" customHeight="1">
      <c r="B47" s="210"/>
      <c r="C47" s="210"/>
      <c r="D47" s="210"/>
      <c r="E47" s="210"/>
      <c r="G47" s="210"/>
      <c r="H47" s="216" t="s">
        <v>1787</v>
      </c>
      <c r="I47" s="274"/>
      <c r="J47" s="214" t="s">
        <v>1767</v>
      </c>
      <c r="K47" s="265">
        <f>IF($E$45="NO",IF(I47&lt;&gt;0,"cancella valore",""),"")</f>
      </c>
      <c r="L47" s="174"/>
      <c r="M47" s="503" t="s">
        <v>1797</v>
      </c>
      <c r="N47" s="504" t="s">
        <v>1793</v>
      </c>
      <c r="O47" s="174"/>
      <c r="P47" s="174"/>
      <c r="Q47" s="112"/>
      <c r="R47" s="497"/>
      <c r="S47" s="201" t="s">
        <v>1770</v>
      </c>
      <c r="T47" s="202">
        <v>0.8</v>
      </c>
      <c r="U47" s="58"/>
      <c r="V47" s="112"/>
      <c r="W47" s="112"/>
      <c r="X47" s="211"/>
      <c r="Y47" s="212"/>
      <c r="Z47" s="106"/>
      <c r="AA47" s="79"/>
      <c r="AB47" s="79"/>
      <c r="AC47" s="79"/>
      <c r="AD47" s="79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</row>
    <row r="48" spans="4:83" s="78" customFormat="1" ht="13.5" customHeight="1">
      <c r="D48" s="216" t="s">
        <v>1829</v>
      </c>
      <c r="E48" s="219" t="s">
        <v>1782</v>
      </c>
      <c r="G48" s="210"/>
      <c r="H48" s="216" t="s">
        <v>1789</v>
      </c>
      <c r="I48" s="247">
        <f>IF(VLOOKUP(E48,Q57:R60,2,FALSE)&lt;15,15,VLOOKUP(E48,Q57:R60,2,FALSE))</f>
        <v>45</v>
      </c>
      <c r="J48" s="214" t="s">
        <v>1776</v>
      </c>
      <c r="K48" s="210"/>
      <c r="L48" s="174"/>
      <c r="M48" s="303">
        <v>440</v>
      </c>
      <c r="N48" s="302" t="s">
        <v>1799</v>
      </c>
      <c r="O48" s="174"/>
      <c r="P48" s="174"/>
      <c r="Q48" s="112">
        <f>VLOOKUP(E48,Q57:R60,2)</f>
        <v>45</v>
      </c>
      <c r="R48" s="348" t="s">
        <v>1773</v>
      </c>
      <c r="S48" s="201" t="s">
        <v>1774</v>
      </c>
      <c r="T48" s="202">
        <v>0.7</v>
      </c>
      <c r="U48" s="58"/>
      <c r="V48" s="112"/>
      <c r="W48" s="112"/>
      <c r="X48" s="211"/>
      <c r="Y48" s="212"/>
      <c r="Z48" s="106"/>
      <c r="AA48" s="79"/>
      <c r="AB48" s="79"/>
      <c r="AC48" s="79"/>
      <c r="AD48" s="79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</row>
    <row r="49" spans="2:83" s="78" customFormat="1" ht="13.5" customHeight="1" thickBot="1">
      <c r="B49" s="210"/>
      <c r="C49" s="210"/>
      <c r="D49" s="210"/>
      <c r="E49" s="210"/>
      <c r="G49" s="210"/>
      <c r="H49" s="216" t="s">
        <v>1795</v>
      </c>
      <c r="I49" s="248">
        <f>I45*(I46/1000)*I47*I48</f>
        <v>0</v>
      </c>
      <c r="J49" s="214" t="s">
        <v>752</v>
      </c>
      <c r="K49" s="210"/>
      <c r="L49" s="174"/>
      <c r="M49" s="303">
        <v>450</v>
      </c>
      <c r="N49" s="302" t="s">
        <v>1798</v>
      </c>
      <c r="O49" s="174"/>
      <c r="P49" s="174"/>
      <c r="Q49" s="112"/>
      <c r="R49" s="498"/>
      <c r="S49" s="203" t="s">
        <v>1775</v>
      </c>
      <c r="T49" s="204">
        <v>0.55</v>
      </c>
      <c r="U49" s="58"/>
      <c r="V49" s="112"/>
      <c r="W49" s="112"/>
      <c r="X49" s="211"/>
      <c r="Y49" s="212"/>
      <c r="Z49" s="106"/>
      <c r="AA49" s="79"/>
      <c r="AB49" s="79"/>
      <c r="AC49" s="79"/>
      <c r="AD49" s="79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</row>
    <row r="50" spans="2:83" s="78" customFormat="1" ht="13.5" customHeight="1">
      <c r="B50" s="210"/>
      <c r="C50" s="210"/>
      <c r="D50" s="210"/>
      <c r="E50" s="210"/>
      <c r="F50" s="214"/>
      <c r="G50" s="210"/>
      <c r="H50" s="216" t="s">
        <v>1790</v>
      </c>
      <c r="I50" s="248">
        <f>IF(E45="SI",+I49*17.5/C7,0)</f>
        <v>0</v>
      </c>
      <c r="J50" s="214" t="s">
        <v>1477</v>
      </c>
      <c r="K50" s="214" t="s">
        <v>1826</v>
      </c>
      <c r="L50" s="174"/>
      <c r="M50" s="303">
        <v>670</v>
      </c>
      <c r="N50" s="302" t="s">
        <v>1810</v>
      </c>
      <c r="O50" s="174"/>
      <c r="P50" s="174"/>
      <c r="Q50" s="221"/>
      <c r="R50" s="169"/>
      <c r="S50" s="193" t="s">
        <v>1777</v>
      </c>
      <c r="T50" s="169"/>
      <c r="U50" s="58"/>
      <c r="V50" s="112"/>
      <c r="W50" s="112"/>
      <c r="X50" s="211"/>
      <c r="Y50" s="212"/>
      <c r="Z50" s="106"/>
      <c r="AA50" s="79"/>
      <c r="AB50" s="79"/>
      <c r="AC50" s="79"/>
      <c r="AD50" s="79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</row>
    <row r="51" spans="1:83" s="323" customFormat="1" ht="9" customHeight="1">
      <c r="A51" s="78"/>
      <c r="B51" s="210"/>
      <c r="C51" s="210"/>
      <c r="D51" s="210"/>
      <c r="E51" s="210"/>
      <c r="F51" s="210"/>
      <c r="G51" s="210"/>
      <c r="L51" s="166"/>
      <c r="M51" s="303">
        <v>650</v>
      </c>
      <c r="N51" s="302" t="s">
        <v>1811</v>
      </c>
      <c r="O51" s="166"/>
      <c r="P51" s="166"/>
      <c r="Q51" s="220"/>
      <c r="R51" s="111"/>
      <c r="S51" s="111"/>
      <c r="T51" s="111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</row>
    <row r="52" spans="1:20" ht="15" customHeight="1">
      <c r="A52" s="78"/>
      <c r="B52" s="276" t="s">
        <v>1715</v>
      </c>
      <c r="C52" s="277">
        <f>(C24+I50)*C26*C30*C37</f>
        <v>599.76</v>
      </c>
      <c r="D52" s="278" t="s">
        <v>1477</v>
      </c>
      <c r="E52" s="323" t="s">
        <v>1697</v>
      </c>
      <c r="F52" s="323"/>
      <c r="G52" s="323"/>
      <c r="H52" s="323"/>
      <c r="I52" s="276" t="s">
        <v>1702</v>
      </c>
      <c r="J52" s="277">
        <f>+Q53/17.5</f>
        <v>34.272</v>
      </c>
      <c r="K52" s="278" t="s">
        <v>1703</v>
      </c>
      <c r="L52" s="149"/>
      <c r="M52" s="303">
        <v>580</v>
      </c>
      <c r="N52" s="302" t="s">
        <v>1819</v>
      </c>
      <c r="O52" s="149"/>
      <c r="P52" s="149"/>
      <c r="Q52" s="222">
        <f>C26*C30*C37*C24</f>
        <v>599.76</v>
      </c>
      <c r="R52" s="224" t="s">
        <v>1788</v>
      </c>
      <c r="S52" s="223"/>
      <c r="T52" s="58"/>
    </row>
    <row r="53" spans="1:20" ht="12" customHeight="1" thickBot="1">
      <c r="A53" s="78"/>
      <c r="B53" s="225"/>
      <c r="C53" s="219"/>
      <c r="D53" s="226"/>
      <c r="E53" s="323"/>
      <c r="F53" s="323"/>
      <c r="G53" s="323"/>
      <c r="H53" s="323"/>
      <c r="I53" s="225"/>
      <c r="J53" s="219"/>
      <c r="K53" s="226"/>
      <c r="L53" s="149"/>
      <c r="M53" s="303">
        <v>620</v>
      </c>
      <c r="N53" s="302" t="s">
        <v>1815</v>
      </c>
      <c r="O53" s="149"/>
      <c r="P53" s="149"/>
      <c r="Q53" s="222">
        <f>+C52</f>
        <v>599.76</v>
      </c>
      <c r="R53" s="224" t="s">
        <v>1824</v>
      </c>
      <c r="S53" s="223"/>
      <c r="T53" s="58"/>
    </row>
    <row r="54" spans="1:20" ht="15" customHeight="1" thickBot="1">
      <c r="A54" s="78"/>
      <c r="B54" s="279"/>
      <c r="C54" s="280"/>
      <c r="D54" s="281"/>
      <c r="E54" s="279"/>
      <c r="F54" s="282"/>
      <c r="G54" s="283"/>
      <c r="H54" s="283"/>
      <c r="I54" s="284"/>
      <c r="J54" s="284" t="s">
        <v>1791</v>
      </c>
      <c r="K54" s="285">
        <f>+U74</f>
        <v>45</v>
      </c>
      <c r="L54" s="149"/>
      <c r="M54" s="303">
        <v>580</v>
      </c>
      <c r="N54" s="302" t="s">
        <v>1818</v>
      </c>
      <c r="O54" s="149"/>
      <c r="P54" s="149"/>
      <c r="Q54" s="227"/>
      <c r="R54" s="228"/>
      <c r="S54" s="223"/>
      <c r="T54" s="58"/>
    </row>
    <row r="55" spans="1:20" ht="12" customHeight="1">
      <c r="A55" s="78"/>
      <c r="B55" s="120"/>
      <c r="C55" s="219"/>
      <c r="D55" s="226"/>
      <c r="E55" s="120"/>
      <c r="F55" s="323"/>
      <c r="G55" s="318"/>
      <c r="H55" s="318"/>
      <c r="I55" s="257"/>
      <c r="J55" s="257"/>
      <c r="K55" s="123"/>
      <c r="L55" s="149"/>
      <c r="M55" s="303">
        <v>450</v>
      </c>
      <c r="N55" s="302" t="s">
        <v>1800</v>
      </c>
      <c r="O55" s="149"/>
      <c r="P55" s="149"/>
      <c r="Q55" s="227"/>
      <c r="R55" s="228"/>
      <c r="S55" s="223"/>
      <c r="T55" s="58"/>
    </row>
    <row r="56" spans="1:83" s="322" customFormat="1" ht="11.25" customHeight="1">
      <c r="A56" s="298" t="s">
        <v>1794</v>
      </c>
      <c r="F56" s="297"/>
      <c r="G56" s="297"/>
      <c r="H56" s="297"/>
      <c r="I56" s="297"/>
      <c r="J56" s="296" t="s">
        <v>1834</v>
      </c>
      <c r="K56" s="300">
        <f>+C24*C26*C30*C37</f>
        <v>599.76</v>
      </c>
      <c r="L56" s="169"/>
      <c r="M56" s="303">
        <v>730</v>
      </c>
      <c r="N56" s="302" t="s">
        <v>1806</v>
      </c>
      <c r="O56" s="169"/>
      <c r="P56" s="169"/>
      <c r="Q56" s="119"/>
      <c r="R56" s="119"/>
      <c r="S56" s="119"/>
      <c r="T56" s="119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</row>
    <row r="57" spans="1:83" s="322" customFormat="1" ht="11.25">
      <c r="A57" s="231" t="s">
        <v>1740</v>
      </c>
      <c r="B57" s="229"/>
      <c r="C57" s="229"/>
      <c r="D57" s="229"/>
      <c r="E57" s="229" t="s">
        <v>1736</v>
      </c>
      <c r="F57" s="230"/>
      <c r="G57" s="229"/>
      <c r="H57" s="231" t="s">
        <v>1831</v>
      </c>
      <c r="I57" s="229"/>
      <c r="J57" s="229"/>
      <c r="K57" s="232"/>
      <c r="L57" s="187"/>
      <c r="M57" s="303">
        <v>720</v>
      </c>
      <c r="N57" s="302" t="s">
        <v>1807</v>
      </c>
      <c r="O57" s="187"/>
      <c r="P57" s="187"/>
      <c r="Q57" s="217" t="s">
        <v>1780</v>
      </c>
      <c r="R57" s="218">
        <v>0</v>
      </c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</row>
    <row r="58" spans="1:83" s="322" customFormat="1" ht="11.25" customHeight="1">
      <c r="A58" s="368" t="s">
        <v>1741</v>
      </c>
      <c r="B58" s="369"/>
      <c r="C58" s="369"/>
      <c r="D58" s="369"/>
      <c r="E58" s="316" t="s">
        <v>1736</v>
      </c>
      <c r="F58" s="233"/>
      <c r="G58" s="316"/>
      <c r="H58" s="315">
        <f>IF(H59&lt;=30,H59,30)</f>
        <v>30</v>
      </c>
      <c r="I58" s="316" t="s">
        <v>1827</v>
      </c>
      <c r="J58" s="316"/>
      <c r="K58" s="234"/>
      <c r="L58" s="187"/>
      <c r="M58" s="303">
        <v>650</v>
      </c>
      <c r="N58" s="302" t="s">
        <v>1812</v>
      </c>
      <c r="O58" s="187"/>
      <c r="P58" s="187"/>
      <c r="Q58" s="217" t="s">
        <v>1781</v>
      </c>
      <c r="R58" s="218">
        <f>+H58</f>
        <v>30</v>
      </c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</row>
    <row r="59" spans="1:83" s="322" customFormat="1" ht="11.25" customHeight="1">
      <c r="A59" s="360" t="s">
        <v>1742</v>
      </c>
      <c r="B59" s="361"/>
      <c r="C59" s="361"/>
      <c r="D59" s="361"/>
      <c r="E59" s="235" t="s">
        <v>1736</v>
      </c>
      <c r="F59" s="236"/>
      <c r="G59" s="236"/>
      <c r="H59" s="313">
        <f>T74</f>
        <v>45</v>
      </c>
      <c r="I59" s="235" t="s">
        <v>1828</v>
      </c>
      <c r="J59" s="236"/>
      <c r="K59" s="237"/>
      <c r="L59" s="187"/>
      <c r="M59" s="303">
        <v>650</v>
      </c>
      <c r="N59" s="302" t="s">
        <v>1814</v>
      </c>
      <c r="O59" s="187"/>
      <c r="P59" s="187"/>
      <c r="Q59" s="217" t="s">
        <v>1782</v>
      </c>
      <c r="R59" s="218">
        <f>+H59</f>
        <v>45</v>
      </c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</row>
    <row r="60" spans="1:83" s="322" customFormat="1" ht="11.25" customHeight="1">
      <c r="A60" s="370" t="s">
        <v>1743</v>
      </c>
      <c r="B60" s="371"/>
      <c r="C60" s="371"/>
      <c r="D60" s="371"/>
      <c r="E60" s="238" t="s">
        <v>1736</v>
      </c>
      <c r="F60" s="239"/>
      <c r="G60" s="239"/>
      <c r="H60" s="317">
        <f>+H59</f>
        <v>45</v>
      </c>
      <c r="I60" s="317" t="s">
        <v>1746</v>
      </c>
      <c r="J60" s="239"/>
      <c r="K60" s="240"/>
      <c r="L60" s="187"/>
      <c r="M60" s="303">
        <v>640</v>
      </c>
      <c r="N60" s="302" t="s">
        <v>1823</v>
      </c>
      <c r="O60" s="187"/>
      <c r="P60" s="187"/>
      <c r="Q60" s="217" t="s">
        <v>1783</v>
      </c>
      <c r="R60" s="218">
        <f>+H60</f>
        <v>45</v>
      </c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</row>
    <row r="61" spans="1:83" s="322" customFormat="1" ht="11.25" customHeight="1">
      <c r="A61" s="334" t="s">
        <v>1744</v>
      </c>
      <c r="B61" s="335"/>
      <c r="C61" s="335"/>
      <c r="D61" s="335"/>
      <c r="E61" s="241" t="s">
        <v>1736</v>
      </c>
      <c r="F61" s="242"/>
      <c r="G61" s="242"/>
      <c r="H61" s="321" t="s">
        <v>1745</v>
      </c>
      <c r="I61" s="242"/>
      <c r="J61" s="242"/>
      <c r="K61" s="243"/>
      <c r="L61" s="187"/>
      <c r="M61" s="303">
        <v>720</v>
      </c>
      <c r="N61" s="302" t="s">
        <v>1808</v>
      </c>
      <c r="O61" s="187"/>
      <c r="P61" s="187"/>
      <c r="Q61" s="217" t="s">
        <v>1784</v>
      </c>
      <c r="R61" s="266" t="str">
        <f>+H61</f>
        <v>Non sono fornite soluzioni conformi</v>
      </c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</row>
    <row r="62" spans="13:21" s="169" customFormat="1" ht="13.5" customHeight="1">
      <c r="M62" s="303">
        <v>620</v>
      </c>
      <c r="N62" s="302" t="s">
        <v>1816</v>
      </c>
      <c r="Q62" s="119"/>
      <c r="R62" s="119"/>
      <c r="S62" s="119"/>
      <c r="T62" s="119"/>
      <c r="U62" s="119"/>
    </row>
    <row r="63" spans="13:21" s="169" customFormat="1" ht="12" thickBot="1">
      <c r="M63" s="303">
        <v>780</v>
      </c>
      <c r="N63" s="302" t="s">
        <v>1805</v>
      </c>
      <c r="Q63" s="119"/>
      <c r="R63" s="119"/>
      <c r="S63" s="119"/>
      <c r="T63" s="119"/>
      <c r="U63" s="119"/>
    </row>
    <row r="64" spans="2:26" s="151" customFormat="1" ht="15.75" thickBot="1">
      <c r="B64" s="336" t="s">
        <v>1716</v>
      </c>
      <c r="C64" s="337"/>
      <c r="D64" s="267" t="s">
        <v>1717</v>
      </c>
      <c r="E64" s="267" t="s">
        <v>781</v>
      </c>
      <c r="M64" s="303">
        <v>950</v>
      </c>
      <c r="N64" s="302" t="s">
        <v>1802</v>
      </c>
      <c r="Q64" s="336" t="s">
        <v>1716</v>
      </c>
      <c r="R64" s="337"/>
      <c r="S64" s="267" t="s">
        <v>1717</v>
      </c>
      <c r="T64" s="267" t="s">
        <v>781</v>
      </c>
      <c r="U64" s="267" t="s">
        <v>781</v>
      </c>
      <c r="V64" s="169"/>
      <c r="W64" s="169"/>
      <c r="X64" s="169"/>
      <c r="Y64" s="169"/>
      <c r="Z64" s="169"/>
    </row>
    <row r="65" spans="2:26" s="151" customFormat="1" ht="15.75" thickBot="1">
      <c r="B65" s="268"/>
      <c r="C65" s="312" t="s">
        <v>1737</v>
      </c>
      <c r="D65" s="267">
        <v>200</v>
      </c>
      <c r="E65" s="267">
        <v>0</v>
      </c>
      <c r="M65" s="303">
        <v>620</v>
      </c>
      <c r="N65" s="302" t="s">
        <v>1817</v>
      </c>
      <c r="Q65" s="268"/>
      <c r="R65" s="312" t="s">
        <v>1737</v>
      </c>
      <c r="S65" s="267">
        <v>200</v>
      </c>
      <c r="T65" s="267">
        <v>0</v>
      </c>
      <c r="U65" s="267">
        <v>0</v>
      </c>
      <c r="V65" s="169"/>
      <c r="W65" s="169"/>
      <c r="X65" s="169"/>
      <c r="Y65" s="169"/>
      <c r="Z65" s="169"/>
    </row>
    <row r="66" spans="2:26" s="151" customFormat="1" ht="15.75" thickBot="1">
      <c r="B66" s="268"/>
      <c r="C66" s="312" t="s">
        <v>1737</v>
      </c>
      <c r="D66" s="267">
        <v>300</v>
      </c>
      <c r="E66" s="267">
        <v>15</v>
      </c>
      <c r="M66" s="303">
        <v>550</v>
      </c>
      <c r="N66" s="302" t="s">
        <v>1820</v>
      </c>
      <c r="Q66" s="268"/>
      <c r="R66" s="312" t="s">
        <v>1737</v>
      </c>
      <c r="S66" s="267">
        <v>300</v>
      </c>
      <c r="T66" s="267">
        <v>15</v>
      </c>
      <c r="U66" s="267">
        <v>15</v>
      </c>
      <c r="V66" s="169"/>
      <c r="W66" s="169"/>
      <c r="X66" s="169"/>
      <c r="Y66" s="169"/>
      <c r="Z66" s="169"/>
    </row>
    <row r="67" spans="2:26" s="151" customFormat="1" ht="15.75" thickBot="1">
      <c r="B67" s="268"/>
      <c r="C67" s="312" t="s">
        <v>1737</v>
      </c>
      <c r="D67" s="267">
        <v>450</v>
      </c>
      <c r="E67" s="267">
        <v>30</v>
      </c>
      <c r="M67" s="303">
        <v>340</v>
      </c>
      <c r="N67" s="302" t="s">
        <v>1821</v>
      </c>
      <c r="Q67" s="268"/>
      <c r="R67" s="312" t="s">
        <v>1737</v>
      </c>
      <c r="S67" s="267">
        <v>450</v>
      </c>
      <c r="T67" s="267">
        <v>30</v>
      </c>
      <c r="U67" s="267">
        <v>30</v>
      </c>
      <c r="V67" s="169"/>
      <c r="W67" s="169"/>
      <c r="X67" s="169"/>
      <c r="Y67" s="169"/>
      <c r="Z67" s="169"/>
    </row>
    <row r="68" spans="2:26" s="151" customFormat="1" ht="15.75" thickBot="1">
      <c r="B68" s="268"/>
      <c r="C68" s="312" t="s">
        <v>1737</v>
      </c>
      <c r="D68" s="267">
        <v>600</v>
      </c>
      <c r="E68" s="267">
        <v>45</v>
      </c>
      <c r="M68" s="303">
        <v>680</v>
      </c>
      <c r="N68" s="302" t="s">
        <v>1809</v>
      </c>
      <c r="Q68" s="268"/>
      <c r="R68" s="312" t="s">
        <v>1737</v>
      </c>
      <c r="S68" s="267">
        <v>600</v>
      </c>
      <c r="T68" s="267">
        <v>45</v>
      </c>
      <c r="U68" s="267">
        <v>45</v>
      </c>
      <c r="V68" s="169"/>
      <c r="W68" s="169"/>
      <c r="X68" s="169"/>
      <c r="Y68" s="169"/>
      <c r="Z68" s="169"/>
    </row>
    <row r="69" spans="2:26" s="151" customFormat="1" ht="15.75" thickBot="1">
      <c r="B69" s="268"/>
      <c r="C69" s="312" t="s">
        <v>1737</v>
      </c>
      <c r="D69" s="267">
        <v>900</v>
      </c>
      <c r="E69" s="267">
        <v>60</v>
      </c>
      <c r="M69" s="303">
        <v>950</v>
      </c>
      <c r="N69" s="302" t="s">
        <v>1804</v>
      </c>
      <c r="Q69" s="268"/>
      <c r="R69" s="312" t="s">
        <v>1737</v>
      </c>
      <c r="S69" s="267">
        <v>900</v>
      </c>
      <c r="T69" s="267">
        <v>60</v>
      </c>
      <c r="U69" s="267">
        <v>60</v>
      </c>
      <c r="V69" s="169"/>
      <c r="W69" s="169"/>
      <c r="X69" s="169"/>
      <c r="Y69" s="169"/>
      <c r="Z69" s="169"/>
    </row>
    <row r="70" spans="2:26" s="151" customFormat="1" ht="15.75" thickBot="1">
      <c r="B70" s="268"/>
      <c r="C70" s="312" t="s">
        <v>1737</v>
      </c>
      <c r="D70" s="267">
        <v>1200</v>
      </c>
      <c r="E70" s="267">
        <v>90</v>
      </c>
      <c r="M70" s="303">
        <v>450</v>
      </c>
      <c r="N70" s="302" t="s">
        <v>1801</v>
      </c>
      <c r="Q70" s="268"/>
      <c r="R70" s="312" t="s">
        <v>1737</v>
      </c>
      <c r="S70" s="267">
        <v>1200</v>
      </c>
      <c r="T70" s="267">
        <v>90</v>
      </c>
      <c r="U70" s="267">
        <v>90</v>
      </c>
      <c r="V70" s="169"/>
      <c r="W70" s="169"/>
      <c r="X70" s="169"/>
      <c r="Y70" s="169"/>
      <c r="Z70" s="169"/>
    </row>
    <row r="71" spans="2:26" s="151" customFormat="1" ht="15.75" thickBot="1">
      <c r="B71" s="268"/>
      <c r="C71" s="312" t="s">
        <v>1737</v>
      </c>
      <c r="D71" s="267">
        <v>1800</v>
      </c>
      <c r="E71" s="267">
        <v>120</v>
      </c>
      <c r="M71" s="303">
        <v>650</v>
      </c>
      <c r="N71" s="302" t="s">
        <v>1813</v>
      </c>
      <c r="Q71" s="268"/>
      <c r="R71" s="312" t="s">
        <v>1737</v>
      </c>
      <c r="S71" s="267">
        <v>1800</v>
      </c>
      <c r="T71" s="267">
        <v>120</v>
      </c>
      <c r="U71" s="267">
        <v>120</v>
      </c>
      <c r="V71" s="169"/>
      <c r="W71" s="169"/>
      <c r="X71" s="169"/>
      <c r="Y71" s="169"/>
      <c r="Z71" s="169"/>
    </row>
    <row r="72" spans="2:26" s="151" customFormat="1" ht="15.75" thickBot="1">
      <c r="B72" s="268"/>
      <c r="C72" s="312" t="s">
        <v>1737</v>
      </c>
      <c r="D72" s="267">
        <v>2400</v>
      </c>
      <c r="E72" s="267">
        <v>180</v>
      </c>
      <c r="M72" s="303">
        <v>950</v>
      </c>
      <c r="N72" s="302" t="s">
        <v>1803</v>
      </c>
      <c r="Q72" s="268"/>
      <c r="R72" s="312" t="s">
        <v>1737</v>
      </c>
      <c r="S72" s="267">
        <v>2400</v>
      </c>
      <c r="T72" s="267">
        <v>180</v>
      </c>
      <c r="U72" s="267">
        <v>180</v>
      </c>
      <c r="V72" s="169"/>
      <c r="W72" s="169"/>
      <c r="X72" s="169"/>
      <c r="Y72" s="169"/>
      <c r="Z72" s="169"/>
    </row>
    <row r="73" spans="2:26" s="151" customFormat="1" ht="15.75" thickBot="1">
      <c r="B73" s="269"/>
      <c r="C73" s="270" t="s">
        <v>1738</v>
      </c>
      <c r="D73" s="271">
        <v>2400</v>
      </c>
      <c r="E73" s="271">
        <v>240</v>
      </c>
      <c r="L73" s="295" t="s">
        <v>1832</v>
      </c>
      <c r="M73" s="304"/>
      <c r="N73" s="305"/>
      <c r="Q73" s="269"/>
      <c r="R73" s="270" t="s">
        <v>1738</v>
      </c>
      <c r="S73" s="271">
        <v>2400</v>
      </c>
      <c r="T73" s="271">
        <v>240</v>
      </c>
      <c r="U73" s="271">
        <v>240</v>
      </c>
      <c r="V73" s="169"/>
      <c r="W73" s="169"/>
      <c r="X73" s="169"/>
      <c r="Y73" s="169"/>
      <c r="Z73" s="169"/>
    </row>
    <row r="74" spans="2:26" s="151" customFormat="1" ht="15.75" thickBot="1">
      <c r="B74" s="329" t="s">
        <v>1747</v>
      </c>
      <c r="C74" s="330"/>
      <c r="D74" s="331"/>
      <c r="E74" s="272">
        <f>IF(Q53&lt;=D65,0,IF(Q53&lt;=D66,E66,IF(Q53&lt;=D67,E67,IF(Q53&lt;=D68,E68,IF(Q53&lt;=D69,E69,IF(Q53&lt;=D70,E70,IF(Q53&lt;=D71,E71,IF(Q53&lt;=D72,E72,E73))))))))</f>
        <v>45</v>
      </c>
      <c r="M74" s="304"/>
      <c r="N74" s="305"/>
      <c r="Q74" s="329" t="s">
        <v>1747</v>
      </c>
      <c r="R74" s="330"/>
      <c r="S74" s="331"/>
      <c r="T74" s="272">
        <f>IF(Q52&lt;=S65,0,IF(Q52&lt;=S66,T66,IF(Q52&lt;=S67,T67,IF(Q52&lt;=S68,T68,IF(Q52&lt;=S69,T69,IF(Q52&lt;=S70,T70,IF(Q52&lt;=S71,T71,IF(Q52&lt;=S72,T72,T73))))))))</f>
        <v>45</v>
      </c>
      <c r="U74" s="272">
        <f>IF(Q53&lt;=S65,0,IF(Q53&lt;=S66,U66,IF(Q53&lt;=S67,U67,IF(Q53&lt;=S68,U68,IF(Q53&lt;=S69,U69,IF(Q53&lt;=S70,U70,IF(Q53&lt;=S71,U71,IF(Q53&lt;=S72,U72,U73))))))))</f>
        <v>45</v>
      </c>
      <c r="V74" s="169"/>
      <c r="W74" s="169"/>
      <c r="X74" s="169"/>
      <c r="Y74" s="169"/>
      <c r="Z74" s="169"/>
    </row>
    <row r="75" spans="2:22" s="151" customFormat="1" ht="15">
      <c r="B75" s="273" t="s">
        <v>1739</v>
      </c>
      <c r="C75" s="111"/>
      <c r="D75" s="111"/>
      <c r="E75" s="111"/>
      <c r="M75" s="304"/>
      <c r="N75" s="305"/>
      <c r="Q75" s="273" t="s">
        <v>1739</v>
      </c>
      <c r="R75" s="111"/>
      <c r="S75" s="111"/>
      <c r="T75" s="111"/>
      <c r="U75" s="116"/>
      <c r="V75" s="149"/>
    </row>
    <row r="76" spans="13:14" s="151" customFormat="1" ht="15">
      <c r="M76" s="304"/>
      <c r="N76" s="305"/>
    </row>
    <row r="77" spans="13:14" s="151" customFormat="1" ht="15">
      <c r="M77" s="304"/>
      <c r="N77" s="305"/>
    </row>
    <row r="78" spans="13:14" s="151" customFormat="1" ht="15">
      <c r="M78" s="304"/>
      <c r="N78" s="305"/>
    </row>
    <row r="79" spans="13:14" s="151" customFormat="1" ht="15.75" thickBot="1">
      <c r="M79" s="259">
        <f>AVERAGEA(M48:M78)</f>
        <v>643.6</v>
      </c>
      <c r="N79" s="258" t="s">
        <v>1822</v>
      </c>
    </row>
    <row r="80" s="151" customFormat="1" ht="15">
      <c r="N80" s="499"/>
    </row>
    <row r="81" s="151" customFormat="1" ht="15">
      <c r="N81" s="499"/>
    </row>
    <row r="82" s="151" customFormat="1" ht="15">
      <c r="N82" s="499"/>
    </row>
    <row r="83" s="151" customFormat="1" ht="15">
      <c r="N83" s="499"/>
    </row>
    <row r="84" s="151" customFormat="1" ht="15">
      <c r="N84" s="499"/>
    </row>
    <row r="85" s="151" customFormat="1" ht="15">
      <c r="N85" s="499"/>
    </row>
    <row r="86" s="151" customFormat="1" ht="15">
      <c r="N86" s="499"/>
    </row>
    <row r="87" s="151" customFormat="1" ht="15">
      <c r="N87" s="499"/>
    </row>
    <row r="88" s="151" customFormat="1" ht="15">
      <c r="N88" s="499"/>
    </row>
    <row r="89" s="151" customFormat="1" ht="15">
      <c r="N89" s="499"/>
    </row>
    <row r="90" s="151" customFormat="1" ht="15">
      <c r="N90" s="499"/>
    </row>
    <row r="91" s="151" customFormat="1" ht="15">
      <c r="N91" s="499"/>
    </row>
    <row r="92" s="151" customFormat="1" ht="15">
      <c r="N92" s="499"/>
    </row>
    <row r="93" s="151" customFormat="1" ht="15">
      <c r="N93" s="499"/>
    </row>
    <row r="94" s="151" customFormat="1" ht="15">
      <c r="N94" s="499"/>
    </row>
    <row r="95" s="151" customFormat="1" ht="15">
      <c r="N95" s="499"/>
    </row>
    <row r="96" s="151" customFormat="1" ht="15">
      <c r="N96" s="499"/>
    </row>
    <row r="97" s="151" customFormat="1" ht="15">
      <c r="N97" s="499"/>
    </row>
    <row r="98" s="151" customFormat="1" ht="15"/>
    <row r="99" s="151" customFormat="1" ht="15"/>
    <row r="100" s="151" customFormat="1" ht="15"/>
    <row r="101" s="151" customFormat="1" ht="15"/>
    <row r="102" s="151" customFormat="1" ht="15"/>
    <row r="103" s="151" customFormat="1" ht="15"/>
    <row r="104" s="151" customFormat="1" ht="15"/>
    <row r="105" s="151" customFormat="1" ht="15"/>
    <row r="106" s="151" customFormat="1" ht="15"/>
    <row r="107" s="151" customFormat="1" ht="15"/>
    <row r="108" s="151" customFormat="1" ht="15"/>
    <row r="109" s="151" customFormat="1" ht="15"/>
    <row r="110" s="151" customFormat="1" ht="15"/>
    <row r="111" s="151" customFormat="1" ht="15"/>
    <row r="112" s="151" customFormat="1" ht="15"/>
    <row r="113" s="151" customFormat="1" ht="15"/>
    <row r="114" s="151" customFormat="1" ht="15"/>
    <row r="115" s="151" customFormat="1" ht="15"/>
    <row r="116" s="151" customFormat="1" ht="15"/>
    <row r="117" s="151" customFormat="1" ht="15"/>
    <row r="118" s="151" customFormat="1" ht="15"/>
    <row r="119" s="151" customFormat="1" ht="15"/>
    <row r="120" s="151" customFormat="1" ht="15"/>
    <row r="121" s="151" customFormat="1" ht="15"/>
    <row r="122" s="151" customFormat="1" ht="15"/>
    <row r="123" s="151" customFormat="1" ht="15"/>
    <row r="124" s="151" customFormat="1" ht="15"/>
    <row r="125" s="151" customFormat="1" ht="15"/>
    <row r="126" s="151" customFormat="1" ht="15"/>
    <row r="127" s="151" customFormat="1" ht="15"/>
    <row r="128" s="151" customFormat="1" ht="15"/>
    <row r="129" s="151" customFormat="1" ht="15"/>
    <row r="130" s="151" customFormat="1" ht="15"/>
    <row r="131" s="151" customFormat="1" ht="15"/>
    <row r="132" s="151" customFormat="1" ht="15"/>
    <row r="133" s="151" customFormat="1" ht="15"/>
    <row r="134" s="151" customFormat="1" ht="15"/>
    <row r="135" s="151" customFormat="1" ht="15"/>
    <row r="136" s="151" customFormat="1" ht="15"/>
    <row r="137" s="151" customFormat="1" ht="15"/>
    <row r="138" s="151" customFormat="1" ht="15"/>
    <row r="139" s="151" customFormat="1" ht="15"/>
    <row r="140" s="151" customFormat="1" ht="15"/>
    <row r="141" s="151" customFormat="1" ht="15"/>
    <row r="142" s="151" customFormat="1" ht="15"/>
    <row r="143" s="151" customFormat="1" ht="15"/>
    <row r="144" s="151" customFormat="1" ht="15"/>
    <row r="145" s="151" customFormat="1" ht="15"/>
    <row r="146" s="151" customFormat="1" ht="15"/>
    <row r="147" s="151" customFormat="1" ht="15"/>
    <row r="148" s="151" customFormat="1" ht="15"/>
    <row r="149" s="151" customFormat="1" ht="15"/>
    <row r="150" s="151" customFormat="1" ht="15"/>
    <row r="151" s="151" customFormat="1" ht="15"/>
    <row r="152" s="151" customFormat="1" ht="15"/>
    <row r="153" s="151" customFormat="1" ht="15"/>
    <row r="154" s="151" customFormat="1" ht="15"/>
    <row r="155" s="151" customFormat="1" ht="15"/>
    <row r="156" s="151" customFormat="1" ht="15"/>
    <row r="157" s="151" customFormat="1" ht="15"/>
    <row r="158" s="151" customFormat="1" ht="15"/>
    <row r="159" s="151" customFormat="1" ht="15"/>
    <row r="160" s="151" customFormat="1" ht="15"/>
    <row r="161" s="151" customFormat="1" ht="15"/>
    <row r="162" s="151" customFormat="1" ht="15"/>
    <row r="163" s="151" customFormat="1" ht="15"/>
    <row r="164" s="151" customFormat="1" ht="15"/>
    <row r="165" s="151" customFormat="1" ht="15"/>
    <row r="166" s="151" customFormat="1" ht="15"/>
    <row r="167" s="151" customFormat="1" ht="15"/>
    <row r="168" s="151" customFormat="1" ht="15"/>
    <row r="169" s="151" customFormat="1" ht="15"/>
    <row r="170" s="151" customFormat="1" ht="15"/>
    <row r="171" s="151" customFormat="1" ht="15"/>
    <row r="172" s="151" customFormat="1" ht="15"/>
    <row r="173" s="151" customFormat="1" ht="15"/>
    <row r="174" s="151" customFormat="1" ht="15"/>
    <row r="175" s="151" customFormat="1" ht="15"/>
    <row r="176" s="151" customFormat="1" ht="15"/>
    <row r="177" s="151" customFormat="1" ht="15"/>
    <row r="178" s="151" customFormat="1" ht="15"/>
    <row r="179" s="151" customFormat="1" ht="15"/>
    <row r="180" s="151" customFormat="1" ht="15"/>
    <row r="181" s="151" customFormat="1" ht="15"/>
    <row r="182" s="151" customFormat="1" ht="15"/>
    <row r="183" s="151" customFormat="1" ht="15"/>
    <row r="184" s="151" customFormat="1" ht="15"/>
    <row r="185" s="151" customFormat="1" ht="15"/>
    <row r="186" s="151" customFormat="1" ht="15"/>
    <row r="187" s="151" customFormat="1" ht="15"/>
    <row r="188" s="151" customFormat="1" ht="15"/>
    <row r="189" s="151" customFormat="1" ht="15"/>
    <row r="190" s="151" customFormat="1" ht="15"/>
    <row r="191" s="151" customFormat="1" ht="15"/>
    <row r="192" s="151" customFormat="1" ht="15"/>
    <row r="193" s="151" customFormat="1" ht="15"/>
    <row r="194" s="151" customFormat="1" ht="15"/>
    <row r="195" s="151" customFormat="1" ht="15"/>
    <row r="196" s="151" customFormat="1" ht="15"/>
    <row r="197" s="151" customFormat="1" ht="15"/>
    <row r="198" s="151" customFormat="1" ht="15"/>
    <row r="199" s="151" customFormat="1" ht="15"/>
    <row r="200" s="151" customFormat="1" ht="15"/>
    <row r="201" s="151" customFormat="1" ht="15"/>
    <row r="202" s="151" customFormat="1" ht="15"/>
    <row r="203" s="151" customFormat="1" ht="15"/>
    <row r="204" s="151" customFormat="1" ht="15"/>
    <row r="205" s="151" customFormat="1" ht="15"/>
    <row r="206" s="151" customFormat="1" ht="15"/>
    <row r="207" s="151" customFormat="1" ht="15"/>
    <row r="208" s="151" customFormat="1" ht="15"/>
    <row r="209" s="151" customFormat="1" ht="15"/>
    <row r="210" s="151" customFormat="1" ht="15"/>
    <row r="211" s="151" customFormat="1" ht="15"/>
    <row r="212" s="151" customFormat="1" ht="15"/>
    <row r="213" s="151" customFormat="1" ht="15"/>
    <row r="214" s="151" customFormat="1" ht="15"/>
    <row r="215" s="151" customFormat="1" ht="15"/>
    <row r="216" s="151" customFormat="1" ht="15"/>
    <row r="217" s="151" customFormat="1" ht="15"/>
    <row r="218" s="151" customFormat="1" ht="15"/>
    <row r="219" s="151" customFormat="1" ht="15"/>
    <row r="220" s="151" customFormat="1" ht="15"/>
    <row r="221" s="151" customFormat="1" ht="15"/>
    <row r="222" s="151" customFormat="1" ht="15"/>
    <row r="223" s="151" customFormat="1" ht="15"/>
    <row r="224" s="151" customFormat="1" ht="15"/>
    <row r="225" s="151" customFormat="1" ht="15"/>
    <row r="226" s="151" customFormat="1" ht="15"/>
    <row r="227" s="151" customFormat="1" ht="15"/>
    <row r="228" s="151" customFormat="1" ht="15"/>
    <row r="229" s="151" customFormat="1" ht="15"/>
    <row r="230" s="151" customFormat="1" ht="15"/>
    <row r="231" s="151" customFormat="1" ht="15"/>
    <row r="232" s="151" customFormat="1" ht="15"/>
    <row r="233" s="151" customFormat="1" ht="15"/>
    <row r="234" s="151" customFormat="1" ht="15"/>
    <row r="235" s="151" customFormat="1" ht="15"/>
    <row r="236" s="151" customFormat="1" ht="15"/>
    <row r="237" s="151" customFormat="1" ht="15"/>
    <row r="238" s="151" customFormat="1" ht="15"/>
    <row r="239" s="151" customFormat="1" ht="15"/>
    <row r="240" s="151" customFormat="1" ht="15"/>
    <row r="241" s="151" customFormat="1" ht="15"/>
    <row r="242" s="151" customFormat="1" ht="15"/>
    <row r="243" s="151" customFormat="1" ht="15"/>
    <row r="244" s="151" customFormat="1" ht="15"/>
    <row r="245" s="151" customFormat="1" ht="15"/>
    <row r="246" s="151" customFormat="1" ht="15"/>
    <row r="247" s="151" customFormat="1" ht="15"/>
    <row r="248" s="151" customFormat="1" ht="15"/>
    <row r="249" s="151" customFormat="1" ht="15"/>
    <row r="250" s="151" customFormat="1" ht="15"/>
    <row r="251" s="151" customFormat="1" ht="15"/>
    <row r="252" s="151" customFormat="1" ht="15"/>
    <row r="253" s="151" customFormat="1" ht="15"/>
    <row r="254" s="151" customFormat="1" ht="15"/>
    <row r="255" s="151" customFormat="1" ht="15"/>
    <row r="256" s="151" customFormat="1" ht="15"/>
    <row r="257" s="151" customFormat="1" ht="15"/>
    <row r="258" s="151" customFormat="1" ht="15"/>
    <row r="259" s="151" customFormat="1" ht="15"/>
    <row r="260" s="151" customFormat="1" ht="15"/>
    <row r="261" s="151" customFormat="1" ht="15"/>
    <row r="262" s="151" customFormat="1" ht="15"/>
    <row r="263" s="151" customFormat="1" ht="15"/>
    <row r="264" s="151" customFormat="1" ht="15"/>
    <row r="265" s="151" customFormat="1" ht="15"/>
    <row r="266" s="151" customFormat="1" ht="15"/>
    <row r="267" s="151" customFormat="1" ht="15"/>
    <row r="268" s="151" customFormat="1" ht="15"/>
    <row r="269" s="151" customFormat="1" ht="15"/>
    <row r="270" s="151" customFormat="1" ht="15"/>
    <row r="271" s="151" customFormat="1" ht="15"/>
    <row r="272" s="151" customFormat="1" ht="15"/>
    <row r="273" s="151" customFormat="1" ht="15"/>
    <row r="274" s="151" customFormat="1" ht="15"/>
    <row r="275" s="151" customFormat="1" ht="15"/>
    <row r="276" s="151" customFormat="1" ht="15"/>
    <row r="277" s="151" customFormat="1" ht="15"/>
    <row r="278" s="151" customFormat="1" ht="15"/>
    <row r="279" s="151" customFormat="1" ht="15"/>
    <row r="280" s="151" customFormat="1" ht="15"/>
    <row r="281" s="151" customFormat="1" ht="15"/>
    <row r="282" s="151" customFormat="1" ht="15"/>
    <row r="283" s="151" customFormat="1" ht="15"/>
    <row r="284" s="151" customFormat="1" ht="15"/>
    <row r="285" s="151" customFormat="1" ht="15"/>
    <row r="286" s="151" customFormat="1" ht="15"/>
    <row r="287" s="151" customFormat="1" ht="15"/>
    <row r="288" s="151" customFormat="1" ht="15"/>
    <row r="289" s="151" customFormat="1" ht="15"/>
    <row r="290" s="151" customFormat="1" ht="15"/>
    <row r="291" s="151" customFormat="1" ht="15"/>
    <row r="292" s="151" customFormat="1" ht="15"/>
    <row r="293" s="151" customFormat="1" ht="15"/>
    <row r="294" s="151" customFormat="1" ht="15"/>
    <row r="295" s="151" customFormat="1" ht="15"/>
    <row r="296" s="151" customFormat="1" ht="15"/>
    <row r="297" s="151" customFormat="1" ht="15"/>
    <row r="298" s="151" customFormat="1" ht="15"/>
    <row r="299" s="151" customFormat="1" ht="15"/>
    <row r="300" s="151" customFormat="1" ht="15"/>
    <row r="301" s="151" customFormat="1" ht="15"/>
    <row r="302" s="151" customFormat="1" ht="15"/>
    <row r="303" s="151" customFormat="1" ht="15"/>
    <row r="304" s="151" customFormat="1" ht="15"/>
    <row r="305" s="151" customFormat="1" ht="15"/>
    <row r="306" s="151" customFormat="1" ht="15"/>
    <row r="307" s="151" customFormat="1" ht="15"/>
    <row r="308" s="151" customFormat="1" ht="15"/>
    <row r="309" s="151" customFormat="1" ht="15"/>
    <row r="310" s="151" customFormat="1" ht="15"/>
    <row r="311" s="151" customFormat="1" ht="15"/>
    <row r="312" s="151" customFormat="1" ht="15"/>
    <row r="313" s="151" customFormat="1" ht="15"/>
    <row r="314" s="151" customFormat="1" ht="15"/>
    <row r="315" s="151" customFormat="1" ht="15"/>
    <row r="316" s="151" customFormat="1" ht="15"/>
    <row r="317" s="151" customFormat="1" ht="15"/>
    <row r="318" s="151" customFormat="1" ht="15"/>
    <row r="319" s="151" customFormat="1" ht="15"/>
    <row r="320" s="151" customFormat="1" ht="15"/>
    <row r="321" s="151" customFormat="1" ht="15"/>
    <row r="322" s="151" customFormat="1" ht="15"/>
    <row r="323" s="151" customFormat="1" ht="15"/>
    <row r="324" s="151" customFormat="1" ht="15"/>
    <row r="325" s="151" customFormat="1" ht="15"/>
    <row r="326" s="151" customFormat="1" ht="15"/>
    <row r="327" s="151" customFormat="1" ht="15"/>
    <row r="328" s="151" customFormat="1" ht="15"/>
    <row r="329" s="151" customFormat="1" ht="15"/>
    <row r="330" s="151" customFormat="1" ht="15"/>
    <row r="331" s="151" customFormat="1" ht="15"/>
    <row r="332" s="151" customFormat="1" ht="15"/>
    <row r="333" s="151" customFormat="1" ht="15"/>
    <row r="334" s="151" customFormat="1" ht="15"/>
    <row r="335" s="151" customFormat="1" ht="15"/>
    <row r="336" s="151" customFormat="1" ht="15"/>
    <row r="337" s="151" customFormat="1" ht="15"/>
    <row r="338" s="151" customFormat="1" ht="15"/>
    <row r="339" s="151" customFormat="1" ht="15"/>
    <row r="340" s="151" customFormat="1" ht="15"/>
    <row r="341" s="151" customFormat="1" ht="15"/>
    <row r="342" s="151" customFormat="1" ht="15"/>
    <row r="343" s="151" customFormat="1" ht="15"/>
    <row r="344" s="151" customFormat="1" ht="15"/>
    <row r="345" s="151" customFormat="1" ht="15"/>
    <row r="346" s="151" customFormat="1" ht="15"/>
    <row r="347" s="151" customFormat="1" ht="15"/>
    <row r="348" s="151" customFormat="1" ht="15"/>
    <row r="349" s="151" customFormat="1" ht="15"/>
    <row r="350" s="151" customFormat="1" ht="15"/>
    <row r="351" s="151" customFormat="1" ht="15"/>
    <row r="352" s="151" customFormat="1" ht="15"/>
    <row r="353" s="151" customFormat="1" ht="15"/>
    <row r="354" s="151" customFormat="1" ht="15"/>
    <row r="355" s="151" customFormat="1" ht="15"/>
    <row r="356" s="151" customFormat="1" ht="15"/>
    <row r="357" s="151" customFormat="1" ht="15"/>
    <row r="358" s="151" customFormat="1" ht="15"/>
    <row r="359" s="151" customFormat="1" ht="15"/>
    <row r="360" s="151" customFormat="1" ht="15"/>
    <row r="361" s="151" customFormat="1" ht="15"/>
    <row r="362" s="151" customFormat="1" ht="15"/>
    <row r="363" s="151" customFormat="1" ht="15"/>
    <row r="364" s="151" customFormat="1" ht="15"/>
    <row r="365" s="151" customFormat="1" ht="15"/>
    <row r="366" s="151" customFormat="1" ht="15"/>
    <row r="367" s="151" customFormat="1" ht="15"/>
    <row r="368" s="151" customFormat="1" ht="15"/>
    <row r="369" s="151" customFormat="1" ht="15"/>
    <row r="370" s="151" customFormat="1" ht="15"/>
    <row r="371" s="151" customFormat="1" ht="15"/>
    <row r="372" s="151" customFormat="1" ht="15"/>
    <row r="373" s="151" customFormat="1" ht="15"/>
    <row r="374" s="151" customFormat="1" ht="15"/>
    <row r="375" s="151" customFormat="1" ht="15"/>
    <row r="376" s="151" customFormat="1" ht="15"/>
    <row r="377" s="151" customFormat="1" ht="15"/>
    <row r="378" s="151" customFormat="1" ht="15"/>
    <row r="379" s="151" customFormat="1" ht="15"/>
    <row r="380" s="151" customFormat="1" ht="15"/>
    <row r="381" s="151" customFormat="1" ht="15"/>
    <row r="382" s="151" customFormat="1" ht="15"/>
    <row r="383" s="151" customFormat="1" ht="15"/>
    <row r="384" s="151" customFormat="1" ht="15"/>
    <row r="385" s="151" customFormat="1" ht="15"/>
    <row r="386" s="151" customFormat="1" ht="15"/>
    <row r="387" s="151" customFormat="1" ht="15"/>
    <row r="388" s="151" customFormat="1" ht="15"/>
    <row r="389" s="151" customFormat="1" ht="15"/>
    <row r="390" s="151" customFormat="1" ht="15"/>
    <row r="391" s="151" customFormat="1" ht="15"/>
    <row r="392" s="151" customFormat="1" ht="15"/>
    <row r="393" s="151" customFormat="1" ht="15"/>
    <row r="394" s="151" customFormat="1" ht="15"/>
    <row r="395" s="151" customFormat="1" ht="15"/>
    <row r="396" s="151" customFormat="1" ht="15"/>
    <row r="397" s="151" customFormat="1" ht="15"/>
    <row r="398" s="151" customFormat="1" ht="15"/>
    <row r="399" s="151" customFormat="1" ht="15"/>
    <row r="400" s="151" customFormat="1" ht="15"/>
    <row r="401" s="151" customFormat="1" ht="15"/>
    <row r="402" s="151" customFormat="1" ht="15"/>
    <row r="403" s="151" customFormat="1" ht="15"/>
    <row r="404" s="151" customFormat="1" ht="15"/>
    <row r="405" s="151" customFormat="1" ht="15"/>
    <row r="406" s="151" customFormat="1" ht="15"/>
    <row r="407" s="151" customFormat="1" ht="15"/>
    <row r="408" s="151" customFormat="1" ht="15"/>
    <row r="409" s="151" customFormat="1" ht="15"/>
    <row r="410" s="151" customFormat="1" ht="15"/>
    <row r="411" s="151" customFormat="1" ht="15"/>
    <row r="412" s="151" customFormat="1" ht="15"/>
    <row r="413" s="151" customFormat="1" ht="15"/>
    <row r="414" s="151" customFormat="1" ht="15"/>
    <row r="415" s="151" customFormat="1" ht="15"/>
    <row r="416" s="151" customFormat="1" ht="15"/>
    <row r="417" s="151" customFormat="1" ht="15"/>
    <row r="418" s="151" customFormat="1" ht="15"/>
    <row r="419" s="151" customFormat="1" ht="15"/>
    <row r="420" s="151" customFormat="1" ht="15"/>
    <row r="421" s="151" customFormat="1" ht="15"/>
    <row r="422" s="151" customFormat="1" ht="15"/>
    <row r="423" s="151" customFormat="1" ht="15"/>
    <row r="424" s="151" customFormat="1" ht="15"/>
    <row r="425" s="151" customFormat="1" ht="15"/>
    <row r="426" s="151" customFormat="1" ht="15"/>
  </sheetData>
  <sheetProtection password="CC06" sheet="1"/>
  <autoFilter ref="M47:N47">
    <sortState ref="M48:N97">
      <sortCondition sortBy="value" ref="N48:N97"/>
    </sortState>
  </autoFilter>
  <mergeCells count="51">
    <mergeCell ref="E5:H5"/>
    <mergeCell ref="R48:R49"/>
    <mergeCell ref="B64:C64"/>
    <mergeCell ref="M45:M46"/>
    <mergeCell ref="A59:D59"/>
    <mergeCell ref="Q74:S74"/>
    <mergeCell ref="D38:G38"/>
    <mergeCell ref="B44:C44"/>
    <mergeCell ref="D44:G44"/>
    <mergeCell ref="A58:D58"/>
    <mergeCell ref="A60:D60"/>
    <mergeCell ref="R46:R47"/>
    <mergeCell ref="M43:M44"/>
    <mergeCell ref="A2:I2"/>
    <mergeCell ref="J2:K2"/>
    <mergeCell ref="F20:K20"/>
    <mergeCell ref="F21:K21"/>
    <mergeCell ref="B21:C21"/>
    <mergeCell ref="D30:K30"/>
    <mergeCell ref="A5:D5"/>
    <mergeCell ref="G14:K14"/>
    <mergeCell ref="G9:K9"/>
    <mergeCell ref="G10:K10"/>
    <mergeCell ref="G11:K11"/>
    <mergeCell ref="G12:K12"/>
    <mergeCell ref="G13:K13"/>
    <mergeCell ref="Q26:W26"/>
    <mergeCell ref="C27:D27"/>
    <mergeCell ref="C28:D28"/>
    <mergeCell ref="I27:J27"/>
    <mergeCell ref="B31:J31"/>
    <mergeCell ref="G17:K17"/>
    <mergeCell ref="B22:K22"/>
    <mergeCell ref="B74:D74"/>
    <mergeCell ref="C33:J33"/>
    <mergeCell ref="C34:J34"/>
    <mergeCell ref="A61:D61"/>
    <mergeCell ref="Q64:R64"/>
    <mergeCell ref="E28:F28"/>
    <mergeCell ref="B38:C38"/>
    <mergeCell ref="C32:J32"/>
    <mergeCell ref="G28:H28"/>
    <mergeCell ref="I28:J28"/>
    <mergeCell ref="G15:K15"/>
    <mergeCell ref="G18:K18"/>
    <mergeCell ref="D26:K26"/>
    <mergeCell ref="E27:F27"/>
    <mergeCell ref="G27:H27"/>
    <mergeCell ref="B35:J35"/>
    <mergeCell ref="G19:K19"/>
    <mergeCell ref="G16:K16"/>
  </mergeCells>
  <conditionalFormatting sqref="D20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dataValidations count="3">
    <dataValidation type="list" allowBlank="1" showInputMessage="1" showErrorMessage="1" sqref="K35">
      <formula1>$B$32:$B$34</formula1>
    </dataValidation>
    <dataValidation type="list" allowBlank="1" showInputMessage="1" showErrorMessage="1" sqref="B42:K42 E45">
      <formula1>$Z$40:$Z$41</formula1>
    </dataValidation>
    <dataValidation type="list" allowBlank="1" showInputMessage="1" showErrorMessage="1" sqref="I46">
      <formula1>$T$45:$T$49</formula1>
    </dataValidation>
  </dataValidations>
  <printOptions/>
  <pageMargins left="0.7874015748031497" right="0.31496062992125984" top="0.3937007874015748" bottom="0.5118110236220472" header="0.35433070866141736" footer="0.2755905511811024"/>
  <pageSetup horizontalDpi="300" verticalDpi="300" orientation="portrait" paperSize="9" r:id="rId3"/>
  <headerFooter alignWithMargins="0">
    <oddFooter>&amp;L&amp;"Verdana,Grassetto"&amp;8Studio Tecnico Associato CINALLI-ZAPPA&amp;"Verdana,Normale" -  Via Fiera, 7 - 23032 Bormio (SO) - Tel. 0342-904531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1"/>
  <sheetViews>
    <sheetView zoomScalePageLayoutView="0" workbookViewId="0" topLeftCell="A328">
      <selection activeCell="B109" sqref="B109:E109"/>
    </sheetView>
  </sheetViews>
  <sheetFormatPr defaultColWidth="8.8515625" defaultRowHeight="18" customHeight="1"/>
  <cols>
    <col min="1" max="4" width="8.8515625" style="2" customWidth="1"/>
    <col min="5" max="5" width="32.28125" style="2" customWidth="1"/>
    <col min="6" max="6" width="13.140625" style="17" customWidth="1"/>
    <col min="7" max="7" width="10.00390625" style="2" customWidth="1"/>
    <col min="8" max="8" width="8.8515625" style="3" hidden="1" customWidth="1"/>
    <col min="9" max="12" width="8.8515625" style="2" hidden="1" customWidth="1"/>
    <col min="13" max="16384" width="8.8515625" style="2" customWidth="1"/>
  </cols>
  <sheetData>
    <row r="1" spans="1:13" ht="18" customHeight="1">
      <c r="A1" s="418" t="s">
        <v>1475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M1" s="3"/>
    </row>
    <row r="2" spans="1:13" ht="18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M2" s="3"/>
    </row>
    <row r="3" spans="1:13" ht="18" customHeight="1">
      <c r="A3" s="411" t="s">
        <v>1476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M3" s="3"/>
    </row>
    <row r="4" spans="1:13" ht="18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M4" s="3"/>
    </row>
    <row r="5" spans="1:11" ht="52.5" customHeight="1">
      <c r="A5" s="412" t="s">
        <v>984</v>
      </c>
      <c r="B5" s="412" t="s">
        <v>985</v>
      </c>
      <c r="C5" s="412"/>
      <c r="D5" s="412"/>
      <c r="E5" s="412"/>
      <c r="F5" s="4" t="s">
        <v>986</v>
      </c>
      <c r="G5" s="6" t="s">
        <v>987</v>
      </c>
      <c r="H5" s="412" t="s">
        <v>988</v>
      </c>
      <c r="I5" s="412" t="s">
        <v>986</v>
      </c>
      <c r="J5" s="412"/>
      <c r="K5" s="412"/>
    </row>
    <row r="6" spans="1:13" ht="18" customHeight="1">
      <c r="A6" s="412"/>
      <c r="B6" s="412"/>
      <c r="C6" s="412"/>
      <c r="D6" s="412"/>
      <c r="E6" s="412"/>
      <c r="F6" s="4" t="s">
        <v>1477</v>
      </c>
      <c r="G6" s="6" t="s">
        <v>1477</v>
      </c>
      <c r="H6" s="412"/>
      <c r="I6" s="412" t="s">
        <v>1478</v>
      </c>
      <c r="J6" s="412"/>
      <c r="K6" s="4" t="s">
        <v>1477</v>
      </c>
      <c r="M6" s="2">
        <v>1.217</v>
      </c>
    </row>
    <row r="7" spans="1:11" ht="18" customHeight="1">
      <c r="A7" s="7" t="s">
        <v>765</v>
      </c>
      <c r="B7" s="404" t="s">
        <v>1479</v>
      </c>
      <c r="C7" s="404"/>
      <c r="D7" s="404"/>
      <c r="E7" s="404"/>
      <c r="F7" s="34">
        <f>+K7</f>
        <v>510</v>
      </c>
      <c r="G7" s="9">
        <f>+F7*$M$6</f>
        <v>620.6700000000001</v>
      </c>
      <c r="H7" s="10" t="s">
        <v>991</v>
      </c>
      <c r="I7" s="413">
        <f>K7*238</f>
        <v>121380</v>
      </c>
      <c r="J7" s="413"/>
      <c r="K7" s="11">
        <v>510</v>
      </c>
    </row>
    <row r="8" spans="1:11" ht="18" customHeight="1">
      <c r="A8" s="7" t="s">
        <v>765</v>
      </c>
      <c r="B8" s="404" t="s">
        <v>1480</v>
      </c>
      <c r="C8" s="404"/>
      <c r="D8" s="404"/>
      <c r="E8" s="404"/>
      <c r="F8" s="34">
        <f aca="true" t="shared" si="0" ref="F8:F73">+K8</f>
        <v>590</v>
      </c>
      <c r="G8" s="9">
        <f>+F8*$M$6</f>
        <v>718.0300000000001</v>
      </c>
      <c r="H8" s="10" t="s">
        <v>991</v>
      </c>
      <c r="I8" s="413">
        <f aca="true" t="shared" si="1" ref="I8:I73">K8*238</f>
        <v>140420</v>
      </c>
      <c r="J8" s="413"/>
      <c r="K8" s="11">
        <v>590</v>
      </c>
    </row>
    <row r="9" spans="1:11" ht="18" customHeight="1">
      <c r="A9" s="7" t="s">
        <v>765</v>
      </c>
      <c r="B9" s="404" t="s">
        <v>1481</v>
      </c>
      <c r="C9" s="404"/>
      <c r="D9" s="404"/>
      <c r="E9" s="404"/>
      <c r="F9" s="34">
        <f t="shared" si="0"/>
        <v>670</v>
      </c>
      <c r="G9" s="9">
        <f aca="true" t="shared" si="2" ref="G9:G74">+F9*$M$6</f>
        <v>815.3900000000001</v>
      </c>
      <c r="H9" s="10" t="s">
        <v>991</v>
      </c>
      <c r="I9" s="413">
        <f t="shared" si="1"/>
        <v>159460</v>
      </c>
      <c r="J9" s="413"/>
      <c r="K9" s="11">
        <v>670</v>
      </c>
    </row>
    <row r="10" spans="1:11" ht="18" customHeight="1">
      <c r="A10" s="7" t="s">
        <v>765</v>
      </c>
      <c r="B10" s="404" t="s">
        <v>1482</v>
      </c>
      <c r="C10" s="404"/>
      <c r="D10" s="404"/>
      <c r="E10" s="404"/>
      <c r="F10" s="34">
        <f t="shared" si="0"/>
        <v>500</v>
      </c>
      <c r="G10" s="9">
        <f t="shared" si="2"/>
        <v>608.5</v>
      </c>
      <c r="H10" s="10" t="s">
        <v>991</v>
      </c>
      <c r="I10" s="413">
        <f t="shared" si="1"/>
        <v>119000</v>
      </c>
      <c r="J10" s="413"/>
      <c r="K10" s="11">
        <v>500</v>
      </c>
    </row>
    <row r="11" spans="1:11" ht="18" customHeight="1">
      <c r="A11" s="7" t="s">
        <v>765</v>
      </c>
      <c r="B11" s="404" t="s">
        <v>1483</v>
      </c>
      <c r="C11" s="404"/>
      <c r="D11" s="404"/>
      <c r="E11" s="404"/>
      <c r="F11" s="34">
        <f t="shared" si="0"/>
        <v>760</v>
      </c>
      <c r="G11" s="9">
        <f t="shared" si="2"/>
        <v>924.9200000000001</v>
      </c>
      <c r="H11" s="10" t="s">
        <v>991</v>
      </c>
      <c r="I11" s="413">
        <f t="shared" si="1"/>
        <v>180880</v>
      </c>
      <c r="J11" s="413"/>
      <c r="K11" s="11">
        <v>760</v>
      </c>
    </row>
    <row r="12" spans="1:11" ht="18" customHeight="1">
      <c r="A12" s="7" t="s">
        <v>765</v>
      </c>
      <c r="B12" s="404" t="s">
        <v>1484</v>
      </c>
      <c r="C12" s="404"/>
      <c r="D12" s="404"/>
      <c r="E12" s="404"/>
      <c r="F12" s="34">
        <f t="shared" si="0"/>
        <v>170</v>
      </c>
      <c r="G12" s="9">
        <f t="shared" si="2"/>
        <v>206.89000000000001</v>
      </c>
      <c r="H12" s="10" t="s">
        <v>991</v>
      </c>
      <c r="I12" s="413">
        <f t="shared" si="1"/>
        <v>40460</v>
      </c>
      <c r="J12" s="413"/>
      <c r="K12" s="11">
        <v>170</v>
      </c>
    </row>
    <row r="13" spans="1:11" ht="18" customHeight="1">
      <c r="A13" s="7" t="s">
        <v>765</v>
      </c>
      <c r="B13" s="404" t="s">
        <v>1485</v>
      </c>
      <c r="C13" s="404"/>
      <c r="D13" s="404"/>
      <c r="E13" s="404"/>
      <c r="F13" s="34">
        <f t="shared" si="0"/>
        <v>170</v>
      </c>
      <c r="G13" s="9">
        <f t="shared" si="2"/>
        <v>206.89000000000001</v>
      </c>
      <c r="H13" s="10" t="s">
        <v>991</v>
      </c>
      <c r="I13" s="413">
        <f t="shared" si="1"/>
        <v>40460</v>
      </c>
      <c r="J13" s="413"/>
      <c r="K13" s="11">
        <v>170</v>
      </c>
    </row>
    <row r="14" spans="1:11" ht="18" customHeight="1">
      <c r="A14" s="7" t="s">
        <v>765</v>
      </c>
      <c r="B14" s="404" t="s">
        <v>1486</v>
      </c>
      <c r="C14" s="404"/>
      <c r="D14" s="404"/>
      <c r="E14" s="404"/>
      <c r="F14" s="34">
        <f t="shared" si="0"/>
        <v>50</v>
      </c>
      <c r="G14" s="9">
        <f t="shared" si="2"/>
        <v>60.85</v>
      </c>
      <c r="H14" s="10" t="s">
        <v>991</v>
      </c>
      <c r="I14" s="413">
        <f t="shared" si="1"/>
        <v>11900</v>
      </c>
      <c r="J14" s="413"/>
      <c r="K14" s="11">
        <v>50</v>
      </c>
    </row>
    <row r="15" spans="1:11" ht="18" customHeight="1">
      <c r="A15" s="7" t="s">
        <v>765</v>
      </c>
      <c r="B15" s="404" t="s">
        <v>1487</v>
      </c>
      <c r="C15" s="404"/>
      <c r="D15" s="404"/>
      <c r="E15" s="404"/>
      <c r="F15" s="34">
        <f t="shared" si="0"/>
        <v>340</v>
      </c>
      <c r="G15" s="9">
        <f t="shared" si="2"/>
        <v>413.78000000000003</v>
      </c>
      <c r="H15" s="10" t="s">
        <v>991</v>
      </c>
      <c r="I15" s="413">
        <f t="shared" si="1"/>
        <v>80920</v>
      </c>
      <c r="J15" s="413"/>
      <c r="K15" s="11">
        <v>340</v>
      </c>
    </row>
    <row r="16" spans="1:11" ht="18" customHeight="1">
      <c r="A16" s="7" t="s">
        <v>765</v>
      </c>
      <c r="B16" s="404" t="s">
        <v>1488</v>
      </c>
      <c r="C16" s="404"/>
      <c r="D16" s="404"/>
      <c r="E16" s="404"/>
      <c r="F16" s="34">
        <f t="shared" si="0"/>
        <v>340</v>
      </c>
      <c r="G16" s="9">
        <f t="shared" si="2"/>
        <v>413.78000000000003</v>
      </c>
      <c r="H16" s="10" t="s">
        <v>991</v>
      </c>
      <c r="I16" s="413">
        <f t="shared" si="1"/>
        <v>80920</v>
      </c>
      <c r="J16" s="413"/>
      <c r="K16" s="11">
        <v>340</v>
      </c>
    </row>
    <row r="17" spans="1:11" ht="18" customHeight="1">
      <c r="A17" s="7" t="s">
        <v>765</v>
      </c>
      <c r="B17" s="404" t="s">
        <v>1489</v>
      </c>
      <c r="C17" s="404"/>
      <c r="D17" s="404"/>
      <c r="E17" s="404"/>
      <c r="F17" s="34">
        <f t="shared" si="0"/>
        <v>670</v>
      </c>
      <c r="G17" s="9">
        <f t="shared" si="2"/>
        <v>815.3900000000001</v>
      </c>
      <c r="H17" s="10" t="s">
        <v>991</v>
      </c>
      <c r="I17" s="413">
        <f t="shared" si="1"/>
        <v>159460</v>
      </c>
      <c r="J17" s="413"/>
      <c r="K17" s="11">
        <v>670</v>
      </c>
    </row>
    <row r="18" spans="1:11" ht="18" customHeight="1">
      <c r="A18" s="7" t="s">
        <v>765</v>
      </c>
      <c r="B18" s="404" t="s">
        <v>1490</v>
      </c>
      <c r="C18" s="404"/>
      <c r="D18" s="404"/>
      <c r="E18" s="404"/>
      <c r="F18" s="34">
        <f t="shared" si="0"/>
        <v>1000</v>
      </c>
      <c r="G18" s="9">
        <f t="shared" si="2"/>
        <v>1217</v>
      </c>
      <c r="H18" s="10" t="s">
        <v>991</v>
      </c>
      <c r="I18" s="413">
        <f t="shared" si="1"/>
        <v>238000</v>
      </c>
      <c r="J18" s="413"/>
      <c r="K18" s="11">
        <v>1000</v>
      </c>
    </row>
    <row r="19" spans="1:11" ht="18" customHeight="1">
      <c r="A19" s="7" t="s">
        <v>765</v>
      </c>
      <c r="B19" s="404" t="s">
        <v>134</v>
      </c>
      <c r="C19" s="404"/>
      <c r="D19" s="404"/>
      <c r="E19" s="404"/>
      <c r="F19" s="34">
        <v>780</v>
      </c>
      <c r="G19" s="9">
        <f t="shared" si="2"/>
        <v>949.2600000000001</v>
      </c>
      <c r="H19" s="10" t="s">
        <v>991</v>
      </c>
      <c r="I19" s="413">
        <f>K19*238</f>
        <v>238000</v>
      </c>
      <c r="J19" s="413"/>
      <c r="K19" s="11">
        <v>1000</v>
      </c>
    </row>
    <row r="20" spans="1:11" ht="18" customHeight="1">
      <c r="A20" s="7" t="s">
        <v>765</v>
      </c>
      <c r="B20" s="404" t="s">
        <v>1491</v>
      </c>
      <c r="C20" s="404"/>
      <c r="D20" s="404"/>
      <c r="E20" s="404"/>
      <c r="F20" s="34">
        <f t="shared" si="0"/>
        <v>50</v>
      </c>
      <c r="G20" s="9">
        <f t="shared" si="2"/>
        <v>60.85</v>
      </c>
      <c r="H20" s="10" t="s">
        <v>991</v>
      </c>
      <c r="I20" s="413">
        <f t="shared" si="1"/>
        <v>11900</v>
      </c>
      <c r="J20" s="413"/>
      <c r="K20" s="11">
        <v>50</v>
      </c>
    </row>
    <row r="21" spans="1:11" ht="18" customHeight="1">
      <c r="A21" s="7" t="s">
        <v>765</v>
      </c>
      <c r="B21" s="404" t="s">
        <v>1492</v>
      </c>
      <c r="C21" s="404"/>
      <c r="D21" s="404"/>
      <c r="E21" s="404"/>
      <c r="F21" s="34">
        <f t="shared" si="0"/>
        <v>170</v>
      </c>
      <c r="G21" s="9">
        <f t="shared" si="2"/>
        <v>206.89000000000001</v>
      </c>
      <c r="H21" s="10" t="s">
        <v>991</v>
      </c>
      <c r="I21" s="413">
        <f t="shared" si="1"/>
        <v>40460</v>
      </c>
      <c r="J21" s="413"/>
      <c r="K21" s="11">
        <v>170</v>
      </c>
    </row>
    <row r="22" spans="1:11" ht="18" customHeight="1">
      <c r="A22" s="7" t="s">
        <v>765</v>
      </c>
      <c r="B22" s="404" t="s">
        <v>1493</v>
      </c>
      <c r="C22" s="404"/>
      <c r="D22" s="404"/>
      <c r="E22" s="404"/>
      <c r="F22" s="34">
        <f t="shared" si="0"/>
        <v>670</v>
      </c>
      <c r="G22" s="9">
        <f t="shared" si="2"/>
        <v>815.3900000000001</v>
      </c>
      <c r="H22" s="10" t="s">
        <v>991</v>
      </c>
      <c r="I22" s="413">
        <f t="shared" si="1"/>
        <v>159460</v>
      </c>
      <c r="J22" s="413"/>
      <c r="K22" s="11">
        <v>670</v>
      </c>
    </row>
    <row r="23" spans="1:11" ht="18" customHeight="1">
      <c r="A23" s="7" t="s">
        <v>765</v>
      </c>
      <c r="B23" s="404" t="s">
        <v>1494</v>
      </c>
      <c r="C23" s="404"/>
      <c r="D23" s="404"/>
      <c r="E23" s="404"/>
      <c r="F23" s="34">
        <f t="shared" si="0"/>
        <v>340</v>
      </c>
      <c r="G23" s="9">
        <f t="shared" si="2"/>
        <v>413.78000000000003</v>
      </c>
      <c r="H23" s="10" t="s">
        <v>991</v>
      </c>
      <c r="I23" s="413">
        <f t="shared" si="1"/>
        <v>80920</v>
      </c>
      <c r="J23" s="413"/>
      <c r="K23" s="11">
        <v>340</v>
      </c>
    </row>
    <row r="24" spans="1:11" ht="18" customHeight="1">
      <c r="A24" s="7" t="s">
        <v>765</v>
      </c>
      <c r="B24" s="404" t="s">
        <v>1495</v>
      </c>
      <c r="C24" s="404"/>
      <c r="D24" s="404"/>
      <c r="E24" s="404"/>
      <c r="F24" s="34">
        <f t="shared" si="0"/>
        <v>340</v>
      </c>
      <c r="G24" s="9">
        <f t="shared" si="2"/>
        <v>413.78000000000003</v>
      </c>
      <c r="H24" s="10" t="s">
        <v>991</v>
      </c>
      <c r="I24" s="413">
        <f t="shared" si="1"/>
        <v>80920</v>
      </c>
      <c r="J24" s="413"/>
      <c r="K24" s="11">
        <v>340</v>
      </c>
    </row>
    <row r="25" spans="1:11" ht="18" customHeight="1">
      <c r="A25" s="7" t="s">
        <v>765</v>
      </c>
      <c r="B25" s="404" t="s">
        <v>1496</v>
      </c>
      <c r="C25" s="404"/>
      <c r="D25" s="404"/>
      <c r="E25" s="404"/>
      <c r="F25" s="34">
        <f t="shared" si="0"/>
        <v>260</v>
      </c>
      <c r="G25" s="9">
        <f t="shared" si="2"/>
        <v>316.42</v>
      </c>
      <c r="H25" s="10" t="s">
        <v>991</v>
      </c>
      <c r="I25" s="413">
        <f t="shared" si="1"/>
        <v>61880</v>
      </c>
      <c r="J25" s="413"/>
      <c r="K25" s="11">
        <v>260</v>
      </c>
    </row>
    <row r="26" spans="1:11" ht="18" customHeight="1">
      <c r="A26" s="7" t="s">
        <v>765</v>
      </c>
      <c r="B26" s="404" t="s">
        <v>1497</v>
      </c>
      <c r="C26" s="404"/>
      <c r="D26" s="404"/>
      <c r="E26" s="404"/>
      <c r="F26" s="34">
        <f t="shared" si="0"/>
        <v>760</v>
      </c>
      <c r="G26" s="9">
        <f t="shared" si="2"/>
        <v>924.9200000000001</v>
      </c>
      <c r="H26" s="10" t="s">
        <v>991</v>
      </c>
      <c r="I26" s="413">
        <f t="shared" si="1"/>
        <v>180880</v>
      </c>
      <c r="J26" s="413"/>
      <c r="K26" s="11">
        <v>760</v>
      </c>
    </row>
    <row r="27" spans="1:11" ht="18" customHeight="1">
      <c r="A27" s="7" t="s">
        <v>765</v>
      </c>
      <c r="B27" s="404" t="s">
        <v>1498</v>
      </c>
      <c r="C27" s="404"/>
      <c r="D27" s="404"/>
      <c r="E27" s="404"/>
      <c r="F27" s="34">
        <f t="shared" si="0"/>
        <v>420</v>
      </c>
      <c r="G27" s="9">
        <f t="shared" si="2"/>
        <v>511.14000000000004</v>
      </c>
      <c r="H27" s="10" t="s">
        <v>991</v>
      </c>
      <c r="I27" s="413">
        <f t="shared" si="1"/>
        <v>99960</v>
      </c>
      <c r="J27" s="413"/>
      <c r="K27" s="11">
        <v>420</v>
      </c>
    </row>
    <row r="28" spans="1:11" ht="18" customHeight="1">
      <c r="A28" s="7" t="s">
        <v>765</v>
      </c>
      <c r="B28" s="404" t="s">
        <v>1499</v>
      </c>
      <c r="C28" s="404"/>
      <c r="D28" s="404"/>
      <c r="E28" s="404"/>
      <c r="F28" s="34">
        <f t="shared" si="0"/>
        <v>340</v>
      </c>
      <c r="G28" s="9">
        <f t="shared" si="2"/>
        <v>413.78000000000003</v>
      </c>
      <c r="H28" s="10" t="s">
        <v>991</v>
      </c>
      <c r="I28" s="413">
        <f t="shared" si="1"/>
        <v>80920</v>
      </c>
      <c r="J28" s="413"/>
      <c r="K28" s="11">
        <v>340</v>
      </c>
    </row>
    <row r="29" spans="1:11" ht="18" customHeight="1">
      <c r="A29" s="7" t="s">
        <v>765</v>
      </c>
      <c r="B29" s="404" t="s">
        <v>1500</v>
      </c>
      <c r="C29" s="404"/>
      <c r="D29" s="404"/>
      <c r="E29" s="404"/>
      <c r="F29" s="34">
        <f t="shared" si="0"/>
        <v>170</v>
      </c>
      <c r="G29" s="9">
        <f t="shared" si="2"/>
        <v>206.89000000000001</v>
      </c>
      <c r="H29" s="10" t="s">
        <v>991</v>
      </c>
      <c r="I29" s="413">
        <f t="shared" si="1"/>
        <v>40460</v>
      </c>
      <c r="J29" s="413"/>
      <c r="K29" s="11">
        <v>170</v>
      </c>
    </row>
    <row r="30" spans="1:11" ht="18" customHeight="1">
      <c r="A30" s="7" t="s">
        <v>765</v>
      </c>
      <c r="B30" s="404" t="s">
        <v>1501</v>
      </c>
      <c r="C30" s="404"/>
      <c r="D30" s="404"/>
      <c r="E30" s="404"/>
      <c r="F30" s="34">
        <f t="shared" si="0"/>
        <v>300</v>
      </c>
      <c r="G30" s="9">
        <f t="shared" si="2"/>
        <v>365.1</v>
      </c>
      <c r="H30" s="10" t="s">
        <v>991</v>
      </c>
      <c r="I30" s="413">
        <f t="shared" si="1"/>
        <v>71400</v>
      </c>
      <c r="J30" s="413"/>
      <c r="K30" s="11">
        <v>300</v>
      </c>
    </row>
    <row r="31" spans="1:11" ht="18" customHeight="1">
      <c r="A31" s="7" t="s">
        <v>765</v>
      </c>
      <c r="B31" s="404" t="s">
        <v>1502</v>
      </c>
      <c r="C31" s="404"/>
      <c r="D31" s="404"/>
      <c r="E31" s="404"/>
      <c r="F31" s="34">
        <f t="shared" si="0"/>
        <v>260</v>
      </c>
      <c r="G31" s="9">
        <f t="shared" si="2"/>
        <v>316.42</v>
      </c>
      <c r="H31" s="10" t="s">
        <v>991</v>
      </c>
      <c r="I31" s="413">
        <f t="shared" si="1"/>
        <v>61880</v>
      </c>
      <c r="J31" s="413"/>
      <c r="K31" s="11">
        <v>260</v>
      </c>
    </row>
    <row r="32" spans="1:11" ht="18" customHeight="1">
      <c r="A32" s="7" t="s">
        <v>765</v>
      </c>
      <c r="B32" s="404" t="s">
        <v>1503</v>
      </c>
      <c r="C32" s="404"/>
      <c r="D32" s="404"/>
      <c r="E32" s="404"/>
      <c r="F32" s="34">
        <f t="shared" si="0"/>
        <v>170</v>
      </c>
      <c r="G32" s="9">
        <f t="shared" si="2"/>
        <v>206.89000000000001</v>
      </c>
      <c r="H32" s="10" t="s">
        <v>991</v>
      </c>
      <c r="I32" s="413">
        <f t="shared" si="1"/>
        <v>40460</v>
      </c>
      <c r="J32" s="413"/>
      <c r="K32" s="11">
        <v>170</v>
      </c>
    </row>
    <row r="33" spans="1:11" ht="18" customHeight="1">
      <c r="A33" s="7" t="s">
        <v>765</v>
      </c>
      <c r="B33" s="404" t="s">
        <v>1504</v>
      </c>
      <c r="C33" s="404"/>
      <c r="D33" s="404"/>
      <c r="E33" s="404"/>
      <c r="F33" s="34">
        <f t="shared" si="0"/>
        <v>340</v>
      </c>
      <c r="G33" s="9">
        <f t="shared" si="2"/>
        <v>413.78000000000003</v>
      </c>
      <c r="H33" s="10" t="s">
        <v>991</v>
      </c>
      <c r="I33" s="413">
        <f t="shared" si="1"/>
        <v>80920</v>
      </c>
      <c r="J33" s="413"/>
      <c r="K33" s="11">
        <v>340</v>
      </c>
    </row>
    <row r="34" spans="1:11" ht="18" customHeight="1">
      <c r="A34" s="7" t="s">
        <v>765</v>
      </c>
      <c r="B34" s="404" t="s">
        <v>1505</v>
      </c>
      <c r="C34" s="404"/>
      <c r="D34" s="404"/>
      <c r="E34" s="404"/>
      <c r="F34" s="34">
        <f t="shared" si="0"/>
        <v>340</v>
      </c>
      <c r="G34" s="9">
        <f t="shared" si="2"/>
        <v>413.78000000000003</v>
      </c>
      <c r="H34" s="10" t="s">
        <v>991</v>
      </c>
      <c r="I34" s="413">
        <f t="shared" si="1"/>
        <v>80920</v>
      </c>
      <c r="J34" s="413"/>
      <c r="K34" s="11">
        <v>340</v>
      </c>
    </row>
    <row r="35" spans="1:11" ht="18" customHeight="1">
      <c r="A35" s="7" t="s">
        <v>765</v>
      </c>
      <c r="B35" s="404" t="s">
        <v>1506</v>
      </c>
      <c r="C35" s="404"/>
      <c r="D35" s="404"/>
      <c r="E35" s="404"/>
      <c r="F35" s="34">
        <f t="shared" si="0"/>
        <v>340</v>
      </c>
      <c r="G35" s="9">
        <f t="shared" si="2"/>
        <v>413.78000000000003</v>
      </c>
      <c r="H35" s="10" t="s">
        <v>991</v>
      </c>
      <c r="I35" s="413">
        <f t="shared" si="1"/>
        <v>80920</v>
      </c>
      <c r="J35" s="413"/>
      <c r="K35" s="11">
        <v>340</v>
      </c>
    </row>
    <row r="36" spans="1:11" ht="18" customHeight="1">
      <c r="A36" s="7" t="s">
        <v>765</v>
      </c>
      <c r="B36" s="404" t="s">
        <v>1507</v>
      </c>
      <c r="C36" s="404"/>
      <c r="D36" s="404"/>
      <c r="E36" s="404"/>
      <c r="F36" s="34">
        <f t="shared" si="0"/>
        <v>670</v>
      </c>
      <c r="G36" s="9">
        <f t="shared" si="2"/>
        <v>815.3900000000001</v>
      </c>
      <c r="H36" s="10" t="s">
        <v>991</v>
      </c>
      <c r="I36" s="413">
        <f t="shared" si="1"/>
        <v>159460</v>
      </c>
      <c r="J36" s="413"/>
      <c r="K36" s="11">
        <v>670</v>
      </c>
    </row>
    <row r="37" spans="1:11" ht="18" customHeight="1">
      <c r="A37" s="7" t="s">
        <v>765</v>
      </c>
      <c r="B37" s="404" t="s">
        <v>1508</v>
      </c>
      <c r="C37" s="404"/>
      <c r="D37" s="404"/>
      <c r="E37" s="404"/>
      <c r="F37" s="34">
        <f t="shared" si="0"/>
        <v>550</v>
      </c>
      <c r="G37" s="9">
        <f t="shared" si="2"/>
        <v>669.35</v>
      </c>
      <c r="H37" s="10" t="s">
        <v>991</v>
      </c>
      <c r="I37" s="413">
        <f t="shared" si="1"/>
        <v>130900</v>
      </c>
      <c r="J37" s="413"/>
      <c r="K37" s="11">
        <v>550</v>
      </c>
    </row>
    <row r="38" spans="1:11" ht="18" customHeight="1">
      <c r="A38" s="7" t="s">
        <v>765</v>
      </c>
      <c r="B38" s="404" t="s">
        <v>1509</v>
      </c>
      <c r="C38" s="404"/>
      <c r="D38" s="404"/>
      <c r="E38" s="404"/>
      <c r="F38" s="34">
        <f t="shared" si="0"/>
        <v>416</v>
      </c>
      <c r="G38" s="9">
        <f t="shared" si="2"/>
        <v>506.27200000000005</v>
      </c>
      <c r="H38" s="10" t="s">
        <v>991</v>
      </c>
      <c r="I38" s="413">
        <f t="shared" si="1"/>
        <v>99008</v>
      </c>
      <c r="J38" s="413"/>
      <c r="K38" s="11">
        <v>416</v>
      </c>
    </row>
    <row r="39" spans="1:11" ht="18" customHeight="1">
      <c r="A39" s="7" t="s">
        <v>765</v>
      </c>
      <c r="B39" s="404" t="s">
        <v>1510</v>
      </c>
      <c r="C39" s="404"/>
      <c r="D39" s="404"/>
      <c r="E39" s="404"/>
      <c r="F39" s="34">
        <f t="shared" si="0"/>
        <v>1050</v>
      </c>
      <c r="G39" s="9">
        <f t="shared" si="2"/>
        <v>1277.8500000000001</v>
      </c>
      <c r="H39" s="10" t="s">
        <v>991</v>
      </c>
      <c r="I39" s="413">
        <f t="shared" si="1"/>
        <v>249900</v>
      </c>
      <c r="J39" s="413"/>
      <c r="K39" s="11">
        <v>1050</v>
      </c>
    </row>
    <row r="40" spans="1:11" ht="18" customHeight="1">
      <c r="A40" s="7" t="s">
        <v>783</v>
      </c>
      <c r="B40" s="404" t="s">
        <v>1511</v>
      </c>
      <c r="C40" s="404"/>
      <c r="D40" s="404"/>
      <c r="E40" s="404"/>
      <c r="F40" s="34">
        <f t="shared" si="0"/>
        <v>760</v>
      </c>
      <c r="G40" s="9">
        <f t="shared" si="2"/>
        <v>924.9200000000001</v>
      </c>
      <c r="H40" s="10" t="s">
        <v>991</v>
      </c>
      <c r="I40" s="413">
        <f t="shared" si="1"/>
        <v>180880</v>
      </c>
      <c r="J40" s="413"/>
      <c r="K40" s="11">
        <v>760</v>
      </c>
    </row>
    <row r="41" spans="1:11" ht="18" customHeight="1">
      <c r="A41" s="7" t="s">
        <v>783</v>
      </c>
      <c r="B41" s="404" t="s">
        <v>1512</v>
      </c>
      <c r="C41" s="404"/>
      <c r="D41" s="404"/>
      <c r="E41" s="404"/>
      <c r="F41" s="34">
        <f t="shared" si="0"/>
        <v>340</v>
      </c>
      <c r="G41" s="9">
        <f t="shared" si="2"/>
        <v>413.78000000000003</v>
      </c>
      <c r="H41" s="10" t="s">
        <v>991</v>
      </c>
      <c r="I41" s="413">
        <f t="shared" si="1"/>
        <v>80920</v>
      </c>
      <c r="J41" s="413"/>
      <c r="K41" s="11">
        <v>340</v>
      </c>
    </row>
    <row r="42" spans="1:11" ht="18" customHeight="1">
      <c r="A42" s="7" t="s">
        <v>783</v>
      </c>
      <c r="B42" s="404" t="s">
        <v>1513</v>
      </c>
      <c r="C42" s="404"/>
      <c r="D42" s="404"/>
      <c r="E42" s="404"/>
      <c r="F42" s="34">
        <f t="shared" si="0"/>
        <v>630</v>
      </c>
      <c r="G42" s="9">
        <f t="shared" si="2"/>
        <v>766.71</v>
      </c>
      <c r="H42" s="10" t="s">
        <v>991</v>
      </c>
      <c r="I42" s="413">
        <f t="shared" si="1"/>
        <v>149940</v>
      </c>
      <c r="J42" s="413"/>
      <c r="K42" s="11">
        <v>630</v>
      </c>
    </row>
    <row r="43" spans="1:11" ht="18" customHeight="1">
      <c r="A43" s="7" t="s">
        <v>783</v>
      </c>
      <c r="B43" s="404" t="s">
        <v>1514</v>
      </c>
      <c r="C43" s="404"/>
      <c r="D43" s="404"/>
      <c r="E43" s="404"/>
      <c r="F43" s="34">
        <f t="shared" si="0"/>
        <v>1200</v>
      </c>
      <c r="G43" s="9">
        <f t="shared" si="2"/>
        <v>1460.4</v>
      </c>
      <c r="H43" s="10" t="s">
        <v>991</v>
      </c>
      <c r="I43" s="413">
        <f t="shared" si="1"/>
        <v>285600</v>
      </c>
      <c r="J43" s="413"/>
      <c r="K43" s="11">
        <v>1200</v>
      </c>
    </row>
    <row r="44" spans="1:11" ht="18" customHeight="1">
      <c r="A44" s="7" t="s">
        <v>783</v>
      </c>
      <c r="B44" s="404" t="s">
        <v>1515</v>
      </c>
      <c r="C44" s="404"/>
      <c r="D44" s="404"/>
      <c r="E44" s="404"/>
      <c r="F44" s="34">
        <f t="shared" si="0"/>
        <v>420</v>
      </c>
      <c r="G44" s="9">
        <f t="shared" si="2"/>
        <v>511.14000000000004</v>
      </c>
      <c r="H44" s="10" t="s">
        <v>991</v>
      </c>
      <c r="I44" s="413">
        <f t="shared" si="1"/>
        <v>99960</v>
      </c>
      <c r="J44" s="413"/>
      <c r="K44" s="11">
        <v>420</v>
      </c>
    </row>
    <row r="45" spans="1:11" ht="18" customHeight="1">
      <c r="A45" s="7" t="s">
        <v>783</v>
      </c>
      <c r="B45" s="404" t="s">
        <v>1516</v>
      </c>
      <c r="C45" s="404"/>
      <c r="D45" s="404"/>
      <c r="E45" s="404"/>
      <c r="F45" s="34">
        <f t="shared" si="0"/>
        <v>510</v>
      </c>
      <c r="G45" s="9">
        <f t="shared" si="2"/>
        <v>620.6700000000001</v>
      </c>
      <c r="H45" s="10" t="s">
        <v>991</v>
      </c>
      <c r="I45" s="413">
        <f t="shared" si="1"/>
        <v>121380</v>
      </c>
      <c r="J45" s="413"/>
      <c r="K45" s="11">
        <v>510</v>
      </c>
    </row>
    <row r="46" spans="1:11" ht="18" customHeight="1">
      <c r="A46" s="7" t="s">
        <v>783</v>
      </c>
      <c r="B46" s="404" t="s">
        <v>1517</v>
      </c>
      <c r="C46" s="404"/>
      <c r="D46" s="404"/>
      <c r="E46" s="404"/>
      <c r="F46" s="34">
        <f t="shared" si="0"/>
        <v>340</v>
      </c>
      <c r="G46" s="9">
        <f t="shared" si="2"/>
        <v>413.78000000000003</v>
      </c>
      <c r="H46" s="10" t="s">
        <v>991</v>
      </c>
      <c r="I46" s="413">
        <f t="shared" si="1"/>
        <v>80920</v>
      </c>
      <c r="J46" s="413"/>
      <c r="K46" s="11">
        <v>340</v>
      </c>
    </row>
    <row r="47" spans="1:11" ht="18" customHeight="1">
      <c r="A47" s="7" t="s">
        <v>783</v>
      </c>
      <c r="B47" s="404" t="s">
        <v>1518</v>
      </c>
      <c r="C47" s="404"/>
      <c r="D47" s="404"/>
      <c r="E47" s="404"/>
      <c r="F47" s="34">
        <f t="shared" si="0"/>
        <v>90</v>
      </c>
      <c r="G47" s="9">
        <f t="shared" si="2"/>
        <v>109.53</v>
      </c>
      <c r="H47" s="10" t="s">
        <v>991</v>
      </c>
      <c r="I47" s="413">
        <f t="shared" si="1"/>
        <v>21420</v>
      </c>
      <c r="J47" s="413"/>
      <c r="K47" s="11">
        <v>90</v>
      </c>
    </row>
    <row r="48" spans="1:11" ht="18" customHeight="1">
      <c r="A48" s="7" t="s">
        <v>783</v>
      </c>
      <c r="B48" s="404" t="s">
        <v>1519</v>
      </c>
      <c r="C48" s="404"/>
      <c r="D48" s="404"/>
      <c r="E48" s="404"/>
      <c r="F48" s="34">
        <v>1500</v>
      </c>
      <c r="G48" s="9">
        <f t="shared" si="2"/>
        <v>1825.5000000000002</v>
      </c>
      <c r="H48" s="10" t="s">
        <v>991</v>
      </c>
      <c r="I48" s="413">
        <f t="shared" si="1"/>
        <v>404600</v>
      </c>
      <c r="J48" s="413"/>
      <c r="K48" s="11">
        <v>1700</v>
      </c>
    </row>
    <row r="49" spans="1:11" ht="18" customHeight="1">
      <c r="A49" s="7" t="s">
        <v>783</v>
      </c>
      <c r="B49" s="404" t="s">
        <v>1520</v>
      </c>
      <c r="C49" s="404"/>
      <c r="D49" s="404"/>
      <c r="E49" s="404"/>
      <c r="F49" s="34">
        <f t="shared" si="0"/>
        <v>170</v>
      </c>
      <c r="G49" s="9">
        <f t="shared" si="2"/>
        <v>206.89000000000001</v>
      </c>
      <c r="H49" s="10" t="s">
        <v>991</v>
      </c>
      <c r="I49" s="413">
        <f t="shared" si="1"/>
        <v>40460</v>
      </c>
      <c r="J49" s="413"/>
      <c r="K49" s="11">
        <v>170</v>
      </c>
    </row>
    <row r="50" spans="1:11" ht="18" customHeight="1">
      <c r="A50" s="7" t="s">
        <v>783</v>
      </c>
      <c r="B50" s="404" t="s">
        <v>1521</v>
      </c>
      <c r="C50" s="404"/>
      <c r="D50" s="404"/>
      <c r="E50" s="404"/>
      <c r="F50" s="34">
        <f t="shared" si="0"/>
        <v>340</v>
      </c>
      <c r="G50" s="9">
        <f t="shared" si="2"/>
        <v>413.78000000000003</v>
      </c>
      <c r="H50" s="10" t="s">
        <v>991</v>
      </c>
      <c r="I50" s="413">
        <f t="shared" si="1"/>
        <v>80920</v>
      </c>
      <c r="J50" s="413"/>
      <c r="K50" s="11">
        <v>340</v>
      </c>
    </row>
    <row r="51" spans="1:11" ht="18" customHeight="1">
      <c r="A51" s="7" t="s">
        <v>783</v>
      </c>
      <c r="B51" s="404" t="s">
        <v>1522</v>
      </c>
      <c r="C51" s="404"/>
      <c r="D51" s="404"/>
      <c r="E51" s="404"/>
      <c r="F51" s="34">
        <f t="shared" si="0"/>
        <v>90</v>
      </c>
      <c r="G51" s="9">
        <f t="shared" si="2"/>
        <v>109.53</v>
      </c>
      <c r="H51" s="10" t="s">
        <v>991</v>
      </c>
      <c r="I51" s="413">
        <f t="shared" si="1"/>
        <v>21420</v>
      </c>
      <c r="J51" s="413"/>
      <c r="K51" s="11">
        <v>90</v>
      </c>
    </row>
    <row r="52" spans="1:11" ht="18" customHeight="1">
      <c r="A52" s="7" t="s">
        <v>783</v>
      </c>
      <c r="B52" s="404" t="s">
        <v>1523</v>
      </c>
      <c r="C52" s="404"/>
      <c r="D52" s="404"/>
      <c r="E52" s="404"/>
      <c r="F52" s="34">
        <v>200</v>
      </c>
      <c r="G52" s="9">
        <f t="shared" si="2"/>
        <v>243.4</v>
      </c>
      <c r="H52" s="10" t="s">
        <v>991</v>
      </c>
      <c r="I52" s="413">
        <f t="shared" si="1"/>
        <v>80920</v>
      </c>
      <c r="J52" s="413"/>
      <c r="K52" s="11">
        <v>340</v>
      </c>
    </row>
    <row r="53" spans="1:11" ht="18" customHeight="1">
      <c r="A53" s="7" t="s">
        <v>783</v>
      </c>
      <c r="B53" s="404" t="s">
        <v>1524</v>
      </c>
      <c r="C53" s="404"/>
      <c r="D53" s="404"/>
      <c r="E53" s="404"/>
      <c r="F53" s="34">
        <f t="shared" si="0"/>
        <v>900</v>
      </c>
      <c r="G53" s="9">
        <f t="shared" si="2"/>
        <v>1095.3000000000002</v>
      </c>
      <c r="H53" s="10" t="s">
        <v>991</v>
      </c>
      <c r="I53" s="413">
        <f t="shared" si="1"/>
        <v>214200</v>
      </c>
      <c r="J53" s="413"/>
      <c r="K53" s="11">
        <v>900</v>
      </c>
    </row>
    <row r="54" spans="1:11" ht="18" customHeight="1">
      <c r="A54" s="7" t="s">
        <v>783</v>
      </c>
      <c r="B54" s="404" t="s">
        <v>1525</v>
      </c>
      <c r="C54" s="404"/>
      <c r="D54" s="404"/>
      <c r="E54" s="404"/>
      <c r="F54" s="34">
        <f t="shared" si="0"/>
        <v>670</v>
      </c>
      <c r="G54" s="9">
        <f t="shared" si="2"/>
        <v>815.3900000000001</v>
      </c>
      <c r="H54" s="10" t="s">
        <v>991</v>
      </c>
      <c r="I54" s="413">
        <f t="shared" si="1"/>
        <v>159460</v>
      </c>
      <c r="J54" s="413"/>
      <c r="K54" s="11">
        <v>670</v>
      </c>
    </row>
    <row r="55" spans="1:11" ht="18" customHeight="1">
      <c r="A55" s="7" t="s">
        <v>784</v>
      </c>
      <c r="B55" s="404" t="s">
        <v>1526</v>
      </c>
      <c r="C55" s="404"/>
      <c r="D55" s="404"/>
      <c r="E55" s="404"/>
      <c r="F55" s="34">
        <f t="shared" si="0"/>
        <v>840</v>
      </c>
      <c r="G55" s="9">
        <f t="shared" si="2"/>
        <v>1022.2800000000001</v>
      </c>
      <c r="H55" s="10" t="s">
        <v>991</v>
      </c>
      <c r="I55" s="413">
        <f t="shared" si="1"/>
        <v>199920</v>
      </c>
      <c r="J55" s="413"/>
      <c r="K55" s="11">
        <v>840</v>
      </c>
    </row>
    <row r="56" spans="1:11" ht="18" customHeight="1">
      <c r="A56" s="7" t="s">
        <v>784</v>
      </c>
      <c r="B56" s="404" t="s">
        <v>1527</v>
      </c>
      <c r="C56" s="404"/>
      <c r="D56" s="404"/>
      <c r="E56" s="404"/>
      <c r="F56" s="34">
        <f t="shared" si="0"/>
        <v>420</v>
      </c>
      <c r="G56" s="9">
        <f t="shared" si="2"/>
        <v>511.14000000000004</v>
      </c>
      <c r="H56" s="10" t="s">
        <v>991</v>
      </c>
      <c r="I56" s="413">
        <f t="shared" si="1"/>
        <v>99960</v>
      </c>
      <c r="J56" s="413"/>
      <c r="K56" s="11">
        <v>420</v>
      </c>
    </row>
    <row r="57" spans="1:11" ht="18" customHeight="1">
      <c r="A57" s="7" t="s">
        <v>784</v>
      </c>
      <c r="B57" s="404" t="s">
        <v>1528</v>
      </c>
      <c r="C57" s="404"/>
      <c r="D57" s="404"/>
      <c r="E57" s="404"/>
      <c r="F57" s="34">
        <f t="shared" si="0"/>
        <v>170</v>
      </c>
      <c r="G57" s="9">
        <f t="shared" si="2"/>
        <v>206.89000000000001</v>
      </c>
      <c r="H57" s="10" t="s">
        <v>991</v>
      </c>
      <c r="I57" s="413">
        <f t="shared" si="1"/>
        <v>40460</v>
      </c>
      <c r="J57" s="413"/>
      <c r="K57" s="11">
        <v>170</v>
      </c>
    </row>
    <row r="58" spans="1:11" ht="18" customHeight="1">
      <c r="A58" s="7" t="s">
        <v>784</v>
      </c>
      <c r="B58" s="404" t="s">
        <v>1529</v>
      </c>
      <c r="C58" s="404"/>
      <c r="D58" s="404"/>
      <c r="E58" s="404"/>
      <c r="F58" s="34">
        <f t="shared" si="0"/>
        <v>260</v>
      </c>
      <c r="G58" s="9">
        <f t="shared" si="2"/>
        <v>316.42</v>
      </c>
      <c r="H58" s="10" t="s">
        <v>991</v>
      </c>
      <c r="I58" s="413">
        <f t="shared" si="1"/>
        <v>61880</v>
      </c>
      <c r="J58" s="413"/>
      <c r="K58" s="11">
        <v>260</v>
      </c>
    </row>
    <row r="59" spans="1:11" ht="18" customHeight="1">
      <c r="A59" s="7" t="s">
        <v>784</v>
      </c>
      <c r="B59" s="404" t="s">
        <v>1530</v>
      </c>
      <c r="C59" s="404"/>
      <c r="D59" s="404"/>
      <c r="E59" s="404"/>
      <c r="F59" s="34">
        <f t="shared" si="0"/>
        <v>1350</v>
      </c>
      <c r="G59" s="9">
        <f t="shared" si="2"/>
        <v>1642.95</v>
      </c>
      <c r="H59" s="10" t="s">
        <v>991</v>
      </c>
      <c r="I59" s="413">
        <f t="shared" si="1"/>
        <v>321300</v>
      </c>
      <c r="J59" s="413"/>
      <c r="K59" s="11">
        <v>1350</v>
      </c>
    </row>
    <row r="60" spans="1:11" ht="18" customHeight="1">
      <c r="A60" s="7" t="s">
        <v>784</v>
      </c>
      <c r="B60" s="404" t="s">
        <v>1531</v>
      </c>
      <c r="C60" s="404"/>
      <c r="D60" s="404"/>
      <c r="E60" s="404"/>
      <c r="F60" s="34">
        <f t="shared" si="0"/>
        <v>920</v>
      </c>
      <c r="G60" s="9">
        <f t="shared" si="2"/>
        <v>1119.64</v>
      </c>
      <c r="H60" s="10" t="s">
        <v>991</v>
      </c>
      <c r="I60" s="413">
        <f t="shared" si="1"/>
        <v>218960</v>
      </c>
      <c r="J60" s="413"/>
      <c r="K60" s="11">
        <v>920</v>
      </c>
    </row>
    <row r="61" spans="1:11" ht="18" customHeight="1">
      <c r="A61" s="7" t="s">
        <v>784</v>
      </c>
      <c r="B61" s="404" t="s">
        <v>1532</v>
      </c>
      <c r="C61" s="404"/>
      <c r="D61" s="404"/>
      <c r="E61" s="404"/>
      <c r="F61" s="34">
        <f t="shared" si="0"/>
        <v>90</v>
      </c>
      <c r="G61" s="9">
        <f t="shared" si="2"/>
        <v>109.53</v>
      </c>
      <c r="H61" s="10" t="s">
        <v>991</v>
      </c>
      <c r="I61" s="413">
        <f t="shared" si="1"/>
        <v>21420</v>
      </c>
      <c r="J61" s="413"/>
      <c r="K61" s="11">
        <v>90</v>
      </c>
    </row>
    <row r="62" spans="1:11" ht="18" customHeight="1">
      <c r="A62" s="7" t="s">
        <v>784</v>
      </c>
      <c r="B62" s="404" t="s">
        <v>1533</v>
      </c>
      <c r="C62" s="404"/>
      <c r="D62" s="404"/>
      <c r="E62" s="404"/>
      <c r="F62" s="34">
        <f t="shared" si="0"/>
        <v>510</v>
      </c>
      <c r="G62" s="9">
        <f t="shared" si="2"/>
        <v>620.6700000000001</v>
      </c>
      <c r="H62" s="10" t="s">
        <v>991</v>
      </c>
      <c r="I62" s="413">
        <f t="shared" si="1"/>
        <v>121380</v>
      </c>
      <c r="J62" s="413"/>
      <c r="K62" s="11">
        <v>510</v>
      </c>
    </row>
    <row r="63" spans="1:11" ht="18" customHeight="1">
      <c r="A63" s="7" t="s">
        <v>784</v>
      </c>
      <c r="B63" s="404" t="s">
        <v>1534</v>
      </c>
      <c r="C63" s="404"/>
      <c r="D63" s="404"/>
      <c r="E63" s="404"/>
      <c r="F63" s="34">
        <f t="shared" si="0"/>
        <v>510</v>
      </c>
      <c r="G63" s="9">
        <f t="shared" si="2"/>
        <v>620.6700000000001</v>
      </c>
      <c r="H63" s="10" t="s">
        <v>991</v>
      </c>
      <c r="I63" s="413">
        <f t="shared" si="1"/>
        <v>121380</v>
      </c>
      <c r="J63" s="413"/>
      <c r="K63" s="11">
        <v>510</v>
      </c>
    </row>
    <row r="64" spans="1:11" ht="18" customHeight="1">
      <c r="A64" s="7" t="s">
        <v>784</v>
      </c>
      <c r="B64" s="404" t="s">
        <v>131</v>
      </c>
      <c r="C64" s="404"/>
      <c r="D64" s="404"/>
      <c r="E64" s="404"/>
      <c r="F64" s="34">
        <v>50</v>
      </c>
      <c r="G64" s="9">
        <f t="shared" si="2"/>
        <v>60.85</v>
      </c>
      <c r="H64" s="10" t="s">
        <v>991</v>
      </c>
      <c r="I64" s="413">
        <f t="shared" si="1"/>
        <v>197540</v>
      </c>
      <c r="J64" s="413"/>
      <c r="K64" s="11">
        <v>830</v>
      </c>
    </row>
    <row r="65" spans="1:11" ht="18" customHeight="1">
      <c r="A65" s="7" t="s">
        <v>784</v>
      </c>
      <c r="B65" s="404" t="s">
        <v>1535</v>
      </c>
      <c r="C65" s="404"/>
      <c r="D65" s="404"/>
      <c r="E65" s="404"/>
      <c r="F65" s="34">
        <f t="shared" si="0"/>
        <v>670</v>
      </c>
      <c r="G65" s="9">
        <f t="shared" si="2"/>
        <v>815.3900000000001</v>
      </c>
      <c r="H65" s="10" t="s">
        <v>991</v>
      </c>
      <c r="I65" s="413">
        <f t="shared" si="1"/>
        <v>159460</v>
      </c>
      <c r="J65" s="413"/>
      <c r="K65" s="11">
        <v>670</v>
      </c>
    </row>
    <row r="66" spans="1:11" ht="18" customHeight="1">
      <c r="A66" s="7" t="s">
        <v>784</v>
      </c>
      <c r="B66" s="404" t="s">
        <v>1536</v>
      </c>
      <c r="C66" s="404"/>
      <c r="D66" s="404"/>
      <c r="E66" s="404"/>
      <c r="F66" s="34">
        <f t="shared" si="0"/>
        <v>170</v>
      </c>
      <c r="G66" s="9">
        <f t="shared" si="2"/>
        <v>206.89000000000001</v>
      </c>
      <c r="H66" s="10" t="s">
        <v>991</v>
      </c>
      <c r="I66" s="413">
        <f t="shared" si="1"/>
        <v>40460</v>
      </c>
      <c r="J66" s="413"/>
      <c r="K66" s="11">
        <v>170</v>
      </c>
    </row>
    <row r="67" spans="1:11" ht="18" customHeight="1">
      <c r="A67" s="7" t="s">
        <v>784</v>
      </c>
      <c r="B67" s="404" t="s">
        <v>1537</v>
      </c>
      <c r="C67" s="404"/>
      <c r="D67" s="404"/>
      <c r="E67" s="404"/>
      <c r="F67" s="34">
        <f t="shared" si="0"/>
        <v>670</v>
      </c>
      <c r="G67" s="9">
        <f t="shared" si="2"/>
        <v>815.3900000000001</v>
      </c>
      <c r="H67" s="10" t="s">
        <v>991</v>
      </c>
      <c r="I67" s="413">
        <f t="shared" si="1"/>
        <v>159460</v>
      </c>
      <c r="J67" s="413"/>
      <c r="K67" s="11">
        <v>670</v>
      </c>
    </row>
    <row r="68" spans="1:11" ht="18" customHeight="1">
      <c r="A68" s="7" t="s">
        <v>784</v>
      </c>
      <c r="B68" s="404" t="s">
        <v>1538</v>
      </c>
      <c r="C68" s="404"/>
      <c r="D68" s="404"/>
      <c r="E68" s="404"/>
      <c r="F68" s="34">
        <f t="shared" si="0"/>
        <v>670</v>
      </c>
      <c r="G68" s="9">
        <f t="shared" si="2"/>
        <v>815.3900000000001</v>
      </c>
      <c r="H68" s="10" t="s">
        <v>991</v>
      </c>
      <c r="I68" s="413">
        <f t="shared" si="1"/>
        <v>159460</v>
      </c>
      <c r="J68" s="413"/>
      <c r="K68" s="11">
        <v>670</v>
      </c>
    </row>
    <row r="69" spans="1:11" ht="18" customHeight="1">
      <c r="A69" s="7" t="s">
        <v>784</v>
      </c>
      <c r="B69" s="404" t="s">
        <v>1539</v>
      </c>
      <c r="C69" s="404"/>
      <c r="D69" s="404"/>
      <c r="E69" s="404"/>
      <c r="F69" s="34">
        <f t="shared" si="0"/>
        <v>830</v>
      </c>
      <c r="G69" s="9">
        <f t="shared" si="2"/>
        <v>1010.11</v>
      </c>
      <c r="H69" s="10" t="s">
        <v>991</v>
      </c>
      <c r="I69" s="413">
        <f t="shared" si="1"/>
        <v>197540</v>
      </c>
      <c r="J69" s="413"/>
      <c r="K69" s="11">
        <v>830</v>
      </c>
    </row>
    <row r="70" spans="1:11" ht="18" customHeight="1">
      <c r="A70" s="7" t="s">
        <v>784</v>
      </c>
      <c r="B70" s="404" t="s">
        <v>1540</v>
      </c>
      <c r="C70" s="404"/>
      <c r="D70" s="404"/>
      <c r="E70" s="404"/>
      <c r="F70" s="34">
        <f t="shared" si="0"/>
        <v>170</v>
      </c>
      <c r="G70" s="9">
        <f t="shared" si="2"/>
        <v>206.89000000000001</v>
      </c>
      <c r="H70" s="10" t="s">
        <v>991</v>
      </c>
      <c r="I70" s="413">
        <f t="shared" si="1"/>
        <v>40460</v>
      </c>
      <c r="J70" s="413"/>
      <c r="K70" s="11">
        <v>170</v>
      </c>
    </row>
    <row r="71" spans="1:11" ht="18" customHeight="1">
      <c r="A71" s="7" t="s">
        <v>784</v>
      </c>
      <c r="B71" s="404" t="s">
        <v>1541</v>
      </c>
      <c r="C71" s="404"/>
      <c r="D71" s="404"/>
      <c r="E71" s="404"/>
      <c r="F71" s="34">
        <f t="shared" si="0"/>
        <v>900</v>
      </c>
      <c r="G71" s="9">
        <f t="shared" si="2"/>
        <v>1095.3000000000002</v>
      </c>
      <c r="H71" s="10" t="s">
        <v>991</v>
      </c>
      <c r="I71" s="413">
        <f t="shared" si="1"/>
        <v>214200</v>
      </c>
      <c r="J71" s="413"/>
      <c r="K71" s="11">
        <v>900</v>
      </c>
    </row>
    <row r="72" spans="1:11" ht="18" customHeight="1">
      <c r="A72" s="7" t="s">
        <v>784</v>
      </c>
      <c r="B72" s="404" t="s">
        <v>1542</v>
      </c>
      <c r="C72" s="404"/>
      <c r="D72" s="404"/>
      <c r="E72" s="404"/>
      <c r="F72" s="34">
        <f t="shared" si="0"/>
        <v>630</v>
      </c>
      <c r="G72" s="9">
        <f t="shared" si="2"/>
        <v>766.71</v>
      </c>
      <c r="H72" s="10" t="s">
        <v>991</v>
      </c>
      <c r="I72" s="413">
        <f t="shared" si="1"/>
        <v>149940</v>
      </c>
      <c r="J72" s="413"/>
      <c r="K72" s="11">
        <v>630</v>
      </c>
    </row>
    <row r="73" spans="1:11" ht="18" customHeight="1">
      <c r="A73" s="7" t="s">
        <v>784</v>
      </c>
      <c r="B73" s="404" t="s">
        <v>1543</v>
      </c>
      <c r="C73" s="404"/>
      <c r="D73" s="404"/>
      <c r="E73" s="404"/>
      <c r="F73" s="34">
        <f t="shared" si="0"/>
        <v>1700</v>
      </c>
      <c r="G73" s="9">
        <f t="shared" si="2"/>
        <v>2068.9</v>
      </c>
      <c r="H73" s="10" t="s">
        <v>991</v>
      </c>
      <c r="I73" s="413">
        <f t="shared" si="1"/>
        <v>404600</v>
      </c>
      <c r="J73" s="413"/>
      <c r="K73" s="11">
        <v>1700</v>
      </c>
    </row>
    <row r="74" spans="1:11" ht="18" customHeight="1">
      <c r="A74" s="7" t="s">
        <v>784</v>
      </c>
      <c r="B74" s="404" t="s">
        <v>1544</v>
      </c>
      <c r="C74" s="404"/>
      <c r="D74" s="404"/>
      <c r="E74" s="404"/>
      <c r="F74" s="34">
        <f aca="true" t="shared" si="3" ref="F74:F139">+K74</f>
        <v>900</v>
      </c>
      <c r="G74" s="9">
        <f t="shared" si="2"/>
        <v>1095.3000000000002</v>
      </c>
      <c r="H74" s="10" t="s">
        <v>991</v>
      </c>
      <c r="I74" s="413">
        <f aca="true" t="shared" si="4" ref="I74:I139">K74*238</f>
        <v>214200</v>
      </c>
      <c r="J74" s="413"/>
      <c r="K74" s="11">
        <v>900</v>
      </c>
    </row>
    <row r="75" spans="1:11" ht="18" customHeight="1">
      <c r="A75" s="7" t="s">
        <v>784</v>
      </c>
      <c r="B75" s="404" t="s">
        <v>1545</v>
      </c>
      <c r="C75" s="404"/>
      <c r="D75" s="404"/>
      <c r="E75" s="404"/>
      <c r="F75" s="34">
        <f t="shared" si="3"/>
        <v>510</v>
      </c>
      <c r="G75" s="9">
        <f aca="true" t="shared" si="5" ref="G75:G140">+F75*$M$6</f>
        <v>620.6700000000001</v>
      </c>
      <c r="H75" s="10" t="s">
        <v>991</v>
      </c>
      <c r="I75" s="413">
        <f t="shared" si="4"/>
        <v>121380</v>
      </c>
      <c r="J75" s="413"/>
      <c r="K75" s="11">
        <v>510</v>
      </c>
    </row>
    <row r="76" spans="1:11" ht="18" customHeight="1">
      <c r="A76" s="7" t="s">
        <v>784</v>
      </c>
      <c r="B76" s="404" t="s">
        <v>1546</v>
      </c>
      <c r="C76" s="404"/>
      <c r="D76" s="404"/>
      <c r="E76" s="404"/>
      <c r="F76" s="34">
        <f t="shared" si="3"/>
        <v>130</v>
      </c>
      <c r="G76" s="9">
        <f t="shared" si="5"/>
        <v>158.21</v>
      </c>
      <c r="H76" s="10" t="s">
        <v>991</v>
      </c>
      <c r="I76" s="413">
        <f t="shared" si="4"/>
        <v>30940</v>
      </c>
      <c r="J76" s="413"/>
      <c r="K76" s="11">
        <v>130</v>
      </c>
    </row>
    <row r="77" spans="1:11" ht="18" customHeight="1">
      <c r="A77" s="7" t="s">
        <v>784</v>
      </c>
      <c r="B77" s="404" t="s">
        <v>1547</v>
      </c>
      <c r="C77" s="404"/>
      <c r="D77" s="404"/>
      <c r="E77" s="404"/>
      <c r="F77" s="34">
        <f t="shared" si="3"/>
        <v>90</v>
      </c>
      <c r="G77" s="9">
        <f t="shared" si="5"/>
        <v>109.53</v>
      </c>
      <c r="H77" s="10" t="s">
        <v>991</v>
      </c>
      <c r="I77" s="413">
        <f t="shared" si="4"/>
        <v>21420</v>
      </c>
      <c r="J77" s="413"/>
      <c r="K77" s="11">
        <v>90</v>
      </c>
    </row>
    <row r="78" spans="1:11" ht="18" customHeight="1">
      <c r="A78" s="7" t="s">
        <v>784</v>
      </c>
      <c r="B78" s="404" t="s">
        <v>1548</v>
      </c>
      <c r="C78" s="404"/>
      <c r="D78" s="404"/>
      <c r="E78" s="404"/>
      <c r="F78" s="34">
        <f t="shared" si="3"/>
        <v>1000</v>
      </c>
      <c r="G78" s="9">
        <f t="shared" si="5"/>
        <v>1217</v>
      </c>
      <c r="H78" s="10" t="s">
        <v>991</v>
      </c>
      <c r="I78" s="413">
        <f t="shared" si="4"/>
        <v>238000</v>
      </c>
      <c r="J78" s="413"/>
      <c r="K78" s="11">
        <v>1000</v>
      </c>
    </row>
    <row r="79" spans="1:11" ht="18" customHeight="1">
      <c r="A79" s="7" t="s">
        <v>784</v>
      </c>
      <c r="B79" s="404" t="s">
        <v>1549</v>
      </c>
      <c r="C79" s="404"/>
      <c r="D79" s="404"/>
      <c r="E79" s="404"/>
      <c r="F79" s="34">
        <f t="shared" si="3"/>
        <v>900</v>
      </c>
      <c r="G79" s="9">
        <f t="shared" si="5"/>
        <v>1095.3000000000002</v>
      </c>
      <c r="H79" s="10" t="s">
        <v>991</v>
      </c>
      <c r="I79" s="413">
        <f t="shared" si="4"/>
        <v>214200</v>
      </c>
      <c r="J79" s="413"/>
      <c r="K79" s="11">
        <v>900</v>
      </c>
    </row>
    <row r="80" spans="1:11" ht="18" customHeight="1">
      <c r="A80" s="7" t="s">
        <v>784</v>
      </c>
      <c r="B80" s="404" t="s">
        <v>1550</v>
      </c>
      <c r="C80" s="404"/>
      <c r="D80" s="404"/>
      <c r="E80" s="404"/>
      <c r="F80" s="34">
        <f t="shared" si="3"/>
        <v>900</v>
      </c>
      <c r="G80" s="9">
        <f t="shared" si="5"/>
        <v>1095.3000000000002</v>
      </c>
      <c r="H80" s="10" t="s">
        <v>991</v>
      </c>
      <c r="I80" s="413">
        <f t="shared" si="4"/>
        <v>214200</v>
      </c>
      <c r="J80" s="413"/>
      <c r="K80" s="11">
        <v>900</v>
      </c>
    </row>
    <row r="81" spans="1:11" ht="18" customHeight="1">
      <c r="A81" s="7" t="s">
        <v>784</v>
      </c>
      <c r="B81" s="404" t="s">
        <v>1551</v>
      </c>
      <c r="C81" s="404"/>
      <c r="D81" s="404"/>
      <c r="E81" s="404"/>
      <c r="F81" s="34">
        <f t="shared" si="3"/>
        <v>80</v>
      </c>
      <c r="G81" s="9">
        <f t="shared" si="5"/>
        <v>97.36000000000001</v>
      </c>
      <c r="H81" s="10" t="s">
        <v>991</v>
      </c>
      <c r="I81" s="413">
        <f t="shared" si="4"/>
        <v>19040</v>
      </c>
      <c r="J81" s="413"/>
      <c r="K81" s="11">
        <v>80</v>
      </c>
    </row>
    <row r="82" spans="1:11" ht="18" customHeight="1">
      <c r="A82" s="7" t="s">
        <v>784</v>
      </c>
      <c r="B82" s="404" t="s">
        <v>1552</v>
      </c>
      <c r="C82" s="404"/>
      <c r="D82" s="404"/>
      <c r="E82" s="404"/>
      <c r="F82" s="34">
        <f t="shared" si="3"/>
        <v>40</v>
      </c>
      <c r="G82" s="9">
        <f t="shared" si="5"/>
        <v>48.68000000000001</v>
      </c>
      <c r="H82" s="10" t="s">
        <v>991</v>
      </c>
      <c r="I82" s="413">
        <f t="shared" si="4"/>
        <v>9520</v>
      </c>
      <c r="J82" s="413"/>
      <c r="K82" s="11">
        <v>40</v>
      </c>
    </row>
    <row r="83" spans="1:11" ht="18" customHeight="1">
      <c r="A83" s="7" t="s">
        <v>784</v>
      </c>
      <c r="B83" s="404" t="s">
        <v>1553</v>
      </c>
      <c r="C83" s="404"/>
      <c r="D83" s="404"/>
      <c r="E83" s="404"/>
      <c r="F83" s="34">
        <f t="shared" si="3"/>
        <v>260</v>
      </c>
      <c r="G83" s="9">
        <f t="shared" si="5"/>
        <v>316.42</v>
      </c>
      <c r="H83" s="10" t="s">
        <v>991</v>
      </c>
      <c r="I83" s="413">
        <f t="shared" si="4"/>
        <v>61880</v>
      </c>
      <c r="J83" s="413"/>
      <c r="K83" s="11">
        <v>260</v>
      </c>
    </row>
    <row r="84" spans="1:11" ht="18" customHeight="1">
      <c r="A84" s="7" t="s">
        <v>784</v>
      </c>
      <c r="B84" s="404" t="s">
        <v>137</v>
      </c>
      <c r="C84" s="404"/>
      <c r="D84" s="404"/>
      <c r="E84" s="404"/>
      <c r="F84" s="34">
        <v>600</v>
      </c>
      <c r="G84" s="9">
        <f t="shared" si="5"/>
        <v>730.2</v>
      </c>
      <c r="H84" s="10" t="s">
        <v>991</v>
      </c>
      <c r="I84" s="413">
        <f>K84*238</f>
        <v>61880</v>
      </c>
      <c r="J84" s="413"/>
      <c r="K84" s="11">
        <v>260</v>
      </c>
    </row>
    <row r="85" spans="1:11" ht="18" customHeight="1">
      <c r="A85" s="7" t="s">
        <v>784</v>
      </c>
      <c r="B85" s="404" t="s">
        <v>1554</v>
      </c>
      <c r="C85" s="404"/>
      <c r="D85" s="404"/>
      <c r="E85" s="404"/>
      <c r="F85" s="34">
        <f t="shared" si="3"/>
        <v>1700</v>
      </c>
      <c r="G85" s="9">
        <f t="shared" si="5"/>
        <v>2068.9</v>
      </c>
      <c r="H85" s="10" t="s">
        <v>991</v>
      </c>
      <c r="I85" s="413">
        <f t="shared" si="4"/>
        <v>404600</v>
      </c>
      <c r="J85" s="413"/>
      <c r="K85" s="11">
        <v>1700</v>
      </c>
    </row>
    <row r="86" spans="1:11" ht="18" customHeight="1">
      <c r="A86" s="7" t="s">
        <v>784</v>
      </c>
      <c r="B86" s="404" t="s">
        <v>1555</v>
      </c>
      <c r="C86" s="404"/>
      <c r="D86" s="404"/>
      <c r="E86" s="404"/>
      <c r="F86" s="34">
        <f t="shared" si="3"/>
        <v>1300</v>
      </c>
      <c r="G86" s="9">
        <f t="shared" si="5"/>
        <v>1582.1000000000001</v>
      </c>
      <c r="H86" s="10" t="s">
        <v>991</v>
      </c>
      <c r="I86" s="413">
        <f t="shared" si="4"/>
        <v>309400</v>
      </c>
      <c r="J86" s="413"/>
      <c r="K86" s="11">
        <v>1300</v>
      </c>
    </row>
    <row r="87" spans="1:11" ht="18" customHeight="1">
      <c r="A87" s="7" t="s">
        <v>784</v>
      </c>
      <c r="B87" s="404" t="s">
        <v>1556</v>
      </c>
      <c r="C87" s="404"/>
      <c r="D87" s="404"/>
      <c r="E87" s="404"/>
      <c r="F87" s="34">
        <f t="shared" si="3"/>
        <v>2100</v>
      </c>
      <c r="G87" s="9">
        <f t="shared" si="5"/>
        <v>2555.7000000000003</v>
      </c>
      <c r="H87" s="10" t="s">
        <v>991</v>
      </c>
      <c r="I87" s="413">
        <f t="shared" si="4"/>
        <v>499800</v>
      </c>
      <c r="J87" s="413"/>
      <c r="K87" s="11">
        <v>2100</v>
      </c>
    </row>
    <row r="88" spans="1:11" ht="18" customHeight="1">
      <c r="A88" s="7" t="s">
        <v>784</v>
      </c>
      <c r="B88" s="404" t="s">
        <v>1557</v>
      </c>
      <c r="C88" s="404"/>
      <c r="D88" s="404"/>
      <c r="E88" s="404"/>
      <c r="F88" s="34">
        <f t="shared" si="3"/>
        <v>170</v>
      </c>
      <c r="G88" s="9">
        <f t="shared" si="5"/>
        <v>206.89000000000001</v>
      </c>
      <c r="H88" s="10" t="s">
        <v>991</v>
      </c>
      <c r="I88" s="413">
        <f t="shared" si="4"/>
        <v>40460</v>
      </c>
      <c r="J88" s="413"/>
      <c r="K88" s="11">
        <v>170</v>
      </c>
    </row>
    <row r="89" spans="1:11" ht="18" customHeight="1">
      <c r="A89" s="7" t="s">
        <v>784</v>
      </c>
      <c r="B89" s="404" t="s">
        <v>1558</v>
      </c>
      <c r="C89" s="404"/>
      <c r="D89" s="404"/>
      <c r="E89" s="404"/>
      <c r="F89" s="34">
        <f t="shared" si="3"/>
        <v>1250</v>
      </c>
      <c r="G89" s="9">
        <f t="shared" si="5"/>
        <v>1521.25</v>
      </c>
      <c r="H89" s="10" t="s">
        <v>991</v>
      </c>
      <c r="I89" s="413">
        <f t="shared" si="4"/>
        <v>297500</v>
      </c>
      <c r="J89" s="413"/>
      <c r="K89" s="11">
        <v>1250</v>
      </c>
    </row>
    <row r="90" spans="1:11" ht="18" customHeight="1">
      <c r="A90" s="7" t="s">
        <v>784</v>
      </c>
      <c r="B90" s="404" t="s">
        <v>1559</v>
      </c>
      <c r="C90" s="404"/>
      <c r="D90" s="404"/>
      <c r="E90" s="404"/>
      <c r="F90" s="34">
        <f t="shared" si="3"/>
        <v>170</v>
      </c>
      <c r="G90" s="9">
        <f t="shared" si="5"/>
        <v>206.89000000000001</v>
      </c>
      <c r="H90" s="10" t="s">
        <v>991</v>
      </c>
      <c r="I90" s="413">
        <f t="shared" si="4"/>
        <v>40460</v>
      </c>
      <c r="J90" s="413"/>
      <c r="K90" s="11">
        <v>170</v>
      </c>
    </row>
    <row r="91" spans="1:11" ht="18" customHeight="1">
      <c r="A91" s="7" t="s">
        <v>784</v>
      </c>
      <c r="B91" s="404" t="s">
        <v>1560</v>
      </c>
      <c r="C91" s="404"/>
      <c r="D91" s="404"/>
      <c r="E91" s="404"/>
      <c r="F91" s="34">
        <f t="shared" si="3"/>
        <v>1300</v>
      </c>
      <c r="G91" s="9">
        <f t="shared" si="5"/>
        <v>1582.1000000000001</v>
      </c>
      <c r="H91" s="10" t="s">
        <v>991</v>
      </c>
      <c r="I91" s="413">
        <f t="shared" si="4"/>
        <v>309400</v>
      </c>
      <c r="J91" s="413"/>
      <c r="K91" s="11">
        <v>1300</v>
      </c>
    </row>
    <row r="92" spans="1:11" ht="18" customHeight="1">
      <c r="A92" s="7" t="s">
        <v>784</v>
      </c>
      <c r="B92" s="404" t="s">
        <v>138</v>
      </c>
      <c r="C92" s="404"/>
      <c r="D92" s="404"/>
      <c r="E92" s="404"/>
      <c r="F92" s="34">
        <f t="shared" si="3"/>
        <v>340</v>
      </c>
      <c r="G92" s="9">
        <f t="shared" si="5"/>
        <v>413.78000000000003</v>
      </c>
      <c r="H92" s="10" t="s">
        <v>991</v>
      </c>
      <c r="I92" s="413">
        <f t="shared" si="4"/>
        <v>80920</v>
      </c>
      <c r="J92" s="413"/>
      <c r="K92" s="11">
        <v>340</v>
      </c>
    </row>
    <row r="93" spans="1:11" ht="18" customHeight="1">
      <c r="A93" s="7" t="s">
        <v>784</v>
      </c>
      <c r="B93" s="404" t="s">
        <v>1561</v>
      </c>
      <c r="C93" s="404"/>
      <c r="D93" s="404"/>
      <c r="E93" s="404"/>
      <c r="F93" s="34">
        <f t="shared" si="3"/>
        <v>500</v>
      </c>
      <c r="G93" s="9">
        <f t="shared" si="5"/>
        <v>608.5</v>
      </c>
      <c r="H93" s="10" t="s">
        <v>991</v>
      </c>
      <c r="I93" s="413">
        <f t="shared" si="4"/>
        <v>119000</v>
      </c>
      <c r="J93" s="413"/>
      <c r="K93" s="11">
        <v>500</v>
      </c>
    </row>
    <row r="94" spans="1:11" ht="18" customHeight="1">
      <c r="A94" s="7" t="s">
        <v>784</v>
      </c>
      <c r="B94" s="404" t="s">
        <v>1562</v>
      </c>
      <c r="C94" s="404"/>
      <c r="D94" s="404"/>
      <c r="E94" s="404"/>
      <c r="F94" s="34">
        <f t="shared" si="3"/>
        <v>5500</v>
      </c>
      <c r="G94" s="9">
        <f t="shared" si="5"/>
        <v>6693.5</v>
      </c>
      <c r="H94" s="10" t="s">
        <v>991</v>
      </c>
      <c r="I94" s="413">
        <f t="shared" si="4"/>
        <v>1309000</v>
      </c>
      <c r="J94" s="413"/>
      <c r="K94" s="11">
        <v>5500</v>
      </c>
    </row>
    <row r="95" spans="1:11" ht="18" customHeight="1">
      <c r="A95" s="7" t="s">
        <v>784</v>
      </c>
      <c r="B95" s="404" t="s">
        <v>136</v>
      </c>
      <c r="C95" s="404"/>
      <c r="D95" s="404"/>
      <c r="E95" s="404"/>
      <c r="F95" s="34">
        <v>285</v>
      </c>
      <c r="G95" s="9">
        <f t="shared" si="5"/>
        <v>346.845</v>
      </c>
      <c r="H95" s="10" t="s">
        <v>991</v>
      </c>
      <c r="I95" s="413">
        <f>K95*238</f>
        <v>1309000</v>
      </c>
      <c r="J95" s="413"/>
      <c r="K95" s="11">
        <v>5500</v>
      </c>
    </row>
    <row r="96" spans="1:11" ht="18" customHeight="1">
      <c r="A96" s="7" t="s">
        <v>784</v>
      </c>
      <c r="B96" s="404" t="s">
        <v>1563</v>
      </c>
      <c r="C96" s="404"/>
      <c r="D96" s="404"/>
      <c r="E96" s="404"/>
      <c r="F96" s="34">
        <f t="shared" si="3"/>
        <v>670</v>
      </c>
      <c r="G96" s="9">
        <f t="shared" si="5"/>
        <v>815.3900000000001</v>
      </c>
      <c r="H96" s="10" t="s">
        <v>991</v>
      </c>
      <c r="I96" s="413">
        <f t="shared" si="4"/>
        <v>159460</v>
      </c>
      <c r="J96" s="413"/>
      <c r="K96" s="11">
        <v>670</v>
      </c>
    </row>
    <row r="97" spans="1:11" ht="18" customHeight="1">
      <c r="A97" s="7" t="s">
        <v>784</v>
      </c>
      <c r="B97" s="404" t="s">
        <v>1564</v>
      </c>
      <c r="C97" s="404"/>
      <c r="D97" s="404"/>
      <c r="E97" s="404"/>
      <c r="F97" s="34">
        <f t="shared" si="3"/>
        <v>1300</v>
      </c>
      <c r="G97" s="9">
        <f t="shared" si="5"/>
        <v>1582.1000000000001</v>
      </c>
      <c r="H97" s="10" t="s">
        <v>991</v>
      </c>
      <c r="I97" s="413">
        <f t="shared" si="4"/>
        <v>309400</v>
      </c>
      <c r="J97" s="413"/>
      <c r="K97" s="11">
        <v>1300</v>
      </c>
    </row>
    <row r="98" spans="1:11" ht="18" customHeight="1">
      <c r="A98" s="7" t="s">
        <v>784</v>
      </c>
      <c r="B98" s="404" t="s">
        <v>1565</v>
      </c>
      <c r="C98" s="404"/>
      <c r="D98" s="404"/>
      <c r="E98" s="404"/>
      <c r="F98" s="34">
        <f t="shared" si="3"/>
        <v>670</v>
      </c>
      <c r="G98" s="9">
        <f t="shared" si="5"/>
        <v>815.3900000000001</v>
      </c>
      <c r="H98" s="10" t="s">
        <v>991</v>
      </c>
      <c r="I98" s="413">
        <f t="shared" si="4"/>
        <v>159460</v>
      </c>
      <c r="J98" s="413"/>
      <c r="K98" s="11">
        <v>670</v>
      </c>
    </row>
    <row r="99" spans="1:11" ht="18" customHeight="1">
      <c r="A99" s="7" t="s">
        <v>784</v>
      </c>
      <c r="B99" s="404" t="s">
        <v>1566</v>
      </c>
      <c r="C99" s="404"/>
      <c r="D99" s="404"/>
      <c r="E99" s="404"/>
      <c r="F99" s="34">
        <f t="shared" si="3"/>
        <v>4200</v>
      </c>
      <c r="G99" s="9">
        <f t="shared" si="5"/>
        <v>5111.400000000001</v>
      </c>
      <c r="H99" s="10" t="s">
        <v>991</v>
      </c>
      <c r="I99" s="413">
        <f t="shared" si="4"/>
        <v>999600</v>
      </c>
      <c r="J99" s="413"/>
      <c r="K99" s="11">
        <v>4200</v>
      </c>
    </row>
    <row r="100" spans="1:11" ht="18" customHeight="1">
      <c r="A100" s="7" t="s">
        <v>784</v>
      </c>
      <c r="B100" s="404" t="s">
        <v>1567</v>
      </c>
      <c r="C100" s="404"/>
      <c r="D100" s="404"/>
      <c r="E100" s="404"/>
      <c r="F100" s="34">
        <f t="shared" si="3"/>
        <v>1350</v>
      </c>
      <c r="G100" s="9">
        <f t="shared" si="5"/>
        <v>1642.95</v>
      </c>
      <c r="H100" s="10" t="s">
        <v>991</v>
      </c>
      <c r="I100" s="413">
        <f t="shared" si="4"/>
        <v>321300</v>
      </c>
      <c r="J100" s="413"/>
      <c r="K100" s="11">
        <v>1350</v>
      </c>
    </row>
    <row r="101" spans="1:11" ht="18" customHeight="1">
      <c r="A101" s="7" t="s">
        <v>784</v>
      </c>
      <c r="B101" s="404" t="s">
        <v>1568</v>
      </c>
      <c r="C101" s="404"/>
      <c r="D101" s="404"/>
      <c r="E101" s="404"/>
      <c r="F101" s="34">
        <f t="shared" si="3"/>
        <v>42</v>
      </c>
      <c r="G101" s="9">
        <f t="shared" si="5"/>
        <v>51.114000000000004</v>
      </c>
      <c r="H101" s="10" t="s">
        <v>991</v>
      </c>
      <c r="I101" s="413">
        <f t="shared" si="4"/>
        <v>9996</v>
      </c>
      <c r="J101" s="413"/>
      <c r="K101" s="11">
        <v>42</v>
      </c>
    </row>
    <row r="102" spans="1:11" ht="18" customHeight="1">
      <c r="A102" s="7" t="s">
        <v>784</v>
      </c>
      <c r="B102" s="404" t="s">
        <v>1569</v>
      </c>
      <c r="C102" s="404"/>
      <c r="D102" s="404"/>
      <c r="E102" s="404"/>
      <c r="F102" s="34">
        <f t="shared" si="3"/>
        <v>420</v>
      </c>
      <c r="G102" s="9">
        <f t="shared" si="5"/>
        <v>511.14000000000004</v>
      </c>
      <c r="H102" s="10" t="s">
        <v>991</v>
      </c>
      <c r="I102" s="413">
        <f t="shared" si="4"/>
        <v>99960</v>
      </c>
      <c r="J102" s="413"/>
      <c r="K102" s="11">
        <v>420</v>
      </c>
    </row>
    <row r="103" spans="1:11" ht="18" customHeight="1">
      <c r="A103" s="7" t="s">
        <v>784</v>
      </c>
      <c r="B103" s="404" t="s">
        <v>1570</v>
      </c>
      <c r="C103" s="404"/>
      <c r="D103" s="404"/>
      <c r="E103" s="404"/>
      <c r="F103" s="34">
        <f t="shared" si="3"/>
        <v>900</v>
      </c>
      <c r="G103" s="9">
        <f t="shared" si="5"/>
        <v>1095.3000000000002</v>
      </c>
      <c r="H103" s="10" t="s">
        <v>991</v>
      </c>
      <c r="I103" s="413">
        <f t="shared" si="4"/>
        <v>214200</v>
      </c>
      <c r="J103" s="413"/>
      <c r="K103" s="11">
        <v>900</v>
      </c>
    </row>
    <row r="104" spans="1:11" ht="18" customHeight="1">
      <c r="A104" s="7" t="s">
        <v>784</v>
      </c>
      <c r="B104" s="404" t="s">
        <v>1571</v>
      </c>
      <c r="C104" s="404"/>
      <c r="D104" s="404"/>
      <c r="E104" s="404"/>
      <c r="F104" s="34">
        <f t="shared" si="3"/>
        <v>42</v>
      </c>
      <c r="G104" s="9">
        <f t="shared" si="5"/>
        <v>51.114000000000004</v>
      </c>
      <c r="H104" s="10" t="s">
        <v>991</v>
      </c>
      <c r="I104" s="413">
        <f t="shared" si="4"/>
        <v>9996</v>
      </c>
      <c r="J104" s="413"/>
      <c r="K104" s="11">
        <v>42</v>
      </c>
    </row>
    <row r="105" spans="1:11" ht="18" customHeight="1">
      <c r="A105" s="7" t="s">
        <v>784</v>
      </c>
      <c r="B105" s="404" t="s">
        <v>1572</v>
      </c>
      <c r="C105" s="404"/>
      <c r="D105" s="404"/>
      <c r="E105" s="404"/>
      <c r="F105" s="34">
        <f t="shared" si="3"/>
        <v>340</v>
      </c>
      <c r="G105" s="9">
        <f t="shared" si="5"/>
        <v>413.78000000000003</v>
      </c>
      <c r="H105" s="10" t="s">
        <v>991</v>
      </c>
      <c r="I105" s="413">
        <f t="shared" si="4"/>
        <v>80920</v>
      </c>
      <c r="J105" s="413"/>
      <c r="K105" s="11">
        <v>340</v>
      </c>
    </row>
    <row r="106" spans="1:11" ht="18" customHeight="1">
      <c r="A106" s="7" t="s">
        <v>784</v>
      </c>
      <c r="B106" s="404" t="s">
        <v>1573</v>
      </c>
      <c r="C106" s="404"/>
      <c r="D106" s="404"/>
      <c r="E106" s="404"/>
      <c r="F106" s="34">
        <f t="shared" si="3"/>
        <v>510</v>
      </c>
      <c r="G106" s="9">
        <f t="shared" si="5"/>
        <v>620.6700000000001</v>
      </c>
      <c r="H106" s="10" t="s">
        <v>991</v>
      </c>
      <c r="I106" s="413">
        <f t="shared" si="4"/>
        <v>121380</v>
      </c>
      <c r="J106" s="413"/>
      <c r="K106" s="11">
        <v>510</v>
      </c>
    </row>
    <row r="107" spans="1:11" ht="18" customHeight="1">
      <c r="A107" s="7" t="s">
        <v>784</v>
      </c>
      <c r="B107" s="404" t="s">
        <v>1574</v>
      </c>
      <c r="C107" s="404"/>
      <c r="D107" s="404"/>
      <c r="E107" s="404"/>
      <c r="F107" s="34">
        <f t="shared" si="3"/>
        <v>340</v>
      </c>
      <c r="G107" s="9">
        <f t="shared" si="5"/>
        <v>413.78000000000003</v>
      </c>
      <c r="H107" s="10" t="s">
        <v>991</v>
      </c>
      <c r="I107" s="413">
        <f t="shared" si="4"/>
        <v>80920</v>
      </c>
      <c r="J107" s="413"/>
      <c r="K107" s="11">
        <v>340</v>
      </c>
    </row>
    <row r="108" spans="1:11" ht="18" customHeight="1">
      <c r="A108" s="7" t="s">
        <v>784</v>
      </c>
      <c r="B108" s="404" t="s">
        <v>1575</v>
      </c>
      <c r="C108" s="404"/>
      <c r="D108" s="404"/>
      <c r="E108" s="404"/>
      <c r="F108" s="34">
        <f t="shared" si="3"/>
        <v>340</v>
      </c>
      <c r="G108" s="9">
        <f t="shared" si="5"/>
        <v>413.78000000000003</v>
      </c>
      <c r="H108" s="10" t="s">
        <v>991</v>
      </c>
      <c r="I108" s="413">
        <f t="shared" si="4"/>
        <v>80920</v>
      </c>
      <c r="J108" s="413"/>
      <c r="K108" s="11">
        <v>340</v>
      </c>
    </row>
    <row r="109" spans="1:11" ht="18" customHeight="1">
      <c r="A109" s="7" t="s">
        <v>784</v>
      </c>
      <c r="B109" s="404" t="s">
        <v>1576</v>
      </c>
      <c r="C109" s="404"/>
      <c r="D109" s="404"/>
      <c r="E109" s="404"/>
      <c r="F109" s="34">
        <f t="shared" si="3"/>
        <v>170</v>
      </c>
      <c r="G109" s="9">
        <f t="shared" si="5"/>
        <v>206.89000000000001</v>
      </c>
      <c r="H109" s="10" t="s">
        <v>991</v>
      </c>
      <c r="I109" s="413">
        <f t="shared" si="4"/>
        <v>40460</v>
      </c>
      <c r="J109" s="413"/>
      <c r="K109" s="11">
        <v>170</v>
      </c>
    </row>
    <row r="110" spans="1:11" ht="18" customHeight="1">
      <c r="A110" s="7" t="s">
        <v>784</v>
      </c>
      <c r="B110" s="404" t="s">
        <v>1577</v>
      </c>
      <c r="C110" s="404"/>
      <c r="D110" s="404"/>
      <c r="E110" s="404"/>
      <c r="F110" s="34">
        <f t="shared" si="3"/>
        <v>170</v>
      </c>
      <c r="G110" s="9">
        <f t="shared" si="5"/>
        <v>206.89000000000001</v>
      </c>
      <c r="H110" s="10" t="s">
        <v>991</v>
      </c>
      <c r="I110" s="413">
        <f t="shared" si="4"/>
        <v>40460</v>
      </c>
      <c r="J110" s="413"/>
      <c r="K110" s="11">
        <v>170</v>
      </c>
    </row>
    <row r="111" spans="1:11" ht="18" customHeight="1">
      <c r="A111" s="7" t="s">
        <v>784</v>
      </c>
      <c r="B111" s="404" t="s">
        <v>1578</v>
      </c>
      <c r="C111" s="404"/>
      <c r="D111" s="404"/>
      <c r="E111" s="404"/>
      <c r="F111" s="34">
        <f t="shared" si="3"/>
        <v>420</v>
      </c>
      <c r="G111" s="9">
        <f t="shared" si="5"/>
        <v>511.14000000000004</v>
      </c>
      <c r="H111" s="10" t="s">
        <v>991</v>
      </c>
      <c r="I111" s="413">
        <f t="shared" si="4"/>
        <v>99960</v>
      </c>
      <c r="J111" s="413"/>
      <c r="K111" s="11">
        <v>420</v>
      </c>
    </row>
    <row r="112" spans="1:11" ht="18" customHeight="1">
      <c r="A112" s="7" t="s">
        <v>784</v>
      </c>
      <c r="B112" s="404" t="s">
        <v>1579</v>
      </c>
      <c r="C112" s="404"/>
      <c r="D112" s="404"/>
      <c r="E112" s="404"/>
      <c r="F112" s="34">
        <f t="shared" si="3"/>
        <v>510</v>
      </c>
      <c r="G112" s="9">
        <f t="shared" si="5"/>
        <v>620.6700000000001</v>
      </c>
      <c r="H112" s="10" t="s">
        <v>991</v>
      </c>
      <c r="I112" s="413">
        <f t="shared" si="4"/>
        <v>121380</v>
      </c>
      <c r="J112" s="413"/>
      <c r="K112" s="11">
        <v>510</v>
      </c>
    </row>
    <row r="113" spans="1:11" ht="18" customHeight="1">
      <c r="A113" s="7" t="s">
        <v>784</v>
      </c>
      <c r="B113" s="404" t="s">
        <v>1580</v>
      </c>
      <c r="C113" s="404"/>
      <c r="D113" s="404"/>
      <c r="E113" s="404"/>
      <c r="F113" s="34">
        <f t="shared" si="3"/>
        <v>670</v>
      </c>
      <c r="G113" s="9">
        <f t="shared" si="5"/>
        <v>815.3900000000001</v>
      </c>
      <c r="H113" s="10" t="s">
        <v>991</v>
      </c>
      <c r="I113" s="413">
        <f t="shared" si="4"/>
        <v>159460</v>
      </c>
      <c r="J113" s="413"/>
      <c r="K113" s="11">
        <v>670</v>
      </c>
    </row>
    <row r="114" spans="1:11" ht="18" customHeight="1">
      <c r="A114" s="7" t="s">
        <v>784</v>
      </c>
      <c r="B114" s="404" t="s">
        <v>1581</v>
      </c>
      <c r="C114" s="404"/>
      <c r="D114" s="404"/>
      <c r="E114" s="404"/>
      <c r="F114" s="34">
        <f t="shared" si="3"/>
        <v>1000</v>
      </c>
      <c r="G114" s="9">
        <f t="shared" si="5"/>
        <v>1217</v>
      </c>
      <c r="H114" s="10" t="s">
        <v>991</v>
      </c>
      <c r="I114" s="413">
        <f t="shared" si="4"/>
        <v>238000</v>
      </c>
      <c r="J114" s="413"/>
      <c r="K114" s="11">
        <v>1000</v>
      </c>
    </row>
    <row r="115" spans="1:11" ht="18" customHeight="1">
      <c r="A115" s="7" t="s">
        <v>784</v>
      </c>
      <c r="B115" s="404" t="s">
        <v>1582</v>
      </c>
      <c r="C115" s="404"/>
      <c r="D115" s="404"/>
      <c r="E115" s="404"/>
      <c r="F115" s="34">
        <f t="shared" si="3"/>
        <v>380</v>
      </c>
      <c r="G115" s="9">
        <f t="shared" si="5"/>
        <v>462.46000000000004</v>
      </c>
      <c r="H115" s="10" t="s">
        <v>991</v>
      </c>
      <c r="I115" s="413">
        <f t="shared" si="4"/>
        <v>90440</v>
      </c>
      <c r="J115" s="413"/>
      <c r="K115" s="11">
        <v>380</v>
      </c>
    </row>
    <row r="116" spans="1:11" ht="18" customHeight="1">
      <c r="A116" s="7" t="s">
        <v>784</v>
      </c>
      <c r="B116" s="404" t="s">
        <v>1583</v>
      </c>
      <c r="C116" s="404"/>
      <c r="D116" s="404"/>
      <c r="E116" s="404"/>
      <c r="F116" s="34">
        <f t="shared" si="3"/>
        <v>260</v>
      </c>
      <c r="G116" s="9">
        <f t="shared" si="5"/>
        <v>316.42</v>
      </c>
      <c r="H116" s="10" t="s">
        <v>991</v>
      </c>
      <c r="I116" s="413">
        <f t="shared" si="4"/>
        <v>61880</v>
      </c>
      <c r="J116" s="413"/>
      <c r="K116" s="11">
        <v>260</v>
      </c>
    </row>
    <row r="117" spans="1:11" ht="18" customHeight="1">
      <c r="A117" s="7" t="s">
        <v>785</v>
      </c>
      <c r="B117" s="404" t="s">
        <v>1584</v>
      </c>
      <c r="C117" s="404"/>
      <c r="D117" s="404"/>
      <c r="E117" s="404"/>
      <c r="F117" s="34">
        <f t="shared" si="3"/>
        <v>260</v>
      </c>
      <c r="G117" s="9">
        <f t="shared" si="5"/>
        <v>316.42</v>
      </c>
      <c r="H117" s="10" t="s">
        <v>991</v>
      </c>
      <c r="I117" s="413">
        <f t="shared" si="4"/>
        <v>61880</v>
      </c>
      <c r="J117" s="413"/>
      <c r="K117" s="11">
        <v>260</v>
      </c>
    </row>
    <row r="118" spans="1:11" ht="18" customHeight="1">
      <c r="A118" s="7" t="s">
        <v>785</v>
      </c>
      <c r="B118" s="404" t="s">
        <v>1585</v>
      </c>
      <c r="C118" s="404"/>
      <c r="D118" s="404"/>
      <c r="E118" s="404"/>
      <c r="F118" s="34">
        <f t="shared" si="3"/>
        <v>42</v>
      </c>
      <c r="G118" s="9">
        <f t="shared" si="5"/>
        <v>51.114000000000004</v>
      </c>
      <c r="H118" s="10" t="s">
        <v>991</v>
      </c>
      <c r="I118" s="413">
        <f t="shared" si="4"/>
        <v>9996</v>
      </c>
      <c r="J118" s="413"/>
      <c r="K118" s="11">
        <v>42</v>
      </c>
    </row>
    <row r="119" spans="1:11" ht="18" customHeight="1">
      <c r="A119" s="7" t="s">
        <v>785</v>
      </c>
      <c r="B119" s="404" t="s">
        <v>1586</v>
      </c>
      <c r="C119" s="404"/>
      <c r="D119" s="404"/>
      <c r="E119" s="404"/>
      <c r="F119" s="34">
        <f t="shared" si="3"/>
        <v>84</v>
      </c>
      <c r="G119" s="9">
        <f t="shared" si="5"/>
        <v>102.22800000000001</v>
      </c>
      <c r="H119" s="10" t="s">
        <v>991</v>
      </c>
      <c r="I119" s="413">
        <f t="shared" si="4"/>
        <v>19992</v>
      </c>
      <c r="J119" s="413"/>
      <c r="K119" s="11">
        <v>84</v>
      </c>
    </row>
    <row r="120" spans="1:11" ht="18" customHeight="1">
      <c r="A120" s="7" t="s">
        <v>785</v>
      </c>
      <c r="B120" s="404" t="s">
        <v>1587</v>
      </c>
      <c r="C120" s="404"/>
      <c r="D120" s="404"/>
      <c r="E120" s="404"/>
      <c r="F120" s="34">
        <f t="shared" si="3"/>
        <v>1050</v>
      </c>
      <c r="G120" s="9">
        <f t="shared" si="5"/>
        <v>1277.8500000000001</v>
      </c>
      <c r="H120" s="10" t="s">
        <v>991</v>
      </c>
      <c r="I120" s="413">
        <f t="shared" si="4"/>
        <v>249900</v>
      </c>
      <c r="J120" s="413"/>
      <c r="K120" s="11">
        <v>1050</v>
      </c>
    </row>
    <row r="121" spans="1:11" ht="18" customHeight="1">
      <c r="A121" s="7" t="s">
        <v>1156</v>
      </c>
      <c r="B121" s="404" t="s">
        <v>1588</v>
      </c>
      <c r="C121" s="404"/>
      <c r="D121" s="404"/>
      <c r="E121" s="404"/>
      <c r="F121" s="34">
        <f t="shared" si="3"/>
        <v>510</v>
      </c>
      <c r="G121" s="9">
        <f t="shared" si="5"/>
        <v>620.6700000000001</v>
      </c>
      <c r="H121" s="10" t="s">
        <v>991</v>
      </c>
      <c r="I121" s="413">
        <f t="shared" si="4"/>
        <v>121380</v>
      </c>
      <c r="J121" s="413"/>
      <c r="K121" s="11">
        <v>510</v>
      </c>
    </row>
    <row r="122" spans="1:11" ht="18" customHeight="1">
      <c r="A122" s="7" t="s">
        <v>1156</v>
      </c>
      <c r="B122" s="404" t="s">
        <v>1589</v>
      </c>
      <c r="C122" s="404"/>
      <c r="D122" s="404"/>
      <c r="E122" s="404"/>
      <c r="F122" s="34">
        <f t="shared" si="3"/>
        <v>590</v>
      </c>
      <c r="G122" s="9">
        <f t="shared" si="5"/>
        <v>718.0300000000001</v>
      </c>
      <c r="H122" s="10" t="s">
        <v>991</v>
      </c>
      <c r="I122" s="413">
        <f t="shared" si="4"/>
        <v>140420</v>
      </c>
      <c r="J122" s="413"/>
      <c r="K122" s="11">
        <v>590</v>
      </c>
    </row>
    <row r="123" spans="1:11" ht="18" customHeight="1">
      <c r="A123" s="7" t="s">
        <v>1156</v>
      </c>
      <c r="B123" s="404" t="s">
        <v>1590</v>
      </c>
      <c r="C123" s="404"/>
      <c r="D123" s="404"/>
      <c r="E123" s="404"/>
      <c r="F123" s="34">
        <f t="shared" si="3"/>
        <v>380</v>
      </c>
      <c r="G123" s="9">
        <f t="shared" si="5"/>
        <v>462.46000000000004</v>
      </c>
      <c r="H123" s="10" t="s">
        <v>991</v>
      </c>
      <c r="I123" s="413">
        <f t="shared" si="4"/>
        <v>90440</v>
      </c>
      <c r="J123" s="413"/>
      <c r="K123" s="11">
        <v>380</v>
      </c>
    </row>
    <row r="124" spans="1:11" ht="18" customHeight="1">
      <c r="A124" s="7" t="s">
        <v>1156</v>
      </c>
      <c r="B124" s="404" t="s">
        <v>1591</v>
      </c>
      <c r="C124" s="404"/>
      <c r="D124" s="404"/>
      <c r="E124" s="404"/>
      <c r="F124" s="34">
        <f t="shared" si="3"/>
        <v>510</v>
      </c>
      <c r="G124" s="9">
        <f t="shared" si="5"/>
        <v>620.6700000000001</v>
      </c>
      <c r="H124" s="10" t="s">
        <v>991</v>
      </c>
      <c r="I124" s="413">
        <f t="shared" si="4"/>
        <v>121380</v>
      </c>
      <c r="J124" s="413"/>
      <c r="K124" s="11">
        <v>510</v>
      </c>
    </row>
    <row r="125" spans="1:11" ht="18" customHeight="1">
      <c r="A125" s="7" t="s">
        <v>1156</v>
      </c>
      <c r="B125" s="404" t="s">
        <v>1592</v>
      </c>
      <c r="C125" s="404"/>
      <c r="D125" s="404"/>
      <c r="E125" s="404"/>
      <c r="F125" s="34">
        <f t="shared" si="3"/>
        <v>1250</v>
      </c>
      <c r="G125" s="9">
        <f t="shared" si="5"/>
        <v>1521.25</v>
      </c>
      <c r="H125" s="10" t="s">
        <v>991</v>
      </c>
      <c r="I125" s="413">
        <f t="shared" si="4"/>
        <v>297500</v>
      </c>
      <c r="J125" s="413"/>
      <c r="K125" s="11">
        <v>1250</v>
      </c>
    </row>
    <row r="126" spans="1:11" ht="18" customHeight="1">
      <c r="A126" s="7" t="s">
        <v>1156</v>
      </c>
      <c r="B126" s="404" t="s">
        <v>1593</v>
      </c>
      <c r="C126" s="404"/>
      <c r="D126" s="404"/>
      <c r="E126" s="404"/>
      <c r="F126" s="34">
        <f t="shared" si="3"/>
        <v>380</v>
      </c>
      <c r="G126" s="9">
        <f t="shared" si="5"/>
        <v>462.46000000000004</v>
      </c>
      <c r="H126" s="10" t="s">
        <v>991</v>
      </c>
      <c r="I126" s="413">
        <f t="shared" si="4"/>
        <v>90440</v>
      </c>
      <c r="J126" s="413"/>
      <c r="K126" s="11">
        <v>380</v>
      </c>
    </row>
    <row r="127" spans="1:11" ht="18" customHeight="1">
      <c r="A127" s="7" t="s">
        <v>1156</v>
      </c>
      <c r="B127" s="404" t="s">
        <v>1594</v>
      </c>
      <c r="C127" s="404"/>
      <c r="D127" s="404"/>
      <c r="E127" s="404"/>
      <c r="F127" s="34">
        <f t="shared" si="3"/>
        <v>510</v>
      </c>
      <c r="G127" s="9">
        <f t="shared" si="5"/>
        <v>620.6700000000001</v>
      </c>
      <c r="H127" s="10" t="s">
        <v>991</v>
      </c>
      <c r="I127" s="413">
        <f t="shared" si="4"/>
        <v>121380</v>
      </c>
      <c r="J127" s="413"/>
      <c r="K127" s="11">
        <v>510</v>
      </c>
    </row>
    <row r="128" spans="1:11" ht="18" customHeight="1">
      <c r="A128" s="7" t="s">
        <v>1156</v>
      </c>
      <c r="B128" s="404" t="s">
        <v>1595</v>
      </c>
      <c r="C128" s="404"/>
      <c r="D128" s="404"/>
      <c r="E128" s="404"/>
      <c r="F128" s="34">
        <f t="shared" si="3"/>
        <v>420</v>
      </c>
      <c r="G128" s="9">
        <f t="shared" si="5"/>
        <v>511.14000000000004</v>
      </c>
      <c r="H128" s="10" t="s">
        <v>991</v>
      </c>
      <c r="I128" s="413">
        <f t="shared" si="4"/>
        <v>99960</v>
      </c>
      <c r="J128" s="413"/>
      <c r="K128" s="11">
        <v>420</v>
      </c>
    </row>
    <row r="129" spans="1:11" ht="18" customHeight="1">
      <c r="A129" s="7" t="s">
        <v>1156</v>
      </c>
      <c r="B129" s="404" t="s">
        <v>1596</v>
      </c>
      <c r="C129" s="404"/>
      <c r="D129" s="404"/>
      <c r="E129" s="404"/>
      <c r="F129" s="34">
        <f t="shared" si="3"/>
        <v>1700</v>
      </c>
      <c r="G129" s="9">
        <f t="shared" si="5"/>
        <v>2068.9</v>
      </c>
      <c r="H129" s="10" t="s">
        <v>991</v>
      </c>
      <c r="I129" s="413">
        <f t="shared" si="4"/>
        <v>404600</v>
      </c>
      <c r="J129" s="413"/>
      <c r="K129" s="11">
        <v>1700</v>
      </c>
    </row>
    <row r="130" spans="1:11" ht="18" customHeight="1">
      <c r="A130" s="7" t="s">
        <v>1171</v>
      </c>
      <c r="B130" s="404" t="s">
        <v>1597</v>
      </c>
      <c r="C130" s="404"/>
      <c r="D130" s="404"/>
      <c r="E130" s="404"/>
      <c r="F130" s="34">
        <f t="shared" si="3"/>
        <v>170</v>
      </c>
      <c r="G130" s="9">
        <f t="shared" si="5"/>
        <v>206.89000000000001</v>
      </c>
      <c r="H130" s="10" t="s">
        <v>991</v>
      </c>
      <c r="I130" s="413">
        <f t="shared" si="4"/>
        <v>40460</v>
      </c>
      <c r="J130" s="413"/>
      <c r="K130" s="11">
        <v>170</v>
      </c>
    </row>
    <row r="131" spans="1:11" ht="18" customHeight="1">
      <c r="A131" s="7" t="s">
        <v>1171</v>
      </c>
      <c r="B131" s="404" t="s">
        <v>1598</v>
      </c>
      <c r="C131" s="404"/>
      <c r="D131" s="404"/>
      <c r="E131" s="404"/>
      <c r="F131" s="34">
        <f t="shared" si="3"/>
        <v>590</v>
      </c>
      <c r="G131" s="9">
        <f t="shared" si="5"/>
        <v>718.0300000000001</v>
      </c>
      <c r="H131" s="10" t="s">
        <v>991</v>
      </c>
      <c r="I131" s="413">
        <f t="shared" si="4"/>
        <v>140420</v>
      </c>
      <c r="J131" s="413"/>
      <c r="K131" s="11">
        <v>590</v>
      </c>
    </row>
    <row r="132" spans="1:11" ht="18" customHeight="1">
      <c r="A132" s="7" t="s">
        <v>1171</v>
      </c>
      <c r="B132" s="404" t="s">
        <v>1599</v>
      </c>
      <c r="C132" s="404"/>
      <c r="D132" s="404"/>
      <c r="E132" s="404"/>
      <c r="F132" s="34">
        <f t="shared" si="3"/>
        <v>670</v>
      </c>
      <c r="G132" s="9">
        <f t="shared" si="5"/>
        <v>815.3900000000001</v>
      </c>
      <c r="H132" s="10" t="s">
        <v>991</v>
      </c>
      <c r="I132" s="413">
        <f t="shared" si="4"/>
        <v>159460</v>
      </c>
      <c r="J132" s="413"/>
      <c r="K132" s="11">
        <v>670</v>
      </c>
    </row>
    <row r="133" spans="1:11" ht="18" customHeight="1">
      <c r="A133" s="7" t="s">
        <v>1171</v>
      </c>
      <c r="B133" s="404" t="s">
        <v>1600</v>
      </c>
      <c r="C133" s="404"/>
      <c r="D133" s="404"/>
      <c r="E133" s="404"/>
      <c r="F133" s="34">
        <f t="shared" si="3"/>
        <v>510</v>
      </c>
      <c r="G133" s="9">
        <f t="shared" si="5"/>
        <v>620.6700000000001</v>
      </c>
      <c r="H133" s="10" t="s">
        <v>991</v>
      </c>
      <c r="I133" s="413">
        <f t="shared" si="4"/>
        <v>121380</v>
      </c>
      <c r="J133" s="413"/>
      <c r="K133" s="11">
        <v>510</v>
      </c>
    </row>
    <row r="134" spans="1:11" ht="18" customHeight="1">
      <c r="A134" s="7" t="s">
        <v>1171</v>
      </c>
      <c r="B134" s="404" t="s">
        <v>1601</v>
      </c>
      <c r="C134" s="404"/>
      <c r="D134" s="404"/>
      <c r="E134" s="404"/>
      <c r="F134" s="34">
        <f t="shared" si="3"/>
        <v>850</v>
      </c>
      <c r="G134" s="9">
        <f t="shared" si="5"/>
        <v>1034.45</v>
      </c>
      <c r="H134" s="10" t="s">
        <v>991</v>
      </c>
      <c r="I134" s="413">
        <f t="shared" si="4"/>
        <v>202300</v>
      </c>
      <c r="J134" s="413"/>
      <c r="K134" s="11">
        <v>850</v>
      </c>
    </row>
    <row r="135" spans="1:11" ht="18" customHeight="1">
      <c r="A135" s="7" t="s">
        <v>1171</v>
      </c>
      <c r="B135" s="404" t="s">
        <v>1602</v>
      </c>
      <c r="C135" s="404"/>
      <c r="D135" s="404"/>
      <c r="E135" s="404"/>
      <c r="F135" s="34">
        <f t="shared" si="3"/>
        <v>340</v>
      </c>
      <c r="G135" s="9">
        <f t="shared" si="5"/>
        <v>413.78000000000003</v>
      </c>
      <c r="H135" s="10" t="s">
        <v>991</v>
      </c>
      <c r="I135" s="413">
        <f t="shared" si="4"/>
        <v>80920</v>
      </c>
      <c r="J135" s="413"/>
      <c r="K135" s="11">
        <v>340</v>
      </c>
    </row>
    <row r="136" spans="1:11" ht="18" customHeight="1">
      <c r="A136" s="7" t="s">
        <v>1171</v>
      </c>
      <c r="B136" s="404" t="s">
        <v>1603</v>
      </c>
      <c r="C136" s="404"/>
      <c r="D136" s="404"/>
      <c r="E136" s="404"/>
      <c r="F136" s="34">
        <f t="shared" si="3"/>
        <v>340</v>
      </c>
      <c r="G136" s="9">
        <f t="shared" si="5"/>
        <v>413.78000000000003</v>
      </c>
      <c r="H136" s="10" t="s">
        <v>991</v>
      </c>
      <c r="I136" s="413">
        <f t="shared" si="4"/>
        <v>80920</v>
      </c>
      <c r="J136" s="413"/>
      <c r="K136" s="11">
        <v>340</v>
      </c>
    </row>
    <row r="137" spans="1:11" ht="18" customHeight="1">
      <c r="A137" s="7" t="s">
        <v>1171</v>
      </c>
      <c r="B137" s="404" t="s">
        <v>1604</v>
      </c>
      <c r="C137" s="404"/>
      <c r="D137" s="404"/>
      <c r="E137" s="404"/>
      <c r="F137" s="34">
        <f t="shared" si="3"/>
        <v>1000</v>
      </c>
      <c r="G137" s="9">
        <f t="shared" si="5"/>
        <v>1217</v>
      </c>
      <c r="H137" s="10" t="s">
        <v>991</v>
      </c>
      <c r="I137" s="413">
        <f t="shared" si="4"/>
        <v>238000</v>
      </c>
      <c r="J137" s="413"/>
      <c r="K137" s="11">
        <v>1000</v>
      </c>
    </row>
    <row r="138" spans="1:11" ht="18" customHeight="1">
      <c r="A138" s="7" t="s">
        <v>1171</v>
      </c>
      <c r="B138" s="404" t="s">
        <v>1605</v>
      </c>
      <c r="C138" s="404"/>
      <c r="D138" s="404"/>
      <c r="E138" s="404"/>
      <c r="F138" s="34">
        <f t="shared" si="3"/>
        <v>90</v>
      </c>
      <c r="G138" s="9">
        <f t="shared" si="5"/>
        <v>109.53</v>
      </c>
      <c r="H138" s="10" t="s">
        <v>991</v>
      </c>
      <c r="I138" s="413">
        <f t="shared" si="4"/>
        <v>21420</v>
      </c>
      <c r="J138" s="413"/>
      <c r="K138" s="11">
        <v>90</v>
      </c>
    </row>
    <row r="139" spans="1:11" ht="18" customHeight="1">
      <c r="A139" s="7" t="s">
        <v>1171</v>
      </c>
      <c r="B139" s="404" t="s">
        <v>1606</v>
      </c>
      <c r="C139" s="404"/>
      <c r="D139" s="404"/>
      <c r="E139" s="404"/>
      <c r="F139" s="34">
        <f t="shared" si="3"/>
        <v>340</v>
      </c>
      <c r="G139" s="9">
        <f t="shared" si="5"/>
        <v>413.78000000000003</v>
      </c>
      <c r="H139" s="10" t="s">
        <v>991</v>
      </c>
      <c r="I139" s="413">
        <f t="shared" si="4"/>
        <v>80920</v>
      </c>
      <c r="J139" s="413"/>
      <c r="K139" s="11">
        <v>340</v>
      </c>
    </row>
    <row r="140" spans="1:11" ht="18" customHeight="1">
      <c r="A140" s="7" t="s">
        <v>1171</v>
      </c>
      <c r="B140" s="404" t="s">
        <v>1607</v>
      </c>
      <c r="C140" s="404"/>
      <c r="D140" s="404"/>
      <c r="E140" s="404"/>
      <c r="F140" s="34">
        <f aca="true" t="shared" si="6" ref="F140:F204">+K140</f>
        <v>0</v>
      </c>
      <c r="G140" s="9">
        <f t="shared" si="5"/>
        <v>0</v>
      </c>
      <c r="H140" s="10" t="s">
        <v>991</v>
      </c>
      <c r="I140" s="413">
        <f aca="true" t="shared" si="7" ref="I140:I204">K140*238</f>
        <v>0</v>
      </c>
      <c r="J140" s="413"/>
      <c r="K140" s="11">
        <v>0</v>
      </c>
    </row>
    <row r="141" spans="1:11" ht="18" customHeight="1">
      <c r="A141" s="7" t="s">
        <v>1171</v>
      </c>
      <c r="B141" s="404" t="s">
        <v>1608</v>
      </c>
      <c r="C141" s="404"/>
      <c r="D141" s="404"/>
      <c r="E141" s="404"/>
      <c r="F141" s="34">
        <f t="shared" si="6"/>
        <v>90</v>
      </c>
      <c r="G141" s="9">
        <f aca="true" t="shared" si="8" ref="G141:G205">+F141*$M$6</f>
        <v>109.53</v>
      </c>
      <c r="H141" s="10" t="s">
        <v>991</v>
      </c>
      <c r="I141" s="413">
        <f t="shared" si="7"/>
        <v>21420</v>
      </c>
      <c r="J141" s="413"/>
      <c r="K141" s="11">
        <v>90</v>
      </c>
    </row>
    <row r="142" spans="1:11" ht="18" customHeight="1">
      <c r="A142" s="7" t="s">
        <v>1171</v>
      </c>
      <c r="B142" s="404" t="s">
        <v>1609</v>
      </c>
      <c r="C142" s="404"/>
      <c r="D142" s="404"/>
      <c r="E142" s="404"/>
      <c r="F142" s="34">
        <f t="shared" si="6"/>
        <v>90</v>
      </c>
      <c r="G142" s="9">
        <f t="shared" si="8"/>
        <v>109.53</v>
      </c>
      <c r="H142" s="10" t="s">
        <v>991</v>
      </c>
      <c r="I142" s="413">
        <f t="shared" si="7"/>
        <v>21420</v>
      </c>
      <c r="J142" s="413"/>
      <c r="K142" s="11">
        <v>90</v>
      </c>
    </row>
    <row r="143" spans="1:11" ht="18" customHeight="1">
      <c r="A143" s="7" t="s">
        <v>1171</v>
      </c>
      <c r="B143" s="404" t="s">
        <v>1610</v>
      </c>
      <c r="C143" s="404"/>
      <c r="D143" s="404"/>
      <c r="E143" s="404"/>
      <c r="F143" s="34">
        <f t="shared" si="6"/>
        <v>42</v>
      </c>
      <c r="G143" s="9">
        <f t="shared" si="8"/>
        <v>51.114000000000004</v>
      </c>
      <c r="H143" s="10" t="s">
        <v>991</v>
      </c>
      <c r="I143" s="413">
        <f t="shared" si="7"/>
        <v>9996</v>
      </c>
      <c r="J143" s="413"/>
      <c r="K143" s="11">
        <v>42</v>
      </c>
    </row>
    <row r="144" spans="1:11" ht="18" customHeight="1">
      <c r="A144" s="7" t="s">
        <v>1171</v>
      </c>
      <c r="B144" s="404" t="s">
        <v>1611</v>
      </c>
      <c r="C144" s="404"/>
      <c r="D144" s="404"/>
      <c r="E144" s="404"/>
      <c r="F144" s="34">
        <f t="shared" si="6"/>
        <v>170</v>
      </c>
      <c r="G144" s="9">
        <f t="shared" si="8"/>
        <v>206.89000000000001</v>
      </c>
      <c r="H144" s="10" t="s">
        <v>991</v>
      </c>
      <c r="I144" s="413">
        <f t="shared" si="7"/>
        <v>40460</v>
      </c>
      <c r="J144" s="413"/>
      <c r="K144" s="11">
        <v>170</v>
      </c>
    </row>
    <row r="145" spans="1:11" ht="18" customHeight="1">
      <c r="A145" s="7" t="s">
        <v>1171</v>
      </c>
      <c r="B145" s="404" t="s">
        <v>1612</v>
      </c>
      <c r="C145" s="404"/>
      <c r="D145" s="404"/>
      <c r="E145" s="404"/>
      <c r="F145" s="34">
        <f t="shared" si="6"/>
        <v>0</v>
      </c>
      <c r="G145" s="9">
        <f t="shared" si="8"/>
        <v>0</v>
      </c>
      <c r="H145" s="10" t="s">
        <v>991</v>
      </c>
      <c r="I145" s="413">
        <f t="shared" si="7"/>
        <v>0</v>
      </c>
      <c r="J145" s="413"/>
      <c r="K145" s="11">
        <v>0</v>
      </c>
    </row>
    <row r="146" spans="1:11" ht="18" customHeight="1">
      <c r="A146" s="7" t="s">
        <v>1171</v>
      </c>
      <c r="B146" s="404" t="s">
        <v>1613</v>
      </c>
      <c r="C146" s="404"/>
      <c r="D146" s="404"/>
      <c r="E146" s="404"/>
      <c r="F146" s="34">
        <f t="shared" si="6"/>
        <v>1000</v>
      </c>
      <c r="G146" s="9">
        <f t="shared" si="8"/>
        <v>1217</v>
      </c>
      <c r="H146" s="10" t="s">
        <v>991</v>
      </c>
      <c r="I146" s="413">
        <f t="shared" si="7"/>
        <v>238000</v>
      </c>
      <c r="J146" s="413"/>
      <c r="K146" s="11">
        <v>1000</v>
      </c>
    </row>
    <row r="147" spans="1:11" ht="18" customHeight="1">
      <c r="A147" s="7" t="s">
        <v>1171</v>
      </c>
      <c r="B147" s="404" t="s">
        <v>1614</v>
      </c>
      <c r="C147" s="404"/>
      <c r="D147" s="404"/>
      <c r="E147" s="404"/>
      <c r="F147" s="34">
        <f t="shared" si="6"/>
        <v>0</v>
      </c>
      <c r="G147" s="9">
        <f t="shared" si="8"/>
        <v>0</v>
      </c>
      <c r="H147" s="10" t="s">
        <v>991</v>
      </c>
      <c r="I147" s="413">
        <f>K147*238</f>
        <v>0</v>
      </c>
      <c r="J147" s="413"/>
      <c r="K147" s="11">
        <v>0</v>
      </c>
    </row>
    <row r="148" spans="1:11" ht="18" customHeight="1">
      <c r="A148" s="7" t="s">
        <v>1171</v>
      </c>
      <c r="B148" s="404" t="s">
        <v>1615</v>
      </c>
      <c r="C148" s="404"/>
      <c r="D148" s="404"/>
      <c r="E148" s="404"/>
      <c r="F148" s="34">
        <f t="shared" si="6"/>
        <v>420</v>
      </c>
      <c r="G148" s="9">
        <f t="shared" si="8"/>
        <v>511.14000000000004</v>
      </c>
      <c r="H148" s="10" t="s">
        <v>991</v>
      </c>
      <c r="I148" s="413">
        <f t="shared" si="7"/>
        <v>99960</v>
      </c>
      <c r="J148" s="413"/>
      <c r="K148" s="11">
        <v>420</v>
      </c>
    </row>
    <row r="149" spans="1:11" ht="18" customHeight="1">
      <c r="A149" s="7" t="s">
        <v>1171</v>
      </c>
      <c r="B149" s="404" t="s">
        <v>1616</v>
      </c>
      <c r="C149" s="404"/>
      <c r="D149" s="404"/>
      <c r="E149" s="404"/>
      <c r="F149" s="34">
        <f t="shared" si="6"/>
        <v>0</v>
      </c>
      <c r="G149" s="9">
        <f t="shared" si="8"/>
        <v>0</v>
      </c>
      <c r="H149" s="10" t="s">
        <v>991</v>
      </c>
      <c r="I149" s="413">
        <f t="shared" si="7"/>
        <v>0</v>
      </c>
      <c r="J149" s="413"/>
      <c r="K149" s="11">
        <v>0</v>
      </c>
    </row>
    <row r="150" spans="1:11" ht="18" customHeight="1">
      <c r="A150" s="7" t="s">
        <v>1171</v>
      </c>
      <c r="B150" s="404" t="s">
        <v>1617</v>
      </c>
      <c r="C150" s="404"/>
      <c r="D150" s="404"/>
      <c r="E150" s="404"/>
      <c r="F150" s="34">
        <f t="shared" si="6"/>
        <v>670</v>
      </c>
      <c r="G150" s="9">
        <f t="shared" si="8"/>
        <v>815.3900000000001</v>
      </c>
      <c r="H150" s="10" t="s">
        <v>991</v>
      </c>
      <c r="I150" s="413">
        <f t="shared" si="7"/>
        <v>159460</v>
      </c>
      <c r="J150" s="413"/>
      <c r="K150" s="11">
        <v>670</v>
      </c>
    </row>
    <row r="151" spans="1:11" ht="18" customHeight="1">
      <c r="A151" s="7" t="s">
        <v>1171</v>
      </c>
      <c r="B151" s="404" t="s">
        <v>1618</v>
      </c>
      <c r="C151" s="404"/>
      <c r="D151" s="404"/>
      <c r="E151" s="404"/>
      <c r="F151" s="34">
        <f t="shared" si="6"/>
        <v>140</v>
      </c>
      <c r="G151" s="9">
        <f t="shared" si="8"/>
        <v>170.38000000000002</v>
      </c>
      <c r="H151" s="10" t="s">
        <v>991</v>
      </c>
      <c r="I151" s="413">
        <f t="shared" si="7"/>
        <v>33320</v>
      </c>
      <c r="J151" s="413"/>
      <c r="K151" s="11">
        <v>140</v>
      </c>
    </row>
    <row r="152" spans="1:11" ht="18" customHeight="1">
      <c r="A152" s="7" t="s">
        <v>1171</v>
      </c>
      <c r="B152" s="404" t="s">
        <v>1619</v>
      </c>
      <c r="C152" s="404"/>
      <c r="D152" s="404"/>
      <c r="E152" s="404"/>
      <c r="F152" s="34">
        <f t="shared" si="6"/>
        <v>340</v>
      </c>
      <c r="G152" s="9">
        <f t="shared" si="8"/>
        <v>413.78000000000003</v>
      </c>
      <c r="H152" s="10" t="s">
        <v>991</v>
      </c>
      <c r="I152" s="413">
        <f t="shared" si="7"/>
        <v>80920</v>
      </c>
      <c r="J152" s="413"/>
      <c r="K152" s="11">
        <v>340</v>
      </c>
    </row>
    <row r="153" spans="1:11" ht="18" customHeight="1">
      <c r="A153" s="7" t="s">
        <v>1171</v>
      </c>
      <c r="B153" s="404" t="s">
        <v>1620</v>
      </c>
      <c r="C153" s="404"/>
      <c r="D153" s="404"/>
      <c r="E153" s="404"/>
      <c r="F153" s="34">
        <f t="shared" si="6"/>
        <v>1700</v>
      </c>
      <c r="G153" s="9">
        <f t="shared" si="8"/>
        <v>2068.9</v>
      </c>
      <c r="H153" s="10" t="s">
        <v>991</v>
      </c>
      <c r="I153" s="413">
        <f t="shared" si="7"/>
        <v>404600</v>
      </c>
      <c r="J153" s="413"/>
      <c r="K153" s="11">
        <v>1700</v>
      </c>
    </row>
    <row r="154" spans="1:11" ht="18" customHeight="1">
      <c r="A154" s="7" t="s">
        <v>1171</v>
      </c>
      <c r="B154" s="404" t="s">
        <v>1621</v>
      </c>
      <c r="C154" s="404"/>
      <c r="D154" s="404"/>
      <c r="E154" s="404"/>
      <c r="F154" s="34">
        <f t="shared" si="6"/>
        <v>1000</v>
      </c>
      <c r="G154" s="9">
        <f t="shared" si="8"/>
        <v>1217</v>
      </c>
      <c r="H154" s="10" t="s">
        <v>991</v>
      </c>
      <c r="I154" s="413">
        <f t="shared" si="7"/>
        <v>238000</v>
      </c>
      <c r="J154" s="413"/>
      <c r="K154" s="11">
        <v>1000</v>
      </c>
    </row>
    <row r="155" spans="1:11" ht="18" customHeight="1">
      <c r="A155" s="7" t="s">
        <v>1171</v>
      </c>
      <c r="B155" s="404" t="s">
        <v>1622</v>
      </c>
      <c r="C155" s="404"/>
      <c r="D155" s="404"/>
      <c r="E155" s="404"/>
      <c r="F155" s="34">
        <f t="shared" si="6"/>
        <v>90</v>
      </c>
      <c r="G155" s="9">
        <f t="shared" si="8"/>
        <v>109.53</v>
      </c>
      <c r="H155" s="10" t="s">
        <v>991</v>
      </c>
      <c r="I155" s="413">
        <f t="shared" si="7"/>
        <v>21420</v>
      </c>
      <c r="J155" s="413"/>
      <c r="K155" s="11">
        <v>90</v>
      </c>
    </row>
    <row r="156" spans="1:11" ht="18" customHeight="1">
      <c r="A156" s="7" t="s">
        <v>1194</v>
      </c>
      <c r="B156" s="404" t="s">
        <v>1623</v>
      </c>
      <c r="C156" s="404"/>
      <c r="D156" s="404"/>
      <c r="E156" s="404"/>
      <c r="F156" s="34">
        <f t="shared" si="6"/>
        <v>170</v>
      </c>
      <c r="G156" s="9">
        <f t="shared" si="8"/>
        <v>206.89000000000001</v>
      </c>
      <c r="H156" s="10" t="s">
        <v>991</v>
      </c>
      <c r="I156" s="413">
        <f t="shared" si="7"/>
        <v>40460</v>
      </c>
      <c r="J156" s="413"/>
      <c r="K156" s="11">
        <v>170</v>
      </c>
    </row>
    <row r="157" spans="1:11" ht="18" customHeight="1">
      <c r="A157" s="7" t="s">
        <v>1194</v>
      </c>
      <c r="B157" s="404" t="s">
        <v>1624</v>
      </c>
      <c r="C157" s="404"/>
      <c r="D157" s="404"/>
      <c r="E157" s="404"/>
      <c r="F157" s="34">
        <f t="shared" si="6"/>
        <v>170</v>
      </c>
      <c r="G157" s="9">
        <f t="shared" si="8"/>
        <v>206.89000000000001</v>
      </c>
      <c r="H157" s="10" t="s">
        <v>991</v>
      </c>
      <c r="I157" s="413">
        <f t="shared" si="7"/>
        <v>40460</v>
      </c>
      <c r="J157" s="413"/>
      <c r="K157" s="11">
        <v>170</v>
      </c>
    </row>
    <row r="158" spans="1:11" ht="18" customHeight="1">
      <c r="A158" s="7" t="s">
        <v>1194</v>
      </c>
      <c r="B158" s="404" t="s">
        <v>1625</v>
      </c>
      <c r="C158" s="404"/>
      <c r="D158" s="404"/>
      <c r="E158" s="404"/>
      <c r="F158" s="34">
        <f t="shared" si="6"/>
        <v>210</v>
      </c>
      <c r="G158" s="9">
        <f t="shared" si="8"/>
        <v>255.57000000000002</v>
      </c>
      <c r="H158" s="10" t="s">
        <v>991</v>
      </c>
      <c r="I158" s="413">
        <f t="shared" si="7"/>
        <v>49980</v>
      </c>
      <c r="J158" s="413"/>
      <c r="K158" s="11">
        <v>210</v>
      </c>
    </row>
    <row r="159" spans="1:11" ht="18" customHeight="1">
      <c r="A159" s="7" t="s">
        <v>1194</v>
      </c>
      <c r="B159" s="404" t="s">
        <v>1626</v>
      </c>
      <c r="C159" s="404"/>
      <c r="D159" s="404"/>
      <c r="E159" s="404"/>
      <c r="F159" s="34">
        <f t="shared" si="6"/>
        <v>85</v>
      </c>
      <c r="G159" s="9">
        <f t="shared" si="8"/>
        <v>103.44500000000001</v>
      </c>
      <c r="H159" s="10" t="s">
        <v>991</v>
      </c>
      <c r="I159" s="413">
        <f t="shared" si="7"/>
        <v>20230</v>
      </c>
      <c r="J159" s="413"/>
      <c r="K159" s="11">
        <v>85</v>
      </c>
    </row>
    <row r="160" spans="1:11" ht="18" customHeight="1">
      <c r="A160" s="7" t="s">
        <v>1194</v>
      </c>
      <c r="B160" s="404" t="s">
        <v>1627</v>
      </c>
      <c r="C160" s="404"/>
      <c r="D160" s="404"/>
      <c r="E160" s="404"/>
      <c r="F160" s="34">
        <f t="shared" si="6"/>
        <v>260</v>
      </c>
      <c r="G160" s="9">
        <f t="shared" si="8"/>
        <v>316.42</v>
      </c>
      <c r="H160" s="10" t="s">
        <v>991</v>
      </c>
      <c r="I160" s="413">
        <f t="shared" si="7"/>
        <v>61880</v>
      </c>
      <c r="J160" s="413"/>
      <c r="K160" s="11">
        <v>260</v>
      </c>
    </row>
    <row r="161" spans="1:11" ht="18" customHeight="1">
      <c r="A161" s="7" t="s">
        <v>1194</v>
      </c>
      <c r="B161" s="404" t="s">
        <v>1628</v>
      </c>
      <c r="C161" s="404"/>
      <c r="D161" s="404"/>
      <c r="E161" s="404"/>
      <c r="F161" s="34">
        <f t="shared" si="6"/>
        <v>510</v>
      </c>
      <c r="G161" s="9">
        <f t="shared" si="8"/>
        <v>620.6700000000001</v>
      </c>
      <c r="H161" s="10" t="s">
        <v>991</v>
      </c>
      <c r="I161" s="413">
        <f t="shared" si="7"/>
        <v>121380</v>
      </c>
      <c r="J161" s="413"/>
      <c r="K161" s="11">
        <v>510</v>
      </c>
    </row>
    <row r="162" spans="1:11" ht="18" customHeight="1">
      <c r="A162" s="7" t="s">
        <v>1194</v>
      </c>
      <c r="B162" s="404" t="s">
        <v>1629</v>
      </c>
      <c r="C162" s="404"/>
      <c r="D162" s="404"/>
      <c r="E162" s="404"/>
      <c r="F162" s="34">
        <f t="shared" si="6"/>
        <v>510</v>
      </c>
      <c r="G162" s="9">
        <f t="shared" si="8"/>
        <v>620.6700000000001</v>
      </c>
      <c r="H162" s="10" t="s">
        <v>991</v>
      </c>
      <c r="I162" s="413">
        <f t="shared" si="7"/>
        <v>121380</v>
      </c>
      <c r="J162" s="413"/>
      <c r="K162" s="11">
        <v>510</v>
      </c>
    </row>
    <row r="163" spans="1:11" ht="18" customHeight="1">
      <c r="A163" s="7" t="s">
        <v>1194</v>
      </c>
      <c r="B163" s="404" t="s">
        <v>1630</v>
      </c>
      <c r="C163" s="404"/>
      <c r="D163" s="404"/>
      <c r="E163" s="404"/>
      <c r="F163" s="34">
        <f t="shared" si="6"/>
        <v>170</v>
      </c>
      <c r="G163" s="9">
        <f t="shared" si="8"/>
        <v>206.89000000000001</v>
      </c>
      <c r="H163" s="10" t="s">
        <v>991</v>
      </c>
      <c r="I163" s="413">
        <f t="shared" si="7"/>
        <v>40460</v>
      </c>
      <c r="J163" s="413"/>
      <c r="K163" s="11">
        <v>170</v>
      </c>
    </row>
    <row r="164" spans="1:11" ht="18" customHeight="1">
      <c r="A164" s="7" t="s">
        <v>1194</v>
      </c>
      <c r="B164" s="404" t="s">
        <v>1631</v>
      </c>
      <c r="C164" s="404"/>
      <c r="D164" s="404"/>
      <c r="E164" s="404"/>
      <c r="F164" s="34">
        <f t="shared" si="6"/>
        <v>340</v>
      </c>
      <c r="G164" s="9">
        <f t="shared" si="8"/>
        <v>413.78000000000003</v>
      </c>
      <c r="H164" s="10" t="s">
        <v>991</v>
      </c>
      <c r="I164" s="413">
        <f t="shared" si="7"/>
        <v>80920</v>
      </c>
      <c r="J164" s="413"/>
      <c r="K164" s="11">
        <v>340</v>
      </c>
    </row>
    <row r="165" spans="1:11" ht="18" customHeight="1">
      <c r="A165" s="7" t="s">
        <v>1194</v>
      </c>
      <c r="B165" s="404" t="s">
        <v>1632</v>
      </c>
      <c r="C165" s="404"/>
      <c r="D165" s="404"/>
      <c r="E165" s="404"/>
      <c r="F165" s="34">
        <f t="shared" si="6"/>
        <v>260</v>
      </c>
      <c r="G165" s="9">
        <f t="shared" si="8"/>
        <v>316.42</v>
      </c>
      <c r="H165" s="10" t="s">
        <v>991</v>
      </c>
      <c r="I165" s="413">
        <f t="shared" si="7"/>
        <v>61880</v>
      </c>
      <c r="J165" s="413"/>
      <c r="K165" s="11">
        <v>260</v>
      </c>
    </row>
    <row r="166" spans="1:11" ht="18" customHeight="1">
      <c r="A166" s="7" t="s">
        <v>1194</v>
      </c>
      <c r="B166" s="404" t="s">
        <v>1633</v>
      </c>
      <c r="C166" s="404"/>
      <c r="D166" s="404"/>
      <c r="E166" s="404"/>
      <c r="F166" s="34">
        <f t="shared" si="6"/>
        <v>590</v>
      </c>
      <c r="G166" s="9">
        <f t="shared" si="8"/>
        <v>718.0300000000001</v>
      </c>
      <c r="H166" s="10" t="s">
        <v>991</v>
      </c>
      <c r="I166" s="413">
        <f t="shared" si="7"/>
        <v>140420</v>
      </c>
      <c r="J166" s="413"/>
      <c r="K166" s="11">
        <v>590</v>
      </c>
    </row>
    <row r="167" spans="1:11" ht="18" customHeight="1">
      <c r="A167" s="7" t="s">
        <v>1194</v>
      </c>
      <c r="B167" s="404" t="s">
        <v>1634</v>
      </c>
      <c r="C167" s="404"/>
      <c r="D167" s="404"/>
      <c r="E167" s="404"/>
      <c r="F167" s="34">
        <f t="shared" si="6"/>
        <v>900</v>
      </c>
      <c r="G167" s="9">
        <f t="shared" si="8"/>
        <v>1095.3000000000002</v>
      </c>
      <c r="H167" s="10" t="s">
        <v>991</v>
      </c>
      <c r="I167" s="413">
        <f t="shared" si="7"/>
        <v>214200</v>
      </c>
      <c r="J167" s="413"/>
      <c r="K167" s="11">
        <v>900</v>
      </c>
    </row>
    <row r="168" spans="1:11" ht="18" customHeight="1">
      <c r="A168" s="7" t="s">
        <v>1194</v>
      </c>
      <c r="B168" s="404" t="s">
        <v>1635</v>
      </c>
      <c r="C168" s="404"/>
      <c r="D168" s="404"/>
      <c r="E168" s="404"/>
      <c r="F168" s="34">
        <f t="shared" si="6"/>
        <v>90</v>
      </c>
      <c r="G168" s="9">
        <f t="shared" si="8"/>
        <v>109.53</v>
      </c>
      <c r="H168" s="10" t="s">
        <v>991</v>
      </c>
      <c r="I168" s="413">
        <f t="shared" si="7"/>
        <v>21420</v>
      </c>
      <c r="J168" s="413"/>
      <c r="K168" s="11">
        <v>90</v>
      </c>
    </row>
    <row r="169" spans="1:11" ht="18" customHeight="1">
      <c r="A169" s="7" t="s">
        <v>1194</v>
      </c>
      <c r="B169" s="404" t="s">
        <v>1636</v>
      </c>
      <c r="C169" s="404"/>
      <c r="D169" s="404"/>
      <c r="E169" s="404"/>
      <c r="F169" s="34">
        <f t="shared" si="6"/>
        <v>420</v>
      </c>
      <c r="G169" s="9">
        <f t="shared" si="8"/>
        <v>511.14000000000004</v>
      </c>
      <c r="H169" s="10" t="s">
        <v>991</v>
      </c>
      <c r="I169" s="413">
        <f t="shared" si="7"/>
        <v>99960</v>
      </c>
      <c r="J169" s="413"/>
      <c r="K169" s="11">
        <v>420</v>
      </c>
    </row>
    <row r="170" spans="1:11" ht="18" customHeight="1">
      <c r="A170" s="7" t="s">
        <v>1194</v>
      </c>
      <c r="B170" s="404" t="s">
        <v>1637</v>
      </c>
      <c r="C170" s="404"/>
      <c r="D170" s="404"/>
      <c r="E170" s="404"/>
      <c r="F170" s="34">
        <f t="shared" si="6"/>
        <v>1050</v>
      </c>
      <c r="G170" s="9">
        <f t="shared" si="8"/>
        <v>1277.8500000000001</v>
      </c>
      <c r="H170" s="10" t="s">
        <v>991</v>
      </c>
      <c r="I170" s="413">
        <f t="shared" si="7"/>
        <v>249900</v>
      </c>
      <c r="J170" s="413"/>
      <c r="K170" s="11">
        <v>1050</v>
      </c>
    </row>
    <row r="171" spans="1:11" ht="18" customHeight="1">
      <c r="A171" s="7" t="s">
        <v>1194</v>
      </c>
      <c r="B171" s="404" t="s">
        <v>1638</v>
      </c>
      <c r="C171" s="404"/>
      <c r="D171" s="404"/>
      <c r="E171" s="404"/>
      <c r="F171" s="34">
        <f t="shared" si="6"/>
        <v>900</v>
      </c>
      <c r="G171" s="9">
        <f t="shared" si="8"/>
        <v>1095.3000000000002</v>
      </c>
      <c r="H171" s="10" t="s">
        <v>991</v>
      </c>
      <c r="I171" s="413">
        <f t="shared" si="7"/>
        <v>214200</v>
      </c>
      <c r="J171" s="413"/>
      <c r="K171" s="11">
        <v>900</v>
      </c>
    </row>
    <row r="172" spans="1:11" ht="18" customHeight="1">
      <c r="A172" s="7" t="s">
        <v>761</v>
      </c>
      <c r="B172" s="404" t="s">
        <v>1639</v>
      </c>
      <c r="C172" s="404"/>
      <c r="D172" s="404"/>
      <c r="E172" s="404"/>
      <c r="F172" s="34">
        <f t="shared" si="6"/>
        <v>420</v>
      </c>
      <c r="G172" s="9">
        <f t="shared" si="8"/>
        <v>511.14000000000004</v>
      </c>
      <c r="H172" s="10" t="s">
        <v>991</v>
      </c>
      <c r="I172" s="413">
        <f t="shared" si="7"/>
        <v>99960</v>
      </c>
      <c r="J172" s="413"/>
      <c r="K172" s="11">
        <v>420</v>
      </c>
    </row>
    <row r="173" spans="1:11" ht="18" customHeight="1">
      <c r="A173" s="7" t="s">
        <v>761</v>
      </c>
      <c r="B173" s="404" t="s">
        <v>1640</v>
      </c>
      <c r="C173" s="404"/>
      <c r="D173" s="404"/>
      <c r="E173" s="404"/>
      <c r="F173" s="34">
        <f t="shared" si="6"/>
        <v>840</v>
      </c>
      <c r="G173" s="9">
        <f t="shared" si="8"/>
        <v>1022.2800000000001</v>
      </c>
      <c r="H173" s="10" t="s">
        <v>991</v>
      </c>
      <c r="I173" s="413">
        <f t="shared" si="7"/>
        <v>199920</v>
      </c>
      <c r="J173" s="413"/>
      <c r="K173" s="11">
        <v>840</v>
      </c>
    </row>
    <row r="174" spans="1:11" ht="18" customHeight="1">
      <c r="A174" s="7" t="s">
        <v>761</v>
      </c>
      <c r="B174" s="404" t="s">
        <v>1641</v>
      </c>
      <c r="C174" s="404"/>
      <c r="D174" s="404"/>
      <c r="E174" s="404"/>
      <c r="F174" s="34">
        <f t="shared" si="6"/>
        <v>1700</v>
      </c>
      <c r="G174" s="9">
        <f t="shared" si="8"/>
        <v>2068.9</v>
      </c>
      <c r="H174" s="10" t="s">
        <v>991</v>
      </c>
      <c r="I174" s="413">
        <f t="shared" si="7"/>
        <v>404600</v>
      </c>
      <c r="J174" s="413"/>
      <c r="K174" s="11">
        <v>1700</v>
      </c>
    </row>
    <row r="175" spans="1:11" ht="18" customHeight="1">
      <c r="A175" s="7" t="s">
        <v>761</v>
      </c>
      <c r="B175" s="404" t="s">
        <v>1642</v>
      </c>
      <c r="C175" s="404"/>
      <c r="D175" s="404"/>
      <c r="E175" s="404"/>
      <c r="F175" s="34">
        <f t="shared" si="6"/>
        <v>630</v>
      </c>
      <c r="G175" s="9">
        <f t="shared" si="8"/>
        <v>766.71</v>
      </c>
      <c r="H175" s="10" t="s">
        <v>991</v>
      </c>
      <c r="I175" s="413">
        <f t="shared" si="7"/>
        <v>149940</v>
      </c>
      <c r="J175" s="413"/>
      <c r="K175" s="11">
        <v>630</v>
      </c>
    </row>
    <row r="176" spans="1:11" ht="18" customHeight="1">
      <c r="A176" s="7" t="s">
        <v>761</v>
      </c>
      <c r="B176" s="404" t="s">
        <v>1643</v>
      </c>
      <c r="C176" s="404"/>
      <c r="D176" s="404"/>
      <c r="E176" s="404"/>
      <c r="F176" s="34">
        <f t="shared" si="6"/>
        <v>630</v>
      </c>
      <c r="G176" s="9">
        <f t="shared" si="8"/>
        <v>766.71</v>
      </c>
      <c r="H176" s="10" t="s">
        <v>991</v>
      </c>
      <c r="I176" s="413">
        <f t="shared" si="7"/>
        <v>149940</v>
      </c>
      <c r="J176" s="413"/>
      <c r="K176" s="11">
        <v>630</v>
      </c>
    </row>
    <row r="177" spans="1:11" ht="18" customHeight="1">
      <c r="A177" s="7" t="s">
        <v>761</v>
      </c>
      <c r="B177" s="404" t="s">
        <v>1644</v>
      </c>
      <c r="C177" s="404"/>
      <c r="D177" s="404"/>
      <c r="E177" s="404"/>
      <c r="F177" s="34">
        <f t="shared" si="6"/>
        <v>510</v>
      </c>
      <c r="G177" s="9">
        <f t="shared" si="8"/>
        <v>620.6700000000001</v>
      </c>
      <c r="H177" s="10" t="s">
        <v>991</v>
      </c>
      <c r="I177" s="413">
        <f t="shared" si="7"/>
        <v>121380</v>
      </c>
      <c r="J177" s="413"/>
      <c r="K177" s="11">
        <v>510</v>
      </c>
    </row>
    <row r="178" spans="1:11" ht="18" customHeight="1">
      <c r="A178" s="7" t="s">
        <v>761</v>
      </c>
      <c r="B178" s="404" t="s">
        <v>1645</v>
      </c>
      <c r="C178" s="404"/>
      <c r="D178" s="404"/>
      <c r="E178" s="404"/>
      <c r="F178" s="34">
        <f t="shared" si="6"/>
        <v>170</v>
      </c>
      <c r="G178" s="9">
        <f t="shared" si="8"/>
        <v>206.89000000000001</v>
      </c>
      <c r="H178" s="10" t="s">
        <v>991</v>
      </c>
      <c r="I178" s="413">
        <f t="shared" si="7"/>
        <v>40460</v>
      </c>
      <c r="J178" s="413"/>
      <c r="K178" s="11">
        <v>170</v>
      </c>
    </row>
    <row r="179" spans="1:11" ht="18" customHeight="1">
      <c r="A179" s="7" t="s">
        <v>761</v>
      </c>
      <c r="B179" s="404" t="s">
        <v>1646</v>
      </c>
      <c r="C179" s="404"/>
      <c r="D179" s="404"/>
      <c r="E179" s="404"/>
      <c r="F179" s="34">
        <f t="shared" si="6"/>
        <v>135</v>
      </c>
      <c r="G179" s="9">
        <f t="shared" si="8"/>
        <v>164.29500000000002</v>
      </c>
      <c r="H179" s="10" t="s">
        <v>991</v>
      </c>
      <c r="I179" s="413">
        <f t="shared" si="7"/>
        <v>32130</v>
      </c>
      <c r="J179" s="413"/>
      <c r="K179" s="11">
        <v>135</v>
      </c>
    </row>
    <row r="180" spans="1:11" ht="18" customHeight="1">
      <c r="A180" s="7" t="s">
        <v>769</v>
      </c>
      <c r="B180" s="404" t="s">
        <v>1647</v>
      </c>
      <c r="C180" s="404"/>
      <c r="D180" s="404"/>
      <c r="E180" s="404"/>
      <c r="F180" s="34">
        <f t="shared" si="6"/>
        <v>170</v>
      </c>
      <c r="G180" s="9">
        <f t="shared" si="8"/>
        <v>206.89000000000001</v>
      </c>
      <c r="H180" s="10" t="s">
        <v>991</v>
      </c>
      <c r="I180" s="413">
        <f t="shared" si="7"/>
        <v>40460</v>
      </c>
      <c r="J180" s="413"/>
      <c r="K180" s="11">
        <v>170</v>
      </c>
    </row>
    <row r="181" spans="1:11" ht="18" customHeight="1">
      <c r="A181" s="7" t="s">
        <v>769</v>
      </c>
      <c r="B181" s="404" t="s">
        <v>1648</v>
      </c>
      <c r="C181" s="404"/>
      <c r="D181" s="404"/>
      <c r="E181" s="404"/>
      <c r="F181" s="34">
        <f t="shared" si="6"/>
        <v>510</v>
      </c>
      <c r="G181" s="9">
        <f t="shared" si="8"/>
        <v>620.6700000000001</v>
      </c>
      <c r="H181" s="10" t="s">
        <v>991</v>
      </c>
      <c r="I181" s="413">
        <f t="shared" si="7"/>
        <v>121380</v>
      </c>
      <c r="J181" s="413"/>
      <c r="K181" s="11">
        <v>510</v>
      </c>
    </row>
    <row r="182" spans="1:11" ht="18" customHeight="1">
      <c r="A182" s="7" t="s">
        <v>769</v>
      </c>
      <c r="B182" s="404" t="s">
        <v>1649</v>
      </c>
      <c r="C182" s="404"/>
      <c r="D182" s="404"/>
      <c r="E182" s="404"/>
      <c r="F182" s="34">
        <f t="shared" si="6"/>
        <v>170</v>
      </c>
      <c r="G182" s="9">
        <f t="shared" si="8"/>
        <v>206.89000000000001</v>
      </c>
      <c r="H182" s="10" t="s">
        <v>991</v>
      </c>
      <c r="I182" s="413">
        <f t="shared" si="7"/>
        <v>40460</v>
      </c>
      <c r="J182" s="413"/>
      <c r="K182" s="11">
        <v>170</v>
      </c>
    </row>
    <row r="183" spans="1:11" ht="18" customHeight="1">
      <c r="A183" s="7" t="s">
        <v>769</v>
      </c>
      <c r="B183" s="404" t="s">
        <v>1650</v>
      </c>
      <c r="C183" s="404"/>
      <c r="D183" s="404"/>
      <c r="E183" s="404"/>
      <c r="F183" s="34">
        <f t="shared" si="6"/>
        <v>340</v>
      </c>
      <c r="G183" s="9">
        <f t="shared" si="8"/>
        <v>413.78000000000003</v>
      </c>
      <c r="H183" s="10" t="s">
        <v>991</v>
      </c>
      <c r="I183" s="413">
        <f t="shared" si="7"/>
        <v>80920</v>
      </c>
      <c r="J183" s="413"/>
      <c r="K183" s="11">
        <v>340</v>
      </c>
    </row>
    <row r="184" spans="1:11" ht="18" customHeight="1">
      <c r="A184" s="7" t="s">
        <v>769</v>
      </c>
      <c r="B184" s="404" t="s">
        <v>1651</v>
      </c>
      <c r="C184" s="404"/>
      <c r="D184" s="404"/>
      <c r="E184" s="404"/>
      <c r="F184" s="34">
        <f t="shared" si="6"/>
        <v>170</v>
      </c>
      <c r="G184" s="9">
        <f t="shared" si="8"/>
        <v>206.89000000000001</v>
      </c>
      <c r="H184" s="10" t="s">
        <v>991</v>
      </c>
      <c r="I184" s="413">
        <f t="shared" si="7"/>
        <v>40460</v>
      </c>
      <c r="J184" s="413"/>
      <c r="K184" s="11">
        <v>170</v>
      </c>
    </row>
    <row r="185" spans="1:11" ht="18" customHeight="1">
      <c r="A185" s="7" t="s">
        <v>769</v>
      </c>
      <c r="B185" s="404" t="s">
        <v>1652</v>
      </c>
      <c r="C185" s="404"/>
      <c r="D185" s="404"/>
      <c r="E185" s="404"/>
      <c r="F185" s="34">
        <f t="shared" si="6"/>
        <v>170</v>
      </c>
      <c r="G185" s="9">
        <f t="shared" si="8"/>
        <v>206.89000000000001</v>
      </c>
      <c r="H185" s="10" t="s">
        <v>991</v>
      </c>
      <c r="I185" s="413">
        <f t="shared" si="7"/>
        <v>40460</v>
      </c>
      <c r="J185" s="413"/>
      <c r="K185" s="11">
        <v>170</v>
      </c>
    </row>
    <row r="186" spans="1:11" ht="18" customHeight="1">
      <c r="A186" s="7" t="s">
        <v>769</v>
      </c>
      <c r="B186" s="404" t="s">
        <v>1653</v>
      </c>
      <c r="C186" s="404"/>
      <c r="D186" s="404"/>
      <c r="E186" s="404"/>
      <c r="F186" s="34">
        <f t="shared" si="6"/>
        <v>260</v>
      </c>
      <c r="G186" s="9">
        <f t="shared" si="8"/>
        <v>316.42</v>
      </c>
      <c r="H186" s="10" t="s">
        <v>991</v>
      </c>
      <c r="I186" s="413">
        <f t="shared" si="7"/>
        <v>61880</v>
      </c>
      <c r="J186" s="413"/>
      <c r="K186" s="11">
        <v>260</v>
      </c>
    </row>
    <row r="187" spans="1:11" ht="18" customHeight="1">
      <c r="A187" s="7" t="s">
        <v>769</v>
      </c>
      <c r="B187" s="404" t="s">
        <v>132</v>
      </c>
      <c r="C187" s="404"/>
      <c r="D187" s="404"/>
      <c r="E187" s="404"/>
      <c r="F187" s="34">
        <v>200</v>
      </c>
      <c r="G187" s="9">
        <f t="shared" si="8"/>
        <v>243.4</v>
      </c>
      <c r="H187" s="10" t="s">
        <v>991</v>
      </c>
      <c r="I187" s="413">
        <f>K187*238</f>
        <v>61880</v>
      </c>
      <c r="J187" s="413"/>
      <c r="K187" s="11">
        <v>260</v>
      </c>
    </row>
    <row r="188" spans="1:11" ht="18" customHeight="1">
      <c r="A188" s="7" t="s">
        <v>1252</v>
      </c>
      <c r="B188" s="404" t="s">
        <v>1654</v>
      </c>
      <c r="C188" s="404"/>
      <c r="D188" s="404"/>
      <c r="E188" s="404"/>
      <c r="F188" s="34">
        <f t="shared" si="6"/>
        <v>90</v>
      </c>
      <c r="G188" s="9">
        <f t="shared" si="8"/>
        <v>109.53</v>
      </c>
      <c r="H188" s="10" t="s">
        <v>991</v>
      </c>
      <c r="I188" s="413">
        <f t="shared" si="7"/>
        <v>21420</v>
      </c>
      <c r="J188" s="413"/>
      <c r="K188" s="11">
        <v>90</v>
      </c>
    </row>
    <row r="189" spans="1:11" ht="18" customHeight="1">
      <c r="A189" s="7" t="s">
        <v>1252</v>
      </c>
      <c r="B189" s="404" t="s">
        <v>1655</v>
      </c>
      <c r="C189" s="404"/>
      <c r="D189" s="404"/>
      <c r="E189" s="404"/>
      <c r="F189" s="34">
        <f t="shared" si="6"/>
        <v>170</v>
      </c>
      <c r="G189" s="9">
        <f t="shared" si="8"/>
        <v>206.89000000000001</v>
      </c>
      <c r="H189" s="10" t="s">
        <v>991</v>
      </c>
      <c r="I189" s="413">
        <f t="shared" si="7"/>
        <v>40460</v>
      </c>
      <c r="J189" s="413"/>
      <c r="K189" s="11">
        <v>170</v>
      </c>
    </row>
    <row r="190" spans="1:11" ht="18" customHeight="1">
      <c r="A190" s="7" t="s">
        <v>1252</v>
      </c>
      <c r="B190" s="404" t="s">
        <v>1656</v>
      </c>
      <c r="C190" s="404"/>
      <c r="D190" s="404"/>
      <c r="E190" s="404"/>
      <c r="F190" s="34">
        <f t="shared" si="6"/>
        <v>260</v>
      </c>
      <c r="G190" s="9">
        <f t="shared" si="8"/>
        <v>316.42</v>
      </c>
      <c r="H190" s="10" t="s">
        <v>991</v>
      </c>
      <c r="I190" s="413">
        <f t="shared" si="7"/>
        <v>61880</v>
      </c>
      <c r="J190" s="413"/>
      <c r="K190" s="11">
        <v>260</v>
      </c>
    </row>
    <row r="191" spans="1:11" ht="18" customHeight="1">
      <c r="A191" s="7" t="s">
        <v>1252</v>
      </c>
      <c r="B191" s="404" t="s">
        <v>1657</v>
      </c>
      <c r="C191" s="404"/>
      <c r="D191" s="404"/>
      <c r="E191" s="404"/>
      <c r="F191" s="34">
        <f t="shared" si="6"/>
        <v>260</v>
      </c>
      <c r="G191" s="9">
        <f t="shared" si="8"/>
        <v>316.42</v>
      </c>
      <c r="H191" s="10" t="s">
        <v>991</v>
      </c>
      <c r="I191" s="413">
        <f t="shared" si="7"/>
        <v>61880</v>
      </c>
      <c r="J191" s="413"/>
      <c r="K191" s="11">
        <v>260</v>
      </c>
    </row>
    <row r="192" spans="1:11" ht="18" customHeight="1">
      <c r="A192" s="7" t="s">
        <v>1252</v>
      </c>
      <c r="B192" s="404" t="s">
        <v>1658</v>
      </c>
      <c r="C192" s="404"/>
      <c r="D192" s="404"/>
      <c r="E192" s="404"/>
      <c r="F192" s="34">
        <f t="shared" si="6"/>
        <v>300</v>
      </c>
      <c r="G192" s="9">
        <f t="shared" si="8"/>
        <v>365.1</v>
      </c>
      <c r="H192" s="10" t="s">
        <v>991</v>
      </c>
      <c r="I192" s="413">
        <f t="shared" si="7"/>
        <v>71400</v>
      </c>
      <c r="J192" s="413"/>
      <c r="K192" s="11">
        <v>300</v>
      </c>
    </row>
    <row r="193" spans="1:11" ht="18" customHeight="1">
      <c r="A193" s="7" t="s">
        <v>1252</v>
      </c>
      <c r="B193" s="404" t="s">
        <v>1659</v>
      </c>
      <c r="C193" s="404"/>
      <c r="D193" s="404"/>
      <c r="E193" s="404"/>
      <c r="F193" s="34">
        <f t="shared" si="6"/>
        <v>340</v>
      </c>
      <c r="G193" s="9">
        <f t="shared" si="8"/>
        <v>413.78000000000003</v>
      </c>
      <c r="H193" s="10" t="s">
        <v>991</v>
      </c>
      <c r="I193" s="413">
        <f t="shared" si="7"/>
        <v>80920</v>
      </c>
      <c r="J193" s="413"/>
      <c r="K193" s="11">
        <v>340</v>
      </c>
    </row>
    <row r="194" spans="1:11" ht="18" customHeight="1">
      <c r="A194" s="7" t="s">
        <v>1252</v>
      </c>
      <c r="B194" s="404" t="s">
        <v>1660</v>
      </c>
      <c r="C194" s="404"/>
      <c r="D194" s="404"/>
      <c r="E194" s="404"/>
      <c r="F194" s="34">
        <f t="shared" si="6"/>
        <v>1200</v>
      </c>
      <c r="G194" s="9">
        <f t="shared" si="8"/>
        <v>1460.4</v>
      </c>
      <c r="H194" s="10" t="s">
        <v>991</v>
      </c>
      <c r="I194" s="413">
        <f t="shared" si="7"/>
        <v>285600</v>
      </c>
      <c r="J194" s="413"/>
      <c r="K194" s="11">
        <v>1200</v>
      </c>
    </row>
    <row r="195" spans="1:11" ht="18" customHeight="1">
      <c r="A195" s="7" t="s">
        <v>1252</v>
      </c>
      <c r="B195" s="404" t="s">
        <v>1661</v>
      </c>
      <c r="C195" s="404"/>
      <c r="D195" s="404"/>
      <c r="E195" s="404"/>
      <c r="F195" s="34">
        <f t="shared" si="6"/>
        <v>420</v>
      </c>
      <c r="G195" s="9">
        <f t="shared" si="8"/>
        <v>511.14000000000004</v>
      </c>
      <c r="H195" s="10" t="s">
        <v>991</v>
      </c>
      <c r="I195" s="413">
        <f t="shared" si="7"/>
        <v>99960</v>
      </c>
      <c r="J195" s="413"/>
      <c r="K195" s="11">
        <v>420</v>
      </c>
    </row>
    <row r="196" spans="1:11" ht="18" customHeight="1">
      <c r="A196" s="7" t="s">
        <v>1252</v>
      </c>
      <c r="B196" s="404" t="s">
        <v>1662</v>
      </c>
      <c r="C196" s="404"/>
      <c r="D196" s="404"/>
      <c r="E196" s="404"/>
      <c r="F196" s="34">
        <f t="shared" si="6"/>
        <v>60</v>
      </c>
      <c r="G196" s="9">
        <f t="shared" si="8"/>
        <v>73.02000000000001</v>
      </c>
      <c r="H196" s="10" t="s">
        <v>991</v>
      </c>
      <c r="I196" s="413">
        <f t="shared" si="7"/>
        <v>14280</v>
      </c>
      <c r="J196" s="413"/>
      <c r="K196" s="11">
        <v>60</v>
      </c>
    </row>
    <row r="197" spans="1:11" ht="18" customHeight="1">
      <c r="A197" s="7" t="s">
        <v>1252</v>
      </c>
      <c r="B197" s="404" t="s">
        <v>1663</v>
      </c>
      <c r="C197" s="404"/>
      <c r="D197" s="404"/>
      <c r="E197" s="404"/>
      <c r="F197" s="34">
        <f t="shared" si="6"/>
        <v>170</v>
      </c>
      <c r="G197" s="9">
        <f t="shared" si="8"/>
        <v>206.89000000000001</v>
      </c>
      <c r="H197" s="10" t="s">
        <v>991</v>
      </c>
      <c r="I197" s="413">
        <f t="shared" si="7"/>
        <v>40460</v>
      </c>
      <c r="J197" s="413"/>
      <c r="K197" s="11">
        <v>170</v>
      </c>
    </row>
    <row r="198" spans="1:11" ht="18" customHeight="1">
      <c r="A198" s="7" t="s">
        <v>1252</v>
      </c>
      <c r="B198" s="404" t="s">
        <v>1664</v>
      </c>
      <c r="C198" s="404"/>
      <c r="D198" s="404"/>
      <c r="E198" s="404"/>
      <c r="F198" s="34">
        <f t="shared" si="6"/>
        <v>42</v>
      </c>
      <c r="G198" s="9">
        <f t="shared" si="8"/>
        <v>51.114000000000004</v>
      </c>
      <c r="H198" s="10" t="s">
        <v>991</v>
      </c>
      <c r="I198" s="413">
        <f t="shared" si="7"/>
        <v>9996</v>
      </c>
      <c r="J198" s="413"/>
      <c r="K198" s="11">
        <v>42</v>
      </c>
    </row>
    <row r="199" spans="1:11" ht="18" customHeight="1">
      <c r="A199" s="7" t="s">
        <v>1252</v>
      </c>
      <c r="B199" s="404" t="s">
        <v>1665</v>
      </c>
      <c r="C199" s="404"/>
      <c r="D199" s="404"/>
      <c r="E199" s="404"/>
      <c r="F199" s="34">
        <f t="shared" si="6"/>
        <v>1400</v>
      </c>
      <c r="G199" s="9">
        <f t="shared" si="8"/>
        <v>1703.8000000000002</v>
      </c>
      <c r="H199" s="10" t="s">
        <v>991</v>
      </c>
      <c r="I199" s="413">
        <f t="shared" si="7"/>
        <v>333200</v>
      </c>
      <c r="J199" s="413"/>
      <c r="K199" s="11">
        <v>1400</v>
      </c>
    </row>
    <row r="200" spans="1:11" ht="18" customHeight="1">
      <c r="A200" s="7" t="s">
        <v>1252</v>
      </c>
      <c r="B200" s="404" t="s">
        <v>1666</v>
      </c>
      <c r="C200" s="404"/>
      <c r="D200" s="404"/>
      <c r="E200" s="404"/>
      <c r="F200" s="34">
        <f t="shared" si="6"/>
        <v>510</v>
      </c>
      <c r="G200" s="9">
        <f t="shared" si="8"/>
        <v>620.6700000000001</v>
      </c>
      <c r="H200" s="10" t="s">
        <v>991</v>
      </c>
      <c r="I200" s="413">
        <f t="shared" si="7"/>
        <v>121380</v>
      </c>
      <c r="J200" s="413"/>
      <c r="K200" s="11">
        <v>510</v>
      </c>
    </row>
    <row r="201" spans="1:11" ht="18" customHeight="1">
      <c r="A201" s="7" t="s">
        <v>1252</v>
      </c>
      <c r="B201" s="404" t="s">
        <v>1667</v>
      </c>
      <c r="C201" s="404"/>
      <c r="D201" s="404"/>
      <c r="E201" s="404"/>
      <c r="F201" s="34">
        <f t="shared" si="6"/>
        <v>2500</v>
      </c>
      <c r="G201" s="9">
        <f t="shared" si="8"/>
        <v>3042.5</v>
      </c>
      <c r="H201" s="10" t="s">
        <v>991</v>
      </c>
      <c r="I201" s="413">
        <f t="shared" si="7"/>
        <v>595000</v>
      </c>
      <c r="J201" s="413"/>
      <c r="K201" s="11">
        <v>2500</v>
      </c>
    </row>
    <row r="202" spans="1:11" ht="18" customHeight="1">
      <c r="A202" s="7" t="s">
        <v>1252</v>
      </c>
      <c r="B202" s="404" t="s">
        <v>1668</v>
      </c>
      <c r="C202" s="404"/>
      <c r="D202" s="404"/>
      <c r="E202" s="404"/>
      <c r="F202" s="34">
        <f t="shared" si="6"/>
        <v>630</v>
      </c>
      <c r="G202" s="9">
        <f t="shared" si="8"/>
        <v>766.71</v>
      </c>
      <c r="H202" s="10" t="s">
        <v>991</v>
      </c>
      <c r="I202" s="413">
        <f t="shared" si="7"/>
        <v>149940</v>
      </c>
      <c r="J202" s="413"/>
      <c r="K202" s="11">
        <v>630</v>
      </c>
    </row>
    <row r="203" spans="1:11" ht="18" customHeight="1">
      <c r="A203" s="7" t="s">
        <v>1252</v>
      </c>
      <c r="B203" s="404" t="s">
        <v>1669</v>
      </c>
      <c r="C203" s="404"/>
      <c r="D203" s="404"/>
      <c r="E203" s="404"/>
      <c r="F203" s="34">
        <f t="shared" si="6"/>
        <v>670</v>
      </c>
      <c r="G203" s="9">
        <f t="shared" si="8"/>
        <v>815.3900000000001</v>
      </c>
      <c r="H203" s="10" t="s">
        <v>991</v>
      </c>
      <c r="I203" s="413">
        <f t="shared" si="7"/>
        <v>159460</v>
      </c>
      <c r="J203" s="413"/>
      <c r="K203" s="11">
        <v>670</v>
      </c>
    </row>
    <row r="204" spans="1:11" ht="18" customHeight="1">
      <c r="A204" s="7" t="s">
        <v>1252</v>
      </c>
      <c r="B204" s="404" t="s">
        <v>1670</v>
      </c>
      <c r="C204" s="404"/>
      <c r="D204" s="404"/>
      <c r="E204" s="404"/>
      <c r="F204" s="34">
        <f t="shared" si="6"/>
        <v>1000</v>
      </c>
      <c r="G204" s="9">
        <f t="shared" si="8"/>
        <v>1217</v>
      </c>
      <c r="H204" s="10" t="s">
        <v>991</v>
      </c>
      <c r="I204" s="413">
        <f t="shared" si="7"/>
        <v>238000</v>
      </c>
      <c r="J204" s="413"/>
      <c r="K204" s="11">
        <v>1000</v>
      </c>
    </row>
    <row r="205" spans="1:11" ht="18" customHeight="1">
      <c r="A205" s="7" t="s">
        <v>1252</v>
      </c>
      <c r="B205" s="404" t="s">
        <v>1671</v>
      </c>
      <c r="C205" s="404"/>
      <c r="D205" s="404"/>
      <c r="E205" s="404"/>
      <c r="F205" s="34">
        <f aca="true" t="shared" si="9" ref="F205:F268">+K205</f>
        <v>50</v>
      </c>
      <c r="G205" s="9">
        <f t="shared" si="8"/>
        <v>60.85</v>
      </c>
      <c r="H205" s="10" t="s">
        <v>991</v>
      </c>
      <c r="I205" s="413">
        <f aca="true" t="shared" si="10" ref="I205:I268">K205*238</f>
        <v>11900</v>
      </c>
      <c r="J205" s="413"/>
      <c r="K205" s="11">
        <v>50</v>
      </c>
    </row>
    <row r="206" spans="1:11" ht="18" customHeight="1">
      <c r="A206" s="7" t="s">
        <v>1252</v>
      </c>
      <c r="B206" s="404" t="s">
        <v>1672</v>
      </c>
      <c r="C206" s="404"/>
      <c r="D206" s="404"/>
      <c r="E206" s="404"/>
      <c r="F206" s="34">
        <f t="shared" si="9"/>
        <v>340</v>
      </c>
      <c r="G206" s="9">
        <f aca="true" t="shared" si="11" ref="G206:G269">+F206*$M$6</f>
        <v>413.78000000000003</v>
      </c>
      <c r="H206" s="10" t="s">
        <v>991</v>
      </c>
      <c r="I206" s="413">
        <f t="shared" si="10"/>
        <v>80920</v>
      </c>
      <c r="J206" s="413"/>
      <c r="K206" s="11">
        <v>340</v>
      </c>
    </row>
    <row r="207" spans="1:11" ht="18" customHeight="1">
      <c r="A207" s="7" t="s">
        <v>1252</v>
      </c>
      <c r="B207" s="404" t="s">
        <v>1673</v>
      </c>
      <c r="C207" s="404"/>
      <c r="D207" s="404"/>
      <c r="E207" s="404"/>
      <c r="F207" s="34">
        <f t="shared" si="9"/>
        <v>170</v>
      </c>
      <c r="G207" s="9">
        <f t="shared" si="11"/>
        <v>206.89000000000001</v>
      </c>
      <c r="H207" s="10" t="s">
        <v>991</v>
      </c>
      <c r="I207" s="413">
        <f t="shared" si="10"/>
        <v>40460</v>
      </c>
      <c r="J207" s="413"/>
      <c r="K207" s="11">
        <v>170</v>
      </c>
    </row>
    <row r="208" spans="1:11" ht="18" customHeight="1">
      <c r="A208" s="7" t="s">
        <v>1252</v>
      </c>
      <c r="B208" s="404" t="s">
        <v>1674</v>
      </c>
      <c r="C208" s="404"/>
      <c r="D208" s="404"/>
      <c r="E208" s="404"/>
      <c r="F208" s="34">
        <f t="shared" si="9"/>
        <v>170</v>
      </c>
      <c r="G208" s="9">
        <f t="shared" si="11"/>
        <v>206.89000000000001</v>
      </c>
      <c r="H208" s="10" t="s">
        <v>991</v>
      </c>
      <c r="I208" s="413">
        <f t="shared" si="10"/>
        <v>40460</v>
      </c>
      <c r="J208" s="413"/>
      <c r="K208" s="11">
        <v>170</v>
      </c>
    </row>
    <row r="209" spans="1:11" ht="18" customHeight="1">
      <c r="A209" s="7" t="s">
        <v>1252</v>
      </c>
      <c r="B209" s="404" t="s">
        <v>1675</v>
      </c>
      <c r="C209" s="404"/>
      <c r="D209" s="404"/>
      <c r="E209" s="404"/>
      <c r="F209" s="34">
        <f t="shared" si="9"/>
        <v>85</v>
      </c>
      <c r="G209" s="9">
        <f t="shared" si="11"/>
        <v>103.44500000000001</v>
      </c>
      <c r="H209" s="10" t="s">
        <v>991</v>
      </c>
      <c r="I209" s="413">
        <f t="shared" si="10"/>
        <v>20230</v>
      </c>
      <c r="J209" s="413"/>
      <c r="K209" s="11">
        <v>85</v>
      </c>
    </row>
    <row r="210" spans="1:11" ht="18" customHeight="1">
      <c r="A210" s="7" t="s">
        <v>1252</v>
      </c>
      <c r="B210" s="404" t="s">
        <v>1676</v>
      </c>
      <c r="C210" s="404"/>
      <c r="D210" s="404"/>
      <c r="E210" s="404"/>
      <c r="F210" s="34">
        <f t="shared" si="9"/>
        <v>90</v>
      </c>
      <c r="G210" s="9">
        <f t="shared" si="11"/>
        <v>109.53</v>
      </c>
      <c r="H210" s="10" t="s">
        <v>991</v>
      </c>
      <c r="I210" s="413">
        <f t="shared" si="10"/>
        <v>21420</v>
      </c>
      <c r="J210" s="413"/>
      <c r="K210" s="11">
        <v>90</v>
      </c>
    </row>
    <row r="211" spans="1:11" ht="18" customHeight="1">
      <c r="A211" s="7" t="s">
        <v>1252</v>
      </c>
      <c r="B211" s="404" t="s">
        <v>1677</v>
      </c>
      <c r="C211" s="404"/>
      <c r="D211" s="404"/>
      <c r="E211" s="404"/>
      <c r="F211" s="34">
        <f t="shared" si="9"/>
        <v>130</v>
      </c>
      <c r="G211" s="9">
        <f t="shared" si="11"/>
        <v>158.21</v>
      </c>
      <c r="H211" s="10" t="s">
        <v>991</v>
      </c>
      <c r="I211" s="413">
        <f t="shared" si="10"/>
        <v>30940</v>
      </c>
      <c r="J211" s="413"/>
      <c r="K211" s="11">
        <v>130</v>
      </c>
    </row>
    <row r="212" spans="1:11" ht="18" customHeight="1">
      <c r="A212" s="7" t="s">
        <v>1252</v>
      </c>
      <c r="B212" s="404" t="s">
        <v>1678</v>
      </c>
      <c r="C212" s="404"/>
      <c r="D212" s="404"/>
      <c r="E212" s="404"/>
      <c r="F212" s="34">
        <f t="shared" si="9"/>
        <v>90</v>
      </c>
      <c r="G212" s="9">
        <f t="shared" si="11"/>
        <v>109.53</v>
      </c>
      <c r="H212" s="10" t="s">
        <v>991</v>
      </c>
      <c r="I212" s="413">
        <f t="shared" si="10"/>
        <v>21420</v>
      </c>
      <c r="J212" s="413"/>
      <c r="K212" s="11">
        <v>90</v>
      </c>
    </row>
    <row r="213" spans="1:11" ht="18" customHeight="1">
      <c r="A213" s="7" t="s">
        <v>1252</v>
      </c>
      <c r="B213" s="404" t="s">
        <v>1679</v>
      </c>
      <c r="C213" s="404"/>
      <c r="D213" s="404"/>
      <c r="E213" s="404"/>
      <c r="F213" s="34">
        <f t="shared" si="9"/>
        <v>420</v>
      </c>
      <c r="G213" s="9">
        <f t="shared" si="11"/>
        <v>511.14000000000004</v>
      </c>
      <c r="H213" s="10" t="s">
        <v>991</v>
      </c>
      <c r="I213" s="413">
        <f t="shared" si="10"/>
        <v>99960</v>
      </c>
      <c r="J213" s="413"/>
      <c r="K213" s="11">
        <v>420</v>
      </c>
    </row>
    <row r="214" spans="1:11" ht="18" customHeight="1">
      <c r="A214" s="7" t="s">
        <v>1252</v>
      </c>
      <c r="B214" s="404" t="s">
        <v>1680</v>
      </c>
      <c r="C214" s="404"/>
      <c r="D214" s="404"/>
      <c r="E214" s="404"/>
      <c r="F214" s="34">
        <f t="shared" si="9"/>
        <v>130</v>
      </c>
      <c r="G214" s="9">
        <f t="shared" si="11"/>
        <v>158.21</v>
      </c>
      <c r="H214" s="10" t="s">
        <v>991</v>
      </c>
      <c r="I214" s="413">
        <f t="shared" si="10"/>
        <v>30940</v>
      </c>
      <c r="J214" s="413"/>
      <c r="K214" s="11">
        <v>130</v>
      </c>
    </row>
    <row r="215" spans="1:11" ht="18" customHeight="1">
      <c r="A215" s="7" t="s">
        <v>1252</v>
      </c>
      <c r="B215" s="404" t="s">
        <v>1681</v>
      </c>
      <c r="C215" s="404"/>
      <c r="D215" s="404"/>
      <c r="E215" s="404"/>
      <c r="F215" s="34">
        <f t="shared" si="9"/>
        <v>510</v>
      </c>
      <c r="G215" s="9">
        <f t="shared" si="11"/>
        <v>620.6700000000001</v>
      </c>
      <c r="H215" s="10" t="s">
        <v>991</v>
      </c>
      <c r="I215" s="413">
        <f t="shared" si="10"/>
        <v>121380</v>
      </c>
      <c r="J215" s="413"/>
      <c r="K215" s="11">
        <v>510</v>
      </c>
    </row>
    <row r="216" spans="1:11" ht="18" customHeight="1">
      <c r="A216" s="7" t="s">
        <v>1252</v>
      </c>
      <c r="B216" s="404" t="s">
        <v>1682</v>
      </c>
      <c r="C216" s="404"/>
      <c r="D216" s="404"/>
      <c r="E216" s="404"/>
      <c r="F216" s="34">
        <f t="shared" si="9"/>
        <v>630</v>
      </c>
      <c r="G216" s="9">
        <f t="shared" si="11"/>
        <v>766.71</v>
      </c>
      <c r="H216" s="10" t="s">
        <v>991</v>
      </c>
      <c r="I216" s="413">
        <f t="shared" si="10"/>
        <v>149940</v>
      </c>
      <c r="J216" s="413"/>
      <c r="K216" s="11">
        <v>630</v>
      </c>
    </row>
    <row r="217" spans="1:11" ht="18" customHeight="1">
      <c r="A217" s="7" t="s">
        <v>1252</v>
      </c>
      <c r="B217" s="404" t="s">
        <v>1683</v>
      </c>
      <c r="C217" s="404"/>
      <c r="D217" s="404"/>
      <c r="E217" s="404"/>
      <c r="F217" s="34">
        <f t="shared" si="9"/>
        <v>260</v>
      </c>
      <c r="G217" s="9">
        <f t="shared" si="11"/>
        <v>316.42</v>
      </c>
      <c r="H217" s="10" t="s">
        <v>991</v>
      </c>
      <c r="I217" s="413">
        <f t="shared" si="10"/>
        <v>61880</v>
      </c>
      <c r="J217" s="413"/>
      <c r="K217" s="11">
        <v>260</v>
      </c>
    </row>
    <row r="218" spans="1:11" ht="18" customHeight="1">
      <c r="A218" s="7" t="s">
        <v>1252</v>
      </c>
      <c r="B218" s="404" t="s">
        <v>1684</v>
      </c>
      <c r="C218" s="404"/>
      <c r="D218" s="404"/>
      <c r="E218" s="404"/>
      <c r="F218" s="34">
        <f t="shared" si="9"/>
        <v>510</v>
      </c>
      <c r="G218" s="9">
        <f t="shared" si="11"/>
        <v>620.6700000000001</v>
      </c>
      <c r="H218" s="10" t="s">
        <v>991</v>
      </c>
      <c r="I218" s="413">
        <f t="shared" si="10"/>
        <v>121380</v>
      </c>
      <c r="J218" s="413"/>
      <c r="K218" s="11">
        <v>510</v>
      </c>
    </row>
    <row r="219" spans="1:11" ht="18" customHeight="1">
      <c r="A219" s="7" t="s">
        <v>1252</v>
      </c>
      <c r="B219" s="404" t="s">
        <v>0</v>
      </c>
      <c r="C219" s="404"/>
      <c r="D219" s="404"/>
      <c r="E219" s="404"/>
      <c r="F219" s="34">
        <v>600</v>
      </c>
      <c r="G219" s="9">
        <f t="shared" si="11"/>
        <v>730.2</v>
      </c>
      <c r="H219" s="10" t="s">
        <v>991</v>
      </c>
      <c r="I219" s="413">
        <f t="shared" si="10"/>
        <v>121380</v>
      </c>
      <c r="J219" s="413"/>
      <c r="K219" s="11">
        <v>510</v>
      </c>
    </row>
    <row r="220" spans="1:11" ht="18" customHeight="1">
      <c r="A220" s="7" t="s">
        <v>1252</v>
      </c>
      <c r="B220" s="404" t="s">
        <v>1</v>
      </c>
      <c r="C220" s="404"/>
      <c r="D220" s="404"/>
      <c r="E220" s="404"/>
      <c r="F220" s="34">
        <f t="shared" si="9"/>
        <v>420</v>
      </c>
      <c r="G220" s="9">
        <f t="shared" si="11"/>
        <v>511.14000000000004</v>
      </c>
      <c r="H220" s="10" t="s">
        <v>991</v>
      </c>
      <c r="I220" s="413">
        <f t="shared" si="10"/>
        <v>99960</v>
      </c>
      <c r="J220" s="413"/>
      <c r="K220" s="11">
        <v>420</v>
      </c>
    </row>
    <row r="221" spans="1:11" ht="18" customHeight="1">
      <c r="A221" s="7" t="s">
        <v>1252</v>
      </c>
      <c r="B221" s="404" t="s">
        <v>2</v>
      </c>
      <c r="C221" s="404"/>
      <c r="D221" s="404"/>
      <c r="E221" s="404"/>
      <c r="F221" s="34">
        <f t="shared" si="9"/>
        <v>340</v>
      </c>
      <c r="G221" s="9">
        <f t="shared" si="11"/>
        <v>413.78000000000003</v>
      </c>
      <c r="H221" s="10" t="s">
        <v>991</v>
      </c>
      <c r="I221" s="413">
        <f t="shared" si="10"/>
        <v>80920</v>
      </c>
      <c r="J221" s="413"/>
      <c r="K221" s="11">
        <v>340</v>
      </c>
    </row>
    <row r="222" spans="1:11" ht="18" customHeight="1">
      <c r="A222" s="7" t="s">
        <v>1252</v>
      </c>
      <c r="B222" s="404" t="s">
        <v>3</v>
      </c>
      <c r="C222" s="404"/>
      <c r="D222" s="404"/>
      <c r="E222" s="404"/>
      <c r="F222" s="34">
        <f t="shared" si="9"/>
        <v>300</v>
      </c>
      <c r="G222" s="9">
        <f t="shared" si="11"/>
        <v>365.1</v>
      </c>
      <c r="H222" s="10" t="s">
        <v>991</v>
      </c>
      <c r="I222" s="413">
        <f t="shared" si="10"/>
        <v>71400</v>
      </c>
      <c r="J222" s="413"/>
      <c r="K222" s="11">
        <v>300</v>
      </c>
    </row>
    <row r="223" spans="1:11" ht="18" customHeight="1">
      <c r="A223" s="7" t="s">
        <v>1252</v>
      </c>
      <c r="B223" s="404" t="s">
        <v>4</v>
      </c>
      <c r="C223" s="404"/>
      <c r="D223" s="404"/>
      <c r="E223" s="404"/>
      <c r="F223" s="34">
        <v>300</v>
      </c>
      <c r="G223" s="9">
        <f t="shared" si="11"/>
        <v>365.1</v>
      </c>
      <c r="H223" s="10" t="s">
        <v>991</v>
      </c>
      <c r="I223" s="413">
        <f t="shared" si="10"/>
        <v>61880</v>
      </c>
      <c r="J223" s="413"/>
      <c r="K223" s="11">
        <v>260</v>
      </c>
    </row>
    <row r="224" spans="1:11" ht="18" customHeight="1">
      <c r="A224" s="7" t="s">
        <v>1252</v>
      </c>
      <c r="B224" s="404" t="s">
        <v>5</v>
      </c>
      <c r="C224" s="404"/>
      <c r="D224" s="404"/>
      <c r="E224" s="404"/>
      <c r="F224" s="34">
        <f t="shared" si="9"/>
        <v>2600</v>
      </c>
      <c r="G224" s="9">
        <f t="shared" si="11"/>
        <v>3164.2000000000003</v>
      </c>
      <c r="H224" s="10" t="s">
        <v>991</v>
      </c>
      <c r="I224" s="413">
        <f t="shared" si="10"/>
        <v>618800</v>
      </c>
      <c r="J224" s="413"/>
      <c r="K224" s="11">
        <v>2600</v>
      </c>
    </row>
    <row r="225" spans="1:11" ht="18" customHeight="1">
      <c r="A225" s="7" t="s">
        <v>1293</v>
      </c>
      <c r="B225" s="404" t="s">
        <v>133</v>
      </c>
      <c r="C225" s="404"/>
      <c r="D225" s="404"/>
      <c r="E225" s="404"/>
      <c r="F225" s="34">
        <f t="shared" si="9"/>
        <v>170</v>
      </c>
      <c r="G225" s="9">
        <f t="shared" si="11"/>
        <v>206.89000000000001</v>
      </c>
      <c r="H225" s="10" t="s">
        <v>991</v>
      </c>
      <c r="I225" s="413">
        <f t="shared" si="10"/>
        <v>40460</v>
      </c>
      <c r="J225" s="413"/>
      <c r="K225" s="11">
        <v>170</v>
      </c>
    </row>
    <row r="226" spans="1:11" ht="18" customHeight="1">
      <c r="A226" s="7" t="s">
        <v>1293</v>
      </c>
      <c r="B226" s="404" t="s">
        <v>6</v>
      </c>
      <c r="C226" s="404"/>
      <c r="D226" s="404"/>
      <c r="E226" s="404"/>
      <c r="F226" s="34">
        <f t="shared" si="9"/>
        <v>170</v>
      </c>
      <c r="G226" s="9">
        <f t="shared" si="11"/>
        <v>206.89000000000001</v>
      </c>
      <c r="H226" s="10" t="s">
        <v>991</v>
      </c>
      <c r="I226" s="413">
        <f t="shared" si="10"/>
        <v>40460</v>
      </c>
      <c r="J226" s="413"/>
      <c r="K226" s="11">
        <v>170</v>
      </c>
    </row>
    <row r="227" spans="1:11" ht="18" customHeight="1">
      <c r="A227" s="7" t="s">
        <v>1293</v>
      </c>
      <c r="B227" s="404" t="s">
        <v>7</v>
      </c>
      <c r="C227" s="404"/>
      <c r="D227" s="404"/>
      <c r="E227" s="404"/>
      <c r="F227" s="34">
        <f t="shared" si="9"/>
        <v>1100</v>
      </c>
      <c r="G227" s="9">
        <f t="shared" si="11"/>
        <v>1338.7</v>
      </c>
      <c r="H227" s="10" t="s">
        <v>991</v>
      </c>
      <c r="I227" s="413">
        <f t="shared" si="10"/>
        <v>261800</v>
      </c>
      <c r="J227" s="413"/>
      <c r="K227" s="11">
        <v>1100</v>
      </c>
    </row>
    <row r="228" spans="1:11" ht="18" customHeight="1">
      <c r="A228" s="7" t="s">
        <v>1293</v>
      </c>
      <c r="B228" s="404" t="s">
        <v>8</v>
      </c>
      <c r="C228" s="404"/>
      <c r="D228" s="404"/>
      <c r="E228" s="404"/>
      <c r="F228" s="34">
        <f t="shared" si="9"/>
        <v>940</v>
      </c>
      <c r="G228" s="9">
        <f t="shared" si="11"/>
        <v>1143.98</v>
      </c>
      <c r="H228" s="10" t="s">
        <v>991</v>
      </c>
      <c r="I228" s="413">
        <f t="shared" si="10"/>
        <v>223720</v>
      </c>
      <c r="J228" s="413"/>
      <c r="K228" s="11">
        <v>940</v>
      </c>
    </row>
    <row r="229" spans="1:11" ht="18" customHeight="1">
      <c r="A229" s="7" t="s">
        <v>1293</v>
      </c>
      <c r="B229" s="404" t="s">
        <v>9</v>
      </c>
      <c r="C229" s="404"/>
      <c r="D229" s="404"/>
      <c r="E229" s="404"/>
      <c r="F229" s="34">
        <f t="shared" si="9"/>
        <v>340</v>
      </c>
      <c r="G229" s="9">
        <f t="shared" si="11"/>
        <v>413.78000000000003</v>
      </c>
      <c r="H229" s="10" t="s">
        <v>991</v>
      </c>
      <c r="I229" s="413">
        <f t="shared" si="10"/>
        <v>80920</v>
      </c>
      <c r="J229" s="413"/>
      <c r="K229" s="11">
        <v>340</v>
      </c>
    </row>
    <row r="230" spans="1:11" ht="18" customHeight="1">
      <c r="A230" s="7" t="s">
        <v>1293</v>
      </c>
      <c r="B230" s="404" t="s">
        <v>10</v>
      </c>
      <c r="C230" s="404"/>
      <c r="D230" s="404"/>
      <c r="E230" s="404"/>
      <c r="F230" s="34">
        <f t="shared" si="9"/>
        <v>340</v>
      </c>
      <c r="G230" s="9">
        <f t="shared" si="11"/>
        <v>413.78000000000003</v>
      </c>
      <c r="H230" s="10" t="s">
        <v>991</v>
      </c>
      <c r="I230" s="413">
        <f t="shared" si="10"/>
        <v>80920</v>
      </c>
      <c r="J230" s="413"/>
      <c r="K230" s="11">
        <v>340</v>
      </c>
    </row>
    <row r="231" spans="1:11" ht="18" customHeight="1">
      <c r="A231" s="7" t="s">
        <v>1293</v>
      </c>
      <c r="B231" s="404" t="s">
        <v>11</v>
      </c>
      <c r="C231" s="404"/>
      <c r="D231" s="404"/>
      <c r="E231" s="404"/>
      <c r="F231" s="34">
        <f t="shared" si="9"/>
        <v>170</v>
      </c>
      <c r="G231" s="9">
        <f t="shared" si="11"/>
        <v>206.89000000000001</v>
      </c>
      <c r="H231" s="10" t="s">
        <v>991</v>
      </c>
      <c r="I231" s="413">
        <f t="shared" si="10"/>
        <v>40460</v>
      </c>
      <c r="J231" s="413"/>
      <c r="K231" s="11">
        <v>170</v>
      </c>
    </row>
    <row r="232" spans="1:11" ht="18" customHeight="1">
      <c r="A232" s="7" t="s">
        <v>1293</v>
      </c>
      <c r="B232" s="404" t="s">
        <v>12</v>
      </c>
      <c r="C232" s="404"/>
      <c r="D232" s="404"/>
      <c r="E232" s="404"/>
      <c r="F232" s="34">
        <f t="shared" si="9"/>
        <v>260</v>
      </c>
      <c r="G232" s="9">
        <f t="shared" si="11"/>
        <v>316.42</v>
      </c>
      <c r="H232" s="10" t="s">
        <v>991</v>
      </c>
      <c r="I232" s="413">
        <f t="shared" si="10"/>
        <v>61880</v>
      </c>
      <c r="J232" s="413"/>
      <c r="K232" s="11">
        <v>260</v>
      </c>
    </row>
    <row r="233" spans="1:11" ht="18" customHeight="1">
      <c r="A233" s="7" t="s">
        <v>1293</v>
      </c>
      <c r="B233" s="404" t="s">
        <v>13</v>
      </c>
      <c r="C233" s="404"/>
      <c r="D233" s="404"/>
      <c r="E233" s="404"/>
      <c r="F233" s="34">
        <f t="shared" si="9"/>
        <v>340</v>
      </c>
      <c r="G233" s="9">
        <f t="shared" si="11"/>
        <v>413.78000000000003</v>
      </c>
      <c r="H233" s="10" t="s">
        <v>991</v>
      </c>
      <c r="I233" s="413">
        <f t="shared" si="10"/>
        <v>80920</v>
      </c>
      <c r="J233" s="413"/>
      <c r="K233" s="11">
        <v>340</v>
      </c>
    </row>
    <row r="234" spans="1:11" ht="18" customHeight="1">
      <c r="A234" s="7" t="s">
        <v>1293</v>
      </c>
      <c r="B234" s="404" t="s">
        <v>14</v>
      </c>
      <c r="C234" s="404"/>
      <c r="D234" s="404"/>
      <c r="E234" s="404"/>
      <c r="F234" s="34">
        <f t="shared" si="9"/>
        <v>170</v>
      </c>
      <c r="G234" s="9">
        <f t="shared" si="11"/>
        <v>206.89000000000001</v>
      </c>
      <c r="H234" s="10" t="s">
        <v>991</v>
      </c>
      <c r="I234" s="413">
        <f t="shared" si="10"/>
        <v>40460</v>
      </c>
      <c r="J234" s="413"/>
      <c r="K234" s="11">
        <v>170</v>
      </c>
    </row>
    <row r="235" spans="1:11" ht="18" customHeight="1">
      <c r="A235" s="7" t="s">
        <v>1293</v>
      </c>
      <c r="B235" s="404" t="s">
        <v>15</v>
      </c>
      <c r="C235" s="404"/>
      <c r="D235" s="404"/>
      <c r="E235" s="404"/>
      <c r="F235" s="34">
        <f t="shared" si="9"/>
        <v>340</v>
      </c>
      <c r="G235" s="9">
        <f t="shared" si="11"/>
        <v>413.78000000000003</v>
      </c>
      <c r="H235" s="10" t="s">
        <v>991</v>
      </c>
      <c r="I235" s="413">
        <f t="shared" si="10"/>
        <v>80920</v>
      </c>
      <c r="J235" s="413"/>
      <c r="K235" s="11">
        <v>340</v>
      </c>
    </row>
    <row r="236" spans="1:11" ht="18" customHeight="1">
      <c r="A236" s="7" t="s">
        <v>1007</v>
      </c>
      <c r="B236" s="404" t="s">
        <v>16</v>
      </c>
      <c r="C236" s="404"/>
      <c r="D236" s="404"/>
      <c r="E236" s="404"/>
      <c r="F236" s="34">
        <f t="shared" si="9"/>
        <v>210</v>
      </c>
      <c r="G236" s="9">
        <f t="shared" si="11"/>
        <v>255.57000000000002</v>
      </c>
      <c r="H236" s="10" t="s">
        <v>991</v>
      </c>
      <c r="I236" s="413">
        <f t="shared" si="10"/>
        <v>49980</v>
      </c>
      <c r="J236" s="413"/>
      <c r="K236" s="11">
        <v>210</v>
      </c>
    </row>
    <row r="237" spans="1:11" ht="18" customHeight="1">
      <c r="A237" s="7" t="s">
        <v>1007</v>
      </c>
      <c r="B237" s="404" t="s">
        <v>17</v>
      </c>
      <c r="C237" s="404"/>
      <c r="D237" s="404"/>
      <c r="E237" s="404"/>
      <c r="F237" s="34">
        <f t="shared" si="9"/>
        <v>340</v>
      </c>
      <c r="G237" s="9">
        <f t="shared" si="11"/>
        <v>413.78000000000003</v>
      </c>
      <c r="H237" s="10" t="s">
        <v>991</v>
      </c>
      <c r="I237" s="413">
        <f t="shared" si="10"/>
        <v>80920</v>
      </c>
      <c r="J237" s="413"/>
      <c r="K237" s="11">
        <v>340</v>
      </c>
    </row>
    <row r="238" spans="1:11" ht="18" customHeight="1">
      <c r="A238" s="7" t="s">
        <v>1007</v>
      </c>
      <c r="B238" s="404" t="s">
        <v>18</v>
      </c>
      <c r="C238" s="404"/>
      <c r="D238" s="404"/>
      <c r="E238" s="404"/>
      <c r="F238" s="34">
        <f t="shared" si="9"/>
        <v>760</v>
      </c>
      <c r="G238" s="9">
        <f t="shared" si="11"/>
        <v>924.9200000000001</v>
      </c>
      <c r="H238" s="10" t="s">
        <v>991</v>
      </c>
      <c r="I238" s="413">
        <f t="shared" si="10"/>
        <v>180880</v>
      </c>
      <c r="J238" s="413"/>
      <c r="K238" s="11">
        <v>760</v>
      </c>
    </row>
    <row r="239" spans="1:11" ht="18" customHeight="1">
      <c r="A239" s="7" t="s">
        <v>1007</v>
      </c>
      <c r="B239" s="404" t="s">
        <v>19</v>
      </c>
      <c r="C239" s="404"/>
      <c r="D239" s="404"/>
      <c r="E239" s="404"/>
      <c r="F239" s="34">
        <f t="shared" si="9"/>
        <v>1700</v>
      </c>
      <c r="G239" s="9">
        <f t="shared" si="11"/>
        <v>2068.9</v>
      </c>
      <c r="H239" s="10" t="s">
        <v>991</v>
      </c>
      <c r="I239" s="413">
        <f t="shared" si="10"/>
        <v>404600</v>
      </c>
      <c r="J239" s="413"/>
      <c r="K239" s="11">
        <v>1700</v>
      </c>
    </row>
    <row r="240" spans="1:11" ht="18" customHeight="1">
      <c r="A240" s="7" t="s">
        <v>1007</v>
      </c>
      <c r="B240" s="404" t="s">
        <v>20</v>
      </c>
      <c r="C240" s="404"/>
      <c r="D240" s="404"/>
      <c r="E240" s="404"/>
      <c r="F240" s="34">
        <f t="shared" si="9"/>
        <v>260</v>
      </c>
      <c r="G240" s="9">
        <f t="shared" si="11"/>
        <v>316.42</v>
      </c>
      <c r="H240" s="10" t="s">
        <v>991</v>
      </c>
      <c r="I240" s="413">
        <f t="shared" si="10"/>
        <v>61880</v>
      </c>
      <c r="J240" s="413"/>
      <c r="K240" s="11">
        <v>260</v>
      </c>
    </row>
    <row r="241" spans="1:11" ht="18" customHeight="1">
      <c r="A241" s="7" t="s">
        <v>1007</v>
      </c>
      <c r="B241" s="404" t="s">
        <v>21</v>
      </c>
      <c r="C241" s="404"/>
      <c r="D241" s="404"/>
      <c r="E241" s="404"/>
      <c r="F241" s="34">
        <f t="shared" si="9"/>
        <v>1300</v>
      </c>
      <c r="G241" s="9">
        <f t="shared" si="11"/>
        <v>1582.1000000000001</v>
      </c>
      <c r="H241" s="10" t="s">
        <v>991</v>
      </c>
      <c r="I241" s="413">
        <f t="shared" si="10"/>
        <v>309400</v>
      </c>
      <c r="J241" s="413"/>
      <c r="K241" s="11">
        <v>1300</v>
      </c>
    </row>
    <row r="242" spans="1:11" ht="18" customHeight="1">
      <c r="A242" s="7" t="s">
        <v>1007</v>
      </c>
      <c r="B242" s="404" t="s">
        <v>22</v>
      </c>
      <c r="C242" s="404"/>
      <c r="D242" s="404"/>
      <c r="E242" s="404"/>
      <c r="F242" s="34">
        <f t="shared" si="9"/>
        <v>1100</v>
      </c>
      <c r="G242" s="9">
        <f t="shared" si="11"/>
        <v>1338.7</v>
      </c>
      <c r="H242" s="10" t="s">
        <v>991</v>
      </c>
      <c r="I242" s="413">
        <f t="shared" si="10"/>
        <v>261800</v>
      </c>
      <c r="J242" s="413"/>
      <c r="K242" s="11">
        <v>1100</v>
      </c>
    </row>
    <row r="243" spans="1:11" ht="18" customHeight="1">
      <c r="A243" s="7" t="s">
        <v>1007</v>
      </c>
      <c r="B243" s="404" t="s">
        <v>23</v>
      </c>
      <c r="C243" s="404"/>
      <c r="D243" s="404"/>
      <c r="E243" s="404"/>
      <c r="F243" s="34">
        <f t="shared" si="9"/>
        <v>510</v>
      </c>
      <c r="G243" s="9">
        <f t="shared" si="11"/>
        <v>620.6700000000001</v>
      </c>
      <c r="H243" s="10" t="s">
        <v>991</v>
      </c>
      <c r="I243" s="413">
        <f t="shared" si="10"/>
        <v>121380</v>
      </c>
      <c r="J243" s="413"/>
      <c r="K243" s="11">
        <v>510</v>
      </c>
    </row>
    <row r="244" spans="1:11" ht="18" customHeight="1">
      <c r="A244" s="7" t="s">
        <v>1007</v>
      </c>
      <c r="B244" s="404" t="s">
        <v>24</v>
      </c>
      <c r="C244" s="404"/>
      <c r="D244" s="404"/>
      <c r="E244" s="404"/>
      <c r="F244" s="34">
        <f t="shared" si="9"/>
        <v>170</v>
      </c>
      <c r="G244" s="9">
        <f t="shared" si="11"/>
        <v>206.89000000000001</v>
      </c>
      <c r="H244" s="10" t="s">
        <v>991</v>
      </c>
      <c r="I244" s="413">
        <f t="shared" si="10"/>
        <v>40460</v>
      </c>
      <c r="J244" s="413"/>
      <c r="K244" s="11">
        <v>170</v>
      </c>
    </row>
    <row r="245" spans="1:11" ht="18" customHeight="1">
      <c r="A245" s="7" t="s">
        <v>1007</v>
      </c>
      <c r="B245" s="404" t="s">
        <v>25</v>
      </c>
      <c r="C245" s="404"/>
      <c r="D245" s="404"/>
      <c r="E245" s="404"/>
      <c r="F245" s="34">
        <f t="shared" si="9"/>
        <v>340</v>
      </c>
      <c r="G245" s="9">
        <f t="shared" si="11"/>
        <v>413.78000000000003</v>
      </c>
      <c r="H245" s="10" t="s">
        <v>991</v>
      </c>
      <c r="I245" s="413">
        <f t="shared" si="10"/>
        <v>80920</v>
      </c>
      <c r="J245" s="413"/>
      <c r="K245" s="11">
        <v>340</v>
      </c>
    </row>
    <row r="246" spans="1:11" ht="18" customHeight="1">
      <c r="A246" s="7" t="s">
        <v>1007</v>
      </c>
      <c r="B246" s="404" t="s">
        <v>26</v>
      </c>
      <c r="C246" s="404"/>
      <c r="D246" s="404"/>
      <c r="E246" s="404"/>
      <c r="F246" s="34">
        <f t="shared" si="9"/>
        <v>340</v>
      </c>
      <c r="G246" s="9">
        <f t="shared" si="11"/>
        <v>413.78000000000003</v>
      </c>
      <c r="H246" s="10" t="s">
        <v>991</v>
      </c>
      <c r="I246" s="413">
        <f t="shared" si="10"/>
        <v>80920</v>
      </c>
      <c r="J246" s="413"/>
      <c r="K246" s="11">
        <v>340</v>
      </c>
    </row>
    <row r="247" spans="1:11" ht="18" customHeight="1">
      <c r="A247" s="7" t="s">
        <v>1007</v>
      </c>
      <c r="B247" s="404" t="s">
        <v>27</v>
      </c>
      <c r="C247" s="404"/>
      <c r="D247" s="404"/>
      <c r="E247" s="404"/>
      <c r="F247" s="34">
        <f t="shared" si="9"/>
        <v>340</v>
      </c>
      <c r="G247" s="9">
        <f t="shared" si="11"/>
        <v>413.78000000000003</v>
      </c>
      <c r="H247" s="10" t="s">
        <v>991</v>
      </c>
      <c r="I247" s="413">
        <f t="shared" si="10"/>
        <v>80920</v>
      </c>
      <c r="J247" s="413"/>
      <c r="K247" s="11">
        <v>340</v>
      </c>
    </row>
    <row r="248" spans="1:11" ht="18" customHeight="1">
      <c r="A248" s="7" t="s">
        <v>1007</v>
      </c>
      <c r="B248" s="404" t="s">
        <v>28</v>
      </c>
      <c r="C248" s="404"/>
      <c r="D248" s="404"/>
      <c r="E248" s="404"/>
      <c r="F248" s="34">
        <f t="shared" si="9"/>
        <v>760</v>
      </c>
      <c r="G248" s="9">
        <f t="shared" si="11"/>
        <v>924.9200000000001</v>
      </c>
      <c r="H248" s="10" t="s">
        <v>991</v>
      </c>
      <c r="I248" s="413">
        <f t="shared" si="10"/>
        <v>180880</v>
      </c>
      <c r="J248" s="413"/>
      <c r="K248" s="11">
        <v>760</v>
      </c>
    </row>
    <row r="249" spans="1:11" ht="18" customHeight="1">
      <c r="A249" s="7" t="s">
        <v>1007</v>
      </c>
      <c r="B249" s="404" t="s">
        <v>29</v>
      </c>
      <c r="C249" s="404"/>
      <c r="D249" s="404"/>
      <c r="E249" s="404"/>
      <c r="F249" s="34">
        <f t="shared" si="9"/>
        <v>420</v>
      </c>
      <c r="G249" s="9">
        <f t="shared" si="11"/>
        <v>511.14000000000004</v>
      </c>
      <c r="H249" s="10" t="s">
        <v>991</v>
      </c>
      <c r="I249" s="413">
        <f t="shared" si="10"/>
        <v>99960</v>
      </c>
      <c r="J249" s="413"/>
      <c r="K249" s="11">
        <v>420</v>
      </c>
    </row>
    <row r="250" spans="1:11" ht="18" customHeight="1">
      <c r="A250" s="7" t="s">
        <v>1007</v>
      </c>
      <c r="B250" s="404" t="s">
        <v>30</v>
      </c>
      <c r="C250" s="404"/>
      <c r="D250" s="404"/>
      <c r="E250" s="404"/>
      <c r="F250" s="34">
        <f t="shared" si="9"/>
        <v>670</v>
      </c>
      <c r="G250" s="9">
        <f t="shared" si="11"/>
        <v>815.3900000000001</v>
      </c>
      <c r="H250" s="10" t="s">
        <v>991</v>
      </c>
      <c r="I250" s="413">
        <f t="shared" si="10"/>
        <v>159460</v>
      </c>
      <c r="J250" s="413"/>
      <c r="K250" s="11">
        <v>670</v>
      </c>
    </row>
    <row r="251" spans="1:11" ht="18" customHeight="1">
      <c r="A251" s="7" t="s">
        <v>1007</v>
      </c>
      <c r="B251" s="404" t="s">
        <v>31</v>
      </c>
      <c r="C251" s="404"/>
      <c r="D251" s="404"/>
      <c r="E251" s="404"/>
      <c r="F251" s="34">
        <f t="shared" si="9"/>
        <v>170</v>
      </c>
      <c r="G251" s="9">
        <f t="shared" si="11"/>
        <v>206.89000000000001</v>
      </c>
      <c r="H251" s="10" t="s">
        <v>991</v>
      </c>
      <c r="I251" s="413">
        <f t="shared" si="10"/>
        <v>40460</v>
      </c>
      <c r="J251" s="413"/>
      <c r="K251" s="11">
        <v>170</v>
      </c>
    </row>
    <row r="252" spans="1:11" ht="18" customHeight="1">
      <c r="A252" s="7" t="s">
        <v>1007</v>
      </c>
      <c r="B252" s="404" t="s">
        <v>32</v>
      </c>
      <c r="C252" s="404"/>
      <c r="D252" s="404"/>
      <c r="E252" s="404"/>
      <c r="F252" s="34">
        <f t="shared" si="9"/>
        <v>830</v>
      </c>
      <c r="G252" s="9">
        <f t="shared" si="11"/>
        <v>1010.11</v>
      </c>
      <c r="H252" s="10" t="s">
        <v>991</v>
      </c>
      <c r="I252" s="413">
        <f t="shared" si="10"/>
        <v>197540</v>
      </c>
      <c r="J252" s="413"/>
      <c r="K252" s="11">
        <v>830</v>
      </c>
    </row>
    <row r="253" spans="1:11" ht="18" customHeight="1">
      <c r="A253" s="7" t="s">
        <v>1007</v>
      </c>
      <c r="B253" s="404" t="s">
        <v>33</v>
      </c>
      <c r="C253" s="404"/>
      <c r="D253" s="404"/>
      <c r="E253" s="404"/>
      <c r="F253" s="34">
        <f t="shared" si="9"/>
        <v>830</v>
      </c>
      <c r="G253" s="9">
        <f t="shared" si="11"/>
        <v>1010.11</v>
      </c>
      <c r="H253" s="10" t="s">
        <v>991</v>
      </c>
      <c r="I253" s="413">
        <f t="shared" si="10"/>
        <v>197540</v>
      </c>
      <c r="J253" s="413"/>
      <c r="K253" s="11">
        <v>830</v>
      </c>
    </row>
    <row r="254" spans="1:11" ht="18" customHeight="1">
      <c r="A254" s="7" t="s">
        <v>1007</v>
      </c>
      <c r="B254" s="404" t="s">
        <v>34</v>
      </c>
      <c r="C254" s="404"/>
      <c r="D254" s="404"/>
      <c r="E254" s="404"/>
      <c r="F254" s="34">
        <f t="shared" si="9"/>
        <v>420</v>
      </c>
      <c r="G254" s="9">
        <f t="shared" si="11"/>
        <v>511.14000000000004</v>
      </c>
      <c r="H254" s="10" t="s">
        <v>991</v>
      </c>
      <c r="I254" s="413">
        <f t="shared" si="10"/>
        <v>99960</v>
      </c>
      <c r="J254" s="413"/>
      <c r="K254" s="11">
        <v>420</v>
      </c>
    </row>
    <row r="255" spans="1:11" ht="18" customHeight="1">
      <c r="A255" s="7" t="s">
        <v>1410</v>
      </c>
      <c r="B255" s="404" t="s">
        <v>35</v>
      </c>
      <c r="C255" s="404"/>
      <c r="D255" s="404"/>
      <c r="E255" s="404"/>
      <c r="F255" s="34">
        <f t="shared" si="9"/>
        <v>170</v>
      </c>
      <c r="G255" s="9">
        <f t="shared" si="11"/>
        <v>206.89000000000001</v>
      </c>
      <c r="H255" s="10" t="s">
        <v>991</v>
      </c>
      <c r="I255" s="413">
        <f t="shared" si="10"/>
        <v>40460</v>
      </c>
      <c r="J255" s="413"/>
      <c r="K255" s="11">
        <v>170</v>
      </c>
    </row>
    <row r="256" spans="1:11" ht="18" customHeight="1">
      <c r="A256" s="7" t="s">
        <v>782</v>
      </c>
      <c r="B256" s="404" t="s">
        <v>36</v>
      </c>
      <c r="C256" s="404"/>
      <c r="D256" s="404"/>
      <c r="E256" s="404"/>
      <c r="F256" s="34">
        <f t="shared" si="9"/>
        <v>170</v>
      </c>
      <c r="G256" s="9">
        <f t="shared" si="11"/>
        <v>206.89000000000001</v>
      </c>
      <c r="H256" s="10" t="s">
        <v>991</v>
      </c>
      <c r="I256" s="413">
        <f t="shared" si="10"/>
        <v>40460</v>
      </c>
      <c r="J256" s="413"/>
      <c r="K256" s="11">
        <v>170</v>
      </c>
    </row>
    <row r="257" spans="1:11" ht="18" customHeight="1">
      <c r="A257" s="7" t="s">
        <v>782</v>
      </c>
      <c r="B257" s="404" t="s">
        <v>37</v>
      </c>
      <c r="C257" s="404"/>
      <c r="D257" s="404"/>
      <c r="E257" s="404"/>
      <c r="F257" s="34">
        <f t="shared" si="9"/>
        <v>420</v>
      </c>
      <c r="G257" s="9">
        <f t="shared" si="11"/>
        <v>511.14000000000004</v>
      </c>
      <c r="H257" s="10" t="s">
        <v>991</v>
      </c>
      <c r="I257" s="413">
        <f t="shared" si="10"/>
        <v>99960</v>
      </c>
      <c r="J257" s="413"/>
      <c r="K257" s="11">
        <v>420</v>
      </c>
    </row>
    <row r="258" spans="1:11" ht="18" customHeight="1">
      <c r="A258" s="7" t="s">
        <v>782</v>
      </c>
      <c r="B258" s="404" t="s">
        <v>38</v>
      </c>
      <c r="C258" s="404"/>
      <c r="D258" s="404"/>
      <c r="E258" s="404"/>
      <c r="F258" s="34">
        <f t="shared" si="9"/>
        <v>340</v>
      </c>
      <c r="G258" s="9">
        <f t="shared" si="11"/>
        <v>413.78000000000003</v>
      </c>
      <c r="H258" s="10" t="s">
        <v>991</v>
      </c>
      <c r="I258" s="413">
        <f t="shared" si="10"/>
        <v>80920</v>
      </c>
      <c r="J258" s="413"/>
      <c r="K258" s="11">
        <v>340</v>
      </c>
    </row>
    <row r="259" spans="1:11" ht="18" customHeight="1">
      <c r="A259" s="7" t="s">
        <v>782</v>
      </c>
      <c r="B259" s="404" t="s">
        <v>39</v>
      </c>
      <c r="C259" s="404"/>
      <c r="D259" s="404"/>
      <c r="E259" s="404"/>
      <c r="F259" s="34">
        <f t="shared" si="9"/>
        <v>170</v>
      </c>
      <c r="G259" s="9">
        <f t="shared" si="11"/>
        <v>206.89000000000001</v>
      </c>
      <c r="H259" s="10" t="s">
        <v>991</v>
      </c>
      <c r="I259" s="413">
        <f t="shared" si="10"/>
        <v>40460</v>
      </c>
      <c r="J259" s="413"/>
      <c r="K259" s="11">
        <v>170</v>
      </c>
    </row>
    <row r="260" spans="1:11" ht="18" customHeight="1">
      <c r="A260" s="7" t="s">
        <v>782</v>
      </c>
      <c r="B260" s="404" t="s">
        <v>40</v>
      </c>
      <c r="C260" s="404"/>
      <c r="D260" s="404"/>
      <c r="E260" s="404"/>
      <c r="F260" s="34">
        <f t="shared" si="9"/>
        <v>830</v>
      </c>
      <c r="G260" s="9">
        <f t="shared" si="11"/>
        <v>1010.11</v>
      </c>
      <c r="H260" s="10" t="s">
        <v>991</v>
      </c>
      <c r="I260" s="413">
        <f t="shared" si="10"/>
        <v>197540</v>
      </c>
      <c r="J260" s="413"/>
      <c r="K260" s="11">
        <v>830</v>
      </c>
    </row>
    <row r="261" spans="1:11" ht="18" customHeight="1">
      <c r="A261" s="7" t="s">
        <v>782</v>
      </c>
      <c r="B261" s="404" t="s">
        <v>41</v>
      </c>
      <c r="C261" s="404"/>
      <c r="D261" s="404"/>
      <c r="E261" s="404"/>
      <c r="F261" s="34">
        <f t="shared" si="9"/>
        <v>3400</v>
      </c>
      <c r="G261" s="9">
        <f t="shared" si="11"/>
        <v>4137.8</v>
      </c>
      <c r="H261" s="10" t="s">
        <v>991</v>
      </c>
      <c r="I261" s="413">
        <f t="shared" si="10"/>
        <v>809200</v>
      </c>
      <c r="J261" s="413"/>
      <c r="K261" s="11">
        <v>3400</v>
      </c>
    </row>
    <row r="262" spans="1:11" ht="18" customHeight="1">
      <c r="A262" s="7" t="s">
        <v>782</v>
      </c>
      <c r="B262" s="404" t="s">
        <v>42</v>
      </c>
      <c r="C262" s="404"/>
      <c r="D262" s="404"/>
      <c r="E262" s="404"/>
      <c r="F262" s="34">
        <f t="shared" si="9"/>
        <v>830</v>
      </c>
      <c r="G262" s="9">
        <f t="shared" si="11"/>
        <v>1010.11</v>
      </c>
      <c r="H262" s="10" t="s">
        <v>991</v>
      </c>
      <c r="I262" s="413">
        <f t="shared" si="10"/>
        <v>197540</v>
      </c>
      <c r="J262" s="413"/>
      <c r="K262" s="11">
        <v>830</v>
      </c>
    </row>
    <row r="263" spans="1:11" ht="18" customHeight="1">
      <c r="A263" s="7" t="s">
        <v>782</v>
      </c>
      <c r="B263" s="404" t="s">
        <v>43</v>
      </c>
      <c r="C263" s="404"/>
      <c r="D263" s="404"/>
      <c r="E263" s="404"/>
      <c r="F263" s="34">
        <f t="shared" si="9"/>
        <v>260</v>
      </c>
      <c r="G263" s="9">
        <f t="shared" si="11"/>
        <v>316.42</v>
      </c>
      <c r="H263" s="10" t="s">
        <v>991</v>
      </c>
      <c r="I263" s="413">
        <f t="shared" si="10"/>
        <v>61880</v>
      </c>
      <c r="J263" s="413"/>
      <c r="K263" s="11">
        <v>260</v>
      </c>
    </row>
    <row r="264" spans="1:11" ht="18" customHeight="1">
      <c r="A264" s="7" t="s">
        <v>782</v>
      </c>
      <c r="B264" s="404" t="s">
        <v>44</v>
      </c>
      <c r="C264" s="404"/>
      <c r="D264" s="404"/>
      <c r="E264" s="404"/>
      <c r="F264" s="34">
        <f t="shared" si="9"/>
        <v>1050</v>
      </c>
      <c r="G264" s="9">
        <f t="shared" si="11"/>
        <v>1277.8500000000001</v>
      </c>
      <c r="H264" s="10" t="s">
        <v>991</v>
      </c>
      <c r="I264" s="413">
        <f t="shared" si="10"/>
        <v>249900</v>
      </c>
      <c r="J264" s="413"/>
      <c r="K264" s="11">
        <v>1050</v>
      </c>
    </row>
    <row r="265" spans="1:11" ht="18" customHeight="1">
      <c r="A265" s="7" t="s">
        <v>782</v>
      </c>
      <c r="B265" s="404" t="s">
        <v>45</v>
      </c>
      <c r="C265" s="404"/>
      <c r="D265" s="404"/>
      <c r="E265" s="404"/>
      <c r="F265" s="34">
        <f t="shared" si="9"/>
        <v>420</v>
      </c>
      <c r="G265" s="9">
        <f t="shared" si="11"/>
        <v>511.14000000000004</v>
      </c>
      <c r="H265" s="10" t="s">
        <v>991</v>
      </c>
      <c r="I265" s="413">
        <f t="shared" si="10"/>
        <v>99960</v>
      </c>
      <c r="J265" s="413"/>
      <c r="K265" s="11">
        <v>420</v>
      </c>
    </row>
    <row r="266" spans="1:11" ht="18" customHeight="1">
      <c r="A266" s="7" t="s">
        <v>782</v>
      </c>
      <c r="B266" s="404" t="s">
        <v>46</v>
      </c>
      <c r="C266" s="404"/>
      <c r="D266" s="404"/>
      <c r="E266" s="404"/>
      <c r="F266" s="34">
        <f t="shared" si="9"/>
        <v>340</v>
      </c>
      <c r="G266" s="9">
        <f t="shared" si="11"/>
        <v>413.78000000000003</v>
      </c>
      <c r="H266" s="10" t="s">
        <v>991</v>
      </c>
      <c r="I266" s="413">
        <f t="shared" si="10"/>
        <v>80920</v>
      </c>
      <c r="J266" s="413"/>
      <c r="K266" s="11">
        <v>340</v>
      </c>
    </row>
    <row r="267" spans="1:11" ht="18" customHeight="1">
      <c r="A267" s="7" t="s">
        <v>782</v>
      </c>
      <c r="B267" s="404" t="s">
        <v>47</v>
      </c>
      <c r="C267" s="404"/>
      <c r="D267" s="404"/>
      <c r="E267" s="404"/>
      <c r="F267" s="34">
        <f t="shared" si="9"/>
        <v>170</v>
      </c>
      <c r="G267" s="9">
        <f t="shared" si="11"/>
        <v>206.89000000000001</v>
      </c>
      <c r="H267" s="10" t="s">
        <v>991</v>
      </c>
      <c r="I267" s="413">
        <f t="shared" si="10"/>
        <v>40460</v>
      </c>
      <c r="J267" s="413"/>
      <c r="K267" s="11">
        <v>170</v>
      </c>
    </row>
    <row r="268" spans="1:11" ht="18" customHeight="1">
      <c r="A268" s="7" t="s">
        <v>1008</v>
      </c>
      <c r="B268" s="404" t="s">
        <v>48</v>
      </c>
      <c r="C268" s="404"/>
      <c r="D268" s="404"/>
      <c r="E268" s="404"/>
      <c r="F268" s="34">
        <f t="shared" si="9"/>
        <v>510</v>
      </c>
      <c r="G268" s="9">
        <f t="shared" si="11"/>
        <v>620.6700000000001</v>
      </c>
      <c r="H268" s="10" t="s">
        <v>991</v>
      </c>
      <c r="I268" s="413">
        <f t="shared" si="10"/>
        <v>121380</v>
      </c>
      <c r="J268" s="413"/>
      <c r="K268" s="11">
        <v>510</v>
      </c>
    </row>
    <row r="269" spans="1:11" ht="18" customHeight="1">
      <c r="A269" s="7" t="s">
        <v>1008</v>
      </c>
      <c r="B269" s="404" t="s">
        <v>49</v>
      </c>
      <c r="C269" s="404"/>
      <c r="D269" s="404"/>
      <c r="E269" s="404"/>
      <c r="F269" s="34">
        <f aca="true" t="shared" si="12" ref="F269:F333">+K269</f>
        <v>170</v>
      </c>
      <c r="G269" s="9">
        <f t="shared" si="11"/>
        <v>206.89000000000001</v>
      </c>
      <c r="H269" s="10" t="s">
        <v>991</v>
      </c>
      <c r="I269" s="413">
        <f aca="true" t="shared" si="13" ref="I269:I323">K269*238</f>
        <v>40460</v>
      </c>
      <c r="J269" s="413"/>
      <c r="K269" s="11">
        <v>170</v>
      </c>
    </row>
    <row r="270" spans="1:11" ht="18" customHeight="1">
      <c r="A270" s="7" t="s">
        <v>1008</v>
      </c>
      <c r="B270" s="404" t="s">
        <v>50</v>
      </c>
      <c r="C270" s="404"/>
      <c r="D270" s="404"/>
      <c r="E270" s="404"/>
      <c r="F270" s="34">
        <f t="shared" si="12"/>
        <v>90</v>
      </c>
      <c r="G270" s="9">
        <f aca="true" t="shared" si="14" ref="G270:G334">+F270*$M$6</f>
        <v>109.53</v>
      </c>
      <c r="H270" s="10" t="s">
        <v>991</v>
      </c>
      <c r="I270" s="413">
        <f t="shared" si="13"/>
        <v>21420</v>
      </c>
      <c r="J270" s="413"/>
      <c r="K270" s="11">
        <v>90</v>
      </c>
    </row>
    <row r="271" spans="1:11" ht="18" customHeight="1">
      <c r="A271" s="7" t="s">
        <v>1008</v>
      </c>
      <c r="B271" s="404" t="s">
        <v>51</v>
      </c>
      <c r="C271" s="404"/>
      <c r="D271" s="404"/>
      <c r="E271" s="404"/>
      <c r="F271" s="34">
        <f t="shared" si="12"/>
        <v>260</v>
      </c>
      <c r="G271" s="9">
        <f t="shared" si="14"/>
        <v>316.42</v>
      </c>
      <c r="H271" s="10" t="s">
        <v>991</v>
      </c>
      <c r="I271" s="413">
        <f t="shared" si="13"/>
        <v>61880</v>
      </c>
      <c r="J271" s="413"/>
      <c r="K271" s="11">
        <v>260</v>
      </c>
    </row>
    <row r="272" spans="1:11" ht="18" customHeight="1">
      <c r="A272" s="7" t="s">
        <v>1008</v>
      </c>
      <c r="B272" s="404" t="s">
        <v>52</v>
      </c>
      <c r="C272" s="404"/>
      <c r="D272" s="404"/>
      <c r="E272" s="404"/>
      <c r="F272" s="34">
        <f t="shared" si="12"/>
        <v>340</v>
      </c>
      <c r="G272" s="9">
        <f t="shared" si="14"/>
        <v>413.78000000000003</v>
      </c>
      <c r="H272" s="10" t="s">
        <v>991</v>
      </c>
      <c r="I272" s="413">
        <f t="shared" si="13"/>
        <v>80920</v>
      </c>
      <c r="J272" s="413"/>
      <c r="K272" s="11">
        <v>340</v>
      </c>
    </row>
    <row r="273" spans="1:11" ht="18" customHeight="1">
      <c r="A273" s="7" t="s">
        <v>1008</v>
      </c>
      <c r="B273" s="404" t="s">
        <v>53</v>
      </c>
      <c r="C273" s="404"/>
      <c r="D273" s="404"/>
      <c r="E273" s="404"/>
      <c r="F273" s="34">
        <f t="shared" si="12"/>
        <v>170</v>
      </c>
      <c r="G273" s="9">
        <f t="shared" si="14"/>
        <v>206.89000000000001</v>
      </c>
      <c r="H273" s="10" t="s">
        <v>991</v>
      </c>
      <c r="I273" s="413">
        <f t="shared" si="13"/>
        <v>40460</v>
      </c>
      <c r="J273" s="413"/>
      <c r="K273" s="11">
        <v>170</v>
      </c>
    </row>
    <row r="274" spans="1:11" ht="18" customHeight="1">
      <c r="A274" s="7" t="s">
        <v>1008</v>
      </c>
      <c r="B274" s="404" t="s">
        <v>54</v>
      </c>
      <c r="C274" s="404"/>
      <c r="D274" s="404"/>
      <c r="E274" s="404"/>
      <c r="F274" s="34">
        <f t="shared" si="12"/>
        <v>300</v>
      </c>
      <c r="G274" s="9">
        <f t="shared" si="14"/>
        <v>365.1</v>
      </c>
      <c r="H274" s="10" t="s">
        <v>991</v>
      </c>
      <c r="I274" s="413">
        <f t="shared" si="13"/>
        <v>71400</v>
      </c>
      <c r="J274" s="413"/>
      <c r="K274" s="11">
        <v>300</v>
      </c>
    </row>
    <row r="275" spans="1:11" ht="18" customHeight="1">
      <c r="A275" s="7" t="s">
        <v>1008</v>
      </c>
      <c r="B275" s="404" t="s">
        <v>55</v>
      </c>
      <c r="C275" s="404"/>
      <c r="D275" s="404"/>
      <c r="E275" s="404"/>
      <c r="F275" s="34">
        <f t="shared" si="12"/>
        <v>510</v>
      </c>
      <c r="G275" s="9">
        <f t="shared" si="14"/>
        <v>620.6700000000001</v>
      </c>
      <c r="H275" s="10" t="s">
        <v>991</v>
      </c>
      <c r="I275" s="413">
        <f t="shared" si="13"/>
        <v>121380</v>
      </c>
      <c r="J275" s="413"/>
      <c r="K275" s="11">
        <v>510</v>
      </c>
    </row>
    <row r="276" spans="1:11" ht="18" customHeight="1">
      <c r="A276" s="7" t="s">
        <v>1008</v>
      </c>
      <c r="B276" s="404" t="s">
        <v>56</v>
      </c>
      <c r="C276" s="404"/>
      <c r="D276" s="404"/>
      <c r="E276" s="404"/>
      <c r="F276" s="34">
        <f t="shared" si="12"/>
        <v>630</v>
      </c>
      <c r="G276" s="9">
        <f t="shared" si="14"/>
        <v>766.71</v>
      </c>
      <c r="H276" s="10" t="s">
        <v>991</v>
      </c>
      <c r="I276" s="413">
        <f t="shared" si="13"/>
        <v>149940</v>
      </c>
      <c r="J276" s="413"/>
      <c r="K276" s="11">
        <v>630</v>
      </c>
    </row>
    <row r="277" spans="1:11" ht="18" customHeight="1">
      <c r="A277" s="7" t="s">
        <v>1008</v>
      </c>
      <c r="B277" s="404" t="s">
        <v>57</v>
      </c>
      <c r="C277" s="404"/>
      <c r="D277" s="404"/>
      <c r="E277" s="404"/>
      <c r="F277" s="34">
        <f t="shared" si="12"/>
        <v>510</v>
      </c>
      <c r="G277" s="9">
        <f t="shared" si="14"/>
        <v>620.6700000000001</v>
      </c>
      <c r="H277" s="10" t="s">
        <v>991</v>
      </c>
      <c r="I277" s="413">
        <f t="shared" si="13"/>
        <v>121380</v>
      </c>
      <c r="J277" s="413"/>
      <c r="K277" s="11">
        <v>510</v>
      </c>
    </row>
    <row r="278" spans="1:11" ht="18" customHeight="1">
      <c r="A278" s="7" t="s">
        <v>1008</v>
      </c>
      <c r="B278" s="404" t="s">
        <v>58</v>
      </c>
      <c r="C278" s="404"/>
      <c r="D278" s="404"/>
      <c r="E278" s="404"/>
      <c r="F278" s="34">
        <f t="shared" si="12"/>
        <v>900</v>
      </c>
      <c r="G278" s="9">
        <f t="shared" si="14"/>
        <v>1095.3000000000002</v>
      </c>
      <c r="H278" s="10" t="s">
        <v>991</v>
      </c>
      <c r="I278" s="413">
        <f t="shared" si="13"/>
        <v>214200</v>
      </c>
      <c r="J278" s="413"/>
      <c r="K278" s="11">
        <v>900</v>
      </c>
    </row>
    <row r="279" spans="1:11" ht="18" customHeight="1">
      <c r="A279" s="7" t="s">
        <v>1008</v>
      </c>
      <c r="B279" s="404" t="s">
        <v>59</v>
      </c>
      <c r="C279" s="404"/>
      <c r="D279" s="404"/>
      <c r="E279" s="404"/>
      <c r="F279" s="34">
        <f t="shared" si="12"/>
        <v>90</v>
      </c>
      <c r="G279" s="9">
        <f t="shared" si="14"/>
        <v>109.53</v>
      </c>
      <c r="H279" s="10" t="s">
        <v>991</v>
      </c>
      <c r="I279" s="413">
        <f t="shared" si="13"/>
        <v>21420</v>
      </c>
      <c r="J279" s="413"/>
      <c r="K279" s="11">
        <v>90</v>
      </c>
    </row>
    <row r="280" spans="1:11" ht="18" customHeight="1">
      <c r="A280" s="7" t="s">
        <v>1008</v>
      </c>
      <c r="B280" s="404" t="s">
        <v>60</v>
      </c>
      <c r="C280" s="404"/>
      <c r="D280" s="404"/>
      <c r="E280" s="404"/>
      <c r="F280" s="34">
        <f t="shared" si="12"/>
        <v>830</v>
      </c>
      <c r="G280" s="9">
        <f t="shared" si="14"/>
        <v>1010.11</v>
      </c>
      <c r="H280" s="10" t="s">
        <v>991</v>
      </c>
      <c r="I280" s="413">
        <f t="shared" si="13"/>
        <v>197540</v>
      </c>
      <c r="J280" s="413"/>
      <c r="K280" s="11">
        <v>830</v>
      </c>
    </row>
    <row r="281" spans="1:11" ht="18" customHeight="1">
      <c r="A281" s="7" t="s">
        <v>1008</v>
      </c>
      <c r="B281" s="404" t="s">
        <v>61</v>
      </c>
      <c r="C281" s="404"/>
      <c r="D281" s="404"/>
      <c r="E281" s="404"/>
      <c r="F281" s="34">
        <f t="shared" si="12"/>
        <v>670</v>
      </c>
      <c r="G281" s="9">
        <f t="shared" si="14"/>
        <v>815.3900000000001</v>
      </c>
      <c r="H281" s="10" t="s">
        <v>991</v>
      </c>
      <c r="I281" s="413">
        <f t="shared" si="13"/>
        <v>159460</v>
      </c>
      <c r="J281" s="413"/>
      <c r="K281" s="11">
        <v>670</v>
      </c>
    </row>
    <row r="282" spans="1:11" ht="18" customHeight="1">
      <c r="A282" s="7" t="s">
        <v>1008</v>
      </c>
      <c r="B282" s="404" t="s">
        <v>62</v>
      </c>
      <c r="C282" s="404"/>
      <c r="D282" s="404"/>
      <c r="E282" s="404"/>
      <c r="F282" s="34">
        <f t="shared" si="12"/>
        <v>260</v>
      </c>
      <c r="G282" s="9">
        <f t="shared" si="14"/>
        <v>316.42</v>
      </c>
      <c r="H282" s="10" t="s">
        <v>991</v>
      </c>
      <c r="I282" s="413">
        <f t="shared" si="13"/>
        <v>61880</v>
      </c>
      <c r="J282" s="413"/>
      <c r="K282" s="11">
        <v>260</v>
      </c>
    </row>
    <row r="283" spans="1:11" ht="18" customHeight="1">
      <c r="A283" s="7" t="s">
        <v>1008</v>
      </c>
      <c r="B283" s="404" t="s">
        <v>63</v>
      </c>
      <c r="C283" s="404"/>
      <c r="D283" s="404"/>
      <c r="E283" s="404"/>
      <c r="F283" s="34">
        <f t="shared" si="12"/>
        <v>420</v>
      </c>
      <c r="G283" s="9">
        <f t="shared" si="14"/>
        <v>511.14000000000004</v>
      </c>
      <c r="H283" s="10" t="s">
        <v>991</v>
      </c>
      <c r="I283" s="413">
        <f t="shared" si="13"/>
        <v>99960</v>
      </c>
      <c r="J283" s="413"/>
      <c r="K283" s="11">
        <v>420</v>
      </c>
    </row>
    <row r="284" spans="1:11" ht="18" customHeight="1">
      <c r="A284" s="7" t="s">
        <v>1008</v>
      </c>
      <c r="B284" s="404" t="s">
        <v>64</v>
      </c>
      <c r="C284" s="404"/>
      <c r="D284" s="404"/>
      <c r="E284" s="404"/>
      <c r="F284" s="34">
        <f t="shared" si="12"/>
        <v>300</v>
      </c>
      <c r="G284" s="9">
        <f t="shared" si="14"/>
        <v>365.1</v>
      </c>
      <c r="H284" s="10" t="s">
        <v>991</v>
      </c>
      <c r="I284" s="413">
        <f t="shared" si="13"/>
        <v>71400</v>
      </c>
      <c r="J284" s="413"/>
      <c r="K284" s="11">
        <v>300</v>
      </c>
    </row>
    <row r="285" spans="1:11" ht="18" customHeight="1">
      <c r="A285" s="7" t="s">
        <v>1008</v>
      </c>
      <c r="B285" s="404" t="s">
        <v>65</v>
      </c>
      <c r="C285" s="404"/>
      <c r="D285" s="404"/>
      <c r="E285" s="404"/>
      <c r="F285" s="34">
        <f t="shared" si="12"/>
        <v>170</v>
      </c>
      <c r="G285" s="9">
        <f t="shared" si="14"/>
        <v>206.89000000000001</v>
      </c>
      <c r="H285" s="10" t="s">
        <v>991</v>
      </c>
      <c r="I285" s="413">
        <f t="shared" si="13"/>
        <v>40460</v>
      </c>
      <c r="J285" s="413"/>
      <c r="K285" s="11">
        <v>170</v>
      </c>
    </row>
    <row r="286" spans="1:11" ht="18" customHeight="1">
      <c r="A286" s="7" t="s">
        <v>1008</v>
      </c>
      <c r="B286" s="404" t="s">
        <v>66</v>
      </c>
      <c r="C286" s="404"/>
      <c r="D286" s="404"/>
      <c r="E286" s="404"/>
      <c r="F286" s="34">
        <f t="shared" si="12"/>
        <v>0</v>
      </c>
      <c r="G286" s="9">
        <f t="shared" si="14"/>
        <v>0</v>
      </c>
      <c r="H286" s="10" t="s">
        <v>991</v>
      </c>
      <c r="I286" s="413">
        <f t="shared" si="13"/>
        <v>0</v>
      </c>
      <c r="J286" s="413"/>
      <c r="K286" s="11">
        <v>0</v>
      </c>
    </row>
    <row r="287" spans="1:11" ht="18" customHeight="1">
      <c r="A287" s="7" t="s">
        <v>1008</v>
      </c>
      <c r="B287" s="404" t="s">
        <v>67</v>
      </c>
      <c r="C287" s="404"/>
      <c r="D287" s="404"/>
      <c r="E287" s="404"/>
      <c r="F287" s="34">
        <f t="shared" si="12"/>
        <v>340</v>
      </c>
      <c r="G287" s="9">
        <f t="shared" si="14"/>
        <v>413.78000000000003</v>
      </c>
      <c r="H287" s="10" t="s">
        <v>991</v>
      </c>
      <c r="I287" s="413">
        <f t="shared" si="13"/>
        <v>80920</v>
      </c>
      <c r="J287" s="413"/>
      <c r="K287" s="11">
        <v>340</v>
      </c>
    </row>
    <row r="288" spans="1:11" ht="18" customHeight="1">
      <c r="A288" s="7" t="s">
        <v>1008</v>
      </c>
      <c r="B288" s="404" t="s">
        <v>68</v>
      </c>
      <c r="C288" s="404"/>
      <c r="D288" s="404"/>
      <c r="E288" s="404"/>
      <c r="F288" s="34">
        <f t="shared" si="12"/>
        <v>210</v>
      </c>
      <c r="G288" s="9">
        <f t="shared" si="14"/>
        <v>255.57000000000002</v>
      </c>
      <c r="H288" s="10" t="s">
        <v>991</v>
      </c>
      <c r="I288" s="413">
        <f t="shared" si="13"/>
        <v>49980</v>
      </c>
      <c r="J288" s="413"/>
      <c r="K288" s="11">
        <v>210</v>
      </c>
    </row>
    <row r="289" spans="1:11" ht="18" customHeight="1">
      <c r="A289" s="7" t="s">
        <v>1008</v>
      </c>
      <c r="B289" s="404" t="s">
        <v>69</v>
      </c>
      <c r="C289" s="404"/>
      <c r="D289" s="404"/>
      <c r="E289" s="404"/>
      <c r="F289" s="34">
        <f t="shared" si="12"/>
        <v>340</v>
      </c>
      <c r="G289" s="9">
        <f t="shared" si="14"/>
        <v>413.78000000000003</v>
      </c>
      <c r="H289" s="10" t="s">
        <v>991</v>
      </c>
      <c r="I289" s="413">
        <f t="shared" si="13"/>
        <v>80920</v>
      </c>
      <c r="J289" s="413"/>
      <c r="K289" s="11">
        <v>340</v>
      </c>
    </row>
    <row r="290" spans="1:11" ht="18" customHeight="1">
      <c r="A290" s="7" t="s">
        <v>1008</v>
      </c>
      <c r="B290" s="404" t="s">
        <v>70</v>
      </c>
      <c r="C290" s="404"/>
      <c r="D290" s="404"/>
      <c r="E290" s="404"/>
      <c r="F290" s="34">
        <f t="shared" si="12"/>
        <v>340</v>
      </c>
      <c r="G290" s="9">
        <f t="shared" si="14"/>
        <v>413.78000000000003</v>
      </c>
      <c r="H290" s="10" t="s">
        <v>991</v>
      </c>
      <c r="I290" s="413">
        <f t="shared" si="13"/>
        <v>80920</v>
      </c>
      <c r="J290" s="413"/>
      <c r="K290" s="11">
        <v>340</v>
      </c>
    </row>
    <row r="291" spans="1:11" ht="18" customHeight="1">
      <c r="A291" s="7" t="s">
        <v>1008</v>
      </c>
      <c r="B291" s="404" t="s">
        <v>71</v>
      </c>
      <c r="C291" s="404"/>
      <c r="D291" s="404"/>
      <c r="E291" s="404"/>
      <c r="F291" s="34">
        <f t="shared" si="12"/>
        <v>260</v>
      </c>
      <c r="G291" s="9">
        <f t="shared" si="14"/>
        <v>316.42</v>
      </c>
      <c r="H291" s="10" t="s">
        <v>991</v>
      </c>
      <c r="I291" s="413">
        <f t="shared" si="13"/>
        <v>61880</v>
      </c>
      <c r="J291" s="413"/>
      <c r="K291" s="11">
        <v>260</v>
      </c>
    </row>
    <row r="292" spans="1:11" ht="18" customHeight="1">
      <c r="A292" s="7" t="s">
        <v>1008</v>
      </c>
      <c r="B292" s="404" t="s">
        <v>72</v>
      </c>
      <c r="C292" s="404"/>
      <c r="D292" s="404"/>
      <c r="E292" s="404"/>
      <c r="F292" s="34">
        <f t="shared" si="12"/>
        <v>670</v>
      </c>
      <c r="G292" s="9">
        <f t="shared" si="14"/>
        <v>815.3900000000001</v>
      </c>
      <c r="H292" s="10" t="s">
        <v>991</v>
      </c>
      <c r="I292" s="413">
        <f t="shared" si="13"/>
        <v>159460</v>
      </c>
      <c r="J292" s="413"/>
      <c r="K292" s="11">
        <v>670</v>
      </c>
    </row>
    <row r="293" spans="1:11" ht="18" customHeight="1">
      <c r="A293" s="7" t="s">
        <v>1008</v>
      </c>
      <c r="B293" s="404" t="s">
        <v>73</v>
      </c>
      <c r="C293" s="404"/>
      <c r="D293" s="404"/>
      <c r="E293" s="404"/>
      <c r="F293" s="34">
        <f t="shared" si="12"/>
        <v>110</v>
      </c>
      <c r="G293" s="9">
        <f t="shared" si="14"/>
        <v>133.87</v>
      </c>
      <c r="H293" s="10" t="s">
        <v>991</v>
      </c>
      <c r="I293" s="413">
        <f t="shared" si="13"/>
        <v>26180</v>
      </c>
      <c r="J293" s="413"/>
      <c r="K293" s="11">
        <v>110</v>
      </c>
    </row>
    <row r="294" spans="1:11" ht="18" customHeight="1">
      <c r="A294" s="7" t="s">
        <v>1008</v>
      </c>
      <c r="B294" s="404" t="s">
        <v>74</v>
      </c>
      <c r="C294" s="404"/>
      <c r="D294" s="404"/>
      <c r="E294" s="404"/>
      <c r="F294" s="34">
        <f t="shared" si="12"/>
        <v>420</v>
      </c>
      <c r="G294" s="9">
        <f t="shared" si="14"/>
        <v>511.14000000000004</v>
      </c>
      <c r="H294" s="10" t="s">
        <v>991</v>
      </c>
      <c r="I294" s="413">
        <f t="shared" si="13"/>
        <v>99960</v>
      </c>
      <c r="J294" s="413"/>
      <c r="K294" s="11">
        <v>420</v>
      </c>
    </row>
    <row r="295" spans="1:11" ht="18" customHeight="1">
      <c r="A295" s="7" t="s">
        <v>1008</v>
      </c>
      <c r="B295" s="404" t="s">
        <v>75</v>
      </c>
      <c r="C295" s="404"/>
      <c r="D295" s="404"/>
      <c r="E295" s="404"/>
      <c r="F295" s="34">
        <f t="shared" si="12"/>
        <v>90</v>
      </c>
      <c r="G295" s="9">
        <f t="shared" si="14"/>
        <v>109.53</v>
      </c>
      <c r="H295" s="10" t="s">
        <v>991</v>
      </c>
      <c r="I295" s="413">
        <f t="shared" si="13"/>
        <v>21420</v>
      </c>
      <c r="J295" s="413"/>
      <c r="K295" s="11">
        <v>90</v>
      </c>
    </row>
    <row r="296" spans="1:11" ht="18" customHeight="1">
      <c r="A296" s="7" t="s">
        <v>1008</v>
      </c>
      <c r="B296" s="404" t="s">
        <v>76</v>
      </c>
      <c r="C296" s="404"/>
      <c r="D296" s="404"/>
      <c r="E296" s="404"/>
      <c r="F296" s="34">
        <f t="shared" si="12"/>
        <v>100</v>
      </c>
      <c r="G296" s="9">
        <f t="shared" si="14"/>
        <v>121.7</v>
      </c>
      <c r="H296" s="10" t="s">
        <v>991</v>
      </c>
      <c r="I296" s="413">
        <f t="shared" si="13"/>
        <v>23800</v>
      </c>
      <c r="J296" s="413"/>
      <c r="K296" s="11">
        <v>100</v>
      </c>
    </row>
    <row r="297" spans="1:11" ht="18" customHeight="1">
      <c r="A297" s="7" t="s">
        <v>1008</v>
      </c>
      <c r="B297" s="404" t="s">
        <v>77</v>
      </c>
      <c r="C297" s="404"/>
      <c r="D297" s="404"/>
      <c r="E297" s="404"/>
      <c r="F297" s="34">
        <f t="shared" si="12"/>
        <v>1650</v>
      </c>
      <c r="G297" s="9">
        <f t="shared" si="14"/>
        <v>2008.0500000000002</v>
      </c>
      <c r="H297" s="10" t="s">
        <v>991</v>
      </c>
      <c r="I297" s="413">
        <f t="shared" si="13"/>
        <v>392700</v>
      </c>
      <c r="J297" s="413"/>
      <c r="K297" s="11">
        <v>1650</v>
      </c>
    </row>
    <row r="298" spans="1:11" ht="18" customHeight="1">
      <c r="A298" s="7" t="s">
        <v>1008</v>
      </c>
      <c r="B298" s="404" t="s">
        <v>78</v>
      </c>
      <c r="C298" s="404"/>
      <c r="D298" s="404"/>
      <c r="E298" s="404"/>
      <c r="F298" s="34">
        <f t="shared" si="12"/>
        <v>170</v>
      </c>
      <c r="G298" s="9">
        <f t="shared" si="14"/>
        <v>206.89000000000001</v>
      </c>
      <c r="H298" s="10" t="s">
        <v>991</v>
      </c>
      <c r="I298" s="413">
        <f t="shared" si="13"/>
        <v>40460</v>
      </c>
      <c r="J298" s="413"/>
      <c r="K298" s="11">
        <v>170</v>
      </c>
    </row>
    <row r="299" spans="1:11" ht="18" customHeight="1">
      <c r="A299" s="7" t="s">
        <v>1008</v>
      </c>
      <c r="B299" s="404" t="s">
        <v>79</v>
      </c>
      <c r="C299" s="404"/>
      <c r="D299" s="404"/>
      <c r="E299" s="404"/>
      <c r="F299" s="34">
        <f t="shared" si="12"/>
        <v>170</v>
      </c>
      <c r="G299" s="9">
        <f t="shared" si="14"/>
        <v>206.89000000000001</v>
      </c>
      <c r="H299" s="10" t="s">
        <v>991</v>
      </c>
      <c r="I299" s="413">
        <f t="shared" si="13"/>
        <v>40460</v>
      </c>
      <c r="J299" s="413"/>
      <c r="K299" s="11">
        <v>170</v>
      </c>
    </row>
    <row r="300" spans="1:11" ht="18" customHeight="1">
      <c r="A300" s="7" t="s">
        <v>1008</v>
      </c>
      <c r="B300" s="404" t="s">
        <v>80</v>
      </c>
      <c r="C300" s="404"/>
      <c r="D300" s="404"/>
      <c r="E300" s="404"/>
      <c r="F300" s="34">
        <f t="shared" si="12"/>
        <v>340</v>
      </c>
      <c r="G300" s="9">
        <f t="shared" si="14"/>
        <v>413.78000000000003</v>
      </c>
      <c r="H300" s="10" t="s">
        <v>991</v>
      </c>
      <c r="I300" s="413">
        <f t="shared" si="13"/>
        <v>80920</v>
      </c>
      <c r="J300" s="413"/>
      <c r="K300" s="11">
        <v>340</v>
      </c>
    </row>
    <row r="301" spans="1:11" ht="18" customHeight="1">
      <c r="A301" s="7" t="s">
        <v>1008</v>
      </c>
      <c r="B301" s="404" t="s">
        <v>81</v>
      </c>
      <c r="C301" s="404"/>
      <c r="D301" s="404"/>
      <c r="E301" s="404"/>
      <c r="F301" s="34">
        <f t="shared" si="12"/>
        <v>510</v>
      </c>
      <c r="G301" s="9">
        <f t="shared" si="14"/>
        <v>620.6700000000001</v>
      </c>
      <c r="H301" s="10" t="s">
        <v>991</v>
      </c>
      <c r="I301" s="413">
        <f t="shared" si="13"/>
        <v>121380</v>
      </c>
      <c r="J301" s="413"/>
      <c r="K301" s="11">
        <v>510</v>
      </c>
    </row>
    <row r="302" spans="1:11" ht="18" customHeight="1">
      <c r="A302" s="7" t="s">
        <v>1008</v>
      </c>
      <c r="B302" s="404" t="s">
        <v>82</v>
      </c>
      <c r="C302" s="404"/>
      <c r="D302" s="404"/>
      <c r="E302" s="404"/>
      <c r="F302" s="34">
        <f t="shared" si="12"/>
        <v>340</v>
      </c>
      <c r="G302" s="9">
        <f t="shared" si="14"/>
        <v>413.78000000000003</v>
      </c>
      <c r="H302" s="10" t="s">
        <v>991</v>
      </c>
      <c r="I302" s="413">
        <f t="shared" si="13"/>
        <v>80920</v>
      </c>
      <c r="J302" s="413"/>
      <c r="K302" s="11">
        <v>340</v>
      </c>
    </row>
    <row r="303" spans="1:11" ht="18" customHeight="1">
      <c r="A303" s="7" t="s">
        <v>1013</v>
      </c>
      <c r="B303" s="404" t="s">
        <v>83</v>
      </c>
      <c r="C303" s="404"/>
      <c r="D303" s="404"/>
      <c r="E303" s="404"/>
      <c r="F303" s="34">
        <f t="shared" si="12"/>
        <v>170</v>
      </c>
      <c r="G303" s="9">
        <f t="shared" si="14"/>
        <v>206.89000000000001</v>
      </c>
      <c r="H303" s="10" t="s">
        <v>991</v>
      </c>
      <c r="I303" s="413">
        <f t="shared" si="13"/>
        <v>40460</v>
      </c>
      <c r="J303" s="413"/>
      <c r="K303" s="11">
        <v>170</v>
      </c>
    </row>
    <row r="304" spans="1:11" ht="18" customHeight="1">
      <c r="A304" s="7" t="s">
        <v>1013</v>
      </c>
      <c r="B304" s="404" t="s">
        <v>84</v>
      </c>
      <c r="C304" s="404"/>
      <c r="D304" s="404"/>
      <c r="E304" s="404"/>
      <c r="F304" s="34">
        <f t="shared" si="12"/>
        <v>510</v>
      </c>
      <c r="G304" s="9">
        <f t="shared" si="14"/>
        <v>620.6700000000001</v>
      </c>
      <c r="H304" s="10" t="s">
        <v>991</v>
      </c>
      <c r="I304" s="413">
        <f t="shared" si="13"/>
        <v>121380</v>
      </c>
      <c r="J304" s="413"/>
      <c r="K304" s="11">
        <v>510</v>
      </c>
    </row>
    <row r="305" spans="1:11" ht="18" customHeight="1">
      <c r="A305" s="7" t="s">
        <v>1013</v>
      </c>
      <c r="B305" s="404" t="s">
        <v>85</v>
      </c>
      <c r="C305" s="404"/>
      <c r="D305" s="404"/>
      <c r="E305" s="404"/>
      <c r="F305" s="34">
        <f t="shared" si="12"/>
        <v>510</v>
      </c>
      <c r="G305" s="9">
        <f t="shared" si="14"/>
        <v>620.6700000000001</v>
      </c>
      <c r="H305" s="10" t="s">
        <v>991</v>
      </c>
      <c r="I305" s="413">
        <f t="shared" si="13"/>
        <v>121380</v>
      </c>
      <c r="J305" s="413"/>
      <c r="K305" s="11">
        <v>510</v>
      </c>
    </row>
    <row r="306" spans="1:11" ht="18" customHeight="1">
      <c r="A306" s="7" t="s">
        <v>1013</v>
      </c>
      <c r="B306" s="404" t="s">
        <v>86</v>
      </c>
      <c r="C306" s="404"/>
      <c r="D306" s="404"/>
      <c r="E306" s="404"/>
      <c r="F306" s="34">
        <f t="shared" si="12"/>
        <v>590</v>
      </c>
      <c r="G306" s="9">
        <f t="shared" si="14"/>
        <v>718.0300000000001</v>
      </c>
      <c r="H306" s="10" t="s">
        <v>991</v>
      </c>
      <c r="I306" s="413">
        <f t="shared" si="13"/>
        <v>140420</v>
      </c>
      <c r="J306" s="413"/>
      <c r="K306" s="11">
        <v>590</v>
      </c>
    </row>
    <row r="307" spans="1:11" ht="18" customHeight="1">
      <c r="A307" s="7" t="s">
        <v>1013</v>
      </c>
      <c r="B307" s="404" t="s">
        <v>87</v>
      </c>
      <c r="C307" s="404"/>
      <c r="D307" s="404"/>
      <c r="E307" s="404"/>
      <c r="F307" s="34">
        <f t="shared" si="12"/>
        <v>510</v>
      </c>
      <c r="G307" s="9">
        <f t="shared" si="14"/>
        <v>620.6700000000001</v>
      </c>
      <c r="H307" s="10" t="s">
        <v>991</v>
      </c>
      <c r="I307" s="413">
        <f t="shared" si="13"/>
        <v>121380</v>
      </c>
      <c r="J307" s="413"/>
      <c r="K307" s="11">
        <v>510</v>
      </c>
    </row>
    <row r="308" spans="1:11" ht="18" customHeight="1">
      <c r="A308" s="7" t="s">
        <v>1013</v>
      </c>
      <c r="B308" s="404" t="s">
        <v>88</v>
      </c>
      <c r="C308" s="404"/>
      <c r="D308" s="404"/>
      <c r="E308" s="404"/>
      <c r="F308" s="34">
        <f t="shared" si="12"/>
        <v>830</v>
      </c>
      <c r="G308" s="9">
        <f t="shared" si="14"/>
        <v>1010.11</v>
      </c>
      <c r="H308" s="10" t="s">
        <v>991</v>
      </c>
      <c r="I308" s="413">
        <f t="shared" si="13"/>
        <v>197540</v>
      </c>
      <c r="J308" s="413"/>
      <c r="K308" s="11">
        <v>830</v>
      </c>
    </row>
    <row r="309" spans="1:11" ht="18" customHeight="1">
      <c r="A309" s="7" t="s">
        <v>1013</v>
      </c>
      <c r="B309" s="404" t="s">
        <v>89</v>
      </c>
      <c r="C309" s="404"/>
      <c r="D309" s="404"/>
      <c r="E309" s="404"/>
      <c r="F309" s="34">
        <f t="shared" si="12"/>
        <v>340</v>
      </c>
      <c r="G309" s="9">
        <f t="shared" si="14"/>
        <v>413.78000000000003</v>
      </c>
      <c r="H309" s="10" t="s">
        <v>991</v>
      </c>
      <c r="I309" s="413">
        <f t="shared" si="13"/>
        <v>80920</v>
      </c>
      <c r="J309" s="413"/>
      <c r="K309" s="11">
        <v>340</v>
      </c>
    </row>
    <row r="310" spans="1:11" ht="18" customHeight="1">
      <c r="A310" s="7" t="s">
        <v>1013</v>
      </c>
      <c r="B310" s="404" t="s">
        <v>90</v>
      </c>
      <c r="C310" s="404"/>
      <c r="D310" s="404"/>
      <c r="E310" s="404"/>
      <c r="F310" s="34">
        <f t="shared" si="12"/>
        <v>340</v>
      </c>
      <c r="G310" s="9">
        <f t="shared" si="14"/>
        <v>413.78000000000003</v>
      </c>
      <c r="H310" s="10" t="s">
        <v>991</v>
      </c>
      <c r="I310" s="413">
        <f t="shared" si="13"/>
        <v>80920</v>
      </c>
      <c r="J310" s="413"/>
      <c r="K310" s="11">
        <v>340</v>
      </c>
    </row>
    <row r="311" spans="1:11" ht="18" customHeight="1">
      <c r="A311" s="7" t="s">
        <v>1013</v>
      </c>
      <c r="B311" s="404" t="s">
        <v>91</v>
      </c>
      <c r="C311" s="404"/>
      <c r="D311" s="404"/>
      <c r="E311" s="404"/>
      <c r="F311" s="34">
        <f t="shared" si="12"/>
        <v>0</v>
      </c>
      <c r="G311" s="9">
        <f t="shared" si="14"/>
        <v>0</v>
      </c>
      <c r="H311" s="419"/>
      <c r="I311" s="419"/>
      <c r="J311" s="419"/>
      <c r="K311" s="419"/>
    </row>
    <row r="312" spans="1:11" ht="18" customHeight="1">
      <c r="A312" s="7" t="s">
        <v>1013</v>
      </c>
      <c r="B312" s="404" t="s">
        <v>92</v>
      </c>
      <c r="C312" s="404"/>
      <c r="D312" s="404"/>
      <c r="E312" s="404"/>
      <c r="F312" s="34">
        <f t="shared" si="12"/>
        <v>670</v>
      </c>
      <c r="G312" s="9">
        <f t="shared" si="14"/>
        <v>815.3900000000001</v>
      </c>
      <c r="H312" s="10" t="s">
        <v>991</v>
      </c>
      <c r="I312" s="413">
        <f t="shared" si="13"/>
        <v>159460</v>
      </c>
      <c r="J312" s="413"/>
      <c r="K312" s="11">
        <v>670</v>
      </c>
    </row>
    <row r="313" spans="1:11" ht="18" customHeight="1">
      <c r="A313" s="7" t="s">
        <v>1013</v>
      </c>
      <c r="B313" s="404" t="s">
        <v>93</v>
      </c>
      <c r="C313" s="404"/>
      <c r="D313" s="404"/>
      <c r="E313" s="404"/>
      <c r="F313" s="34">
        <f t="shared" si="12"/>
        <v>670</v>
      </c>
      <c r="G313" s="9">
        <f t="shared" si="14"/>
        <v>815.3900000000001</v>
      </c>
      <c r="H313" s="10" t="s">
        <v>991</v>
      </c>
      <c r="I313" s="413">
        <f t="shared" si="13"/>
        <v>159460</v>
      </c>
      <c r="J313" s="413"/>
      <c r="K313" s="11">
        <v>670</v>
      </c>
    </row>
    <row r="314" spans="1:11" ht="18" customHeight="1">
      <c r="A314" s="7" t="s">
        <v>1013</v>
      </c>
      <c r="B314" s="404" t="s">
        <v>94</v>
      </c>
      <c r="C314" s="404"/>
      <c r="D314" s="404"/>
      <c r="E314" s="404"/>
      <c r="F314" s="34">
        <f t="shared" si="12"/>
        <v>90</v>
      </c>
      <c r="G314" s="9">
        <f t="shared" si="14"/>
        <v>109.53</v>
      </c>
      <c r="H314" s="10" t="s">
        <v>991</v>
      </c>
      <c r="I314" s="413">
        <f t="shared" si="13"/>
        <v>21420</v>
      </c>
      <c r="J314" s="413"/>
      <c r="K314" s="11">
        <v>90</v>
      </c>
    </row>
    <row r="315" spans="1:11" ht="18" customHeight="1">
      <c r="A315" s="7" t="s">
        <v>1013</v>
      </c>
      <c r="B315" s="404" t="s">
        <v>95</v>
      </c>
      <c r="C315" s="404"/>
      <c r="D315" s="404"/>
      <c r="E315" s="404"/>
      <c r="F315" s="34">
        <f t="shared" si="12"/>
        <v>420</v>
      </c>
      <c r="G315" s="9">
        <f t="shared" si="14"/>
        <v>511.14000000000004</v>
      </c>
      <c r="H315" s="10" t="s">
        <v>991</v>
      </c>
      <c r="I315" s="413">
        <f t="shared" si="13"/>
        <v>99960</v>
      </c>
      <c r="J315" s="413"/>
      <c r="K315" s="11">
        <v>420</v>
      </c>
    </row>
    <row r="316" spans="1:11" ht="18" customHeight="1">
      <c r="A316" s="7" t="s">
        <v>1013</v>
      </c>
      <c r="B316" s="404" t="s">
        <v>96</v>
      </c>
      <c r="C316" s="404"/>
      <c r="D316" s="404"/>
      <c r="E316" s="404"/>
      <c r="F316" s="34">
        <f t="shared" si="12"/>
        <v>130</v>
      </c>
      <c r="G316" s="9">
        <f t="shared" si="14"/>
        <v>158.21</v>
      </c>
      <c r="H316" s="10" t="s">
        <v>991</v>
      </c>
      <c r="I316" s="413">
        <f t="shared" si="13"/>
        <v>30940</v>
      </c>
      <c r="J316" s="413"/>
      <c r="K316" s="11">
        <v>130</v>
      </c>
    </row>
    <row r="317" spans="1:11" ht="18" customHeight="1">
      <c r="A317" s="7" t="s">
        <v>1013</v>
      </c>
      <c r="B317" s="404" t="s">
        <v>97</v>
      </c>
      <c r="C317" s="404"/>
      <c r="D317" s="404"/>
      <c r="E317" s="404"/>
      <c r="F317" s="34">
        <f t="shared" si="12"/>
        <v>340</v>
      </c>
      <c r="G317" s="9">
        <f t="shared" si="14"/>
        <v>413.78000000000003</v>
      </c>
      <c r="H317" s="10" t="s">
        <v>991</v>
      </c>
      <c r="I317" s="413">
        <f t="shared" si="13"/>
        <v>80920</v>
      </c>
      <c r="J317" s="413"/>
      <c r="K317" s="11">
        <v>340</v>
      </c>
    </row>
    <row r="318" spans="1:11" ht="18" customHeight="1">
      <c r="A318" s="7" t="s">
        <v>1013</v>
      </c>
      <c r="B318" s="404" t="s">
        <v>98</v>
      </c>
      <c r="C318" s="404"/>
      <c r="D318" s="404"/>
      <c r="E318" s="404"/>
      <c r="F318" s="34">
        <f t="shared" si="12"/>
        <v>260</v>
      </c>
      <c r="G318" s="9">
        <f t="shared" si="14"/>
        <v>316.42</v>
      </c>
      <c r="H318" s="10" t="s">
        <v>991</v>
      </c>
      <c r="I318" s="413">
        <f t="shared" si="13"/>
        <v>61880</v>
      </c>
      <c r="J318" s="413"/>
      <c r="K318" s="11">
        <v>260</v>
      </c>
    </row>
    <row r="319" spans="1:11" ht="18" customHeight="1">
      <c r="A319" s="7" t="s">
        <v>1013</v>
      </c>
      <c r="B319" s="404" t="s">
        <v>99</v>
      </c>
      <c r="C319" s="404"/>
      <c r="D319" s="404"/>
      <c r="E319" s="404"/>
      <c r="F319" s="34">
        <f t="shared" si="12"/>
        <v>600</v>
      </c>
      <c r="G319" s="9">
        <f t="shared" si="14"/>
        <v>730.2</v>
      </c>
      <c r="H319" s="10" t="s">
        <v>991</v>
      </c>
      <c r="I319" s="413">
        <f t="shared" si="13"/>
        <v>142800</v>
      </c>
      <c r="J319" s="413"/>
      <c r="K319" s="11">
        <v>600</v>
      </c>
    </row>
    <row r="320" spans="1:11" ht="18" customHeight="1">
      <c r="A320" s="7" t="s">
        <v>1013</v>
      </c>
      <c r="B320" s="404" t="s">
        <v>100</v>
      </c>
      <c r="C320" s="404"/>
      <c r="D320" s="404"/>
      <c r="E320" s="404"/>
      <c r="F320" s="34">
        <f t="shared" si="12"/>
        <v>340</v>
      </c>
      <c r="G320" s="9">
        <f t="shared" si="14"/>
        <v>413.78000000000003</v>
      </c>
      <c r="H320" s="10" t="s">
        <v>991</v>
      </c>
      <c r="I320" s="413">
        <f t="shared" si="13"/>
        <v>80920</v>
      </c>
      <c r="J320" s="413"/>
      <c r="K320" s="11">
        <v>340</v>
      </c>
    </row>
    <row r="321" spans="1:11" ht="18" customHeight="1">
      <c r="A321" s="7" t="s">
        <v>1013</v>
      </c>
      <c r="B321" s="404" t="s">
        <v>101</v>
      </c>
      <c r="C321" s="404"/>
      <c r="D321" s="404"/>
      <c r="E321" s="404"/>
      <c r="F321" s="34">
        <f t="shared" si="12"/>
        <v>630</v>
      </c>
      <c r="G321" s="9">
        <f t="shared" si="14"/>
        <v>766.71</v>
      </c>
      <c r="H321" s="10" t="s">
        <v>991</v>
      </c>
      <c r="I321" s="413">
        <f t="shared" si="13"/>
        <v>149940</v>
      </c>
      <c r="J321" s="413"/>
      <c r="K321" s="11">
        <v>630</v>
      </c>
    </row>
    <row r="322" spans="1:11" ht="18" customHeight="1">
      <c r="A322" s="7" t="s">
        <v>1013</v>
      </c>
      <c r="B322" s="404" t="s">
        <v>102</v>
      </c>
      <c r="C322" s="404"/>
      <c r="D322" s="404"/>
      <c r="E322" s="404"/>
      <c r="F322" s="34">
        <f t="shared" si="12"/>
        <v>590</v>
      </c>
      <c r="G322" s="9">
        <f t="shared" si="14"/>
        <v>718.0300000000001</v>
      </c>
      <c r="H322" s="10" t="s">
        <v>991</v>
      </c>
      <c r="I322" s="413">
        <f t="shared" si="13"/>
        <v>140420</v>
      </c>
      <c r="J322" s="413"/>
      <c r="K322" s="11">
        <v>590</v>
      </c>
    </row>
    <row r="323" spans="1:11" ht="18" customHeight="1">
      <c r="A323" s="7" t="s">
        <v>1013</v>
      </c>
      <c r="B323" s="404" t="s">
        <v>103</v>
      </c>
      <c r="C323" s="404"/>
      <c r="D323" s="404"/>
      <c r="E323" s="404"/>
      <c r="F323" s="34">
        <f t="shared" si="12"/>
        <v>550</v>
      </c>
      <c r="G323" s="9">
        <f t="shared" si="14"/>
        <v>669.35</v>
      </c>
      <c r="H323" s="10" t="s">
        <v>991</v>
      </c>
      <c r="I323" s="413">
        <f t="shared" si="13"/>
        <v>130900</v>
      </c>
      <c r="J323" s="413"/>
      <c r="K323" s="11">
        <v>550</v>
      </c>
    </row>
    <row r="324" spans="1:11" ht="18" customHeight="1">
      <c r="A324" s="7" t="s">
        <v>1013</v>
      </c>
      <c r="B324" s="404" t="s">
        <v>104</v>
      </c>
      <c r="C324" s="404"/>
      <c r="D324" s="404"/>
      <c r="E324" s="404"/>
      <c r="F324" s="34">
        <f t="shared" si="12"/>
        <v>340</v>
      </c>
      <c r="G324" s="9">
        <f t="shared" si="14"/>
        <v>413.78000000000003</v>
      </c>
      <c r="H324" s="10" t="s">
        <v>991</v>
      </c>
      <c r="I324" s="413">
        <f>K324*238</f>
        <v>80920</v>
      </c>
      <c r="J324" s="413"/>
      <c r="K324" s="11">
        <v>340</v>
      </c>
    </row>
    <row r="325" spans="1:11" ht="18" customHeight="1">
      <c r="A325" s="7" t="s">
        <v>1013</v>
      </c>
      <c r="B325" s="404" t="s">
        <v>105</v>
      </c>
      <c r="C325" s="404"/>
      <c r="D325" s="404"/>
      <c r="E325" s="404"/>
      <c r="F325" s="34">
        <f t="shared" si="12"/>
        <v>420</v>
      </c>
      <c r="G325" s="9">
        <f t="shared" si="14"/>
        <v>511.14000000000004</v>
      </c>
      <c r="H325" s="10" t="s">
        <v>991</v>
      </c>
      <c r="I325" s="413">
        <f aca="true" t="shared" si="15" ref="I325:I351">K325*238</f>
        <v>99960</v>
      </c>
      <c r="J325" s="413"/>
      <c r="K325" s="11">
        <v>420</v>
      </c>
    </row>
    <row r="326" spans="1:11" ht="18" customHeight="1">
      <c r="A326" s="7" t="s">
        <v>1013</v>
      </c>
      <c r="B326" s="404" t="s">
        <v>106</v>
      </c>
      <c r="C326" s="404"/>
      <c r="D326" s="404"/>
      <c r="E326" s="404"/>
      <c r="F326" s="34">
        <f t="shared" si="12"/>
        <v>340</v>
      </c>
      <c r="G326" s="9">
        <f t="shared" si="14"/>
        <v>413.78000000000003</v>
      </c>
      <c r="H326" s="10" t="s">
        <v>991</v>
      </c>
      <c r="I326" s="413">
        <f t="shared" si="15"/>
        <v>80920</v>
      </c>
      <c r="J326" s="413"/>
      <c r="K326" s="11">
        <v>340</v>
      </c>
    </row>
    <row r="327" spans="1:11" ht="18" customHeight="1">
      <c r="A327" s="7" t="s">
        <v>1013</v>
      </c>
      <c r="B327" s="404" t="s">
        <v>107</v>
      </c>
      <c r="C327" s="404"/>
      <c r="D327" s="404"/>
      <c r="E327" s="404"/>
      <c r="F327" s="34">
        <f t="shared" si="12"/>
        <v>340</v>
      </c>
      <c r="G327" s="9">
        <f t="shared" si="14"/>
        <v>413.78000000000003</v>
      </c>
      <c r="H327" s="10" t="s">
        <v>991</v>
      </c>
      <c r="I327" s="413">
        <f t="shared" si="15"/>
        <v>80920</v>
      </c>
      <c r="J327" s="413"/>
      <c r="K327" s="11">
        <v>340</v>
      </c>
    </row>
    <row r="328" spans="1:11" ht="18" customHeight="1">
      <c r="A328" s="7" t="s">
        <v>1013</v>
      </c>
      <c r="B328" s="404" t="s">
        <v>108</v>
      </c>
      <c r="C328" s="404"/>
      <c r="D328" s="404"/>
      <c r="E328" s="404"/>
      <c r="F328" s="34">
        <f t="shared" si="12"/>
        <v>420</v>
      </c>
      <c r="G328" s="9">
        <f t="shared" si="14"/>
        <v>511.14000000000004</v>
      </c>
      <c r="H328" s="10" t="s">
        <v>991</v>
      </c>
      <c r="I328" s="413">
        <f t="shared" si="15"/>
        <v>99960</v>
      </c>
      <c r="J328" s="413"/>
      <c r="K328" s="11">
        <v>420</v>
      </c>
    </row>
    <row r="329" spans="1:11" ht="18" customHeight="1">
      <c r="A329" s="7" t="s">
        <v>1013</v>
      </c>
      <c r="B329" s="404" t="s">
        <v>109</v>
      </c>
      <c r="C329" s="404"/>
      <c r="D329" s="404"/>
      <c r="E329" s="404"/>
      <c r="F329" s="34">
        <f t="shared" si="12"/>
        <v>260</v>
      </c>
      <c r="G329" s="9">
        <f t="shared" si="14"/>
        <v>316.42</v>
      </c>
      <c r="H329" s="10" t="s">
        <v>991</v>
      </c>
      <c r="I329" s="413">
        <f t="shared" si="15"/>
        <v>61880</v>
      </c>
      <c r="J329" s="413"/>
      <c r="K329" s="11">
        <v>260</v>
      </c>
    </row>
    <row r="330" spans="1:11" ht="18" customHeight="1">
      <c r="A330" s="7" t="s">
        <v>1013</v>
      </c>
      <c r="B330" s="404" t="s">
        <v>110</v>
      </c>
      <c r="C330" s="404"/>
      <c r="D330" s="404"/>
      <c r="E330" s="404"/>
      <c r="F330" s="34">
        <f t="shared" si="12"/>
        <v>590</v>
      </c>
      <c r="G330" s="9">
        <f t="shared" si="14"/>
        <v>718.0300000000001</v>
      </c>
      <c r="H330" s="10" t="s">
        <v>991</v>
      </c>
      <c r="I330" s="413">
        <f t="shared" si="15"/>
        <v>140420</v>
      </c>
      <c r="J330" s="413"/>
      <c r="K330" s="11">
        <v>590</v>
      </c>
    </row>
    <row r="331" spans="1:11" ht="18" customHeight="1">
      <c r="A331" s="7" t="s">
        <v>1013</v>
      </c>
      <c r="B331" s="404" t="s">
        <v>111</v>
      </c>
      <c r="C331" s="404"/>
      <c r="D331" s="404"/>
      <c r="E331" s="404"/>
      <c r="F331" s="34">
        <f t="shared" si="12"/>
        <v>340</v>
      </c>
      <c r="G331" s="9">
        <f t="shared" si="14"/>
        <v>413.78000000000003</v>
      </c>
      <c r="H331" s="10" t="s">
        <v>991</v>
      </c>
      <c r="I331" s="413">
        <f t="shared" si="15"/>
        <v>80920</v>
      </c>
      <c r="J331" s="413"/>
      <c r="K331" s="11">
        <v>340</v>
      </c>
    </row>
    <row r="332" spans="1:11" ht="18" customHeight="1">
      <c r="A332" s="7" t="s">
        <v>1461</v>
      </c>
      <c r="B332" s="404" t="s">
        <v>135</v>
      </c>
      <c r="C332" s="404"/>
      <c r="D332" s="404"/>
      <c r="E332" s="404"/>
      <c r="F332" s="34">
        <v>420</v>
      </c>
      <c r="G332" s="9">
        <f t="shared" si="14"/>
        <v>511.14000000000004</v>
      </c>
      <c r="H332" s="10" t="s">
        <v>991</v>
      </c>
      <c r="I332" s="413">
        <f>K332*238</f>
        <v>180880</v>
      </c>
      <c r="J332" s="413"/>
      <c r="K332" s="11">
        <v>760</v>
      </c>
    </row>
    <row r="333" spans="1:11" ht="18" customHeight="1">
      <c r="A333" s="7" t="s">
        <v>1461</v>
      </c>
      <c r="B333" s="404" t="s">
        <v>112</v>
      </c>
      <c r="C333" s="404"/>
      <c r="D333" s="404"/>
      <c r="E333" s="404"/>
      <c r="F333" s="34">
        <f t="shared" si="12"/>
        <v>760</v>
      </c>
      <c r="G333" s="9">
        <f t="shared" si="14"/>
        <v>924.9200000000001</v>
      </c>
      <c r="H333" s="10" t="s">
        <v>991</v>
      </c>
      <c r="I333" s="413">
        <f t="shared" si="15"/>
        <v>180880</v>
      </c>
      <c r="J333" s="413"/>
      <c r="K333" s="11">
        <v>760</v>
      </c>
    </row>
    <row r="334" spans="1:11" ht="18" customHeight="1">
      <c r="A334" s="7" t="s">
        <v>1461</v>
      </c>
      <c r="B334" s="404" t="s">
        <v>113</v>
      </c>
      <c r="C334" s="404"/>
      <c r="D334" s="404"/>
      <c r="E334" s="404"/>
      <c r="F334" s="34">
        <f aca="true" t="shared" si="16" ref="F334:F351">+K334</f>
        <v>590</v>
      </c>
      <c r="G334" s="9">
        <f t="shared" si="14"/>
        <v>718.0300000000001</v>
      </c>
      <c r="H334" s="10" t="s">
        <v>991</v>
      </c>
      <c r="I334" s="413">
        <f t="shared" si="15"/>
        <v>140420</v>
      </c>
      <c r="J334" s="413"/>
      <c r="K334" s="11">
        <v>590</v>
      </c>
    </row>
    <row r="335" spans="1:11" ht="18" customHeight="1">
      <c r="A335" s="7" t="s">
        <v>1461</v>
      </c>
      <c r="B335" s="404" t="s">
        <v>114</v>
      </c>
      <c r="C335" s="404"/>
      <c r="D335" s="404"/>
      <c r="E335" s="404"/>
      <c r="F335" s="34">
        <f t="shared" si="16"/>
        <v>340</v>
      </c>
      <c r="G335" s="9">
        <f aca="true" t="shared" si="17" ref="G335:G351">+F335*$M$6</f>
        <v>413.78000000000003</v>
      </c>
      <c r="H335" s="10" t="s">
        <v>991</v>
      </c>
      <c r="I335" s="413">
        <f t="shared" si="15"/>
        <v>80920</v>
      </c>
      <c r="J335" s="413"/>
      <c r="K335" s="11">
        <v>340</v>
      </c>
    </row>
    <row r="336" spans="1:11" ht="18" customHeight="1">
      <c r="A336" s="7" t="s">
        <v>774</v>
      </c>
      <c r="B336" s="404" t="s">
        <v>115</v>
      </c>
      <c r="C336" s="404"/>
      <c r="D336" s="404"/>
      <c r="E336" s="404"/>
      <c r="F336" s="34">
        <f t="shared" si="16"/>
        <v>210</v>
      </c>
      <c r="G336" s="9">
        <f t="shared" si="17"/>
        <v>255.57000000000002</v>
      </c>
      <c r="H336" s="10" t="s">
        <v>991</v>
      </c>
      <c r="I336" s="413">
        <f t="shared" si="15"/>
        <v>49980</v>
      </c>
      <c r="J336" s="413"/>
      <c r="K336" s="11">
        <v>210</v>
      </c>
    </row>
    <row r="337" spans="1:11" ht="18" customHeight="1">
      <c r="A337" s="7" t="s">
        <v>774</v>
      </c>
      <c r="B337" s="404" t="s">
        <v>116</v>
      </c>
      <c r="C337" s="404"/>
      <c r="D337" s="404"/>
      <c r="E337" s="404"/>
      <c r="F337" s="34">
        <f t="shared" si="16"/>
        <v>1700</v>
      </c>
      <c r="G337" s="9">
        <f t="shared" si="17"/>
        <v>2068.9</v>
      </c>
      <c r="H337" s="10" t="s">
        <v>991</v>
      </c>
      <c r="I337" s="413">
        <f t="shared" si="15"/>
        <v>404600</v>
      </c>
      <c r="J337" s="413"/>
      <c r="K337" s="11">
        <v>1700</v>
      </c>
    </row>
    <row r="338" spans="1:11" ht="18" customHeight="1">
      <c r="A338" s="7" t="s">
        <v>774</v>
      </c>
      <c r="B338" s="404" t="s">
        <v>117</v>
      </c>
      <c r="C338" s="404"/>
      <c r="D338" s="404"/>
      <c r="E338" s="404"/>
      <c r="F338" s="34">
        <f t="shared" si="16"/>
        <v>340</v>
      </c>
      <c r="G338" s="9">
        <f t="shared" si="17"/>
        <v>413.78000000000003</v>
      </c>
      <c r="H338" s="10" t="s">
        <v>991</v>
      </c>
      <c r="I338" s="413">
        <f t="shared" si="15"/>
        <v>80920</v>
      </c>
      <c r="J338" s="413"/>
      <c r="K338" s="11">
        <v>340</v>
      </c>
    </row>
    <row r="339" spans="1:11" ht="18" customHeight="1">
      <c r="A339" s="7" t="s">
        <v>774</v>
      </c>
      <c r="B339" s="404" t="s">
        <v>118</v>
      </c>
      <c r="C339" s="404"/>
      <c r="D339" s="404"/>
      <c r="E339" s="404"/>
      <c r="F339" s="34">
        <f t="shared" si="16"/>
        <v>5100</v>
      </c>
      <c r="G339" s="9">
        <f t="shared" si="17"/>
        <v>6206.700000000001</v>
      </c>
      <c r="H339" s="10" t="s">
        <v>991</v>
      </c>
      <c r="I339" s="413">
        <f t="shared" si="15"/>
        <v>1213800</v>
      </c>
      <c r="J339" s="413"/>
      <c r="K339" s="11">
        <v>5100</v>
      </c>
    </row>
    <row r="340" spans="1:11" ht="18" customHeight="1">
      <c r="A340" s="7" t="s">
        <v>774</v>
      </c>
      <c r="B340" s="404" t="s">
        <v>119</v>
      </c>
      <c r="C340" s="404"/>
      <c r="D340" s="404"/>
      <c r="E340" s="404"/>
      <c r="F340" s="34">
        <f t="shared" si="16"/>
        <v>1300</v>
      </c>
      <c r="G340" s="9">
        <f t="shared" si="17"/>
        <v>1582.1000000000001</v>
      </c>
      <c r="H340" s="10" t="s">
        <v>991</v>
      </c>
      <c r="I340" s="413">
        <f t="shared" si="15"/>
        <v>309400</v>
      </c>
      <c r="J340" s="413"/>
      <c r="K340" s="11">
        <v>1300</v>
      </c>
    </row>
    <row r="341" spans="1:11" ht="18" customHeight="1">
      <c r="A341" s="7" t="s">
        <v>774</v>
      </c>
      <c r="B341" s="404" t="s">
        <v>120</v>
      </c>
      <c r="C341" s="404"/>
      <c r="D341" s="404"/>
      <c r="E341" s="404"/>
      <c r="F341" s="34">
        <f t="shared" si="16"/>
        <v>260</v>
      </c>
      <c r="G341" s="9">
        <f t="shared" si="17"/>
        <v>316.42</v>
      </c>
      <c r="H341" s="10" t="s">
        <v>991</v>
      </c>
      <c r="I341" s="413">
        <f t="shared" si="15"/>
        <v>61880</v>
      </c>
      <c r="J341" s="413"/>
      <c r="K341" s="11">
        <v>260</v>
      </c>
    </row>
    <row r="342" spans="1:11" ht="18" customHeight="1">
      <c r="A342" s="7" t="s">
        <v>774</v>
      </c>
      <c r="B342" s="404" t="s">
        <v>121</v>
      </c>
      <c r="C342" s="404"/>
      <c r="D342" s="404"/>
      <c r="E342" s="404"/>
      <c r="F342" s="34">
        <f t="shared" si="16"/>
        <v>520</v>
      </c>
      <c r="G342" s="9">
        <f t="shared" si="17"/>
        <v>632.84</v>
      </c>
      <c r="H342" s="10" t="s">
        <v>991</v>
      </c>
      <c r="I342" s="413">
        <f t="shared" si="15"/>
        <v>123760</v>
      </c>
      <c r="J342" s="413"/>
      <c r="K342" s="11">
        <v>520</v>
      </c>
    </row>
    <row r="343" spans="1:11" ht="18" customHeight="1">
      <c r="A343" s="7" t="s">
        <v>774</v>
      </c>
      <c r="B343" s="404" t="s">
        <v>122</v>
      </c>
      <c r="C343" s="404"/>
      <c r="D343" s="404"/>
      <c r="E343" s="404"/>
      <c r="F343" s="34">
        <f t="shared" si="16"/>
        <v>420</v>
      </c>
      <c r="G343" s="9">
        <f t="shared" si="17"/>
        <v>511.14000000000004</v>
      </c>
      <c r="H343" s="10" t="s">
        <v>991</v>
      </c>
      <c r="I343" s="413">
        <f t="shared" si="15"/>
        <v>99960</v>
      </c>
      <c r="J343" s="413"/>
      <c r="K343" s="11">
        <v>420</v>
      </c>
    </row>
    <row r="344" spans="1:11" ht="18" customHeight="1">
      <c r="A344" s="7" t="s">
        <v>774</v>
      </c>
      <c r="B344" s="404" t="s">
        <v>123</v>
      </c>
      <c r="C344" s="404"/>
      <c r="D344" s="404"/>
      <c r="E344" s="404"/>
      <c r="F344" s="34">
        <f t="shared" si="16"/>
        <v>510</v>
      </c>
      <c r="G344" s="9">
        <f t="shared" si="17"/>
        <v>620.6700000000001</v>
      </c>
      <c r="H344" s="10" t="s">
        <v>991</v>
      </c>
      <c r="I344" s="413">
        <f t="shared" si="15"/>
        <v>121380</v>
      </c>
      <c r="J344" s="413"/>
      <c r="K344" s="11">
        <v>510</v>
      </c>
    </row>
    <row r="345" spans="1:11" ht="18" customHeight="1">
      <c r="A345" s="7" t="s">
        <v>774</v>
      </c>
      <c r="B345" s="404" t="s">
        <v>124</v>
      </c>
      <c r="C345" s="404"/>
      <c r="D345" s="404"/>
      <c r="E345" s="404"/>
      <c r="F345" s="34">
        <f t="shared" si="16"/>
        <v>670</v>
      </c>
      <c r="G345" s="9">
        <f t="shared" si="17"/>
        <v>815.3900000000001</v>
      </c>
      <c r="H345" s="10" t="s">
        <v>991</v>
      </c>
      <c r="I345" s="413">
        <f t="shared" si="15"/>
        <v>159460</v>
      </c>
      <c r="J345" s="413"/>
      <c r="K345" s="11">
        <v>670</v>
      </c>
    </row>
    <row r="346" spans="1:11" ht="18" customHeight="1">
      <c r="A346" s="7" t="s">
        <v>774</v>
      </c>
      <c r="B346" s="404" t="s">
        <v>125</v>
      </c>
      <c r="C346" s="404"/>
      <c r="D346" s="404"/>
      <c r="E346" s="404"/>
      <c r="F346" s="34">
        <f t="shared" si="16"/>
        <v>170</v>
      </c>
      <c r="G346" s="9">
        <f t="shared" si="17"/>
        <v>206.89000000000001</v>
      </c>
      <c r="H346" s="10" t="s">
        <v>991</v>
      </c>
      <c r="I346" s="413">
        <f t="shared" si="15"/>
        <v>40460</v>
      </c>
      <c r="J346" s="413"/>
      <c r="K346" s="11">
        <v>170</v>
      </c>
    </row>
    <row r="347" spans="1:11" ht="18" customHeight="1">
      <c r="A347" s="7" t="s">
        <v>774</v>
      </c>
      <c r="B347" s="404" t="s">
        <v>126</v>
      </c>
      <c r="C347" s="404"/>
      <c r="D347" s="404"/>
      <c r="E347" s="404"/>
      <c r="F347" s="34">
        <f t="shared" si="16"/>
        <v>170</v>
      </c>
      <c r="G347" s="9">
        <f t="shared" si="17"/>
        <v>206.89000000000001</v>
      </c>
      <c r="H347" s="10" t="s">
        <v>991</v>
      </c>
      <c r="I347" s="413">
        <f t="shared" si="15"/>
        <v>40460</v>
      </c>
      <c r="J347" s="413"/>
      <c r="K347" s="11">
        <v>170</v>
      </c>
    </row>
    <row r="348" spans="1:11" ht="18" customHeight="1">
      <c r="A348" s="7" t="s">
        <v>774</v>
      </c>
      <c r="B348" s="404" t="s">
        <v>127</v>
      </c>
      <c r="C348" s="404"/>
      <c r="D348" s="404"/>
      <c r="E348" s="404"/>
      <c r="F348" s="34">
        <f t="shared" si="16"/>
        <v>90</v>
      </c>
      <c r="G348" s="9">
        <f t="shared" si="17"/>
        <v>109.53</v>
      </c>
      <c r="H348" s="10" t="s">
        <v>991</v>
      </c>
      <c r="I348" s="413">
        <f t="shared" si="15"/>
        <v>21420</v>
      </c>
      <c r="J348" s="413"/>
      <c r="K348" s="11">
        <v>90</v>
      </c>
    </row>
    <row r="349" spans="1:11" ht="18" customHeight="1">
      <c r="A349" s="7" t="s">
        <v>774</v>
      </c>
      <c r="B349" s="404" t="s">
        <v>128</v>
      </c>
      <c r="C349" s="404"/>
      <c r="D349" s="404"/>
      <c r="E349" s="404"/>
      <c r="F349" s="34">
        <f t="shared" si="16"/>
        <v>170</v>
      </c>
      <c r="G349" s="9">
        <f t="shared" si="17"/>
        <v>206.89000000000001</v>
      </c>
      <c r="H349" s="10" t="s">
        <v>991</v>
      </c>
      <c r="I349" s="413">
        <f t="shared" si="15"/>
        <v>40460</v>
      </c>
      <c r="J349" s="413"/>
      <c r="K349" s="11">
        <v>170</v>
      </c>
    </row>
    <row r="350" spans="1:11" ht="18" customHeight="1">
      <c r="A350" s="7" t="s">
        <v>774</v>
      </c>
      <c r="B350" s="404" t="s">
        <v>129</v>
      </c>
      <c r="C350" s="404"/>
      <c r="D350" s="404"/>
      <c r="E350" s="404"/>
      <c r="F350" s="34">
        <f t="shared" si="16"/>
        <v>170</v>
      </c>
      <c r="G350" s="9">
        <f t="shared" si="17"/>
        <v>206.89000000000001</v>
      </c>
      <c r="H350" s="10" t="s">
        <v>991</v>
      </c>
      <c r="I350" s="413">
        <f t="shared" si="15"/>
        <v>40460</v>
      </c>
      <c r="J350" s="413"/>
      <c r="K350" s="11">
        <v>170</v>
      </c>
    </row>
    <row r="351" spans="1:11" ht="18" customHeight="1">
      <c r="A351" s="7" t="s">
        <v>774</v>
      </c>
      <c r="B351" s="404" t="s">
        <v>130</v>
      </c>
      <c r="C351" s="404"/>
      <c r="D351" s="404"/>
      <c r="E351" s="404"/>
      <c r="F351" s="34">
        <f t="shared" si="16"/>
        <v>1300</v>
      </c>
      <c r="G351" s="9">
        <f t="shared" si="17"/>
        <v>1582.1000000000001</v>
      </c>
      <c r="H351" s="10" t="s">
        <v>991</v>
      </c>
      <c r="I351" s="413">
        <f t="shared" si="15"/>
        <v>309400</v>
      </c>
      <c r="J351" s="413"/>
      <c r="K351" s="11">
        <v>1300</v>
      </c>
    </row>
  </sheetData>
  <sheetProtection password="CC06" sheet="1" objects="1" scenarios="1"/>
  <mergeCells count="697">
    <mergeCell ref="B347:E347"/>
    <mergeCell ref="I347:J347"/>
    <mergeCell ref="B19:E19"/>
    <mergeCell ref="I19:J19"/>
    <mergeCell ref="B332:E332"/>
    <mergeCell ref="I332:J332"/>
    <mergeCell ref="B95:E95"/>
    <mergeCell ref="I95:J95"/>
    <mergeCell ref="B84:E84"/>
    <mergeCell ref="I84:J84"/>
    <mergeCell ref="B351:E351"/>
    <mergeCell ref="I351:J351"/>
    <mergeCell ref="B349:E349"/>
    <mergeCell ref="I349:J349"/>
    <mergeCell ref="B350:E350"/>
    <mergeCell ref="I350:J350"/>
    <mergeCell ref="B343:E343"/>
    <mergeCell ref="I343:J343"/>
    <mergeCell ref="B344:E344"/>
    <mergeCell ref="I344:J344"/>
    <mergeCell ref="B348:E348"/>
    <mergeCell ref="I348:J348"/>
    <mergeCell ref="B345:E345"/>
    <mergeCell ref="I345:J345"/>
    <mergeCell ref="B346:E346"/>
    <mergeCell ref="I346:J346"/>
    <mergeCell ref="B340:E340"/>
    <mergeCell ref="I340:J340"/>
    <mergeCell ref="B341:E341"/>
    <mergeCell ref="I341:J341"/>
    <mergeCell ref="B342:E342"/>
    <mergeCell ref="I342:J342"/>
    <mergeCell ref="B337:E337"/>
    <mergeCell ref="I337:J337"/>
    <mergeCell ref="B338:E338"/>
    <mergeCell ref="I338:J338"/>
    <mergeCell ref="B339:E339"/>
    <mergeCell ref="I339:J339"/>
    <mergeCell ref="B334:E334"/>
    <mergeCell ref="I334:J334"/>
    <mergeCell ref="B335:E335"/>
    <mergeCell ref="I335:J335"/>
    <mergeCell ref="B336:E336"/>
    <mergeCell ref="I336:J336"/>
    <mergeCell ref="B330:E330"/>
    <mergeCell ref="I330:J330"/>
    <mergeCell ref="B331:E331"/>
    <mergeCell ref="I331:J331"/>
    <mergeCell ref="B333:E333"/>
    <mergeCell ref="I333:J333"/>
    <mergeCell ref="B327:E327"/>
    <mergeCell ref="I327:J327"/>
    <mergeCell ref="B328:E328"/>
    <mergeCell ref="I328:J328"/>
    <mergeCell ref="B329:E329"/>
    <mergeCell ref="I329:J329"/>
    <mergeCell ref="B324:E324"/>
    <mergeCell ref="I324:J324"/>
    <mergeCell ref="B325:E325"/>
    <mergeCell ref="I325:J325"/>
    <mergeCell ref="B326:E326"/>
    <mergeCell ref="I326:J326"/>
    <mergeCell ref="B321:E321"/>
    <mergeCell ref="I321:J321"/>
    <mergeCell ref="B322:E322"/>
    <mergeCell ref="I322:J322"/>
    <mergeCell ref="B323:E323"/>
    <mergeCell ref="I323:J323"/>
    <mergeCell ref="B318:E318"/>
    <mergeCell ref="I318:J318"/>
    <mergeCell ref="B319:E319"/>
    <mergeCell ref="I319:J319"/>
    <mergeCell ref="B320:E320"/>
    <mergeCell ref="I320:J320"/>
    <mergeCell ref="B315:E315"/>
    <mergeCell ref="I315:J315"/>
    <mergeCell ref="B316:E316"/>
    <mergeCell ref="I316:J316"/>
    <mergeCell ref="B317:E317"/>
    <mergeCell ref="I317:J317"/>
    <mergeCell ref="B312:E312"/>
    <mergeCell ref="I312:J312"/>
    <mergeCell ref="B313:E313"/>
    <mergeCell ref="I313:J313"/>
    <mergeCell ref="B314:E314"/>
    <mergeCell ref="I314:J314"/>
    <mergeCell ref="B309:E309"/>
    <mergeCell ref="I309:J309"/>
    <mergeCell ref="B310:E310"/>
    <mergeCell ref="I310:J310"/>
    <mergeCell ref="B311:E311"/>
    <mergeCell ref="H311:K311"/>
    <mergeCell ref="B306:E306"/>
    <mergeCell ref="I306:J306"/>
    <mergeCell ref="B307:E307"/>
    <mergeCell ref="I307:J307"/>
    <mergeCell ref="B308:E308"/>
    <mergeCell ref="I308:J308"/>
    <mergeCell ref="B303:E303"/>
    <mergeCell ref="I303:J303"/>
    <mergeCell ref="B304:E304"/>
    <mergeCell ref="I304:J304"/>
    <mergeCell ref="B305:E305"/>
    <mergeCell ref="I305:J305"/>
    <mergeCell ref="B300:E300"/>
    <mergeCell ref="I300:J300"/>
    <mergeCell ref="B301:E301"/>
    <mergeCell ref="I301:J301"/>
    <mergeCell ref="B302:E302"/>
    <mergeCell ref="I302:J302"/>
    <mergeCell ref="B297:E297"/>
    <mergeCell ref="I297:J297"/>
    <mergeCell ref="B298:E298"/>
    <mergeCell ref="I298:J298"/>
    <mergeCell ref="B299:E299"/>
    <mergeCell ref="I299:J299"/>
    <mergeCell ref="B294:E294"/>
    <mergeCell ref="I294:J294"/>
    <mergeCell ref="B295:E295"/>
    <mergeCell ref="I295:J295"/>
    <mergeCell ref="B296:E296"/>
    <mergeCell ref="I296:J296"/>
    <mergeCell ref="B291:E291"/>
    <mergeCell ref="I291:J291"/>
    <mergeCell ref="B292:E292"/>
    <mergeCell ref="I292:J292"/>
    <mergeCell ref="B293:E293"/>
    <mergeCell ref="I293:J293"/>
    <mergeCell ref="B288:E288"/>
    <mergeCell ref="I288:J288"/>
    <mergeCell ref="B289:E289"/>
    <mergeCell ref="I289:J289"/>
    <mergeCell ref="B290:E290"/>
    <mergeCell ref="I290:J290"/>
    <mergeCell ref="B285:E285"/>
    <mergeCell ref="I285:J285"/>
    <mergeCell ref="B286:E286"/>
    <mergeCell ref="I286:J286"/>
    <mergeCell ref="B287:E287"/>
    <mergeCell ref="I287:J287"/>
    <mergeCell ref="B282:E282"/>
    <mergeCell ref="I282:J282"/>
    <mergeCell ref="B283:E283"/>
    <mergeCell ref="I283:J283"/>
    <mergeCell ref="B284:E284"/>
    <mergeCell ref="I284:J284"/>
    <mergeCell ref="B279:E279"/>
    <mergeCell ref="I279:J279"/>
    <mergeCell ref="B280:E280"/>
    <mergeCell ref="I280:J280"/>
    <mergeCell ref="B281:E281"/>
    <mergeCell ref="I281:J281"/>
    <mergeCell ref="B276:E276"/>
    <mergeCell ref="I276:J276"/>
    <mergeCell ref="B277:E277"/>
    <mergeCell ref="I277:J277"/>
    <mergeCell ref="B278:E278"/>
    <mergeCell ref="I278:J278"/>
    <mergeCell ref="B273:E273"/>
    <mergeCell ref="I273:J273"/>
    <mergeCell ref="B274:E274"/>
    <mergeCell ref="I274:J274"/>
    <mergeCell ref="B275:E275"/>
    <mergeCell ref="I275:J275"/>
    <mergeCell ref="B270:E270"/>
    <mergeCell ref="I270:J270"/>
    <mergeCell ref="B271:E271"/>
    <mergeCell ref="I271:J271"/>
    <mergeCell ref="B272:E272"/>
    <mergeCell ref="I272:J272"/>
    <mergeCell ref="B267:E267"/>
    <mergeCell ref="I267:J267"/>
    <mergeCell ref="B268:E268"/>
    <mergeCell ref="I268:J268"/>
    <mergeCell ref="B269:E269"/>
    <mergeCell ref="I269:J269"/>
    <mergeCell ref="B264:E264"/>
    <mergeCell ref="I264:J264"/>
    <mergeCell ref="B265:E265"/>
    <mergeCell ref="I265:J265"/>
    <mergeCell ref="B266:E266"/>
    <mergeCell ref="I266:J266"/>
    <mergeCell ref="B261:E261"/>
    <mergeCell ref="I261:J261"/>
    <mergeCell ref="B262:E262"/>
    <mergeCell ref="I262:J262"/>
    <mergeCell ref="B263:E263"/>
    <mergeCell ref="I263:J263"/>
    <mergeCell ref="B258:E258"/>
    <mergeCell ref="I258:J258"/>
    <mergeCell ref="B259:E259"/>
    <mergeCell ref="I259:J259"/>
    <mergeCell ref="B260:E260"/>
    <mergeCell ref="I260:J260"/>
    <mergeCell ref="B255:E255"/>
    <mergeCell ref="I255:J255"/>
    <mergeCell ref="B256:E256"/>
    <mergeCell ref="I256:J256"/>
    <mergeCell ref="B257:E257"/>
    <mergeCell ref="I257:J257"/>
    <mergeCell ref="B252:E252"/>
    <mergeCell ref="I252:J252"/>
    <mergeCell ref="B253:E253"/>
    <mergeCell ref="I253:J253"/>
    <mergeCell ref="B254:E254"/>
    <mergeCell ref="I254:J254"/>
    <mergeCell ref="B249:E249"/>
    <mergeCell ref="I249:J249"/>
    <mergeCell ref="B250:E250"/>
    <mergeCell ref="I250:J250"/>
    <mergeCell ref="B251:E251"/>
    <mergeCell ref="I251:J251"/>
    <mergeCell ref="B246:E246"/>
    <mergeCell ref="I246:J246"/>
    <mergeCell ref="B247:E247"/>
    <mergeCell ref="I247:J247"/>
    <mergeCell ref="B248:E248"/>
    <mergeCell ref="I248:J248"/>
    <mergeCell ref="B243:E243"/>
    <mergeCell ref="I243:J243"/>
    <mergeCell ref="B244:E244"/>
    <mergeCell ref="I244:J244"/>
    <mergeCell ref="B245:E245"/>
    <mergeCell ref="I245:J245"/>
    <mergeCell ref="B240:E240"/>
    <mergeCell ref="I240:J240"/>
    <mergeCell ref="B241:E241"/>
    <mergeCell ref="I241:J241"/>
    <mergeCell ref="B242:E242"/>
    <mergeCell ref="I242:J242"/>
    <mergeCell ref="B237:E237"/>
    <mergeCell ref="I237:J237"/>
    <mergeCell ref="B238:E238"/>
    <mergeCell ref="I238:J238"/>
    <mergeCell ref="B239:E239"/>
    <mergeCell ref="I239:J239"/>
    <mergeCell ref="B234:E234"/>
    <mergeCell ref="I234:J234"/>
    <mergeCell ref="B235:E235"/>
    <mergeCell ref="I235:J235"/>
    <mergeCell ref="B236:E236"/>
    <mergeCell ref="I236:J236"/>
    <mergeCell ref="B231:E231"/>
    <mergeCell ref="I231:J231"/>
    <mergeCell ref="B232:E232"/>
    <mergeCell ref="I232:J232"/>
    <mergeCell ref="B233:E233"/>
    <mergeCell ref="I233:J233"/>
    <mergeCell ref="B228:E228"/>
    <mergeCell ref="I228:J228"/>
    <mergeCell ref="B229:E229"/>
    <mergeCell ref="I229:J229"/>
    <mergeCell ref="B230:E230"/>
    <mergeCell ref="I230:J230"/>
    <mergeCell ref="B225:E225"/>
    <mergeCell ref="I225:J225"/>
    <mergeCell ref="B226:E226"/>
    <mergeCell ref="I226:J226"/>
    <mergeCell ref="B227:E227"/>
    <mergeCell ref="I227:J227"/>
    <mergeCell ref="B222:E222"/>
    <mergeCell ref="I222:J222"/>
    <mergeCell ref="B223:E223"/>
    <mergeCell ref="I223:J223"/>
    <mergeCell ref="B224:E224"/>
    <mergeCell ref="I224:J224"/>
    <mergeCell ref="B219:E219"/>
    <mergeCell ref="I219:J219"/>
    <mergeCell ref="B220:E220"/>
    <mergeCell ref="I220:J220"/>
    <mergeCell ref="B221:E221"/>
    <mergeCell ref="I221:J221"/>
    <mergeCell ref="B216:E216"/>
    <mergeCell ref="I216:J216"/>
    <mergeCell ref="B217:E217"/>
    <mergeCell ref="I217:J217"/>
    <mergeCell ref="B218:E218"/>
    <mergeCell ref="I218:J218"/>
    <mergeCell ref="B213:E213"/>
    <mergeCell ref="I213:J213"/>
    <mergeCell ref="B214:E214"/>
    <mergeCell ref="I214:J214"/>
    <mergeCell ref="B215:E215"/>
    <mergeCell ref="I215:J215"/>
    <mergeCell ref="B210:E210"/>
    <mergeCell ref="I210:J210"/>
    <mergeCell ref="B211:E211"/>
    <mergeCell ref="I211:J211"/>
    <mergeCell ref="B212:E212"/>
    <mergeCell ref="I212:J212"/>
    <mergeCell ref="B207:E207"/>
    <mergeCell ref="I207:J207"/>
    <mergeCell ref="B208:E208"/>
    <mergeCell ref="I208:J208"/>
    <mergeCell ref="B209:E209"/>
    <mergeCell ref="I209:J209"/>
    <mergeCell ref="B204:E204"/>
    <mergeCell ref="I204:J204"/>
    <mergeCell ref="B205:E205"/>
    <mergeCell ref="I205:J205"/>
    <mergeCell ref="B206:E206"/>
    <mergeCell ref="I206:J206"/>
    <mergeCell ref="B201:E201"/>
    <mergeCell ref="I201:J201"/>
    <mergeCell ref="B202:E202"/>
    <mergeCell ref="I202:J202"/>
    <mergeCell ref="B203:E203"/>
    <mergeCell ref="I203:J203"/>
    <mergeCell ref="B198:E198"/>
    <mergeCell ref="I198:J198"/>
    <mergeCell ref="B199:E199"/>
    <mergeCell ref="I199:J199"/>
    <mergeCell ref="B200:E200"/>
    <mergeCell ref="I200:J200"/>
    <mergeCell ref="B195:E195"/>
    <mergeCell ref="I195:J195"/>
    <mergeCell ref="B196:E196"/>
    <mergeCell ref="I196:J196"/>
    <mergeCell ref="B197:E197"/>
    <mergeCell ref="I197:J197"/>
    <mergeCell ref="B192:E192"/>
    <mergeCell ref="I192:J192"/>
    <mergeCell ref="B193:E193"/>
    <mergeCell ref="I193:J193"/>
    <mergeCell ref="B194:E194"/>
    <mergeCell ref="I194:J194"/>
    <mergeCell ref="B189:E189"/>
    <mergeCell ref="I189:J189"/>
    <mergeCell ref="B190:E190"/>
    <mergeCell ref="I190:J190"/>
    <mergeCell ref="B191:E191"/>
    <mergeCell ref="I191:J191"/>
    <mergeCell ref="B185:E185"/>
    <mergeCell ref="I185:J185"/>
    <mergeCell ref="B186:E186"/>
    <mergeCell ref="I186:J186"/>
    <mergeCell ref="B188:E188"/>
    <mergeCell ref="I188:J188"/>
    <mergeCell ref="B187:E187"/>
    <mergeCell ref="I187:J187"/>
    <mergeCell ref="B182:E182"/>
    <mergeCell ref="I182:J182"/>
    <mergeCell ref="B183:E183"/>
    <mergeCell ref="I183:J183"/>
    <mergeCell ref="B184:E184"/>
    <mergeCell ref="I184:J184"/>
    <mergeCell ref="B179:E179"/>
    <mergeCell ref="I179:J179"/>
    <mergeCell ref="B180:E180"/>
    <mergeCell ref="I180:J180"/>
    <mergeCell ref="B181:E181"/>
    <mergeCell ref="I181:J181"/>
    <mergeCell ref="B176:E176"/>
    <mergeCell ref="I176:J176"/>
    <mergeCell ref="B177:E177"/>
    <mergeCell ref="I177:J177"/>
    <mergeCell ref="B178:E178"/>
    <mergeCell ref="I178:J178"/>
    <mergeCell ref="B173:E173"/>
    <mergeCell ref="I173:J173"/>
    <mergeCell ref="B174:E174"/>
    <mergeCell ref="I174:J174"/>
    <mergeCell ref="B175:E175"/>
    <mergeCell ref="I175:J175"/>
    <mergeCell ref="B170:E170"/>
    <mergeCell ref="I170:J170"/>
    <mergeCell ref="B171:E171"/>
    <mergeCell ref="I171:J171"/>
    <mergeCell ref="B172:E172"/>
    <mergeCell ref="I172:J172"/>
    <mergeCell ref="B167:E167"/>
    <mergeCell ref="I167:J167"/>
    <mergeCell ref="B168:E168"/>
    <mergeCell ref="I168:J168"/>
    <mergeCell ref="B169:E169"/>
    <mergeCell ref="I169:J169"/>
    <mergeCell ref="B164:E164"/>
    <mergeCell ref="I164:J164"/>
    <mergeCell ref="B165:E165"/>
    <mergeCell ref="I165:J165"/>
    <mergeCell ref="B166:E166"/>
    <mergeCell ref="I166:J166"/>
    <mergeCell ref="B161:E161"/>
    <mergeCell ref="I161:J161"/>
    <mergeCell ref="B162:E162"/>
    <mergeCell ref="I162:J162"/>
    <mergeCell ref="B163:E163"/>
    <mergeCell ref="I163:J163"/>
    <mergeCell ref="B158:E158"/>
    <mergeCell ref="I158:J158"/>
    <mergeCell ref="B159:E159"/>
    <mergeCell ref="I159:J159"/>
    <mergeCell ref="B160:E160"/>
    <mergeCell ref="I160:J160"/>
    <mergeCell ref="B155:E155"/>
    <mergeCell ref="I155:J155"/>
    <mergeCell ref="B156:E156"/>
    <mergeCell ref="I156:J156"/>
    <mergeCell ref="B157:E157"/>
    <mergeCell ref="I157:J157"/>
    <mergeCell ref="B152:E152"/>
    <mergeCell ref="I152:J152"/>
    <mergeCell ref="B153:E153"/>
    <mergeCell ref="I153:J153"/>
    <mergeCell ref="B154:E154"/>
    <mergeCell ref="I154:J154"/>
    <mergeCell ref="B149:E149"/>
    <mergeCell ref="I149:J149"/>
    <mergeCell ref="B150:E150"/>
    <mergeCell ref="I150:J150"/>
    <mergeCell ref="B151:E151"/>
    <mergeCell ref="I151:J151"/>
    <mergeCell ref="B146:E146"/>
    <mergeCell ref="I146:J146"/>
    <mergeCell ref="B147:E147"/>
    <mergeCell ref="I147:J147"/>
    <mergeCell ref="B148:E148"/>
    <mergeCell ref="I148:J148"/>
    <mergeCell ref="B143:E143"/>
    <mergeCell ref="I143:J143"/>
    <mergeCell ref="B144:E144"/>
    <mergeCell ref="I144:J144"/>
    <mergeCell ref="B145:E145"/>
    <mergeCell ref="I145:J145"/>
    <mergeCell ref="B140:E140"/>
    <mergeCell ref="I140:J140"/>
    <mergeCell ref="B141:E141"/>
    <mergeCell ref="I141:J141"/>
    <mergeCell ref="B142:E142"/>
    <mergeCell ref="I142:J142"/>
    <mergeCell ref="B137:E137"/>
    <mergeCell ref="I137:J137"/>
    <mergeCell ref="B138:E138"/>
    <mergeCell ref="I138:J138"/>
    <mergeCell ref="B139:E139"/>
    <mergeCell ref="I139:J139"/>
    <mergeCell ref="B134:E134"/>
    <mergeCell ref="I134:J134"/>
    <mergeCell ref="B135:E135"/>
    <mergeCell ref="I135:J135"/>
    <mergeCell ref="B136:E136"/>
    <mergeCell ref="I136:J136"/>
    <mergeCell ref="B131:E131"/>
    <mergeCell ref="I131:J131"/>
    <mergeCell ref="B132:E132"/>
    <mergeCell ref="I132:J132"/>
    <mergeCell ref="B133:E133"/>
    <mergeCell ref="I133:J133"/>
    <mergeCell ref="B128:E128"/>
    <mergeCell ref="I128:J128"/>
    <mergeCell ref="B129:E129"/>
    <mergeCell ref="I129:J129"/>
    <mergeCell ref="B130:E130"/>
    <mergeCell ref="I130:J130"/>
    <mergeCell ref="B125:E125"/>
    <mergeCell ref="I125:J125"/>
    <mergeCell ref="B126:E126"/>
    <mergeCell ref="I126:J126"/>
    <mergeCell ref="B127:E127"/>
    <mergeCell ref="I127:J127"/>
    <mergeCell ref="B122:E122"/>
    <mergeCell ref="I122:J122"/>
    <mergeCell ref="B123:E123"/>
    <mergeCell ref="I123:J123"/>
    <mergeCell ref="B124:E124"/>
    <mergeCell ref="I124:J124"/>
    <mergeCell ref="B119:E119"/>
    <mergeCell ref="I119:J119"/>
    <mergeCell ref="B120:E120"/>
    <mergeCell ref="I120:J120"/>
    <mergeCell ref="B121:E121"/>
    <mergeCell ref="I121:J121"/>
    <mergeCell ref="B116:E116"/>
    <mergeCell ref="I116:J116"/>
    <mergeCell ref="B117:E117"/>
    <mergeCell ref="I117:J117"/>
    <mergeCell ref="B118:E118"/>
    <mergeCell ref="I118:J118"/>
    <mergeCell ref="B113:E113"/>
    <mergeCell ref="I113:J113"/>
    <mergeCell ref="B114:E114"/>
    <mergeCell ref="I114:J114"/>
    <mergeCell ref="B115:E115"/>
    <mergeCell ref="I115:J115"/>
    <mergeCell ref="B110:E110"/>
    <mergeCell ref="I110:J110"/>
    <mergeCell ref="B111:E111"/>
    <mergeCell ref="I111:J111"/>
    <mergeCell ref="B112:E112"/>
    <mergeCell ref="I112:J112"/>
    <mergeCell ref="B107:E107"/>
    <mergeCell ref="I107:J107"/>
    <mergeCell ref="B108:E108"/>
    <mergeCell ref="I108:J108"/>
    <mergeCell ref="B109:E109"/>
    <mergeCell ref="I109:J109"/>
    <mergeCell ref="B104:E104"/>
    <mergeCell ref="I104:J104"/>
    <mergeCell ref="B105:E105"/>
    <mergeCell ref="I105:J105"/>
    <mergeCell ref="B106:E106"/>
    <mergeCell ref="I106:J106"/>
    <mergeCell ref="B101:E101"/>
    <mergeCell ref="I101:J101"/>
    <mergeCell ref="B102:E102"/>
    <mergeCell ref="I102:J102"/>
    <mergeCell ref="B103:E103"/>
    <mergeCell ref="I103:J103"/>
    <mergeCell ref="B98:E98"/>
    <mergeCell ref="I98:J98"/>
    <mergeCell ref="B99:E99"/>
    <mergeCell ref="I99:J99"/>
    <mergeCell ref="B100:E100"/>
    <mergeCell ref="I100:J100"/>
    <mergeCell ref="B94:E94"/>
    <mergeCell ref="I94:J94"/>
    <mergeCell ref="B96:E96"/>
    <mergeCell ref="I96:J96"/>
    <mergeCell ref="B97:E97"/>
    <mergeCell ref="I97:J97"/>
    <mergeCell ref="B91:E91"/>
    <mergeCell ref="I91:J91"/>
    <mergeCell ref="B92:E92"/>
    <mergeCell ref="I92:J92"/>
    <mergeCell ref="B93:E93"/>
    <mergeCell ref="I93:J93"/>
    <mergeCell ref="B88:E88"/>
    <mergeCell ref="I88:J88"/>
    <mergeCell ref="B89:E89"/>
    <mergeCell ref="I89:J89"/>
    <mergeCell ref="B90:E90"/>
    <mergeCell ref="I90:J90"/>
    <mergeCell ref="B85:E85"/>
    <mergeCell ref="I85:J85"/>
    <mergeCell ref="B86:E86"/>
    <mergeCell ref="I86:J86"/>
    <mergeCell ref="B87:E87"/>
    <mergeCell ref="I87:J87"/>
    <mergeCell ref="B81:E81"/>
    <mergeCell ref="I81:J81"/>
    <mergeCell ref="B82:E82"/>
    <mergeCell ref="I82:J82"/>
    <mergeCell ref="B83:E83"/>
    <mergeCell ref="I83:J83"/>
    <mergeCell ref="B78:E78"/>
    <mergeCell ref="I78:J78"/>
    <mergeCell ref="B79:E79"/>
    <mergeCell ref="I79:J79"/>
    <mergeCell ref="B80:E80"/>
    <mergeCell ref="I80:J80"/>
    <mergeCell ref="B75:E75"/>
    <mergeCell ref="I75:J75"/>
    <mergeCell ref="B76:E76"/>
    <mergeCell ref="I76:J76"/>
    <mergeCell ref="B77:E77"/>
    <mergeCell ref="I77:J77"/>
    <mergeCell ref="B72:E72"/>
    <mergeCell ref="I72:J72"/>
    <mergeCell ref="B73:E73"/>
    <mergeCell ref="I73:J73"/>
    <mergeCell ref="B74:E74"/>
    <mergeCell ref="I74:J74"/>
    <mergeCell ref="B69:E69"/>
    <mergeCell ref="I69:J69"/>
    <mergeCell ref="B70:E70"/>
    <mergeCell ref="I70:J70"/>
    <mergeCell ref="B71:E71"/>
    <mergeCell ref="I71:J71"/>
    <mergeCell ref="B66:E66"/>
    <mergeCell ref="I66:J66"/>
    <mergeCell ref="B67:E67"/>
    <mergeCell ref="I67:J67"/>
    <mergeCell ref="B68:E68"/>
    <mergeCell ref="I68:J68"/>
    <mergeCell ref="B62:E62"/>
    <mergeCell ref="I62:J62"/>
    <mergeCell ref="B63:E63"/>
    <mergeCell ref="I63:J63"/>
    <mergeCell ref="B65:E65"/>
    <mergeCell ref="I65:J65"/>
    <mergeCell ref="B64:E64"/>
    <mergeCell ref="I64:J64"/>
    <mergeCell ref="B59:E59"/>
    <mergeCell ref="I59:J59"/>
    <mergeCell ref="B60:E60"/>
    <mergeCell ref="I60:J60"/>
    <mergeCell ref="B61:E61"/>
    <mergeCell ref="I61:J61"/>
    <mergeCell ref="B56:E56"/>
    <mergeCell ref="I56:J56"/>
    <mergeCell ref="B57:E57"/>
    <mergeCell ref="I57:J57"/>
    <mergeCell ref="B58:E58"/>
    <mergeCell ref="I58:J58"/>
    <mergeCell ref="B53:E53"/>
    <mergeCell ref="I53:J53"/>
    <mergeCell ref="B54:E54"/>
    <mergeCell ref="I54:J54"/>
    <mergeCell ref="B55:E55"/>
    <mergeCell ref="I55:J55"/>
    <mergeCell ref="B50:E50"/>
    <mergeCell ref="I50:J50"/>
    <mergeCell ref="B51:E51"/>
    <mergeCell ref="I51:J51"/>
    <mergeCell ref="B52:E52"/>
    <mergeCell ref="I52:J52"/>
    <mergeCell ref="B47:E47"/>
    <mergeCell ref="I47:J47"/>
    <mergeCell ref="B48:E48"/>
    <mergeCell ref="I48:J48"/>
    <mergeCell ref="B49:E49"/>
    <mergeCell ref="I49:J49"/>
    <mergeCell ref="B44:E44"/>
    <mergeCell ref="I44:J44"/>
    <mergeCell ref="B45:E45"/>
    <mergeCell ref="I45:J45"/>
    <mergeCell ref="B46:E46"/>
    <mergeCell ref="I46:J46"/>
    <mergeCell ref="B41:E41"/>
    <mergeCell ref="I41:J41"/>
    <mergeCell ref="B42:E42"/>
    <mergeCell ref="I42:J42"/>
    <mergeCell ref="B43:E43"/>
    <mergeCell ref="I43:J43"/>
    <mergeCell ref="B38:E38"/>
    <mergeCell ref="I38:J38"/>
    <mergeCell ref="B39:E39"/>
    <mergeCell ref="I39:J39"/>
    <mergeCell ref="B40:E40"/>
    <mergeCell ref="I40:J40"/>
    <mergeCell ref="B35:E35"/>
    <mergeCell ref="I35:J35"/>
    <mergeCell ref="B36:E36"/>
    <mergeCell ref="I36:J36"/>
    <mergeCell ref="B37:E37"/>
    <mergeCell ref="I37:J37"/>
    <mergeCell ref="B32:E32"/>
    <mergeCell ref="I32:J32"/>
    <mergeCell ref="B33:E33"/>
    <mergeCell ref="I33:J33"/>
    <mergeCell ref="B34:E34"/>
    <mergeCell ref="I34:J34"/>
    <mergeCell ref="B29:E29"/>
    <mergeCell ref="I29:J29"/>
    <mergeCell ref="B30:E30"/>
    <mergeCell ref="I30:J30"/>
    <mergeCell ref="B31:E31"/>
    <mergeCell ref="I31:J31"/>
    <mergeCell ref="B26:E26"/>
    <mergeCell ref="I26:J26"/>
    <mergeCell ref="B27:E27"/>
    <mergeCell ref="I27:J27"/>
    <mergeCell ref="B28:E28"/>
    <mergeCell ref="I28:J28"/>
    <mergeCell ref="B23:E23"/>
    <mergeCell ref="I23:J23"/>
    <mergeCell ref="B24:E24"/>
    <mergeCell ref="I24:J24"/>
    <mergeCell ref="B25:E25"/>
    <mergeCell ref="I25:J25"/>
    <mergeCell ref="B20:E20"/>
    <mergeCell ref="I20:J20"/>
    <mergeCell ref="B21:E21"/>
    <mergeCell ref="I21:J21"/>
    <mergeCell ref="B22:E22"/>
    <mergeCell ref="I22:J22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B25">
      <selection activeCell="O34" sqref="O34"/>
    </sheetView>
  </sheetViews>
  <sheetFormatPr defaultColWidth="8.8515625" defaultRowHeight="18" customHeight="1"/>
  <cols>
    <col min="1" max="1" width="8.28125" style="2" customWidth="1"/>
    <col min="2" max="4" width="8.8515625" style="2" customWidth="1"/>
    <col min="5" max="5" width="38.8515625" style="2" customWidth="1"/>
    <col min="6" max="6" width="11.7109375" style="37" customWidth="1"/>
    <col min="7" max="7" width="10.140625" style="38" customWidth="1"/>
    <col min="8" max="8" width="8.8515625" style="3" hidden="1" customWidth="1"/>
    <col min="9" max="12" width="8.8515625" style="2" hidden="1" customWidth="1"/>
    <col min="13" max="16384" width="8.8515625" style="2" customWidth="1"/>
  </cols>
  <sheetData>
    <row r="1" spans="1:13" ht="18" customHeight="1">
      <c r="A1" s="420" t="s">
        <v>139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  <c r="M1" s="3"/>
    </row>
    <row r="2" spans="1:13" ht="18" customHeight="1">
      <c r="A2" s="423"/>
      <c r="B2" s="424"/>
      <c r="C2" s="424"/>
      <c r="D2" s="424"/>
      <c r="E2" s="424"/>
      <c r="F2" s="424"/>
      <c r="G2" s="424"/>
      <c r="H2" s="424"/>
      <c r="I2" s="424"/>
      <c r="J2" s="424"/>
      <c r="K2" s="425"/>
      <c r="M2" s="3"/>
    </row>
    <row r="3" spans="1:13" ht="18" customHeight="1">
      <c r="A3" s="426" t="s">
        <v>140</v>
      </c>
      <c r="B3" s="427"/>
      <c r="C3" s="427"/>
      <c r="D3" s="427"/>
      <c r="E3" s="427"/>
      <c r="F3" s="427"/>
      <c r="G3" s="427"/>
      <c r="H3" s="427"/>
      <c r="I3" s="427"/>
      <c r="J3" s="427"/>
      <c r="K3" s="428"/>
      <c r="M3" s="3"/>
    </row>
    <row r="4" spans="1:13" ht="18" customHeight="1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431"/>
      <c r="M4" s="3"/>
    </row>
    <row r="5" spans="1:11" ht="52.5" customHeight="1">
      <c r="A5" s="432" t="s">
        <v>984</v>
      </c>
      <c r="B5" s="434" t="s">
        <v>985</v>
      </c>
      <c r="C5" s="435"/>
      <c r="D5" s="435"/>
      <c r="E5" s="436"/>
      <c r="F5" s="35" t="s">
        <v>986</v>
      </c>
      <c r="G5" s="36" t="s">
        <v>987</v>
      </c>
      <c r="H5" s="432" t="s">
        <v>988</v>
      </c>
      <c r="I5" s="440" t="s">
        <v>986</v>
      </c>
      <c r="J5" s="441"/>
      <c r="K5" s="442"/>
    </row>
    <row r="6" spans="1:13" ht="18" customHeight="1">
      <c r="A6" s="433"/>
      <c r="B6" s="437"/>
      <c r="C6" s="438"/>
      <c r="D6" s="438"/>
      <c r="E6" s="439"/>
      <c r="F6" s="5" t="s">
        <v>141</v>
      </c>
      <c r="G6" s="6" t="s">
        <v>141</v>
      </c>
      <c r="H6" s="433"/>
      <c r="I6" s="440" t="s">
        <v>142</v>
      </c>
      <c r="J6" s="442"/>
      <c r="K6" s="4" t="s">
        <v>141</v>
      </c>
      <c r="M6" s="2">
        <v>1.217</v>
      </c>
    </row>
    <row r="7" spans="1:11" ht="18" customHeight="1">
      <c r="A7" s="7" t="s">
        <v>765</v>
      </c>
      <c r="B7" s="414" t="s">
        <v>786</v>
      </c>
      <c r="C7" s="415"/>
      <c r="D7" s="415"/>
      <c r="E7" s="416"/>
      <c r="F7" s="5">
        <f>+K7</f>
        <v>420</v>
      </c>
      <c r="G7" s="8">
        <f>+F7*$M$6</f>
        <v>511.14000000000004</v>
      </c>
      <c r="H7" s="10" t="s">
        <v>991</v>
      </c>
      <c r="I7" s="443">
        <f>K7*238</f>
        <v>99960</v>
      </c>
      <c r="J7" s="444"/>
      <c r="K7" s="11">
        <v>420</v>
      </c>
    </row>
    <row r="8" spans="1:11" ht="18" customHeight="1">
      <c r="A8" s="7" t="s">
        <v>765</v>
      </c>
      <c r="B8" s="414" t="s">
        <v>143</v>
      </c>
      <c r="C8" s="415"/>
      <c r="D8" s="415"/>
      <c r="E8" s="416"/>
      <c r="F8" s="5">
        <f aca="true" t="shared" si="0" ref="F8:F71">+K8</f>
        <v>840</v>
      </c>
      <c r="G8" s="8">
        <f aca="true" t="shared" si="1" ref="G8:G71">+F8*$M$6</f>
        <v>1022.2800000000001</v>
      </c>
      <c r="H8" s="10" t="s">
        <v>991</v>
      </c>
      <c r="I8" s="443">
        <f aca="true" t="shared" si="2" ref="I8:I71">K8*238</f>
        <v>199920</v>
      </c>
      <c r="J8" s="444"/>
      <c r="K8" s="11">
        <v>840</v>
      </c>
    </row>
    <row r="9" spans="1:11" ht="18" customHeight="1">
      <c r="A9" s="7" t="s">
        <v>765</v>
      </c>
      <c r="B9" s="414" t="s">
        <v>791</v>
      </c>
      <c r="C9" s="415"/>
      <c r="D9" s="415"/>
      <c r="E9" s="416"/>
      <c r="F9" s="5">
        <f t="shared" si="0"/>
        <v>840</v>
      </c>
      <c r="G9" s="8">
        <f t="shared" si="1"/>
        <v>1022.2800000000001</v>
      </c>
      <c r="H9" s="10" t="s">
        <v>991</v>
      </c>
      <c r="I9" s="443">
        <f t="shared" si="2"/>
        <v>199920</v>
      </c>
      <c r="J9" s="444"/>
      <c r="K9" s="11">
        <v>840</v>
      </c>
    </row>
    <row r="10" spans="1:11" ht="18" customHeight="1">
      <c r="A10" s="7" t="s">
        <v>765</v>
      </c>
      <c r="B10" s="414" t="s">
        <v>794</v>
      </c>
      <c r="C10" s="415"/>
      <c r="D10" s="415"/>
      <c r="E10" s="416"/>
      <c r="F10" s="5">
        <f t="shared" si="0"/>
        <v>210</v>
      </c>
      <c r="G10" s="8">
        <f t="shared" si="1"/>
        <v>255.57000000000002</v>
      </c>
      <c r="H10" s="10" t="s">
        <v>991</v>
      </c>
      <c r="I10" s="443">
        <f t="shared" si="2"/>
        <v>49980</v>
      </c>
      <c r="J10" s="444"/>
      <c r="K10" s="11">
        <v>210</v>
      </c>
    </row>
    <row r="11" spans="1:11" ht="18" customHeight="1">
      <c r="A11" s="7" t="s">
        <v>765</v>
      </c>
      <c r="B11" s="414" t="s">
        <v>795</v>
      </c>
      <c r="C11" s="415"/>
      <c r="D11" s="415"/>
      <c r="E11" s="416"/>
      <c r="F11" s="5">
        <f t="shared" si="0"/>
        <v>170</v>
      </c>
      <c r="G11" s="8">
        <f t="shared" si="1"/>
        <v>206.89000000000001</v>
      </c>
      <c r="H11" s="10" t="s">
        <v>991</v>
      </c>
      <c r="I11" s="443">
        <f t="shared" si="2"/>
        <v>40460</v>
      </c>
      <c r="J11" s="444"/>
      <c r="K11" s="11">
        <v>170</v>
      </c>
    </row>
    <row r="12" spans="1:11" ht="18" customHeight="1">
      <c r="A12" s="7" t="s">
        <v>765</v>
      </c>
      <c r="B12" s="414" t="s">
        <v>796</v>
      </c>
      <c r="C12" s="415"/>
      <c r="D12" s="415"/>
      <c r="E12" s="416"/>
      <c r="F12" s="5">
        <f t="shared" si="0"/>
        <v>210</v>
      </c>
      <c r="G12" s="8">
        <f t="shared" si="1"/>
        <v>255.57000000000002</v>
      </c>
      <c r="H12" s="10" t="s">
        <v>991</v>
      </c>
      <c r="I12" s="443">
        <f t="shared" si="2"/>
        <v>49980</v>
      </c>
      <c r="J12" s="444"/>
      <c r="K12" s="11">
        <v>210</v>
      </c>
    </row>
    <row r="13" spans="1:11" ht="18" customHeight="1">
      <c r="A13" s="7" t="s">
        <v>765</v>
      </c>
      <c r="B13" s="414" t="s">
        <v>797</v>
      </c>
      <c r="C13" s="415"/>
      <c r="D13" s="415"/>
      <c r="E13" s="416"/>
      <c r="F13" s="5">
        <f t="shared" si="0"/>
        <v>1700</v>
      </c>
      <c r="G13" s="8">
        <f t="shared" si="1"/>
        <v>2068.9</v>
      </c>
      <c r="H13" s="10" t="s">
        <v>991</v>
      </c>
      <c r="I13" s="443">
        <f t="shared" si="2"/>
        <v>404600</v>
      </c>
      <c r="J13" s="444"/>
      <c r="K13" s="11">
        <v>1700</v>
      </c>
    </row>
    <row r="14" spans="1:11" ht="18" customHeight="1">
      <c r="A14" s="7" t="s">
        <v>765</v>
      </c>
      <c r="B14" s="414" t="s">
        <v>799</v>
      </c>
      <c r="C14" s="415"/>
      <c r="D14" s="415"/>
      <c r="E14" s="416"/>
      <c r="F14" s="5">
        <f t="shared" si="0"/>
        <v>3400</v>
      </c>
      <c r="G14" s="8">
        <f t="shared" si="1"/>
        <v>4137.8</v>
      </c>
      <c r="H14" s="10" t="s">
        <v>991</v>
      </c>
      <c r="I14" s="443">
        <f t="shared" si="2"/>
        <v>809200</v>
      </c>
      <c r="J14" s="444"/>
      <c r="K14" s="11">
        <v>3400</v>
      </c>
    </row>
    <row r="15" spans="1:11" ht="18" customHeight="1">
      <c r="A15" s="7" t="s">
        <v>765</v>
      </c>
      <c r="B15" s="414" t="s">
        <v>800</v>
      </c>
      <c r="C15" s="415"/>
      <c r="D15" s="415"/>
      <c r="E15" s="416"/>
      <c r="F15" s="5">
        <f t="shared" si="0"/>
        <v>170</v>
      </c>
      <c r="G15" s="8">
        <f t="shared" si="1"/>
        <v>206.89000000000001</v>
      </c>
      <c r="H15" s="10" t="s">
        <v>991</v>
      </c>
      <c r="I15" s="443">
        <f t="shared" si="2"/>
        <v>40460</v>
      </c>
      <c r="J15" s="444"/>
      <c r="K15" s="11">
        <v>170</v>
      </c>
    </row>
    <row r="16" spans="1:11" ht="18" customHeight="1">
      <c r="A16" s="7" t="s">
        <v>783</v>
      </c>
      <c r="B16" s="414" t="s">
        <v>144</v>
      </c>
      <c r="C16" s="415"/>
      <c r="D16" s="415"/>
      <c r="E16" s="416"/>
      <c r="F16" s="5">
        <f t="shared" si="0"/>
        <v>210</v>
      </c>
      <c r="G16" s="8">
        <f t="shared" si="1"/>
        <v>255.57000000000002</v>
      </c>
      <c r="H16" s="10" t="s">
        <v>991</v>
      </c>
      <c r="I16" s="443">
        <f t="shared" si="2"/>
        <v>49980</v>
      </c>
      <c r="J16" s="444"/>
      <c r="K16" s="11">
        <v>210</v>
      </c>
    </row>
    <row r="17" spans="1:11" ht="18" customHeight="1">
      <c r="A17" s="7" t="s">
        <v>783</v>
      </c>
      <c r="B17" s="414" t="s">
        <v>972</v>
      </c>
      <c r="C17" s="415"/>
      <c r="D17" s="415"/>
      <c r="E17" s="416"/>
      <c r="F17" s="5">
        <f t="shared" si="0"/>
        <v>840</v>
      </c>
      <c r="G17" s="8">
        <f t="shared" si="1"/>
        <v>1022.2800000000001</v>
      </c>
      <c r="H17" s="10" t="s">
        <v>991</v>
      </c>
      <c r="I17" s="443">
        <f t="shared" si="2"/>
        <v>199920</v>
      </c>
      <c r="J17" s="444"/>
      <c r="K17" s="11">
        <v>840</v>
      </c>
    </row>
    <row r="18" spans="1:11" ht="18" customHeight="1">
      <c r="A18" s="7" t="s">
        <v>783</v>
      </c>
      <c r="B18" s="414" t="s">
        <v>801</v>
      </c>
      <c r="C18" s="415"/>
      <c r="D18" s="415"/>
      <c r="E18" s="416"/>
      <c r="F18" s="5">
        <f t="shared" si="0"/>
        <v>840</v>
      </c>
      <c r="G18" s="8">
        <f t="shared" si="1"/>
        <v>1022.2800000000001</v>
      </c>
      <c r="H18" s="10" t="s">
        <v>991</v>
      </c>
      <c r="I18" s="443">
        <f t="shared" si="2"/>
        <v>199920</v>
      </c>
      <c r="J18" s="444"/>
      <c r="K18" s="11">
        <v>840</v>
      </c>
    </row>
    <row r="19" spans="1:11" ht="18" customHeight="1">
      <c r="A19" s="7" t="s">
        <v>783</v>
      </c>
      <c r="B19" s="414" t="s">
        <v>802</v>
      </c>
      <c r="C19" s="415"/>
      <c r="D19" s="415"/>
      <c r="E19" s="416"/>
      <c r="F19" s="5">
        <f t="shared" si="0"/>
        <v>840</v>
      </c>
      <c r="G19" s="8">
        <f t="shared" si="1"/>
        <v>1022.2800000000001</v>
      </c>
      <c r="H19" s="10" t="s">
        <v>991</v>
      </c>
      <c r="I19" s="443">
        <f t="shared" si="2"/>
        <v>199920</v>
      </c>
      <c r="J19" s="444"/>
      <c r="K19" s="11">
        <v>840</v>
      </c>
    </row>
    <row r="20" spans="1:11" ht="18" customHeight="1">
      <c r="A20" s="7" t="s">
        <v>783</v>
      </c>
      <c r="B20" s="414" t="s">
        <v>805</v>
      </c>
      <c r="C20" s="415"/>
      <c r="D20" s="415"/>
      <c r="E20" s="416"/>
      <c r="F20" s="5">
        <f t="shared" si="0"/>
        <v>630</v>
      </c>
      <c r="G20" s="8">
        <f t="shared" si="1"/>
        <v>766.71</v>
      </c>
      <c r="H20" s="10" t="s">
        <v>991</v>
      </c>
      <c r="I20" s="443">
        <f t="shared" si="2"/>
        <v>149940</v>
      </c>
      <c r="J20" s="444"/>
      <c r="K20" s="11">
        <v>630</v>
      </c>
    </row>
    <row r="21" spans="1:11" ht="18" customHeight="1">
      <c r="A21" s="7" t="s">
        <v>783</v>
      </c>
      <c r="B21" s="414" t="s">
        <v>806</v>
      </c>
      <c r="C21" s="415"/>
      <c r="D21" s="415"/>
      <c r="E21" s="416"/>
      <c r="F21" s="5">
        <f t="shared" si="0"/>
        <v>840</v>
      </c>
      <c r="G21" s="8">
        <f t="shared" si="1"/>
        <v>1022.2800000000001</v>
      </c>
      <c r="H21" s="10" t="s">
        <v>991</v>
      </c>
      <c r="I21" s="443">
        <f t="shared" si="2"/>
        <v>199920</v>
      </c>
      <c r="J21" s="444"/>
      <c r="K21" s="11">
        <v>840</v>
      </c>
    </row>
    <row r="22" spans="1:11" ht="18" customHeight="1">
      <c r="A22" s="7" t="s">
        <v>783</v>
      </c>
      <c r="B22" s="414" t="s">
        <v>145</v>
      </c>
      <c r="C22" s="415"/>
      <c r="D22" s="415"/>
      <c r="E22" s="416"/>
      <c r="F22" s="5">
        <f t="shared" si="0"/>
        <v>510</v>
      </c>
      <c r="G22" s="8">
        <f t="shared" si="1"/>
        <v>620.6700000000001</v>
      </c>
      <c r="H22" s="10" t="s">
        <v>991</v>
      </c>
      <c r="I22" s="443">
        <f t="shared" si="2"/>
        <v>121380</v>
      </c>
      <c r="J22" s="444"/>
      <c r="K22" s="11">
        <v>510</v>
      </c>
    </row>
    <row r="23" spans="1:11" ht="18" customHeight="1">
      <c r="A23" s="7" t="s">
        <v>783</v>
      </c>
      <c r="B23" s="414" t="s">
        <v>808</v>
      </c>
      <c r="C23" s="415"/>
      <c r="D23" s="415"/>
      <c r="E23" s="416"/>
      <c r="F23" s="5">
        <f t="shared" si="0"/>
        <v>4200</v>
      </c>
      <c r="G23" s="8">
        <f t="shared" si="1"/>
        <v>5111.400000000001</v>
      </c>
      <c r="H23" s="10" t="s">
        <v>991</v>
      </c>
      <c r="I23" s="443">
        <f t="shared" si="2"/>
        <v>999600</v>
      </c>
      <c r="J23" s="444"/>
      <c r="K23" s="11">
        <v>4200</v>
      </c>
    </row>
    <row r="24" spans="1:11" ht="18" customHeight="1">
      <c r="A24" s="7" t="s">
        <v>784</v>
      </c>
      <c r="B24" s="414" t="s">
        <v>757</v>
      </c>
      <c r="C24" s="415"/>
      <c r="D24" s="415"/>
      <c r="E24" s="416"/>
      <c r="F24" s="5">
        <f t="shared" si="0"/>
        <v>2900</v>
      </c>
      <c r="G24" s="8">
        <f t="shared" si="1"/>
        <v>3529.3</v>
      </c>
      <c r="H24" s="10" t="s">
        <v>991</v>
      </c>
      <c r="I24" s="443">
        <f t="shared" si="2"/>
        <v>690200</v>
      </c>
      <c r="J24" s="444"/>
      <c r="K24" s="11">
        <v>2900</v>
      </c>
    </row>
    <row r="25" spans="1:11" ht="18" customHeight="1">
      <c r="A25" s="7" t="s">
        <v>784</v>
      </c>
      <c r="B25" s="414" t="s">
        <v>811</v>
      </c>
      <c r="C25" s="415"/>
      <c r="D25" s="415"/>
      <c r="E25" s="416"/>
      <c r="F25" s="5">
        <f t="shared" si="0"/>
        <v>420</v>
      </c>
      <c r="G25" s="8">
        <f t="shared" si="1"/>
        <v>511.14000000000004</v>
      </c>
      <c r="H25" s="10" t="s">
        <v>991</v>
      </c>
      <c r="I25" s="443">
        <f t="shared" si="2"/>
        <v>99960</v>
      </c>
      <c r="J25" s="444"/>
      <c r="K25" s="11">
        <v>420</v>
      </c>
    </row>
    <row r="26" spans="1:11" ht="18" customHeight="1">
      <c r="A26" s="7" t="s">
        <v>784</v>
      </c>
      <c r="B26" s="414" t="s">
        <v>812</v>
      </c>
      <c r="C26" s="415"/>
      <c r="D26" s="415"/>
      <c r="E26" s="416"/>
      <c r="F26" s="5">
        <f t="shared" si="0"/>
        <v>840</v>
      </c>
      <c r="G26" s="8">
        <f t="shared" si="1"/>
        <v>1022.2800000000001</v>
      </c>
      <c r="H26" s="10" t="s">
        <v>991</v>
      </c>
      <c r="I26" s="443">
        <f t="shared" si="2"/>
        <v>199920</v>
      </c>
      <c r="J26" s="444"/>
      <c r="K26" s="11">
        <v>840</v>
      </c>
    </row>
    <row r="27" spans="1:11" ht="18" customHeight="1">
      <c r="A27" s="7" t="s">
        <v>784</v>
      </c>
      <c r="B27" s="414" t="s">
        <v>813</v>
      </c>
      <c r="C27" s="415"/>
      <c r="D27" s="415"/>
      <c r="E27" s="416"/>
      <c r="F27" s="5">
        <f t="shared" si="0"/>
        <v>1300</v>
      </c>
      <c r="G27" s="8">
        <f t="shared" si="1"/>
        <v>1582.1000000000001</v>
      </c>
      <c r="H27" s="10" t="s">
        <v>991</v>
      </c>
      <c r="I27" s="443">
        <f t="shared" si="2"/>
        <v>309400</v>
      </c>
      <c r="J27" s="444"/>
      <c r="K27" s="11">
        <v>1300</v>
      </c>
    </row>
    <row r="28" spans="1:11" ht="18" customHeight="1">
      <c r="A28" s="7" t="s">
        <v>784</v>
      </c>
      <c r="B28" s="414" t="s">
        <v>146</v>
      </c>
      <c r="C28" s="415"/>
      <c r="D28" s="415"/>
      <c r="E28" s="416"/>
      <c r="F28" s="5">
        <f t="shared" si="0"/>
        <v>28500</v>
      </c>
      <c r="G28" s="8">
        <f t="shared" si="1"/>
        <v>34684.5</v>
      </c>
      <c r="H28" s="10" t="s">
        <v>991</v>
      </c>
      <c r="I28" s="443">
        <f t="shared" si="2"/>
        <v>6783000</v>
      </c>
      <c r="J28" s="444"/>
      <c r="K28" s="11">
        <v>28500</v>
      </c>
    </row>
    <row r="29" spans="1:11" ht="18" customHeight="1">
      <c r="A29" s="7" t="s">
        <v>784</v>
      </c>
      <c r="B29" s="414" t="s">
        <v>815</v>
      </c>
      <c r="C29" s="415"/>
      <c r="D29" s="415"/>
      <c r="E29" s="416"/>
      <c r="F29" s="5">
        <f t="shared" si="0"/>
        <v>2500</v>
      </c>
      <c r="G29" s="8">
        <f t="shared" si="1"/>
        <v>3042.5</v>
      </c>
      <c r="H29" s="10" t="s">
        <v>991</v>
      </c>
      <c r="I29" s="443">
        <f t="shared" si="2"/>
        <v>595000</v>
      </c>
      <c r="J29" s="444"/>
      <c r="K29" s="11">
        <v>2500</v>
      </c>
    </row>
    <row r="30" spans="1:11" ht="18" customHeight="1">
      <c r="A30" s="7" t="s">
        <v>784</v>
      </c>
      <c r="B30" s="414" t="s">
        <v>147</v>
      </c>
      <c r="C30" s="415"/>
      <c r="D30" s="415"/>
      <c r="E30" s="416"/>
      <c r="F30" s="5">
        <f t="shared" si="0"/>
        <v>1300</v>
      </c>
      <c r="G30" s="8">
        <f t="shared" si="1"/>
        <v>1582.1000000000001</v>
      </c>
      <c r="H30" s="10" t="s">
        <v>991</v>
      </c>
      <c r="I30" s="443">
        <f t="shared" si="2"/>
        <v>309400</v>
      </c>
      <c r="J30" s="444"/>
      <c r="K30" s="11">
        <v>1300</v>
      </c>
    </row>
    <row r="31" spans="1:11" ht="18" customHeight="1">
      <c r="A31" s="7" t="s">
        <v>784</v>
      </c>
      <c r="B31" s="414" t="s">
        <v>814</v>
      </c>
      <c r="C31" s="415"/>
      <c r="D31" s="415"/>
      <c r="E31" s="416"/>
      <c r="F31" s="5">
        <f t="shared" si="0"/>
        <v>5000</v>
      </c>
      <c r="G31" s="8">
        <f t="shared" si="1"/>
        <v>6085</v>
      </c>
      <c r="H31" s="10" t="s">
        <v>991</v>
      </c>
      <c r="I31" s="443">
        <f t="shared" si="2"/>
        <v>1190000</v>
      </c>
      <c r="J31" s="444"/>
      <c r="K31" s="11">
        <v>5000</v>
      </c>
    </row>
    <row r="32" spans="1:11" ht="18" customHeight="1">
      <c r="A32" s="7" t="s">
        <v>784</v>
      </c>
      <c r="B32" s="414" t="s">
        <v>816</v>
      </c>
      <c r="C32" s="415"/>
      <c r="D32" s="415"/>
      <c r="E32" s="416"/>
      <c r="F32" s="5">
        <f t="shared" si="0"/>
        <v>1100</v>
      </c>
      <c r="G32" s="8">
        <f t="shared" si="1"/>
        <v>1338.7</v>
      </c>
      <c r="H32" s="10" t="s">
        <v>991</v>
      </c>
      <c r="I32" s="443">
        <f t="shared" si="2"/>
        <v>261800</v>
      </c>
      <c r="J32" s="444"/>
      <c r="K32" s="11">
        <v>1100</v>
      </c>
    </row>
    <row r="33" spans="1:11" ht="18" customHeight="1">
      <c r="A33" s="7" t="s">
        <v>784</v>
      </c>
      <c r="B33" s="414" t="s">
        <v>821</v>
      </c>
      <c r="C33" s="415"/>
      <c r="D33" s="415"/>
      <c r="E33" s="416"/>
      <c r="F33" s="5">
        <f t="shared" si="0"/>
        <v>8400</v>
      </c>
      <c r="G33" s="8">
        <f t="shared" si="1"/>
        <v>10222.800000000001</v>
      </c>
      <c r="H33" s="10" t="s">
        <v>991</v>
      </c>
      <c r="I33" s="443">
        <f t="shared" si="2"/>
        <v>1999200</v>
      </c>
      <c r="J33" s="444"/>
      <c r="K33" s="11">
        <v>8400</v>
      </c>
    </row>
    <row r="34" spans="1:11" ht="18" customHeight="1">
      <c r="A34" s="7" t="s">
        <v>784</v>
      </c>
      <c r="B34" s="414" t="s">
        <v>820</v>
      </c>
      <c r="C34" s="415"/>
      <c r="D34" s="415"/>
      <c r="E34" s="416"/>
      <c r="F34" s="5">
        <f t="shared" si="0"/>
        <v>1100</v>
      </c>
      <c r="G34" s="8">
        <f t="shared" si="1"/>
        <v>1338.7</v>
      </c>
      <c r="H34" s="10" t="s">
        <v>991</v>
      </c>
      <c r="I34" s="443">
        <f t="shared" si="2"/>
        <v>261800</v>
      </c>
      <c r="J34" s="444"/>
      <c r="K34" s="11">
        <v>1100</v>
      </c>
    </row>
    <row r="35" spans="1:11" ht="18" customHeight="1">
      <c r="A35" s="7" t="s">
        <v>784</v>
      </c>
      <c r="B35" s="414" t="s">
        <v>818</v>
      </c>
      <c r="C35" s="415"/>
      <c r="D35" s="415"/>
      <c r="E35" s="416"/>
      <c r="F35" s="5">
        <f t="shared" si="0"/>
        <v>10000</v>
      </c>
      <c r="G35" s="8">
        <f t="shared" si="1"/>
        <v>12170</v>
      </c>
      <c r="H35" s="10" t="s">
        <v>991</v>
      </c>
      <c r="I35" s="443">
        <f t="shared" si="2"/>
        <v>2380000</v>
      </c>
      <c r="J35" s="444"/>
      <c r="K35" s="11">
        <v>10000</v>
      </c>
    </row>
    <row r="36" spans="1:11" ht="18" customHeight="1">
      <c r="A36" s="7" t="s">
        <v>784</v>
      </c>
      <c r="B36" s="414" t="s">
        <v>819</v>
      </c>
      <c r="C36" s="415"/>
      <c r="D36" s="415"/>
      <c r="E36" s="416"/>
      <c r="F36" s="5">
        <f t="shared" si="0"/>
        <v>10000</v>
      </c>
      <c r="G36" s="8">
        <f t="shared" si="1"/>
        <v>12170</v>
      </c>
      <c r="H36" s="10" t="s">
        <v>991</v>
      </c>
      <c r="I36" s="443">
        <f t="shared" si="2"/>
        <v>2380000</v>
      </c>
      <c r="J36" s="444"/>
      <c r="K36" s="11">
        <v>10000</v>
      </c>
    </row>
    <row r="37" spans="1:11" ht="18" customHeight="1">
      <c r="A37" s="7" t="s">
        <v>784</v>
      </c>
      <c r="B37" s="414" t="s">
        <v>823</v>
      </c>
      <c r="C37" s="415"/>
      <c r="D37" s="415"/>
      <c r="E37" s="416"/>
      <c r="F37" s="5">
        <f t="shared" si="0"/>
        <v>2100</v>
      </c>
      <c r="G37" s="8">
        <f t="shared" si="1"/>
        <v>2555.7000000000003</v>
      </c>
      <c r="H37" s="10" t="s">
        <v>991</v>
      </c>
      <c r="I37" s="443">
        <f t="shared" si="2"/>
        <v>499800</v>
      </c>
      <c r="J37" s="444"/>
      <c r="K37" s="11">
        <v>2100</v>
      </c>
    </row>
    <row r="38" spans="1:11" ht="18" customHeight="1">
      <c r="A38" s="7" t="s">
        <v>784</v>
      </c>
      <c r="B38" s="414" t="s">
        <v>148</v>
      </c>
      <c r="C38" s="415"/>
      <c r="D38" s="415"/>
      <c r="E38" s="416"/>
      <c r="F38" s="5">
        <f t="shared" si="0"/>
        <v>4200</v>
      </c>
      <c r="G38" s="8">
        <f t="shared" si="1"/>
        <v>5111.400000000001</v>
      </c>
      <c r="H38" s="10" t="s">
        <v>991</v>
      </c>
      <c r="I38" s="443">
        <f t="shared" si="2"/>
        <v>999600</v>
      </c>
      <c r="J38" s="444"/>
      <c r="K38" s="11">
        <v>4200</v>
      </c>
    </row>
    <row r="39" spans="1:11" ht="18" customHeight="1">
      <c r="A39" s="7" t="s">
        <v>784</v>
      </c>
      <c r="B39" s="414" t="s">
        <v>827</v>
      </c>
      <c r="C39" s="415"/>
      <c r="D39" s="415"/>
      <c r="E39" s="416"/>
      <c r="F39" s="5">
        <f t="shared" si="0"/>
        <v>420</v>
      </c>
      <c r="G39" s="8">
        <f t="shared" si="1"/>
        <v>511.14000000000004</v>
      </c>
      <c r="H39" s="10" t="s">
        <v>991</v>
      </c>
      <c r="I39" s="443">
        <f t="shared" si="2"/>
        <v>99960</v>
      </c>
      <c r="J39" s="444"/>
      <c r="K39" s="11">
        <v>420</v>
      </c>
    </row>
    <row r="40" spans="1:11" ht="18" customHeight="1">
      <c r="A40" s="7" t="s">
        <v>784</v>
      </c>
      <c r="B40" s="414" t="s">
        <v>826</v>
      </c>
      <c r="C40" s="415"/>
      <c r="D40" s="415"/>
      <c r="E40" s="416"/>
      <c r="F40" s="5">
        <f t="shared" si="0"/>
        <v>1250</v>
      </c>
      <c r="G40" s="8">
        <f t="shared" si="1"/>
        <v>1521.25</v>
      </c>
      <c r="H40" s="10" t="s">
        <v>991</v>
      </c>
      <c r="I40" s="443">
        <f t="shared" si="2"/>
        <v>297500</v>
      </c>
      <c r="J40" s="444"/>
      <c r="K40" s="11">
        <v>1250</v>
      </c>
    </row>
    <row r="41" spans="1:11" ht="18" customHeight="1">
      <c r="A41" s="7" t="s">
        <v>784</v>
      </c>
      <c r="B41" s="414" t="s">
        <v>149</v>
      </c>
      <c r="C41" s="415"/>
      <c r="D41" s="415"/>
      <c r="E41" s="416"/>
      <c r="F41" s="5">
        <f t="shared" si="0"/>
        <v>670</v>
      </c>
      <c r="G41" s="8">
        <f t="shared" si="1"/>
        <v>815.3900000000001</v>
      </c>
      <c r="H41" s="10" t="s">
        <v>991</v>
      </c>
      <c r="I41" s="443">
        <f t="shared" si="2"/>
        <v>159460</v>
      </c>
      <c r="J41" s="444"/>
      <c r="K41" s="11">
        <v>670</v>
      </c>
    </row>
    <row r="42" spans="1:11" ht="18" customHeight="1">
      <c r="A42" s="7" t="s">
        <v>784</v>
      </c>
      <c r="B42" s="414" t="s">
        <v>828</v>
      </c>
      <c r="C42" s="415"/>
      <c r="D42" s="415"/>
      <c r="E42" s="416"/>
      <c r="F42" s="5">
        <f t="shared" si="0"/>
        <v>3300</v>
      </c>
      <c r="G42" s="8">
        <f t="shared" si="1"/>
        <v>4016.1000000000004</v>
      </c>
      <c r="H42" s="10" t="s">
        <v>991</v>
      </c>
      <c r="I42" s="443">
        <f t="shared" si="2"/>
        <v>785400</v>
      </c>
      <c r="J42" s="444"/>
      <c r="K42" s="11">
        <v>3300</v>
      </c>
    </row>
    <row r="43" spans="1:11" ht="18" customHeight="1">
      <c r="A43" s="7" t="s">
        <v>784</v>
      </c>
      <c r="B43" s="414" t="s">
        <v>150</v>
      </c>
      <c r="C43" s="415"/>
      <c r="D43" s="415"/>
      <c r="E43" s="416"/>
      <c r="F43" s="5">
        <f t="shared" si="0"/>
        <v>630</v>
      </c>
      <c r="G43" s="8">
        <f t="shared" si="1"/>
        <v>766.71</v>
      </c>
      <c r="H43" s="10" t="s">
        <v>991</v>
      </c>
      <c r="I43" s="443">
        <f t="shared" si="2"/>
        <v>149940</v>
      </c>
      <c r="J43" s="444"/>
      <c r="K43" s="11">
        <v>630</v>
      </c>
    </row>
    <row r="44" spans="1:11" ht="18" customHeight="1">
      <c r="A44" s="7" t="s">
        <v>784</v>
      </c>
      <c r="B44" s="414" t="s">
        <v>829</v>
      </c>
      <c r="C44" s="415"/>
      <c r="D44" s="415"/>
      <c r="E44" s="416"/>
      <c r="F44" s="5">
        <f t="shared" si="0"/>
        <v>3300</v>
      </c>
      <c r="G44" s="8">
        <f t="shared" si="1"/>
        <v>4016.1000000000004</v>
      </c>
      <c r="H44" s="10" t="s">
        <v>991</v>
      </c>
      <c r="I44" s="443">
        <f t="shared" si="2"/>
        <v>785400</v>
      </c>
      <c r="J44" s="444"/>
      <c r="K44" s="11">
        <v>3300</v>
      </c>
    </row>
    <row r="45" spans="1:11" ht="18" customHeight="1">
      <c r="A45" s="7" t="s">
        <v>784</v>
      </c>
      <c r="B45" s="414" t="s">
        <v>830</v>
      </c>
      <c r="C45" s="415"/>
      <c r="D45" s="415"/>
      <c r="E45" s="416"/>
      <c r="F45" s="5">
        <f t="shared" si="0"/>
        <v>3300</v>
      </c>
      <c r="G45" s="8">
        <f t="shared" si="1"/>
        <v>4016.1000000000004</v>
      </c>
      <c r="H45" s="10" t="s">
        <v>991</v>
      </c>
      <c r="I45" s="443">
        <f t="shared" si="2"/>
        <v>785400</v>
      </c>
      <c r="J45" s="444"/>
      <c r="K45" s="11">
        <v>3300</v>
      </c>
    </row>
    <row r="46" spans="1:11" ht="18" customHeight="1">
      <c r="A46" s="7" t="s">
        <v>784</v>
      </c>
      <c r="B46" s="414" t="s">
        <v>831</v>
      </c>
      <c r="C46" s="415"/>
      <c r="D46" s="415"/>
      <c r="E46" s="416"/>
      <c r="F46" s="5">
        <f t="shared" si="0"/>
        <v>2100</v>
      </c>
      <c r="G46" s="8">
        <f t="shared" si="1"/>
        <v>2555.7000000000003</v>
      </c>
      <c r="H46" s="10" t="s">
        <v>991</v>
      </c>
      <c r="I46" s="443">
        <f t="shared" si="2"/>
        <v>499800</v>
      </c>
      <c r="J46" s="444"/>
      <c r="K46" s="11">
        <v>2100</v>
      </c>
    </row>
    <row r="47" spans="1:11" ht="18" customHeight="1">
      <c r="A47" s="7" t="s">
        <v>784</v>
      </c>
      <c r="B47" s="414" t="s">
        <v>151</v>
      </c>
      <c r="C47" s="415"/>
      <c r="D47" s="415"/>
      <c r="E47" s="416"/>
      <c r="F47" s="5">
        <f t="shared" si="0"/>
        <v>5000</v>
      </c>
      <c r="G47" s="8">
        <f t="shared" si="1"/>
        <v>6085</v>
      </c>
      <c r="H47" s="10" t="s">
        <v>991</v>
      </c>
      <c r="I47" s="443">
        <f t="shared" si="2"/>
        <v>1190000</v>
      </c>
      <c r="J47" s="444"/>
      <c r="K47" s="11">
        <v>5000</v>
      </c>
    </row>
    <row r="48" spans="1:11" ht="18" customHeight="1">
      <c r="A48" s="7" t="s">
        <v>784</v>
      </c>
      <c r="B48" s="414" t="s">
        <v>833</v>
      </c>
      <c r="C48" s="415"/>
      <c r="D48" s="415"/>
      <c r="E48" s="416"/>
      <c r="F48" s="5">
        <f t="shared" si="0"/>
        <v>6700</v>
      </c>
      <c r="G48" s="8">
        <f t="shared" si="1"/>
        <v>8153.900000000001</v>
      </c>
      <c r="H48" s="10" t="s">
        <v>991</v>
      </c>
      <c r="I48" s="443">
        <f t="shared" si="2"/>
        <v>1594600</v>
      </c>
      <c r="J48" s="444"/>
      <c r="K48" s="11">
        <v>6700</v>
      </c>
    </row>
    <row r="49" spans="1:11" ht="18" customHeight="1">
      <c r="A49" s="7" t="s">
        <v>784</v>
      </c>
      <c r="B49" s="414" t="s">
        <v>834</v>
      </c>
      <c r="C49" s="415"/>
      <c r="D49" s="415"/>
      <c r="E49" s="416"/>
      <c r="F49" s="5">
        <f t="shared" si="0"/>
        <v>13400</v>
      </c>
      <c r="G49" s="8">
        <f t="shared" si="1"/>
        <v>16307.800000000001</v>
      </c>
      <c r="H49" s="10" t="s">
        <v>991</v>
      </c>
      <c r="I49" s="443">
        <f t="shared" si="2"/>
        <v>3189200</v>
      </c>
      <c r="J49" s="444"/>
      <c r="K49" s="11">
        <v>13400</v>
      </c>
    </row>
    <row r="50" spans="1:11" ht="18" customHeight="1">
      <c r="A50" s="7" t="s">
        <v>784</v>
      </c>
      <c r="B50" s="414" t="s">
        <v>152</v>
      </c>
      <c r="C50" s="415"/>
      <c r="D50" s="415"/>
      <c r="E50" s="416"/>
      <c r="F50" s="5">
        <f t="shared" si="0"/>
        <v>3300</v>
      </c>
      <c r="G50" s="8">
        <f t="shared" si="1"/>
        <v>4016.1000000000004</v>
      </c>
      <c r="H50" s="10" t="s">
        <v>991</v>
      </c>
      <c r="I50" s="443">
        <f t="shared" si="2"/>
        <v>785400</v>
      </c>
      <c r="J50" s="444"/>
      <c r="K50" s="11">
        <v>3300</v>
      </c>
    </row>
    <row r="51" spans="1:11" ht="18" customHeight="1">
      <c r="A51" s="7" t="s">
        <v>784</v>
      </c>
      <c r="B51" s="414" t="s">
        <v>836</v>
      </c>
      <c r="C51" s="415"/>
      <c r="D51" s="415"/>
      <c r="E51" s="416"/>
      <c r="F51" s="5">
        <f t="shared" si="0"/>
        <v>1300</v>
      </c>
      <c r="G51" s="8">
        <f t="shared" si="1"/>
        <v>1582.1000000000001</v>
      </c>
      <c r="H51" s="10" t="s">
        <v>991</v>
      </c>
      <c r="I51" s="443">
        <f t="shared" si="2"/>
        <v>309400</v>
      </c>
      <c r="J51" s="444"/>
      <c r="K51" s="11">
        <v>1300</v>
      </c>
    </row>
    <row r="52" spans="1:11" ht="18" customHeight="1">
      <c r="A52" s="7" t="s">
        <v>784</v>
      </c>
      <c r="B52" s="414" t="s">
        <v>837</v>
      </c>
      <c r="C52" s="415"/>
      <c r="D52" s="415"/>
      <c r="E52" s="416"/>
      <c r="F52" s="5">
        <f t="shared" si="0"/>
        <v>3300</v>
      </c>
      <c r="G52" s="8">
        <f t="shared" si="1"/>
        <v>4016.1000000000004</v>
      </c>
      <c r="H52" s="10" t="s">
        <v>991</v>
      </c>
      <c r="I52" s="443">
        <f t="shared" si="2"/>
        <v>785400</v>
      </c>
      <c r="J52" s="444"/>
      <c r="K52" s="11">
        <v>3300</v>
      </c>
    </row>
    <row r="53" spans="1:11" ht="18" customHeight="1">
      <c r="A53" s="7" t="s">
        <v>784</v>
      </c>
      <c r="B53" s="414" t="s">
        <v>153</v>
      </c>
      <c r="C53" s="415"/>
      <c r="D53" s="415"/>
      <c r="E53" s="416"/>
      <c r="F53" s="5">
        <f t="shared" si="0"/>
        <v>3300</v>
      </c>
      <c r="G53" s="8">
        <f t="shared" si="1"/>
        <v>4016.1000000000004</v>
      </c>
      <c r="H53" s="10" t="s">
        <v>991</v>
      </c>
      <c r="I53" s="443">
        <f t="shared" si="2"/>
        <v>785400</v>
      </c>
      <c r="J53" s="444"/>
      <c r="K53" s="11">
        <v>3300</v>
      </c>
    </row>
    <row r="54" spans="1:11" ht="18" customHeight="1">
      <c r="A54" s="7" t="s">
        <v>784</v>
      </c>
      <c r="B54" s="414" t="s">
        <v>154</v>
      </c>
      <c r="C54" s="415"/>
      <c r="D54" s="415"/>
      <c r="E54" s="416"/>
      <c r="F54" s="5">
        <f t="shared" si="0"/>
        <v>1700</v>
      </c>
      <c r="G54" s="8">
        <f t="shared" si="1"/>
        <v>2068.9</v>
      </c>
      <c r="H54" s="10" t="s">
        <v>991</v>
      </c>
      <c r="I54" s="443">
        <f t="shared" si="2"/>
        <v>404600</v>
      </c>
      <c r="J54" s="444"/>
      <c r="K54" s="11">
        <v>1700</v>
      </c>
    </row>
    <row r="55" spans="1:11" ht="18" customHeight="1">
      <c r="A55" s="7" t="s">
        <v>784</v>
      </c>
      <c r="B55" s="414" t="s">
        <v>838</v>
      </c>
      <c r="C55" s="415"/>
      <c r="D55" s="415"/>
      <c r="E55" s="416"/>
      <c r="F55" s="5">
        <f t="shared" si="0"/>
        <v>170</v>
      </c>
      <c r="G55" s="8">
        <f t="shared" si="1"/>
        <v>206.89000000000001</v>
      </c>
      <c r="H55" s="10" t="s">
        <v>991</v>
      </c>
      <c r="I55" s="443">
        <f t="shared" si="2"/>
        <v>40460</v>
      </c>
      <c r="J55" s="444"/>
      <c r="K55" s="11">
        <v>170</v>
      </c>
    </row>
    <row r="56" spans="1:11" ht="18" customHeight="1">
      <c r="A56" s="7" t="s">
        <v>784</v>
      </c>
      <c r="B56" s="414" t="s">
        <v>839</v>
      </c>
      <c r="C56" s="415"/>
      <c r="D56" s="415"/>
      <c r="E56" s="416"/>
      <c r="F56" s="5">
        <f t="shared" si="0"/>
        <v>840</v>
      </c>
      <c r="G56" s="8">
        <f t="shared" si="1"/>
        <v>1022.2800000000001</v>
      </c>
      <c r="H56" s="10" t="s">
        <v>991</v>
      </c>
      <c r="I56" s="443">
        <f t="shared" si="2"/>
        <v>199920</v>
      </c>
      <c r="J56" s="444"/>
      <c r="K56" s="11">
        <v>840</v>
      </c>
    </row>
    <row r="57" spans="1:11" ht="18" customHeight="1">
      <c r="A57" s="7" t="s">
        <v>784</v>
      </c>
      <c r="B57" s="414" t="s">
        <v>840</v>
      </c>
      <c r="C57" s="415"/>
      <c r="D57" s="415"/>
      <c r="E57" s="416"/>
      <c r="F57" s="5">
        <f t="shared" si="0"/>
        <v>630</v>
      </c>
      <c r="G57" s="8">
        <f t="shared" si="1"/>
        <v>766.71</v>
      </c>
      <c r="H57" s="10" t="s">
        <v>991</v>
      </c>
      <c r="I57" s="443">
        <f t="shared" si="2"/>
        <v>149940</v>
      </c>
      <c r="J57" s="444"/>
      <c r="K57" s="11">
        <v>630</v>
      </c>
    </row>
    <row r="58" spans="1:11" ht="18" customHeight="1">
      <c r="A58" s="7" t="s">
        <v>784</v>
      </c>
      <c r="B58" s="414" t="s">
        <v>841</v>
      </c>
      <c r="C58" s="415"/>
      <c r="D58" s="415"/>
      <c r="E58" s="416"/>
      <c r="F58" s="5">
        <f t="shared" si="0"/>
        <v>510</v>
      </c>
      <c r="G58" s="8">
        <f t="shared" si="1"/>
        <v>620.6700000000001</v>
      </c>
      <c r="H58" s="10" t="s">
        <v>991</v>
      </c>
      <c r="I58" s="443">
        <f t="shared" si="2"/>
        <v>121380</v>
      </c>
      <c r="J58" s="444"/>
      <c r="K58" s="11">
        <v>510</v>
      </c>
    </row>
    <row r="59" spans="1:11" ht="18" customHeight="1">
      <c r="A59" s="7" t="s">
        <v>784</v>
      </c>
      <c r="B59" s="414" t="s">
        <v>155</v>
      </c>
      <c r="C59" s="415"/>
      <c r="D59" s="415"/>
      <c r="E59" s="416"/>
      <c r="F59" s="5">
        <f t="shared" si="0"/>
        <v>1300</v>
      </c>
      <c r="G59" s="8">
        <f t="shared" si="1"/>
        <v>1582.1000000000001</v>
      </c>
      <c r="H59" s="10" t="s">
        <v>991</v>
      </c>
      <c r="I59" s="443">
        <f t="shared" si="2"/>
        <v>309400</v>
      </c>
      <c r="J59" s="444"/>
      <c r="K59" s="11">
        <v>1300</v>
      </c>
    </row>
    <row r="60" spans="1:11" ht="18" customHeight="1">
      <c r="A60" s="7" t="s">
        <v>784</v>
      </c>
      <c r="B60" s="414" t="s">
        <v>842</v>
      </c>
      <c r="C60" s="415"/>
      <c r="D60" s="415"/>
      <c r="E60" s="416"/>
      <c r="F60" s="5">
        <f t="shared" si="0"/>
        <v>630</v>
      </c>
      <c r="G60" s="8">
        <f t="shared" si="1"/>
        <v>766.71</v>
      </c>
      <c r="H60" s="10" t="s">
        <v>991</v>
      </c>
      <c r="I60" s="443">
        <f t="shared" si="2"/>
        <v>149940</v>
      </c>
      <c r="J60" s="444"/>
      <c r="K60" s="11">
        <v>630</v>
      </c>
    </row>
    <row r="61" spans="1:11" ht="18" customHeight="1">
      <c r="A61" s="7" t="s">
        <v>784</v>
      </c>
      <c r="B61" s="414" t="s">
        <v>844</v>
      </c>
      <c r="C61" s="415"/>
      <c r="D61" s="415"/>
      <c r="E61" s="416"/>
      <c r="F61" s="5">
        <f t="shared" si="0"/>
        <v>1700</v>
      </c>
      <c r="G61" s="8">
        <f t="shared" si="1"/>
        <v>2068.9</v>
      </c>
      <c r="H61" s="10" t="s">
        <v>991</v>
      </c>
      <c r="I61" s="443">
        <f t="shared" si="2"/>
        <v>404600</v>
      </c>
      <c r="J61" s="444"/>
      <c r="K61" s="11">
        <v>1700</v>
      </c>
    </row>
    <row r="62" spans="1:11" ht="18" customHeight="1">
      <c r="A62" s="7" t="s">
        <v>784</v>
      </c>
      <c r="B62" s="414" t="s">
        <v>156</v>
      </c>
      <c r="C62" s="415"/>
      <c r="D62" s="415"/>
      <c r="E62" s="416"/>
      <c r="F62" s="5">
        <f t="shared" si="0"/>
        <v>630</v>
      </c>
      <c r="G62" s="8">
        <f t="shared" si="1"/>
        <v>766.71</v>
      </c>
      <c r="H62" s="10" t="s">
        <v>991</v>
      </c>
      <c r="I62" s="443">
        <f t="shared" si="2"/>
        <v>149940</v>
      </c>
      <c r="J62" s="444"/>
      <c r="K62" s="11">
        <v>630</v>
      </c>
    </row>
    <row r="63" spans="1:11" ht="18" customHeight="1">
      <c r="A63" s="7" t="s">
        <v>784</v>
      </c>
      <c r="B63" s="414" t="s">
        <v>845</v>
      </c>
      <c r="C63" s="415"/>
      <c r="D63" s="415"/>
      <c r="E63" s="416"/>
      <c r="F63" s="5">
        <f t="shared" si="0"/>
        <v>1700</v>
      </c>
      <c r="G63" s="8">
        <f t="shared" si="1"/>
        <v>2068.9</v>
      </c>
      <c r="H63" s="10" t="s">
        <v>991</v>
      </c>
      <c r="I63" s="443">
        <f t="shared" si="2"/>
        <v>404600</v>
      </c>
      <c r="J63" s="444"/>
      <c r="K63" s="11">
        <v>1700</v>
      </c>
    </row>
    <row r="64" spans="1:11" ht="18" customHeight="1">
      <c r="A64" s="7" t="s">
        <v>784</v>
      </c>
      <c r="B64" s="414" t="s">
        <v>157</v>
      </c>
      <c r="C64" s="415"/>
      <c r="D64" s="415"/>
      <c r="E64" s="416"/>
      <c r="F64" s="5">
        <f t="shared" si="0"/>
        <v>800</v>
      </c>
      <c r="G64" s="8">
        <f t="shared" si="1"/>
        <v>973.6</v>
      </c>
      <c r="H64" s="10" t="s">
        <v>991</v>
      </c>
      <c r="I64" s="443">
        <f t="shared" si="2"/>
        <v>190400</v>
      </c>
      <c r="J64" s="444"/>
      <c r="K64" s="11">
        <v>800</v>
      </c>
    </row>
    <row r="65" spans="1:11" ht="18" customHeight="1">
      <c r="A65" s="7" t="s">
        <v>785</v>
      </c>
      <c r="B65" s="414" t="s">
        <v>846</v>
      </c>
      <c r="C65" s="415"/>
      <c r="D65" s="415"/>
      <c r="E65" s="416"/>
      <c r="F65" s="5">
        <f t="shared" si="0"/>
        <v>3300</v>
      </c>
      <c r="G65" s="8">
        <f t="shared" si="1"/>
        <v>4016.1000000000004</v>
      </c>
      <c r="H65" s="10" t="s">
        <v>991</v>
      </c>
      <c r="I65" s="443">
        <f t="shared" si="2"/>
        <v>785400</v>
      </c>
      <c r="J65" s="444"/>
      <c r="K65" s="11">
        <v>3300</v>
      </c>
    </row>
    <row r="66" spans="1:11" ht="18" customHeight="1">
      <c r="A66" s="7" t="s">
        <v>785</v>
      </c>
      <c r="B66" s="414" t="s">
        <v>847</v>
      </c>
      <c r="C66" s="415"/>
      <c r="D66" s="415"/>
      <c r="E66" s="416"/>
      <c r="F66" s="5">
        <f t="shared" si="0"/>
        <v>510</v>
      </c>
      <c r="G66" s="8">
        <f t="shared" si="1"/>
        <v>620.6700000000001</v>
      </c>
      <c r="H66" s="10" t="s">
        <v>991</v>
      </c>
      <c r="I66" s="443">
        <f t="shared" si="2"/>
        <v>121380</v>
      </c>
      <c r="J66" s="444"/>
      <c r="K66" s="11">
        <v>510</v>
      </c>
    </row>
    <row r="67" spans="1:11" ht="18" customHeight="1">
      <c r="A67" s="7" t="s">
        <v>785</v>
      </c>
      <c r="B67" s="414" t="s">
        <v>848</v>
      </c>
      <c r="C67" s="415"/>
      <c r="D67" s="415"/>
      <c r="E67" s="416"/>
      <c r="F67" s="5">
        <f t="shared" si="0"/>
        <v>210</v>
      </c>
      <c r="G67" s="8">
        <f t="shared" si="1"/>
        <v>255.57000000000002</v>
      </c>
      <c r="H67" s="10" t="s">
        <v>991</v>
      </c>
      <c r="I67" s="443">
        <f t="shared" si="2"/>
        <v>49980</v>
      </c>
      <c r="J67" s="444"/>
      <c r="K67" s="11">
        <v>210</v>
      </c>
    </row>
    <row r="68" spans="1:11" ht="18" customHeight="1">
      <c r="A68" s="7" t="s">
        <v>785</v>
      </c>
      <c r="B68" s="414" t="s">
        <v>849</v>
      </c>
      <c r="C68" s="415"/>
      <c r="D68" s="415"/>
      <c r="E68" s="416"/>
      <c r="F68" s="5">
        <f t="shared" si="0"/>
        <v>340</v>
      </c>
      <c r="G68" s="8">
        <f t="shared" si="1"/>
        <v>413.78000000000003</v>
      </c>
      <c r="H68" s="10" t="s">
        <v>991</v>
      </c>
      <c r="I68" s="443">
        <f t="shared" si="2"/>
        <v>80920</v>
      </c>
      <c r="J68" s="444"/>
      <c r="K68" s="11">
        <v>340</v>
      </c>
    </row>
    <row r="69" spans="1:11" ht="18" customHeight="1">
      <c r="A69" s="7" t="s">
        <v>1156</v>
      </c>
      <c r="B69" s="414" t="s">
        <v>850</v>
      </c>
      <c r="C69" s="415"/>
      <c r="D69" s="415"/>
      <c r="E69" s="416"/>
      <c r="F69" s="5">
        <f t="shared" si="0"/>
        <v>340</v>
      </c>
      <c r="G69" s="8">
        <f t="shared" si="1"/>
        <v>413.78000000000003</v>
      </c>
      <c r="H69" s="10" t="s">
        <v>991</v>
      </c>
      <c r="I69" s="443">
        <f t="shared" si="2"/>
        <v>80920</v>
      </c>
      <c r="J69" s="444"/>
      <c r="K69" s="11">
        <v>340</v>
      </c>
    </row>
    <row r="70" spans="1:11" ht="18" customHeight="1">
      <c r="A70" s="7" t="s">
        <v>1171</v>
      </c>
      <c r="B70" s="414" t="s">
        <v>854</v>
      </c>
      <c r="C70" s="415"/>
      <c r="D70" s="415"/>
      <c r="E70" s="416"/>
      <c r="F70" s="5">
        <f t="shared" si="0"/>
        <v>8400</v>
      </c>
      <c r="G70" s="8">
        <f t="shared" si="1"/>
        <v>10222.800000000001</v>
      </c>
      <c r="H70" s="10" t="s">
        <v>991</v>
      </c>
      <c r="I70" s="443">
        <f t="shared" si="2"/>
        <v>1999200</v>
      </c>
      <c r="J70" s="444"/>
      <c r="K70" s="11">
        <v>8400</v>
      </c>
    </row>
    <row r="71" spans="1:11" ht="18" customHeight="1">
      <c r="A71" s="7" t="s">
        <v>1171</v>
      </c>
      <c r="B71" s="414" t="s">
        <v>855</v>
      </c>
      <c r="C71" s="415"/>
      <c r="D71" s="415"/>
      <c r="E71" s="416"/>
      <c r="F71" s="5">
        <f t="shared" si="0"/>
        <v>15000</v>
      </c>
      <c r="G71" s="8">
        <f t="shared" si="1"/>
        <v>18255</v>
      </c>
      <c r="H71" s="10" t="s">
        <v>991</v>
      </c>
      <c r="I71" s="443">
        <f t="shared" si="2"/>
        <v>3570000</v>
      </c>
      <c r="J71" s="444"/>
      <c r="K71" s="11">
        <v>15000</v>
      </c>
    </row>
    <row r="72" spans="1:11" ht="18" customHeight="1">
      <c r="A72" s="7" t="s">
        <v>1171</v>
      </c>
      <c r="B72" s="414" t="s">
        <v>856</v>
      </c>
      <c r="C72" s="415"/>
      <c r="D72" s="415"/>
      <c r="E72" s="416"/>
      <c r="F72" s="5">
        <f aca="true" t="shared" si="3" ref="F72:F135">+K72</f>
        <v>850</v>
      </c>
      <c r="G72" s="8">
        <f aca="true" t="shared" si="4" ref="G72:G135">+F72*$M$6</f>
        <v>1034.45</v>
      </c>
      <c r="H72" s="10" t="s">
        <v>991</v>
      </c>
      <c r="I72" s="443">
        <f>K72*238</f>
        <v>202300</v>
      </c>
      <c r="J72" s="444"/>
      <c r="K72" s="11">
        <v>850</v>
      </c>
    </row>
    <row r="73" spans="1:11" ht="18" customHeight="1">
      <c r="A73" s="7" t="s">
        <v>1171</v>
      </c>
      <c r="B73" s="414" t="s">
        <v>857</v>
      </c>
      <c r="C73" s="415"/>
      <c r="D73" s="415"/>
      <c r="E73" s="416"/>
      <c r="F73" s="5">
        <f t="shared" si="3"/>
        <v>840</v>
      </c>
      <c r="G73" s="8">
        <f t="shared" si="4"/>
        <v>1022.2800000000001</v>
      </c>
      <c r="H73" s="10" t="s">
        <v>991</v>
      </c>
      <c r="I73" s="443">
        <f>K73*238</f>
        <v>199920</v>
      </c>
      <c r="J73" s="444"/>
      <c r="K73" s="11">
        <v>840</v>
      </c>
    </row>
    <row r="74" spans="1:11" ht="18" customHeight="1">
      <c r="A74" s="7" t="s">
        <v>1171</v>
      </c>
      <c r="B74" s="414" t="s">
        <v>158</v>
      </c>
      <c r="C74" s="415"/>
      <c r="D74" s="415"/>
      <c r="E74" s="416"/>
      <c r="F74" s="5">
        <f t="shared" si="3"/>
        <v>1300</v>
      </c>
      <c r="G74" s="8">
        <f t="shared" si="4"/>
        <v>1582.1000000000001</v>
      </c>
      <c r="H74" s="10" t="s">
        <v>991</v>
      </c>
      <c r="I74" s="443">
        <f>K74*238</f>
        <v>309400</v>
      </c>
      <c r="J74" s="444"/>
      <c r="K74" s="11">
        <v>1300</v>
      </c>
    </row>
    <row r="75" spans="1:11" ht="18" customHeight="1">
      <c r="A75" s="7" t="s">
        <v>1171</v>
      </c>
      <c r="B75" s="414" t="s">
        <v>159</v>
      </c>
      <c r="C75" s="415"/>
      <c r="D75" s="415"/>
      <c r="E75" s="416"/>
      <c r="F75" s="5">
        <f t="shared" si="3"/>
        <v>1050</v>
      </c>
      <c r="G75" s="8">
        <f t="shared" si="4"/>
        <v>1277.8500000000001</v>
      </c>
      <c r="H75" s="10" t="s">
        <v>991</v>
      </c>
      <c r="I75" s="443">
        <f>K75*238</f>
        <v>249900</v>
      </c>
      <c r="J75" s="444"/>
      <c r="K75" s="11">
        <v>1050</v>
      </c>
    </row>
    <row r="76" spans="1:11" ht="18" customHeight="1">
      <c r="A76" s="7" t="s">
        <v>1171</v>
      </c>
      <c r="B76" s="414" t="s">
        <v>860</v>
      </c>
      <c r="C76" s="415"/>
      <c r="D76" s="415"/>
      <c r="E76" s="416"/>
      <c r="F76" s="5">
        <f t="shared" si="3"/>
        <v>1100</v>
      </c>
      <c r="G76" s="8">
        <f t="shared" si="4"/>
        <v>1338.7</v>
      </c>
      <c r="H76" s="10" t="s">
        <v>991</v>
      </c>
      <c r="I76" s="443">
        <f>K76*238</f>
        <v>261800</v>
      </c>
      <c r="J76" s="444"/>
      <c r="K76" s="11">
        <v>1100</v>
      </c>
    </row>
    <row r="77" spans="1:11" ht="18" customHeight="1">
      <c r="A77" s="7" t="s">
        <v>1171</v>
      </c>
      <c r="B77" s="414" t="s">
        <v>861</v>
      </c>
      <c r="C77" s="415"/>
      <c r="D77" s="415"/>
      <c r="E77" s="416"/>
      <c r="F77" s="5">
        <f t="shared" si="3"/>
        <v>1700</v>
      </c>
      <c r="G77" s="8">
        <f t="shared" si="4"/>
        <v>2068.9</v>
      </c>
      <c r="H77" s="10" t="s">
        <v>991</v>
      </c>
      <c r="I77" s="443">
        <f aca="true" t="shared" si="5" ref="I77:I117">K77*238</f>
        <v>404600</v>
      </c>
      <c r="J77" s="444"/>
      <c r="K77" s="11">
        <v>1700</v>
      </c>
    </row>
    <row r="78" spans="1:11" ht="18" customHeight="1">
      <c r="A78" s="7" t="s">
        <v>1171</v>
      </c>
      <c r="B78" s="414" t="s">
        <v>862</v>
      </c>
      <c r="C78" s="415"/>
      <c r="D78" s="415"/>
      <c r="E78" s="416"/>
      <c r="F78" s="5">
        <f t="shared" si="3"/>
        <v>170</v>
      </c>
      <c r="G78" s="8">
        <f t="shared" si="4"/>
        <v>206.89000000000001</v>
      </c>
      <c r="H78" s="10" t="s">
        <v>991</v>
      </c>
      <c r="I78" s="443">
        <f t="shared" si="5"/>
        <v>40460</v>
      </c>
      <c r="J78" s="444"/>
      <c r="K78" s="11">
        <v>170</v>
      </c>
    </row>
    <row r="79" spans="1:11" ht="18" customHeight="1">
      <c r="A79" s="7" t="s">
        <v>1171</v>
      </c>
      <c r="B79" s="414" t="s">
        <v>160</v>
      </c>
      <c r="C79" s="415"/>
      <c r="D79" s="415"/>
      <c r="E79" s="416"/>
      <c r="F79" s="5">
        <f t="shared" si="3"/>
        <v>340</v>
      </c>
      <c r="G79" s="8">
        <f t="shared" si="4"/>
        <v>413.78000000000003</v>
      </c>
      <c r="H79" s="10" t="s">
        <v>991</v>
      </c>
      <c r="I79" s="443">
        <f t="shared" si="5"/>
        <v>80920</v>
      </c>
      <c r="J79" s="444"/>
      <c r="K79" s="11">
        <v>340</v>
      </c>
    </row>
    <row r="80" spans="1:11" ht="18" customHeight="1">
      <c r="A80" s="7" t="s">
        <v>1171</v>
      </c>
      <c r="B80" s="414" t="s">
        <v>161</v>
      </c>
      <c r="C80" s="415"/>
      <c r="D80" s="415"/>
      <c r="E80" s="416"/>
      <c r="F80" s="5">
        <f t="shared" si="3"/>
        <v>340</v>
      </c>
      <c r="G80" s="8">
        <f t="shared" si="4"/>
        <v>413.78000000000003</v>
      </c>
      <c r="H80" s="10" t="s">
        <v>991</v>
      </c>
      <c r="I80" s="443">
        <f t="shared" si="5"/>
        <v>80920</v>
      </c>
      <c r="J80" s="444"/>
      <c r="K80" s="11">
        <v>340</v>
      </c>
    </row>
    <row r="81" spans="1:11" ht="18" customHeight="1">
      <c r="A81" s="7" t="s">
        <v>1171</v>
      </c>
      <c r="B81" s="414" t="s">
        <v>863</v>
      </c>
      <c r="C81" s="415"/>
      <c r="D81" s="415"/>
      <c r="E81" s="416"/>
      <c r="F81" s="5">
        <f t="shared" si="3"/>
        <v>170</v>
      </c>
      <c r="G81" s="8">
        <f t="shared" si="4"/>
        <v>206.89000000000001</v>
      </c>
      <c r="H81" s="10" t="s">
        <v>991</v>
      </c>
      <c r="I81" s="443">
        <f t="shared" si="5"/>
        <v>40460</v>
      </c>
      <c r="J81" s="444"/>
      <c r="K81" s="11">
        <v>170</v>
      </c>
    </row>
    <row r="82" spans="1:11" ht="18" customHeight="1">
      <c r="A82" s="7" t="s">
        <v>1171</v>
      </c>
      <c r="B82" s="414" t="s">
        <v>864</v>
      </c>
      <c r="C82" s="415"/>
      <c r="D82" s="415"/>
      <c r="E82" s="416"/>
      <c r="F82" s="5">
        <f t="shared" si="3"/>
        <v>3300</v>
      </c>
      <c r="G82" s="8">
        <f t="shared" si="4"/>
        <v>4016.1000000000004</v>
      </c>
      <c r="H82" s="10" t="s">
        <v>991</v>
      </c>
      <c r="I82" s="443">
        <f t="shared" si="5"/>
        <v>785400</v>
      </c>
      <c r="J82" s="444"/>
      <c r="K82" s="11">
        <v>3300</v>
      </c>
    </row>
    <row r="83" spans="1:11" ht="18" customHeight="1">
      <c r="A83" s="7" t="s">
        <v>1171</v>
      </c>
      <c r="B83" s="414" t="s">
        <v>865</v>
      </c>
      <c r="C83" s="415"/>
      <c r="D83" s="415"/>
      <c r="E83" s="416"/>
      <c r="F83" s="5">
        <f t="shared" si="3"/>
        <v>2600</v>
      </c>
      <c r="G83" s="8">
        <f t="shared" si="4"/>
        <v>3164.2000000000003</v>
      </c>
      <c r="H83" s="10" t="s">
        <v>991</v>
      </c>
      <c r="I83" s="443">
        <f t="shared" si="5"/>
        <v>618800</v>
      </c>
      <c r="J83" s="444"/>
      <c r="K83" s="11">
        <v>2600</v>
      </c>
    </row>
    <row r="84" spans="1:11" ht="18" customHeight="1">
      <c r="A84" s="7" t="s">
        <v>1171</v>
      </c>
      <c r="B84" s="414" t="s">
        <v>867</v>
      </c>
      <c r="C84" s="415"/>
      <c r="D84" s="415"/>
      <c r="E84" s="416"/>
      <c r="F84" s="5">
        <f t="shared" si="3"/>
        <v>340</v>
      </c>
      <c r="G84" s="8">
        <f t="shared" si="4"/>
        <v>413.78000000000003</v>
      </c>
      <c r="H84" s="10" t="s">
        <v>991</v>
      </c>
      <c r="I84" s="443">
        <f t="shared" si="5"/>
        <v>80920</v>
      </c>
      <c r="J84" s="444"/>
      <c r="K84" s="11">
        <v>340</v>
      </c>
    </row>
    <row r="85" spans="1:11" ht="18" customHeight="1">
      <c r="A85" s="7" t="s">
        <v>1194</v>
      </c>
      <c r="B85" s="414" t="s">
        <v>869</v>
      </c>
      <c r="C85" s="415"/>
      <c r="D85" s="415"/>
      <c r="E85" s="416"/>
      <c r="F85" s="5">
        <f t="shared" si="3"/>
        <v>6300</v>
      </c>
      <c r="G85" s="8">
        <f t="shared" si="4"/>
        <v>7667.1</v>
      </c>
      <c r="H85" s="10" t="s">
        <v>991</v>
      </c>
      <c r="I85" s="443">
        <f t="shared" si="5"/>
        <v>1499400</v>
      </c>
      <c r="J85" s="444"/>
      <c r="K85" s="11">
        <v>6300</v>
      </c>
    </row>
    <row r="86" spans="1:11" ht="18" customHeight="1">
      <c r="A86" s="7" t="s">
        <v>1194</v>
      </c>
      <c r="B86" s="414" t="s">
        <v>162</v>
      </c>
      <c r="C86" s="415"/>
      <c r="D86" s="415"/>
      <c r="E86" s="416"/>
      <c r="F86" s="5">
        <f t="shared" si="3"/>
        <v>840</v>
      </c>
      <c r="G86" s="8">
        <f t="shared" si="4"/>
        <v>1022.2800000000001</v>
      </c>
      <c r="H86" s="10" t="s">
        <v>991</v>
      </c>
      <c r="I86" s="443">
        <f t="shared" si="5"/>
        <v>199920</v>
      </c>
      <c r="J86" s="444"/>
      <c r="K86" s="11">
        <v>840</v>
      </c>
    </row>
    <row r="87" spans="1:11" ht="18" customHeight="1">
      <c r="A87" s="7" t="s">
        <v>1194</v>
      </c>
      <c r="B87" s="414" t="s">
        <v>871</v>
      </c>
      <c r="C87" s="415"/>
      <c r="D87" s="415"/>
      <c r="E87" s="416"/>
      <c r="F87" s="5">
        <f t="shared" si="3"/>
        <v>210</v>
      </c>
      <c r="G87" s="8">
        <f t="shared" si="4"/>
        <v>255.57000000000002</v>
      </c>
      <c r="H87" s="10" t="s">
        <v>991</v>
      </c>
      <c r="I87" s="443">
        <f t="shared" si="5"/>
        <v>49980</v>
      </c>
      <c r="J87" s="444"/>
      <c r="K87" s="11">
        <v>210</v>
      </c>
    </row>
    <row r="88" spans="1:11" ht="18" customHeight="1">
      <c r="A88" s="7" t="s">
        <v>1194</v>
      </c>
      <c r="B88" s="414" t="s">
        <v>163</v>
      </c>
      <c r="C88" s="415"/>
      <c r="D88" s="415"/>
      <c r="E88" s="416"/>
      <c r="F88" s="5">
        <f t="shared" si="3"/>
        <v>0</v>
      </c>
      <c r="G88" s="8">
        <f t="shared" si="4"/>
        <v>0</v>
      </c>
      <c r="H88" s="445"/>
      <c r="I88" s="446"/>
      <c r="J88" s="446"/>
      <c r="K88" s="447"/>
    </row>
    <row r="89" spans="1:11" ht="18" customHeight="1">
      <c r="A89" s="7" t="s">
        <v>1194</v>
      </c>
      <c r="B89" s="414" t="s">
        <v>877</v>
      </c>
      <c r="C89" s="415"/>
      <c r="D89" s="415"/>
      <c r="E89" s="416"/>
      <c r="F89" s="5">
        <f t="shared" si="3"/>
        <v>18800</v>
      </c>
      <c r="G89" s="8">
        <f t="shared" si="4"/>
        <v>22879.600000000002</v>
      </c>
      <c r="H89" s="10" t="s">
        <v>991</v>
      </c>
      <c r="I89" s="443">
        <f t="shared" si="5"/>
        <v>4474400</v>
      </c>
      <c r="J89" s="444"/>
      <c r="K89" s="11">
        <v>18800</v>
      </c>
    </row>
    <row r="90" spans="1:11" ht="18" customHeight="1">
      <c r="A90" s="7" t="s">
        <v>1194</v>
      </c>
      <c r="B90" s="414" t="s">
        <v>876</v>
      </c>
      <c r="C90" s="415"/>
      <c r="D90" s="415"/>
      <c r="E90" s="416"/>
      <c r="F90" s="5">
        <f t="shared" si="3"/>
        <v>18800</v>
      </c>
      <c r="G90" s="8">
        <f t="shared" si="4"/>
        <v>22879.600000000002</v>
      </c>
      <c r="H90" s="10" t="s">
        <v>991</v>
      </c>
      <c r="I90" s="443">
        <f t="shared" si="5"/>
        <v>4474400</v>
      </c>
      <c r="J90" s="444"/>
      <c r="K90" s="11">
        <v>18800</v>
      </c>
    </row>
    <row r="91" spans="1:11" ht="18" customHeight="1">
      <c r="A91" s="7" t="s">
        <v>761</v>
      </c>
      <c r="B91" s="414" t="s">
        <v>879</v>
      </c>
      <c r="C91" s="415"/>
      <c r="D91" s="415"/>
      <c r="E91" s="416"/>
      <c r="F91" s="5">
        <f t="shared" si="3"/>
        <v>1000</v>
      </c>
      <c r="G91" s="8">
        <f t="shared" si="4"/>
        <v>1217</v>
      </c>
      <c r="H91" s="10" t="s">
        <v>991</v>
      </c>
      <c r="I91" s="443">
        <f t="shared" si="5"/>
        <v>238000</v>
      </c>
      <c r="J91" s="444"/>
      <c r="K91" s="11">
        <v>1000</v>
      </c>
    </row>
    <row r="92" spans="1:11" ht="18" customHeight="1">
      <c r="A92" s="7" t="s">
        <v>761</v>
      </c>
      <c r="B92" s="414" t="s">
        <v>164</v>
      </c>
      <c r="C92" s="415"/>
      <c r="D92" s="415"/>
      <c r="E92" s="416"/>
      <c r="F92" s="5">
        <f t="shared" si="3"/>
        <v>420</v>
      </c>
      <c r="G92" s="8">
        <f t="shared" si="4"/>
        <v>511.14000000000004</v>
      </c>
      <c r="H92" s="10" t="s">
        <v>991</v>
      </c>
      <c r="I92" s="443">
        <f t="shared" si="5"/>
        <v>99960</v>
      </c>
      <c r="J92" s="444"/>
      <c r="K92" s="11">
        <v>420</v>
      </c>
    </row>
    <row r="93" spans="1:11" ht="18" customHeight="1">
      <c r="A93" s="7" t="s">
        <v>761</v>
      </c>
      <c r="B93" s="414" t="s">
        <v>881</v>
      </c>
      <c r="C93" s="415"/>
      <c r="D93" s="415"/>
      <c r="E93" s="416"/>
      <c r="F93" s="5">
        <f t="shared" si="3"/>
        <v>1300</v>
      </c>
      <c r="G93" s="8">
        <f t="shared" si="4"/>
        <v>1582.1000000000001</v>
      </c>
      <c r="H93" s="10" t="s">
        <v>991</v>
      </c>
      <c r="I93" s="443">
        <f t="shared" si="5"/>
        <v>309400</v>
      </c>
      <c r="J93" s="444"/>
      <c r="K93" s="11">
        <v>1300</v>
      </c>
    </row>
    <row r="94" spans="1:11" ht="18" customHeight="1">
      <c r="A94" s="7" t="s">
        <v>769</v>
      </c>
      <c r="B94" s="414" t="s">
        <v>882</v>
      </c>
      <c r="C94" s="415"/>
      <c r="D94" s="415"/>
      <c r="E94" s="416"/>
      <c r="F94" s="5">
        <f t="shared" si="3"/>
        <v>1900</v>
      </c>
      <c r="G94" s="8">
        <f t="shared" si="4"/>
        <v>2312.3</v>
      </c>
      <c r="H94" s="10" t="s">
        <v>991</v>
      </c>
      <c r="I94" s="443">
        <f t="shared" si="5"/>
        <v>452200</v>
      </c>
      <c r="J94" s="444"/>
      <c r="K94" s="11">
        <v>1900</v>
      </c>
    </row>
    <row r="95" spans="1:11" ht="18" customHeight="1">
      <c r="A95" s="7" t="s">
        <v>769</v>
      </c>
      <c r="B95" s="414" t="s">
        <v>883</v>
      </c>
      <c r="C95" s="415"/>
      <c r="D95" s="415"/>
      <c r="E95" s="416"/>
      <c r="F95" s="5">
        <f t="shared" si="3"/>
        <v>630</v>
      </c>
      <c r="G95" s="8">
        <f t="shared" si="4"/>
        <v>766.71</v>
      </c>
      <c r="H95" s="10" t="s">
        <v>991</v>
      </c>
      <c r="I95" s="443">
        <f t="shared" si="5"/>
        <v>149940</v>
      </c>
      <c r="J95" s="444"/>
      <c r="K95" s="11">
        <v>630</v>
      </c>
    </row>
    <row r="96" spans="1:11" ht="18" customHeight="1">
      <c r="A96" s="7" t="s">
        <v>769</v>
      </c>
      <c r="B96" s="414" t="s">
        <v>1221</v>
      </c>
      <c r="C96" s="415"/>
      <c r="D96" s="415"/>
      <c r="E96" s="416"/>
      <c r="F96" s="5">
        <f t="shared" si="3"/>
        <v>10500</v>
      </c>
      <c r="G96" s="8">
        <f t="shared" si="4"/>
        <v>12778.5</v>
      </c>
      <c r="H96" s="10" t="s">
        <v>991</v>
      </c>
      <c r="I96" s="443">
        <f t="shared" si="5"/>
        <v>2499000</v>
      </c>
      <c r="J96" s="444"/>
      <c r="K96" s="11">
        <v>10500</v>
      </c>
    </row>
    <row r="97" spans="1:11" ht="18" customHeight="1">
      <c r="A97" s="7" t="s">
        <v>769</v>
      </c>
      <c r="B97" s="414" t="s">
        <v>165</v>
      </c>
      <c r="C97" s="415"/>
      <c r="D97" s="415"/>
      <c r="E97" s="416"/>
      <c r="F97" s="5">
        <f t="shared" si="3"/>
        <v>6300</v>
      </c>
      <c r="G97" s="8">
        <f t="shared" si="4"/>
        <v>7667.1</v>
      </c>
      <c r="H97" s="10" t="s">
        <v>991</v>
      </c>
      <c r="I97" s="443">
        <f t="shared" si="5"/>
        <v>1499400</v>
      </c>
      <c r="J97" s="444"/>
      <c r="K97" s="11">
        <v>6300</v>
      </c>
    </row>
    <row r="98" spans="1:11" ht="18" customHeight="1">
      <c r="A98" s="7" t="s">
        <v>769</v>
      </c>
      <c r="B98" s="414" t="s">
        <v>166</v>
      </c>
      <c r="C98" s="415"/>
      <c r="D98" s="415"/>
      <c r="E98" s="416"/>
      <c r="F98" s="5">
        <f t="shared" si="3"/>
        <v>3300</v>
      </c>
      <c r="G98" s="8">
        <f t="shared" si="4"/>
        <v>4016.1000000000004</v>
      </c>
      <c r="H98" s="10" t="s">
        <v>991</v>
      </c>
      <c r="I98" s="443">
        <f t="shared" si="5"/>
        <v>785400</v>
      </c>
      <c r="J98" s="444"/>
      <c r="K98" s="11">
        <v>3300</v>
      </c>
    </row>
    <row r="99" spans="1:11" ht="18" customHeight="1">
      <c r="A99" s="7" t="s">
        <v>769</v>
      </c>
      <c r="B99" s="414" t="s">
        <v>886</v>
      </c>
      <c r="C99" s="415"/>
      <c r="D99" s="415"/>
      <c r="E99" s="416"/>
      <c r="F99" s="5">
        <f t="shared" si="3"/>
        <v>1300</v>
      </c>
      <c r="G99" s="8">
        <f t="shared" si="4"/>
        <v>1582.1000000000001</v>
      </c>
      <c r="H99" s="10" t="s">
        <v>991</v>
      </c>
      <c r="I99" s="443">
        <f t="shared" si="5"/>
        <v>309400</v>
      </c>
      <c r="J99" s="444"/>
      <c r="K99" s="11">
        <v>1300</v>
      </c>
    </row>
    <row r="100" spans="1:11" ht="18" customHeight="1">
      <c r="A100" s="7" t="s">
        <v>769</v>
      </c>
      <c r="B100" s="414" t="s">
        <v>887</v>
      </c>
      <c r="C100" s="415"/>
      <c r="D100" s="415"/>
      <c r="E100" s="416"/>
      <c r="F100" s="5">
        <f t="shared" si="3"/>
        <v>2100</v>
      </c>
      <c r="G100" s="8">
        <f t="shared" si="4"/>
        <v>2555.7000000000003</v>
      </c>
      <c r="H100" s="10" t="s">
        <v>991</v>
      </c>
      <c r="I100" s="443">
        <f t="shared" si="5"/>
        <v>499800</v>
      </c>
      <c r="J100" s="444"/>
      <c r="K100" s="11">
        <v>2100</v>
      </c>
    </row>
    <row r="101" spans="1:11" ht="18" customHeight="1">
      <c r="A101" s="7" t="s">
        <v>769</v>
      </c>
      <c r="B101" s="414" t="s">
        <v>888</v>
      </c>
      <c r="C101" s="415"/>
      <c r="D101" s="415"/>
      <c r="E101" s="416"/>
      <c r="F101" s="5">
        <f t="shared" si="3"/>
        <v>4200</v>
      </c>
      <c r="G101" s="8">
        <f t="shared" si="4"/>
        <v>5111.400000000001</v>
      </c>
      <c r="H101" s="10" t="s">
        <v>991</v>
      </c>
      <c r="I101" s="443">
        <f t="shared" si="5"/>
        <v>999600</v>
      </c>
      <c r="J101" s="444"/>
      <c r="K101" s="11">
        <v>4200</v>
      </c>
    </row>
    <row r="102" spans="1:11" ht="18" customHeight="1">
      <c r="A102" s="7" t="s">
        <v>769</v>
      </c>
      <c r="B102" s="414" t="s">
        <v>891</v>
      </c>
      <c r="C102" s="415"/>
      <c r="D102" s="415"/>
      <c r="E102" s="416"/>
      <c r="F102" s="5">
        <f t="shared" si="3"/>
        <v>2100</v>
      </c>
      <c r="G102" s="8">
        <f t="shared" si="4"/>
        <v>2555.7000000000003</v>
      </c>
      <c r="H102" s="10" t="s">
        <v>991</v>
      </c>
      <c r="I102" s="443">
        <f t="shared" si="5"/>
        <v>499800</v>
      </c>
      <c r="J102" s="444"/>
      <c r="K102" s="11">
        <v>2100</v>
      </c>
    </row>
    <row r="103" spans="1:11" ht="18" customHeight="1">
      <c r="A103" s="7" t="s">
        <v>769</v>
      </c>
      <c r="B103" s="414" t="s">
        <v>893</v>
      </c>
      <c r="C103" s="415"/>
      <c r="D103" s="415"/>
      <c r="E103" s="416"/>
      <c r="F103" s="5">
        <f t="shared" si="3"/>
        <v>1700</v>
      </c>
      <c r="G103" s="8">
        <f t="shared" si="4"/>
        <v>2068.9</v>
      </c>
      <c r="H103" s="10" t="s">
        <v>991</v>
      </c>
      <c r="I103" s="443">
        <f t="shared" si="5"/>
        <v>404600</v>
      </c>
      <c r="J103" s="444"/>
      <c r="K103" s="11">
        <v>1700</v>
      </c>
    </row>
    <row r="104" spans="1:11" ht="18" customHeight="1">
      <c r="A104" s="7" t="s">
        <v>769</v>
      </c>
      <c r="B104" s="414" t="s">
        <v>895</v>
      </c>
      <c r="C104" s="415"/>
      <c r="D104" s="415"/>
      <c r="E104" s="416"/>
      <c r="F104" s="5">
        <f t="shared" si="3"/>
        <v>900</v>
      </c>
      <c r="G104" s="8">
        <f t="shared" si="4"/>
        <v>1095.3000000000002</v>
      </c>
      <c r="H104" s="10" t="s">
        <v>991</v>
      </c>
      <c r="I104" s="443">
        <f t="shared" si="5"/>
        <v>214200</v>
      </c>
      <c r="J104" s="444"/>
      <c r="K104" s="11">
        <v>900</v>
      </c>
    </row>
    <row r="105" spans="1:11" ht="18" customHeight="1">
      <c r="A105" s="7" t="s">
        <v>769</v>
      </c>
      <c r="B105" s="414" t="s">
        <v>896</v>
      </c>
      <c r="C105" s="415"/>
      <c r="D105" s="415"/>
      <c r="E105" s="416"/>
      <c r="F105" s="5">
        <f t="shared" si="3"/>
        <v>2900</v>
      </c>
      <c r="G105" s="8">
        <f t="shared" si="4"/>
        <v>3529.3</v>
      </c>
      <c r="H105" s="10" t="s">
        <v>991</v>
      </c>
      <c r="I105" s="443">
        <f t="shared" si="5"/>
        <v>690200</v>
      </c>
      <c r="J105" s="444"/>
      <c r="K105" s="11">
        <v>2900</v>
      </c>
    </row>
    <row r="106" spans="1:11" ht="18" customHeight="1">
      <c r="A106" s="7" t="s">
        <v>769</v>
      </c>
      <c r="B106" s="414" t="s">
        <v>897</v>
      </c>
      <c r="C106" s="415"/>
      <c r="D106" s="415"/>
      <c r="E106" s="416"/>
      <c r="F106" s="5">
        <f t="shared" si="3"/>
        <v>1700</v>
      </c>
      <c r="G106" s="8">
        <f t="shared" si="4"/>
        <v>2068.9</v>
      </c>
      <c r="H106" s="10" t="s">
        <v>991</v>
      </c>
      <c r="I106" s="443">
        <f t="shared" si="5"/>
        <v>404600</v>
      </c>
      <c r="J106" s="444"/>
      <c r="K106" s="11">
        <v>1700</v>
      </c>
    </row>
    <row r="107" spans="1:11" ht="18" customHeight="1">
      <c r="A107" s="7" t="s">
        <v>1252</v>
      </c>
      <c r="B107" s="414" t="s">
        <v>901</v>
      </c>
      <c r="C107" s="415"/>
      <c r="D107" s="415"/>
      <c r="E107" s="416"/>
      <c r="F107" s="5">
        <f t="shared" si="3"/>
        <v>13400</v>
      </c>
      <c r="G107" s="8">
        <f t="shared" si="4"/>
        <v>16307.800000000001</v>
      </c>
      <c r="H107" s="10" t="s">
        <v>991</v>
      </c>
      <c r="I107" s="443">
        <f t="shared" si="5"/>
        <v>3189200</v>
      </c>
      <c r="J107" s="444"/>
      <c r="K107" s="11">
        <v>13400</v>
      </c>
    </row>
    <row r="108" spans="1:11" ht="18" customHeight="1">
      <c r="A108" s="7" t="s">
        <v>1252</v>
      </c>
      <c r="B108" s="414" t="s">
        <v>903</v>
      </c>
      <c r="C108" s="415"/>
      <c r="D108" s="415"/>
      <c r="E108" s="416"/>
      <c r="F108" s="5">
        <f t="shared" si="3"/>
        <v>1300</v>
      </c>
      <c r="G108" s="8">
        <f t="shared" si="4"/>
        <v>1582.1000000000001</v>
      </c>
      <c r="H108" s="10" t="s">
        <v>991</v>
      </c>
      <c r="I108" s="443">
        <f t="shared" si="5"/>
        <v>309400</v>
      </c>
      <c r="J108" s="444"/>
      <c r="K108" s="11">
        <v>1300</v>
      </c>
    </row>
    <row r="109" spans="1:11" ht="18" customHeight="1">
      <c r="A109" s="7" t="s">
        <v>1252</v>
      </c>
      <c r="B109" s="414" t="s">
        <v>167</v>
      </c>
      <c r="C109" s="415"/>
      <c r="D109" s="415"/>
      <c r="E109" s="416"/>
      <c r="F109" s="5">
        <f t="shared" si="3"/>
        <v>510</v>
      </c>
      <c r="G109" s="8">
        <f t="shared" si="4"/>
        <v>620.6700000000001</v>
      </c>
      <c r="H109" s="10" t="s">
        <v>991</v>
      </c>
      <c r="I109" s="443">
        <f t="shared" si="5"/>
        <v>121380</v>
      </c>
      <c r="J109" s="444"/>
      <c r="K109" s="11">
        <v>510</v>
      </c>
    </row>
    <row r="110" spans="1:11" ht="18" customHeight="1">
      <c r="A110" s="7" t="s">
        <v>1252</v>
      </c>
      <c r="B110" s="414" t="s">
        <v>904</v>
      </c>
      <c r="C110" s="415"/>
      <c r="D110" s="415"/>
      <c r="E110" s="416"/>
      <c r="F110" s="5">
        <f t="shared" si="3"/>
        <v>2100</v>
      </c>
      <c r="G110" s="8">
        <f t="shared" si="4"/>
        <v>2555.7000000000003</v>
      </c>
      <c r="H110" s="10" t="s">
        <v>991</v>
      </c>
      <c r="I110" s="443">
        <f t="shared" si="5"/>
        <v>499800</v>
      </c>
      <c r="J110" s="444"/>
      <c r="K110" s="11">
        <v>2100</v>
      </c>
    </row>
    <row r="111" spans="1:11" ht="18" customHeight="1">
      <c r="A111" s="7" t="s">
        <v>1252</v>
      </c>
      <c r="B111" s="414" t="s">
        <v>905</v>
      </c>
      <c r="C111" s="415"/>
      <c r="D111" s="415"/>
      <c r="E111" s="416"/>
      <c r="F111" s="5">
        <f t="shared" si="3"/>
        <v>850</v>
      </c>
      <c r="G111" s="8">
        <f t="shared" si="4"/>
        <v>1034.45</v>
      </c>
      <c r="H111" s="10" t="s">
        <v>991</v>
      </c>
      <c r="I111" s="443">
        <f t="shared" si="5"/>
        <v>202300</v>
      </c>
      <c r="J111" s="444"/>
      <c r="K111" s="11">
        <v>850</v>
      </c>
    </row>
    <row r="112" spans="1:11" ht="18" customHeight="1">
      <c r="A112" s="7" t="s">
        <v>1252</v>
      </c>
      <c r="B112" s="414" t="s">
        <v>168</v>
      </c>
      <c r="C112" s="415"/>
      <c r="D112" s="415"/>
      <c r="E112" s="416"/>
      <c r="F112" s="5">
        <f t="shared" si="3"/>
        <v>3300</v>
      </c>
      <c r="G112" s="8">
        <f t="shared" si="4"/>
        <v>4016.1000000000004</v>
      </c>
      <c r="H112" s="10" t="s">
        <v>991</v>
      </c>
      <c r="I112" s="443">
        <f t="shared" si="5"/>
        <v>785400</v>
      </c>
      <c r="J112" s="444"/>
      <c r="K112" s="11">
        <v>3300</v>
      </c>
    </row>
    <row r="113" spans="1:11" ht="18" customHeight="1">
      <c r="A113" s="7" t="s">
        <v>1252</v>
      </c>
      <c r="B113" s="414" t="s">
        <v>169</v>
      </c>
      <c r="C113" s="415"/>
      <c r="D113" s="415"/>
      <c r="E113" s="416"/>
      <c r="F113" s="5">
        <f t="shared" si="3"/>
        <v>420</v>
      </c>
      <c r="G113" s="8">
        <f t="shared" si="4"/>
        <v>511.14000000000004</v>
      </c>
      <c r="H113" s="10" t="s">
        <v>991</v>
      </c>
      <c r="I113" s="443">
        <f t="shared" si="5"/>
        <v>99960</v>
      </c>
      <c r="J113" s="444"/>
      <c r="K113" s="11">
        <v>420</v>
      </c>
    </row>
    <row r="114" spans="1:11" ht="18" customHeight="1">
      <c r="A114" s="7" t="s">
        <v>1252</v>
      </c>
      <c r="B114" s="414" t="s">
        <v>170</v>
      </c>
      <c r="C114" s="415"/>
      <c r="D114" s="415"/>
      <c r="E114" s="416"/>
      <c r="F114" s="5">
        <f t="shared" si="3"/>
        <v>130</v>
      </c>
      <c r="G114" s="8">
        <f t="shared" si="4"/>
        <v>158.21</v>
      </c>
      <c r="H114" s="10" t="s">
        <v>991</v>
      </c>
      <c r="I114" s="443">
        <f>K114*238</f>
        <v>30940</v>
      </c>
      <c r="J114" s="444"/>
      <c r="K114" s="11">
        <v>130</v>
      </c>
    </row>
    <row r="115" spans="1:11" ht="18" customHeight="1">
      <c r="A115" s="7" t="s">
        <v>1252</v>
      </c>
      <c r="B115" s="414" t="s">
        <v>171</v>
      </c>
      <c r="C115" s="415"/>
      <c r="D115" s="415"/>
      <c r="E115" s="416"/>
      <c r="F115" s="5">
        <f t="shared" si="3"/>
        <v>21</v>
      </c>
      <c r="G115" s="8">
        <f t="shared" si="4"/>
        <v>25.557000000000002</v>
      </c>
      <c r="H115" s="10" t="s">
        <v>991</v>
      </c>
      <c r="I115" s="443">
        <f>K115*238</f>
        <v>4998</v>
      </c>
      <c r="J115" s="444"/>
      <c r="K115" s="11">
        <v>21</v>
      </c>
    </row>
    <row r="116" spans="1:11" ht="18" customHeight="1">
      <c r="A116" s="7" t="s">
        <v>1252</v>
      </c>
      <c r="B116" s="414" t="s">
        <v>172</v>
      </c>
      <c r="C116" s="415"/>
      <c r="D116" s="415"/>
      <c r="E116" s="416"/>
      <c r="F116" s="5">
        <f t="shared" si="3"/>
        <v>90</v>
      </c>
      <c r="G116" s="8">
        <f t="shared" si="4"/>
        <v>109.53</v>
      </c>
      <c r="H116" s="10" t="s">
        <v>991</v>
      </c>
      <c r="I116" s="443">
        <f>K116*238</f>
        <v>21420</v>
      </c>
      <c r="J116" s="444"/>
      <c r="K116" s="11">
        <v>90</v>
      </c>
    </row>
    <row r="117" spans="1:11" ht="18" customHeight="1">
      <c r="A117" s="7" t="s">
        <v>1252</v>
      </c>
      <c r="B117" s="414" t="s">
        <v>173</v>
      </c>
      <c r="C117" s="415"/>
      <c r="D117" s="415"/>
      <c r="E117" s="416"/>
      <c r="F117" s="5">
        <f t="shared" si="3"/>
        <v>210</v>
      </c>
      <c r="G117" s="8">
        <f t="shared" si="4"/>
        <v>255.57000000000002</v>
      </c>
      <c r="H117" s="10" t="s">
        <v>991</v>
      </c>
      <c r="I117" s="443">
        <f t="shared" si="5"/>
        <v>49980</v>
      </c>
      <c r="J117" s="444"/>
      <c r="K117" s="11">
        <v>210</v>
      </c>
    </row>
    <row r="118" spans="1:11" ht="18" customHeight="1">
      <c r="A118" s="7" t="s">
        <v>1252</v>
      </c>
      <c r="B118" s="414" t="s">
        <v>174</v>
      </c>
      <c r="C118" s="415"/>
      <c r="D118" s="415"/>
      <c r="E118" s="416"/>
      <c r="F118" s="5">
        <f t="shared" si="3"/>
        <v>170</v>
      </c>
      <c r="G118" s="8">
        <f t="shared" si="4"/>
        <v>206.89000000000001</v>
      </c>
      <c r="H118" s="10" t="s">
        <v>991</v>
      </c>
      <c r="I118" s="443">
        <f aca="true" t="shared" si="6" ref="I118:I124">K118*238</f>
        <v>40460</v>
      </c>
      <c r="J118" s="444"/>
      <c r="K118" s="11">
        <v>170</v>
      </c>
    </row>
    <row r="119" spans="1:11" ht="18" customHeight="1">
      <c r="A119" s="7" t="s">
        <v>1252</v>
      </c>
      <c r="B119" s="414" t="s">
        <v>175</v>
      </c>
      <c r="C119" s="415"/>
      <c r="D119" s="415"/>
      <c r="E119" s="416"/>
      <c r="F119" s="5">
        <f t="shared" si="3"/>
        <v>500</v>
      </c>
      <c r="G119" s="8">
        <f t="shared" si="4"/>
        <v>608.5</v>
      </c>
      <c r="H119" s="10" t="s">
        <v>991</v>
      </c>
      <c r="I119" s="443">
        <f t="shared" si="6"/>
        <v>119000</v>
      </c>
      <c r="J119" s="444"/>
      <c r="K119" s="11">
        <v>500</v>
      </c>
    </row>
    <row r="120" spans="1:11" ht="18" customHeight="1">
      <c r="A120" s="7" t="s">
        <v>1252</v>
      </c>
      <c r="B120" s="414" t="s">
        <v>176</v>
      </c>
      <c r="C120" s="415"/>
      <c r="D120" s="415"/>
      <c r="E120" s="416"/>
      <c r="F120" s="5">
        <f t="shared" si="3"/>
        <v>210</v>
      </c>
      <c r="G120" s="8">
        <f t="shared" si="4"/>
        <v>255.57000000000002</v>
      </c>
      <c r="H120" s="10" t="s">
        <v>991</v>
      </c>
      <c r="I120" s="443">
        <f t="shared" si="6"/>
        <v>49980</v>
      </c>
      <c r="J120" s="444"/>
      <c r="K120" s="11">
        <v>210</v>
      </c>
    </row>
    <row r="121" spans="1:11" ht="18" customHeight="1">
      <c r="A121" s="7" t="s">
        <v>1252</v>
      </c>
      <c r="B121" s="414" t="s">
        <v>177</v>
      </c>
      <c r="C121" s="415"/>
      <c r="D121" s="415"/>
      <c r="E121" s="416"/>
      <c r="F121" s="5">
        <f t="shared" si="3"/>
        <v>101</v>
      </c>
      <c r="G121" s="8">
        <f t="shared" si="4"/>
        <v>122.917</v>
      </c>
      <c r="H121" s="10" t="s">
        <v>991</v>
      </c>
      <c r="I121" s="443">
        <f t="shared" si="6"/>
        <v>24038</v>
      </c>
      <c r="J121" s="444"/>
      <c r="K121" s="11">
        <v>101</v>
      </c>
    </row>
    <row r="122" spans="1:11" ht="18" customHeight="1">
      <c r="A122" s="7" t="s">
        <v>1252</v>
      </c>
      <c r="B122" s="414" t="s">
        <v>178</v>
      </c>
      <c r="C122" s="415"/>
      <c r="D122" s="415"/>
      <c r="E122" s="416"/>
      <c r="F122" s="5">
        <f t="shared" si="3"/>
        <v>170</v>
      </c>
      <c r="G122" s="8">
        <f t="shared" si="4"/>
        <v>206.89000000000001</v>
      </c>
      <c r="H122" s="10" t="s">
        <v>991</v>
      </c>
      <c r="I122" s="443">
        <f t="shared" si="6"/>
        <v>40460</v>
      </c>
      <c r="J122" s="444"/>
      <c r="K122" s="11">
        <v>170</v>
      </c>
    </row>
    <row r="123" spans="1:11" ht="18" customHeight="1">
      <c r="A123" s="7" t="s">
        <v>1252</v>
      </c>
      <c r="B123" s="414" t="s">
        <v>179</v>
      </c>
      <c r="C123" s="415"/>
      <c r="D123" s="415"/>
      <c r="E123" s="416"/>
      <c r="F123" s="5">
        <f t="shared" si="3"/>
        <v>290</v>
      </c>
      <c r="G123" s="8">
        <f t="shared" si="4"/>
        <v>352.93</v>
      </c>
      <c r="H123" s="10" t="s">
        <v>991</v>
      </c>
      <c r="I123" s="443">
        <f t="shared" si="6"/>
        <v>69020</v>
      </c>
      <c r="J123" s="444"/>
      <c r="K123" s="11">
        <v>290</v>
      </c>
    </row>
    <row r="124" spans="1:11" ht="18" customHeight="1">
      <c r="A124" s="7" t="s">
        <v>1252</v>
      </c>
      <c r="B124" s="414" t="s">
        <v>180</v>
      </c>
      <c r="C124" s="415"/>
      <c r="D124" s="415"/>
      <c r="E124" s="416"/>
      <c r="F124" s="5">
        <f t="shared" si="3"/>
        <v>250</v>
      </c>
      <c r="G124" s="8">
        <f t="shared" si="4"/>
        <v>304.25</v>
      </c>
      <c r="H124" s="10" t="s">
        <v>991</v>
      </c>
      <c r="I124" s="443">
        <f t="shared" si="6"/>
        <v>59500</v>
      </c>
      <c r="J124" s="444"/>
      <c r="K124" s="11">
        <v>250</v>
      </c>
    </row>
    <row r="125" spans="1:11" ht="18" customHeight="1">
      <c r="A125" s="7" t="s">
        <v>1252</v>
      </c>
      <c r="B125" s="414" t="s">
        <v>181</v>
      </c>
      <c r="C125" s="415"/>
      <c r="D125" s="415"/>
      <c r="E125" s="416"/>
      <c r="F125" s="5">
        <f t="shared" si="3"/>
        <v>5900</v>
      </c>
      <c r="G125" s="8">
        <f t="shared" si="4"/>
        <v>7180.3</v>
      </c>
      <c r="H125" s="10" t="s">
        <v>991</v>
      </c>
      <c r="I125" s="443">
        <f aca="true" t="shared" si="7" ref="I125:I142">K125*238</f>
        <v>1404200</v>
      </c>
      <c r="J125" s="444"/>
      <c r="K125" s="11">
        <v>5900</v>
      </c>
    </row>
    <row r="126" spans="1:11" ht="18" customHeight="1">
      <c r="A126" s="7" t="s">
        <v>1252</v>
      </c>
      <c r="B126" s="414" t="s">
        <v>906</v>
      </c>
      <c r="C126" s="415"/>
      <c r="D126" s="415"/>
      <c r="E126" s="416"/>
      <c r="F126" s="5">
        <f t="shared" si="3"/>
        <v>1300</v>
      </c>
      <c r="G126" s="8">
        <f t="shared" si="4"/>
        <v>1582.1000000000001</v>
      </c>
      <c r="H126" s="10" t="s">
        <v>991</v>
      </c>
      <c r="I126" s="443">
        <f t="shared" si="7"/>
        <v>309400</v>
      </c>
      <c r="J126" s="444"/>
      <c r="K126" s="11">
        <v>1300</v>
      </c>
    </row>
    <row r="127" spans="1:11" ht="18" customHeight="1">
      <c r="A127" s="7" t="s">
        <v>1252</v>
      </c>
      <c r="B127" s="414" t="s">
        <v>182</v>
      </c>
      <c r="C127" s="415"/>
      <c r="D127" s="415"/>
      <c r="E127" s="416"/>
      <c r="F127" s="5">
        <f t="shared" si="3"/>
        <v>840</v>
      </c>
      <c r="G127" s="8">
        <f t="shared" si="4"/>
        <v>1022.2800000000001</v>
      </c>
      <c r="H127" s="10" t="s">
        <v>991</v>
      </c>
      <c r="I127" s="443">
        <f t="shared" si="7"/>
        <v>199920</v>
      </c>
      <c r="J127" s="444"/>
      <c r="K127" s="11">
        <v>840</v>
      </c>
    </row>
    <row r="128" spans="1:11" ht="18" customHeight="1">
      <c r="A128" s="7" t="s">
        <v>1252</v>
      </c>
      <c r="B128" s="414" t="s">
        <v>907</v>
      </c>
      <c r="C128" s="415"/>
      <c r="D128" s="415"/>
      <c r="E128" s="416"/>
      <c r="F128" s="5">
        <f t="shared" si="3"/>
        <v>5100</v>
      </c>
      <c r="G128" s="8">
        <f t="shared" si="4"/>
        <v>6206.700000000001</v>
      </c>
      <c r="H128" s="10" t="s">
        <v>991</v>
      </c>
      <c r="I128" s="443">
        <f t="shared" si="7"/>
        <v>1213800</v>
      </c>
      <c r="J128" s="444"/>
      <c r="K128" s="11">
        <v>5100</v>
      </c>
    </row>
    <row r="129" spans="1:11" ht="18" customHeight="1">
      <c r="A129" s="7" t="s">
        <v>1252</v>
      </c>
      <c r="B129" s="414" t="s">
        <v>908</v>
      </c>
      <c r="C129" s="415"/>
      <c r="D129" s="415"/>
      <c r="E129" s="416"/>
      <c r="F129" s="5">
        <f t="shared" si="3"/>
        <v>630</v>
      </c>
      <c r="G129" s="8">
        <f t="shared" si="4"/>
        <v>766.71</v>
      </c>
      <c r="H129" s="10" t="s">
        <v>991</v>
      </c>
      <c r="I129" s="443">
        <f t="shared" si="7"/>
        <v>149940</v>
      </c>
      <c r="J129" s="444"/>
      <c r="K129" s="11">
        <v>630</v>
      </c>
    </row>
    <row r="130" spans="1:11" ht="18" customHeight="1">
      <c r="A130" s="7" t="s">
        <v>1252</v>
      </c>
      <c r="B130" s="414" t="s">
        <v>183</v>
      </c>
      <c r="C130" s="415"/>
      <c r="D130" s="415"/>
      <c r="E130" s="416"/>
      <c r="F130" s="5">
        <f t="shared" si="3"/>
        <v>850</v>
      </c>
      <c r="G130" s="8">
        <f t="shared" si="4"/>
        <v>1034.45</v>
      </c>
      <c r="H130" s="10" t="s">
        <v>991</v>
      </c>
      <c r="I130" s="443">
        <f t="shared" si="7"/>
        <v>202300</v>
      </c>
      <c r="J130" s="444"/>
      <c r="K130" s="11">
        <v>850</v>
      </c>
    </row>
    <row r="131" spans="1:11" ht="18" customHeight="1">
      <c r="A131" s="7" t="s">
        <v>770</v>
      </c>
      <c r="B131" s="414" t="s">
        <v>910</v>
      </c>
      <c r="C131" s="415"/>
      <c r="D131" s="415"/>
      <c r="E131" s="416"/>
      <c r="F131" s="5">
        <f t="shared" si="3"/>
        <v>13000</v>
      </c>
      <c r="G131" s="8">
        <f t="shared" si="4"/>
        <v>15821.000000000002</v>
      </c>
      <c r="H131" s="10" t="s">
        <v>991</v>
      </c>
      <c r="I131" s="443">
        <f t="shared" si="7"/>
        <v>3094000</v>
      </c>
      <c r="J131" s="444"/>
      <c r="K131" s="11">
        <v>13000</v>
      </c>
    </row>
    <row r="132" spans="1:11" ht="18" customHeight="1">
      <c r="A132" s="7" t="s">
        <v>1293</v>
      </c>
      <c r="B132" s="414" t="s">
        <v>912</v>
      </c>
      <c r="C132" s="415"/>
      <c r="D132" s="415"/>
      <c r="E132" s="416"/>
      <c r="F132" s="5">
        <f t="shared" si="3"/>
        <v>340</v>
      </c>
      <c r="G132" s="8">
        <f t="shared" si="4"/>
        <v>413.78000000000003</v>
      </c>
      <c r="H132" s="10" t="s">
        <v>991</v>
      </c>
      <c r="I132" s="443">
        <f t="shared" si="7"/>
        <v>80920</v>
      </c>
      <c r="J132" s="444"/>
      <c r="K132" s="11">
        <v>340</v>
      </c>
    </row>
    <row r="133" spans="1:11" ht="18" customHeight="1">
      <c r="A133" s="7" t="s">
        <v>1293</v>
      </c>
      <c r="B133" s="414" t="s">
        <v>184</v>
      </c>
      <c r="C133" s="415"/>
      <c r="D133" s="415"/>
      <c r="E133" s="416"/>
      <c r="F133" s="5">
        <f t="shared" si="3"/>
        <v>18800</v>
      </c>
      <c r="G133" s="8">
        <f t="shared" si="4"/>
        <v>22879.600000000002</v>
      </c>
      <c r="H133" s="10" t="s">
        <v>991</v>
      </c>
      <c r="I133" s="443">
        <f t="shared" si="7"/>
        <v>4474400</v>
      </c>
      <c r="J133" s="444"/>
      <c r="K133" s="11">
        <v>18800</v>
      </c>
    </row>
    <row r="134" spans="1:11" ht="18" customHeight="1">
      <c r="A134" s="7" t="s">
        <v>1293</v>
      </c>
      <c r="B134" s="414" t="s">
        <v>917</v>
      </c>
      <c r="C134" s="415"/>
      <c r="D134" s="415"/>
      <c r="E134" s="416"/>
      <c r="F134" s="5">
        <f t="shared" si="3"/>
        <v>1050</v>
      </c>
      <c r="G134" s="8">
        <f t="shared" si="4"/>
        <v>1277.8500000000001</v>
      </c>
      <c r="H134" s="10" t="s">
        <v>991</v>
      </c>
      <c r="I134" s="443">
        <f t="shared" si="7"/>
        <v>249900</v>
      </c>
      <c r="J134" s="444"/>
      <c r="K134" s="11">
        <v>1050</v>
      </c>
    </row>
    <row r="135" spans="1:11" ht="18" customHeight="1">
      <c r="A135" s="7" t="s">
        <v>1007</v>
      </c>
      <c r="B135" s="414" t="s">
        <v>918</v>
      </c>
      <c r="C135" s="415"/>
      <c r="D135" s="415"/>
      <c r="E135" s="416"/>
      <c r="F135" s="5">
        <f t="shared" si="3"/>
        <v>840</v>
      </c>
      <c r="G135" s="8">
        <f t="shared" si="4"/>
        <v>1022.2800000000001</v>
      </c>
      <c r="H135" s="10" t="s">
        <v>991</v>
      </c>
      <c r="I135" s="443">
        <f t="shared" si="7"/>
        <v>199920</v>
      </c>
      <c r="J135" s="444"/>
      <c r="K135" s="11">
        <v>840</v>
      </c>
    </row>
    <row r="136" spans="1:11" ht="18" customHeight="1">
      <c r="A136" s="7" t="s">
        <v>1007</v>
      </c>
      <c r="B136" s="414" t="s">
        <v>920</v>
      </c>
      <c r="C136" s="415"/>
      <c r="D136" s="415"/>
      <c r="E136" s="416"/>
      <c r="F136" s="5">
        <f aca="true" t="shared" si="8" ref="F136:F183">+K136</f>
        <v>1300</v>
      </c>
      <c r="G136" s="8">
        <f aca="true" t="shared" si="9" ref="G136:G183">+F136*$M$6</f>
        <v>1582.1000000000001</v>
      </c>
      <c r="H136" s="10" t="s">
        <v>991</v>
      </c>
      <c r="I136" s="443">
        <f t="shared" si="7"/>
        <v>309400</v>
      </c>
      <c r="J136" s="444"/>
      <c r="K136" s="11">
        <v>1300</v>
      </c>
    </row>
    <row r="137" spans="1:11" ht="18" customHeight="1">
      <c r="A137" s="7" t="s">
        <v>1007</v>
      </c>
      <c r="B137" s="414" t="s">
        <v>923</v>
      </c>
      <c r="C137" s="415"/>
      <c r="D137" s="415"/>
      <c r="E137" s="416"/>
      <c r="F137" s="5">
        <f t="shared" si="8"/>
        <v>1700</v>
      </c>
      <c r="G137" s="8">
        <f t="shared" si="9"/>
        <v>2068.9</v>
      </c>
      <c r="H137" s="10" t="s">
        <v>991</v>
      </c>
      <c r="I137" s="443">
        <f t="shared" si="7"/>
        <v>404600</v>
      </c>
      <c r="J137" s="444"/>
      <c r="K137" s="11">
        <v>1700</v>
      </c>
    </row>
    <row r="138" spans="1:11" ht="18" customHeight="1">
      <c r="A138" s="7" t="s">
        <v>1007</v>
      </c>
      <c r="B138" s="414" t="s">
        <v>924</v>
      </c>
      <c r="C138" s="415"/>
      <c r="D138" s="415"/>
      <c r="E138" s="416"/>
      <c r="F138" s="5">
        <f t="shared" si="8"/>
        <v>1300</v>
      </c>
      <c r="G138" s="8">
        <f t="shared" si="9"/>
        <v>1582.1000000000001</v>
      </c>
      <c r="H138" s="10" t="s">
        <v>991</v>
      </c>
      <c r="I138" s="443">
        <f t="shared" si="7"/>
        <v>309400</v>
      </c>
      <c r="J138" s="444"/>
      <c r="K138" s="11">
        <v>1300</v>
      </c>
    </row>
    <row r="139" spans="1:11" ht="18" customHeight="1">
      <c r="A139" s="7" t="s">
        <v>1007</v>
      </c>
      <c r="B139" s="414" t="s">
        <v>925</v>
      </c>
      <c r="C139" s="415"/>
      <c r="D139" s="415"/>
      <c r="E139" s="416"/>
      <c r="F139" s="5">
        <f t="shared" si="8"/>
        <v>260</v>
      </c>
      <c r="G139" s="8">
        <f t="shared" si="9"/>
        <v>316.42</v>
      </c>
      <c r="H139" s="10" t="s">
        <v>991</v>
      </c>
      <c r="I139" s="443">
        <f t="shared" si="7"/>
        <v>61880</v>
      </c>
      <c r="J139" s="444"/>
      <c r="K139" s="11">
        <v>260</v>
      </c>
    </row>
    <row r="140" spans="1:11" ht="18" customHeight="1">
      <c r="A140" s="7" t="s">
        <v>1007</v>
      </c>
      <c r="B140" s="414" t="s">
        <v>927</v>
      </c>
      <c r="C140" s="415"/>
      <c r="D140" s="415"/>
      <c r="E140" s="416"/>
      <c r="F140" s="5">
        <f t="shared" si="8"/>
        <v>630</v>
      </c>
      <c r="G140" s="8">
        <f t="shared" si="9"/>
        <v>766.71</v>
      </c>
      <c r="H140" s="10" t="s">
        <v>991</v>
      </c>
      <c r="I140" s="443">
        <f t="shared" si="7"/>
        <v>149940</v>
      </c>
      <c r="J140" s="444"/>
      <c r="K140" s="11">
        <v>630</v>
      </c>
    </row>
    <row r="141" spans="1:11" ht="18" customHeight="1">
      <c r="A141" s="7" t="s">
        <v>1007</v>
      </c>
      <c r="B141" s="414" t="s">
        <v>928</v>
      </c>
      <c r="C141" s="415"/>
      <c r="D141" s="415"/>
      <c r="E141" s="416"/>
      <c r="F141" s="5">
        <f t="shared" si="8"/>
        <v>1800</v>
      </c>
      <c r="G141" s="8">
        <f t="shared" si="9"/>
        <v>2190.6000000000004</v>
      </c>
      <c r="H141" s="10" t="s">
        <v>991</v>
      </c>
      <c r="I141" s="443">
        <f t="shared" si="7"/>
        <v>428400</v>
      </c>
      <c r="J141" s="444"/>
      <c r="K141" s="11">
        <v>1800</v>
      </c>
    </row>
    <row r="142" spans="1:11" ht="18" customHeight="1">
      <c r="A142" s="7" t="s">
        <v>1007</v>
      </c>
      <c r="B142" s="414" t="s">
        <v>931</v>
      </c>
      <c r="C142" s="415"/>
      <c r="D142" s="415"/>
      <c r="E142" s="416"/>
      <c r="F142" s="5">
        <f t="shared" si="8"/>
        <v>1800</v>
      </c>
      <c r="G142" s="8">
        <f t="shared" si="9"/>
        <v>2190.6000000000004</v>
      </c>
      <c r="H142" s="10" t="s">
        <v>991</v>
      </c>
      <c r="I142" s="443">
        <f t="shared" si="7"/>
        <v>428400</v>
      </c>
      <c r="J142" s="444"/>
      <c r="K142" s="11">
        <v>1800</v>
      </c>
    </row>
    <row r="143" spans="1:11" ht="18" customHeight="1">
      <c r="A143" s="7" t="s">
        <v>1007</v>
      </c>
      <c r="B143" s="414" t="s">
        <v>932</v>
      </c>
      <c r="C143" s="415"/>
      <c r="D143" s="415"/>
      <c r="E143" s="416"/>
      <c r="F143" s="5">
        <f t="shared" si="8"/>
        <v>4200</v>
      </c>
      <c r="G143" s="8">
        <f t="shared" si="9"/>
        <v>5111.400000000001</v>
      </c>
      <c r="H143" s="10" t="s">
        <v>991</v>
      </c>
      <c r="I143" s="443">
        <f>K143*238</f>
        <v>999600</v>
      </c>
      <c r="J143" s="444"/>
      <c r="K143" s="11">
        <v>4200</v>
      </c>
    </row>
    <row r="144" spans="1:11" ht="18" customHeight="1">
      <c r="A144" s="7" t="s">
        <v>1007</v>
      </c>
      <c r="B144" s="414" t="s">
        <v>185</v>
      </c>
      <c r="C144" s="415"/>
      <c r="D144" s="415"/>
      <c r="E144" s="416"/>
      <c r="F144" s="5">
        <f t="shared" si="8"/>
        <v>170</v>
      </c>
      <c r="G144" s="8">
        <f t="shared" si="9"/>
        <v>206.89000000000001</v>
      </c>
      <c r="H144" s="10" t="s">
        <v>991</v>
      </c>
      <c r="I144" s="443">
        <f>K144*238</f>
        <v>40460</v>
      </c>
      <c r="J144" s="444"/>
      <c r="K144" s="11">
        <v>170</v>
      </c>
    </row>
    <row r="145" spans="1:11" ht="18" customHeight="1">
      <c r="A145" s="7" t="s">
        <v>1007</v>
      </c>
      <c r="B145" s="414" t="s">
        <v>186</v>
      </c>
      <c r="C145" s="415"/>
      <c r="D145" s="415"/>
      <c r="E145" s="416"/>
      <c r="F145" s="5">
        <f t="shared" si="8"/>
        <v>1300</v>
      </c>
      <c r="G145" s="8">
        <f t="shared" si="9"/>
        <v>1582.1000000000001</v>
      </c>
      <c r="H145" s="10" t="s">
        <v>991</v>
      </c>
      <c r="I145" s="443">
        <f aca="true" t="shared" si="10" ref="I145:I183">K145*238</f>
        <v>309400</v>
      </c>
      <c r="J145" s="444"/>
      <c r="K145" s="11">
        <v>1300</v>
      </c>
    </row>
    <row r="146" spans="1:11" ht="18" customHeight="1">
      <c r="A146" s="7" t="s">
        <v>1007</v>
      </c>
      <c r="B146" s="414" t="s">
        <v>933</v>
      </c>
      <c r="C146" s="415"/>
      <c r="D146" s="415"/>
      <c r="E146" s="416"/>
      <c r="F146" s="5">
        <f t="shared" si="8"/>
        <v>510</v>
      </c>
      <c r="G146" s="8">
        <f t="shared" si="9"/>
        <v>620.6700000000001</v>
      </c>
      <c r="H146" s="10" t="s">
        <v>991</v>
      </c>
      <c r="I146" s="443">
        <f t="shared" si="10"/>
        <v>121380</v>
      </c>
      <c r="J146" s="444"/>
      <c r="K146" s="11">
        <v>510</v>
      </c>
    </row>
    <row r="147" spans="1:11" ht="18" customHeight="1">
      <c r="A147" s="7" t="s">
        <v>1007</v>
      </c>
      <c r="B147" s="414" t="s">
        <v>934</v>
      </c>
      <c r="C147" s="415"/>
      <c r="D147" s="415"/>
      <c r="E147" s="416"/>
      <c r="F147" s="5">
        <f t="shared" si="8"/>
        <v>840</v>
      </c>
      <c r="G147" s="8">
        <f t="shared" si="9"/>
        <v>1022.2800000000001</v>
      </c>
      <c r="H147" s="10" t="s">
        <v>991</v>
      </c>
      <c r="I147" s="443">
        <f t="shared" si="10"/>
        <v>199920</v>
      </c>
      <c r="J147" s="444"/>
      <c r="K147" s="11">
        <v>840</v>
      </c>
    </row>
    <row r="148" spans="1:11" ht="18" customHeight="1">
      <c r="A148" s="7" t="s">
        <v>782</v>
      </c>
      <c r="B148" s="414" t="s">
        <v>187</v>
      </c>
      <c r="C148" s="415"/>
      <c r="D148" s="415"/>
      <c r="E148" s="416"/>
      <c r="F148" s="5">
        <f t="shared" si="8"/>
        <v>720</v>
      </c>
      <c r="G148" s="8">
        <f t="shared" si="9"/>
        <v>876.24</v>
      </c>
      <c r="H148" s="10" t="s">
        <v>991</v>
      </c>
      <c r="I148" s="443">
        <f t="shared" si="10"/>
        <v>171360</v>
      </c>
      <c r="J148" s="444"/>
      <c r="K148" s="11">
        <v>720</v>
      </c>
    </row>
    <row r="149" spans="1:11" ht="18" customHeight="1">
      <c r="A149" s="7" t="s">
        <v>782</v>
      </c>
      <c r="B149" s="414" t="s">
        <v>939</v>
      </c>
      <c r="C149" s="415"/>
      <c r="D149" s="415"/>
      <c r="E149" s="416"/>
      <c r="F149" s="5">
        <f t="shared" si="8"/>
        <v>4200</v>
      </c>
      <c r="G149" s="8">
        <f t="shared" si="9"/>
        <v>5111.400000000001</v>
      </c>
      <c r="H149" s="10" t="s">
        <v>991</v>
      </c>
      <c r="I149" s="443">
        <f t="shared" si="10"/>
        <v>999600</v>
      </c>
      <c r="J149" s="444"/>
      <c r="K149" s="11">
        <v>4200</v>
      </c>
    </row>
    <row r="150" spans="1:11" ht="18" customHeight="1">
      <c r="A150" s="7" t="s">
        <v>782</v>
      </c>
      <c r="B150" s="414" t="s">
        <v>940</v>
      </c>
      <c r="C150" s="415"/>
      <c r="D150" s="415"/>
      <c r="E150" s="416"/>
      <c r="F150" s="5">
        <f t="shared" si="8"/>
        <v>3400</v>
      </c>
      <c r="G150" s="8">
        <f t="shared" si="9"/>
        <v>4137.8</v>
      </c>
      <c r="H150" s="10" t="s">
        <v>991</v>
      </c>
      <c r="I150" s="443">
        <f t="shared" si="10"/>
        <v>809200</v>
      </c>
      <c r="J150" s="444"/>
      <c r="K150" s="11">
        <v>3400</v>
      </c>
    </row>
    <row r="151" spans="1:11" ht="18" customHeight="1">
      <c r="A151" s="7" t="s">
        <v>1008</v>
      </c>
      <c r="B151" s="414" t="s">
        <v>942</v>
      </c>
      <c r="C151" s="415"/>
      <c r="D151" s="415"/>
      <c r="E151" s="416"/>
      <c r="F151" s="5">
        <f t="shared" si="8"/>
        <v>760</v>
      </c>
      <c r="G151" s="8">
        <f t="shared" si="9"/>
        <v>924.9200000000001</v>
      </c>
      <c r="H151" s="10" t="s">
        <v>991</v>
      </c>
      <c r="I151" s="443">
        <f t="shared" si="10"/>
        <v>180880</v>
      </c>
      <c r="J151" s="444"/>
      <c r="K151" s="11">
        <v>760</v>
      </c>
    </row>
    <row r="152" spans="1:11" ht="18" customHeight="1">
      <c r="A152" s="7" t="s">
        <v>1008</v>
      </c>
      <c r="B152" s="414" t="s">
        <v>943</v>
      </c>
      <c r="C152" s="415"/>
      <c r="D152" s="415"/>
      <c r="E152" s="416"/>
      <c r="F152" s="5">
        <f t="shared" si="8"/>
        <v>26000</v>
      </c>
      <c r="G152" s="8">
        <f t="shared" si="9"/>
        <v>31642.000000000004</v>
      </c>
      <c r="H152" s="10" t="s">
        <v>991</v>
      </c>
      <c r="I152" s="443">
        <f t="shared" si="10"/>
        <v>6188000</v>
      </c>
      <c r="J152" s="444"/>
      <c r="K152" s="11">
        <v>26000</v>
      </c>
    </row>
    <row r="153" spans="1:11" ht="18" customHeight="1">
      <c r="A153" s="7" t="s">
        <v>1008</v>
      </c>
      <c r="B153" s="414" t="s">
        <v>188</v>
      </c>
      <c r="C153" s="415"/>
      <c r="D153" s="415"/>
      <c r="E153" s="416"/>
      <c r="F153" s="5">
        <f t="shared" si="8"/>
        <v>13000</v>
      </c>
      <c r="G153" s="8">
        <f t="shared" si="9"/>
        <v>15821.000000000002</v>
      </c>
      <c r="H153" s="10" t="s">
        <v>991</v>
      </c>
      <c r="I153" s="443">
        <f t="shared" si="10"/>
        <v>3094000</v>
      </c>
      <c r="J153" s="444"/>
      <c r="K153" s="11">
        <v>13000</v>
      </c>
    </row>
    <row r="154" spans="1:11" ht="18" customHeight="1">
      <c r="A154" s="7" t="s">
        <v>1008</v>
      </c>
      <c r="B154" s="414" t="s">
        <v>189</v>
      </c>
      <c r="C154" s="415"/>
      <c r="D154" s="415"/>
      <c r="E154" s="416"/>
      <c r="F154" s="5">
        <f t="shared" si="8"/>
        <v>0</v>
      </c>
      <c r="G154" s="8">
        <f t="shared" si="9"/>
        <v>0</v>
      </c>
      <c r="H154" s="445"/>
      <c r="I154" s="446"/>
      <c r="J154" s="446"/>
      <c r="K154" s="447"/>
    </row>
    <row r="155" spans="1:11" ht="18" customHeight="1">
      <c r="A155" s="7" t="s">
        <v>1008</v>
      </c>
      <c r="B155" s="414" t="s">
        <v>944</v>
      </c>
      <c r="C155" s="415"/>
      <c r="D155" s="415"/>
      <c r="E155" s="416"/>
      <c r="F155" s="5">
        <f t="shared" si="8"/>
        <v>4200</v>
      </c>
      <c r="G155" s="8">
        <f t="shared" si="9"/>
        <v>5111.400000000001</v>
      </c>
      <c r="H155" s="10" t="s">
        <v>991</v>
      </c>
      <c r="I155" s="443">
        <f t="shared" si="10"/>
        <v>999600</v>
      </c>
      <c r="J155" s="444"/>
      <c r="K155" s="11">
        <v>4200</v>
      </c>
    </row>
    <row r="156" spans="1:11" ht="18" customHeight="1">
      <c r="A156" s="7" t="s">
        <v>1008</v>
      </c>
      <c r="B156" s="414" t="s">
        <v>190</v>
      </c>
      <c r="C156" s="415"/>
      <c r="D156" s="415"/>
      <c r="E156" s="416"/>
      <c r="F156" s="5">
        <f t="shared" si="8"/>
        <v>1100</v>
      </c>
      <c r="G156" s="8">
        <f t="shared" si="9"/>
        <v>1338.7</v>
      </c>
      <c r="H156" s="10" t="s">
        <v>991</v>
      </c>
      <c r="I156" s="443">
        <f t="shared" si="10"/>
        <v>261800</v>
      </c>
      <c r="J156" s="444"/>
      <c r="K156" s="11">
        <v>1100</v>
      </c>
    </row>
    <row r="157" spans="1:11" ht="18" customHeight="1">
      <c r="A157" s="7" t="s">
        <v>1008</v>
      </c>
      <c r="B157" s="414" t="s">
        <v>945</v>
      </c>
      <c r="C157" s="415"/>
      <c r="D157" s="415"/>
      <c r="E157" s="416"/>
      <c r="F157" s="5">
        <f t="shared" si="8"/>
        <v>760</v>
      </c>
      <c r="G157" s="8">
        <f t="shared" si="9"/>
        <v>924.9200000000001</v>
      </c>
      <c r="H157" s="10" t="s">
        <v>991</v>
      </c>
      <c r="I157" s="443">
        <f t="shared" si="10"/>
        <v>180880</v>
      </c>
      <c r="J157" s="444"/>
      <c r="K157" s="11">
        <v>760</v>
      </c>
    </row>
    <row r="158" spans="1:11" ht="18" customHeight="1">
      <c r="A158" s="7" t="s">
        <v>1008</v>
      </c>
      <c r="B158" s="414" t="s">
        <v>191</v>
      </c>
      <c r="C158" s="415"/>
      <c r="D158" s="415"/>
      <c r="E158" s="416"/>
      <c r="F158" s="5">
        <f t="shared" si="8"/>
        <v>920</v>
      </c>
      <c r="G158" s="8">
        <f t="shared" si="9"/>
        <v>1119.64</v>
      </c>
      <c r="H158" s="10" t="s">
        <v>991</v>
      </c>
      <c r="I158" s="443">
        <f t="shared" si="10"/>
        <v>218960</v>
      </c>
      <c r="J158" s="444"/>
      <c r="K158" s="11">
        <v>920</v>
      </c>
    </row>
    <row r="159" spans="1:11" ht="18" customHeight="1">
      <c r="A159" s="7" t="s">
        <v>1008</v>
      </c>
      <c r="B159" s="414" t="s">
        <v>946</v>
      </c>
      <c r="C159" s="415"/>
      <c r="D159" s="415"/>
      <c r="E159" s="416"/>
      <c r="F159" s="5">
        <f t="shared" si="8"/>
        <v>420</v>
      </c>
      <c r="G159" s="8">
        <f t="shared" si="9"/>
        <v>511.14000000000004</v>
      </c>
      <c r="H159" s="10" t="s">
        <v>991</v>
      </c>
      <c r="I159" s="443">
        <f t="shared" si="10"/>
        <v>99960</v>
      </c>
      <c r="J159" s="444"/>
      <c r="K159" s="11">
        <v>420</v>
      </c>
    </row>
    <row r="160" spans="1:11" ht="18" customHeight="1">
      <c r="A160" s="7" t="s">
        <v>1008</v>
      </c>
      <c r="B160" s="414" t="s">
        <v>947</v>
      </c>
      <c r="C160" s="415"/>
      <c r="D160" s="415"/>
      <c r="E160" s="416"/>
      <c r="F160" s="5">
        <f t="shared" si="8"/>
        <v>900</v>
      </c>
      <c r="G160" s="8">
        <f t="shared" si="9"/>
        <v>1095.3000000000002</v>
      </c>
      <c r="H160" s="10" t="s">
        <v>991</v>
      </c>
      <c r="I160" s="443">
        <f t="shared" si="10"/>
        <v>214200</v>
      </c>
      <c r="J160" s="444"/>
      <c r="K160" s="11">
        <v>900</v>
      </c>
    </row>
    <row r="161" spans="1:11" ht="18" customHeight="1">
      <c r="A161" s="7" t="s">
        <v>1008</v>
      </c>
      <c r="B161" s="414" t="s">
        <v>948</v>
      </c>
      <c r="C161" s="415"/>
      <c r="D161" s="415"/>
      <c r="E161" s="416"/>
      <c r="F161" s="5">
        <f t="shared" si="8"/>
        <v>1700</v>
      </c>
      <c r="G161" s="8">
        <f t="shared" si="9"/>
        <v>2068.9</v>
      </c>
      <c r="H161" s="10" t="s">
        <v>991</v>
      </c>
      <c r="I161" s="443">
        <f t="shared" si="10"/>
        <v>404600</v>
      </c>
      <c r="J161" s="444"/>
      <c r="K161" s="11">
        <v>1700</v>
      </c>
    </row>
    <row r="162" spans="1:11" ht="18" customHeight="1">
      <c r="A162" s="7" t="s">
        <v>1008</v>
      </c>
      <c r="B162" s="414" t="s">
        <v>949</v>
      </c>
      <c r="C162" s="415"/>
      <c r="D162" s="415"/>
      <c r="E162" s="416"/>
      <c r="F162" s="5">
        <f t="shared" si="8"/>
        <v>3300</v>
      </c>
      <c r="G162" s="8">
        <f t="shared" si="9"/>
        <v>4016.1000000000004</v>
      </c>
      <c r="H162" s="10" t="s">
        <v>991</v>
      </c>
      <c r="I162" s="443">
        <f t="shared" si="10"/>
        <v>785400</v>
      </c>
      <c r="J162" s="444"/>
      <c r="K162" s="11">
        <v>3300</v>
      </c>
    </row>
    <row r="163" spans="1:11" ht="18" customHeight="1">
      <c r="A163" s="7" t="s">
        <v>1008</v>
      </c>
      <c r="B163" s="414" t="s">
        <v>951</v>
      </c>
      <c r="C163" s="415"/>
      <c r="D163" s="415"/>
      <c r="E163" s="416"/>
      <c r="F163" s="5">
        <f t="shared" si="8"/>
        <v>1050</v>
      </c>
      <c r="G163" s="8">
        <f t="shared" si="9"/>
        <v>1277.8500000000001</v>
      </c>
      <c r="H163" s="10" t="s">
        <v>991</v>
      </c>
      <c r="I163" s="443">
        <f t="shared" si="10"/>
        <v>249900</v>
      </c>
      <c r="J163" s="444"/>
      <c r="K163" s="11">
        <v>1050</v>
      </c>
    </row>
    <row r="164" spans="1:11" ht="18" customHeight="1">
      <c r="A164" s="7" t="s">
        <v>1008</v>
      </c>
      <c r="B164" s="414" t="s">
        <v>952</v>
      </c>
      <c r="C164" s="415"/>
      <c r="D164" s="415"/>
      <c r="E164" s="416"/>
      <c r="F164" s="5">
        <f t="shared" si="8"/>
        <v>840</v>
      </c>
      <c r="G164" s="8">
        <f t="shared" si="9"/>
        <v>1022.2800000000001</v>
      </c>
      <c r="H164" s="10" t="s">
        <v>991</v>
      </c>
      <c r="I164" s="443">
        <f t="shared" si="10"/>
        <v>199920</v>
      </c>
      <c r="J164" s="444"/>
      <c r="K164" s="11">
        <v>840</v>
      </c>
    </row>
    <row r="165" spans="1:11" ht="18" customHeight="1">
      <c r="A165" s="7" t="s">
        <v>1008</v>
      </c>
      <c r="B165" s="414" t="s">
        <v>950</v>
      </c>
      <c r="C165" s="415"/>
      <c r="D165" s="415"/>
      <c r="E165" s="416"/>
      <c r="F165" s="5">
        <f t="shared" si="8"/>
        <v>3400</v>
      </c>
      <c r="G165" s="8">
        <f t="shared" si="9"/>
        <v>4137.8</v>
      </c>
      <c r="H165" s="10" t="s">
        <v>991</v>
      </c>
      <c r="I165" s="443">
        <f t="shared" si="10"/>
        <v>809200</v>
      </c>
      <c r="J165" s="444"/>
      <c r="K165" s="11">
        <v>3400</v>
      </c>
    </row>
    <row r="166" spans="1:11" ht="18" customHeight="1">
      <c r="A166" s="7" t="s">
        <v>1008</v>
      </c>
      <c r="B166" s="414" t="s">
        <v>954</v>
      </c>
      <c r="C166" s="415"/>
      <c r="D166" s="415"/>
      <c r="E166" s="416"/>
      <c r="F166" s="5">
        <f t="shared" si="8"/>
        <v>1700</v>
      </c>
      <c r="G166" s="8">
        <f t="shared" si="9"/>
        <v>2068.9</v>
      </c>
      <c r="H166" s="10" t="s">
        <v>991</v>
      </c>
      <c r="I166" s="443">
        <f t="shared" si="10"/>
        <v>404600</v>
      </c>
      <c r="J166" s="444"/>
      <c r="K166" s="11">
        <v>1700</v>
      </c>
    </row>
    <row r="167" spans="1:11" ht="18" customHeight="1">
      <c r="A167" s="7" t="s">
        <v>1008</v>
      </c>
      <c r="B167" s="414" t="s">
        <v>953</v>
      </c>
      <c r="C167" s="415"/>
      <c r="D167" s="415"/>
      <c r="E167" s="416"/>
      <c r="F167" s="5">
        <f t="shared" si="8"/>
        <v>8300</v>
      </c>
      <c r="G167" s="8">
        <f t="shared" si="9"/>
        <v>10101.1</v>
      </c>
      <c r="H167" s="10" t="s">
        <v>991</v>
      </c>
      <c r="I167" s="443">
        <f t="shared" si="10"/>
        <v>1975400</v>
      </c>
      <c r="J167" s="444"/>
      <c r="K167" s="11">
        <v>8300</v>
      </c>
    </row>
    <row r="168" spans="1:11" ht="18" customHeight="1">
      <c r="A168" s="7" t="s">
        <v>1008</v>
      </c>
      <c r="B168" s="414" t="s">
        <v>955</v>
      </c>
      <c r="C168" s="415"/>
      <c r="D168" s="415"/>
      <c r="E168" s="416"/>
      <c r="F168" s="5">
        <f t="shared" si="8"/>
        <v>840</v>
      </c>
      <c r="G168" s="8">
        <f t="shared" si="9"/>
        <v>1022.2800000000001</v>
      </c>
      <c r="H168" s="10" t="s">
        <v>991</v>
      </c>
      <c r="I168" s="443">
        <f t="shared" si="10"/>
        <v>199920</v>
      </c>
      <c r="J168" s="444"/>
      <c r="K168" s="11">
        <v>840</v>
      </c>
    </row>
    <row r="169" spans="1:11" ht="18" customHeight="1">
      <c r="A169" s="7" t="s">
        <v>1008</v>
      </c>
      <c r="B169" s="414" t="s">
        <v>192</v>
      </c>
      <c r="C169" s="415"/>
      <c r="D169" s="415"/>
      <c r="E169" s="416"/>
      <c r="F169" s="5">
        <f t="shared" si="8"/>
        <v>3300</v>
      </c>
      <c r="G169" s="8">
        <f t="shared" si="9"/>
        <v>4016.1000000000004</v>
      </c>
      <c r="H169" s="10" t="s">
        <v>991</v>
      </c>
      <c r="I169" s="443">
        <f t="shared" si="10"/>
        <v>785400</v>
      </c>
      <c r="J169" s="444"/>
      <c r="K169" s="11">
        <v>3300</v>
      </c>
    </row>
    <row r="170" spans="1:11" ht="18" customHeight="1">
      <c r="A170" s="7" t="s">
        <v>1008</v>
      </c>
      <c r="B170" s="414" t="s">
        <v>193</v>
      </c>
      <c r="C170" s="415"/>
      <c r="D170" s="415"/>
      <c r="E170" s="416"/>
      <c r="F170" s="5">
        <f t="shared" si="8"/>
        <v>840</v>
      </c>
      <c r="G170" s="8">
        <f t="shared" si="9"/>
        <v>1022.2800000000001</v>
      </c>
      <c r="H170" s="10" t="s">
        <v>991</v>
      </c>
      <c r="I170" s="443">
        <f t="shared" si="10"/>
        <v>199920</v>
      </c>
      <c r="J170" s="444"/>
      <c r="K170" s="11">
        <v>840</v>
      </c>
    </row>
    <row r="171" spans="1:11" ht="18" customHeight="1">
      <c r="A171" s="7" t="s">
        <v>1013</v>
      </c>
      <c r="B171" s="414" t="s">
        <v>956</v>
      </c>
      <c r="C171" s="415"/>
      <c r="D171" s="415"/>
      <c r="E171" s="416"/>
      <c r="F171" s="5">
        <f t="shared" si="8"/>
        <v>1700</v>
      </c>
      <c r="G171" s="8">
        <f t="shared" si="9"/>
        <v>2068.9</v>
      </c>
      <c r="H171" s="10" t="s">
        <v>991</v>
      </c>
      <c r="I171" s="443">
        <f t="shared" si="10"/>
        <v>404600</v>
      </c>
      <c r="J171" s="444"/>
      <c r="K171" s="11">
        <v>1700</v>
      </c>
    </row>
    <row r="172" spans="1:11" ht="18" customHeight="1">
      <c r="A172" s="7" t="s">
        <v>1013</v>
      </c>
      <c r="B172" s="414" t="s">
        <v>957</v>
      </c>
      <c r="C172" s="415"/>
      <c r="D172" s="415"/>
      <c r="E172" s="416"/>
      <c r="F172" s="5">
        <f t="shared" si="8"/>
        <v>2100</v>
      </c>
      <c r="G172" s="8">
        <f t="shared" si="9"/>
        <v>2555.7000000000003</v>
      </c>
      <c r="H172" s="10" t="s">
        <v>991</v>
      </c>
      <c r="I172" s="443">
        <f t="shared" si="10"/>
        <v>499800</v>
      </c>
      <c r="J172" s="444"/>
      <c r="K172" s="11">
        <v>2100</v>
      </c>
    </row>
    <row r="173" spans="1:11" ht="18" customHeight="1">
      <c r="A173" s="7" t="s">
        <v>1013</v>
      </c>
      <c r="B173" s="414" t="s">
        <v>958</v>
      </c>
      <c r="C173" s="415"/>
      <c r="D173" s="415"/>
      <c r="E173" s="416"/>
      <c r="F173" s="5">
        <f t="shared" si="8"/>
        <v>1700</v>
      </c>
      <c r="G173" s="8">
        <f t="shared" si="9"/>
        <v>2068.9</v>
      </c>
      <c r="H173" s="10" t="s">
        <v>991</v>
      </c>
      <c r="I173" s="443">
        <f t="shared" si="10"/>
        <v>404600</v>
      </c>
      <c r="J173" s="444"/>
      <c r="K173" s="11">
        <v>1700</v>
      </c>
    </row>
    <row r="174" spans="1:11" ht="18" customHeight="1">
      <c r="A174" s="7" t="s">
        <v>1013</v>
      </c>
      <c r="B174" s="414" t="s">
        <v>959</v>
      </c>
      <c r="C174" s="415"/>
      <c r="D174" s="415"/>
      <c r="E174" s="416"/>
      <c r="F174" s="5">
        <f t="shared" si="8"/>
        <v>1300</v>
      </c>
      <c r="G174" s="8">
        <f t="shared" si="9"/>
        <v>1582.1000000000001</v>
      </c>
      <c r="H174" s="10" t="s">
        <v>991</v>
      </c>
      <c r="I174" s="443">
        <f t="shared" si="10"/>
        <v>309400</v>
      </c>
      <c r="J174" s="444"/>
      <c r="K174" s="11">
        <v>1300</v>
      </c>
    </row>
    <row r="175" spans="1:11" ht="18" customHeight="1">
      <c r="A175" s="7" t="s">
        <v>1013</v>
      </c>
      <c r="B175" s="414" t="s">
        <v>960</v>
      </c>
      <c r="C175" s="415"/>
      <c r="D175" s="415"/>
      <c r="E175" s="416"/>
      <c r="F175" s="5">
        <f t="shared" si="8"/>
        <v>210</v>
      </c>
      <c r="G175" s="8">
        <f t="shared" si="9"/>
        <v>255.57000000000002</v>
      </c>
      <c r="H175" s="10" t="s">
        <v>991</v>
      </c>
      <c r="I175" s="443">
        <f t="shared" si="10"/>
        <v>49980</v>
      </c>
      <c r="J175" s="444"/>
      <c r="K175" s="11">
        <v>210</v>
      </c>
    </row>
    <row r="176" spans="1:11" ht="18" customHeight="1">
      <c r="A176" s="7" t="s">
        <v>1013</v>
      </c>
      <c r="B176" s="414" t="s">
        <v>961</v>
      </c>
      <c r="C176" s="415"/>
      <c r="D176" s="415"/>
      <c r="E176" s="416"/>
      <c r="F176" s="5">
        <f t="shared" si="8"/>
        <v>1700</v>
      </c>
      <c r="G176" s="8">
        <f t="shared" si="9"/>
        <v>2068.9</v>
      </c>
      <c r="H176" s="10" t="s">
        <v>991</v>
      </c>
      <c r="I176" s="443">
        <f t="shared" si="10"/>
        <v>404600</v>
      </c>
      <c r="J176" s="444"/>
      <c r="K176" s="11">
        <v>1700</v>
      </c>
    </row>
    <row r="177" spans="1:11" ht="18" customHeight="1">
      <c r="A177" s="7" t="s">
        <v>1013</v>
      </c>
      <c r="B177" s="414" t="s">
        <v>962</v>
      </c>
      <c r="C177" s="415"/>
      <c r="D177" s="415"/>
      <c r="E177" s="416"/>
      <c r="F177" s="5">
        <f t="shared" si="8"/>
        <v>1300</v>
      </c>
      <c r="G177" s="8">
        <f t="shared" si="9"/>
        <v>1582.1000000000001</v>
      </c>
      <c r="H177" s="10" t="s">
        <v>991</v>
      </c>
      <c r="I177" s="443">
        <f t="shared" si="10"/>
        <v>309400</v>
      </c>
      <c r="J177" s="444"/>
      <c r="K177" s="11">
        <v>1300</v>
      </c>
    </row>
    <row r="178" spans="1:11" ht="18" customHeight="1">
      <c r="A178" s="7" t="s">
        <v>1461</v>
      </c>
      <c r="B178" s="414" t="s">
        <v>963</v>
      </c>
      <c r="C178" s="415"/>
      <c r="D178" s="415"/>
      <c r="E178" s="416"/>
      <c r="F178" s="5">
        <f t="shared" si="8"/>
        <v>840</v>
      </c>
      <c r="G178" s="8">
        <f t="shared" si="9"/>
        <v>1022.2800000000001</v>
      </c>
      <c r="H178" s="10" t="s">
        <v>991</v>
      </c>
      <c r="I178" s="443">
        <f t="shared" si="10"/>
        <v>199920</v>
      </c>
      <c r="J178" s="444"/>
      <c r="K178" s="11">
        <v>840</v>
      </c>
    </row>
    <row r="179" spans="1:11" ht="18" customHeight="1">
      <c r="A179" s="7" t="s">
        <v>1461</v>
      </c>
      <c r="B179" s="414" t="s">
        <v>964</v>
      </c>
      <c r="C179" s="415"/>
      <c r="D179" s="415"/>
      <c r="E179" s="416"/>
      <c r="F179" s="5">
        <f t="shared" si="8"/>
        <v>170</v>
      </c>
      <c r="G179" s="8">
        <f t="shared" si="9"/>
        <v>206.89000000000001</v>
      </c>
      <c r="H179" s="10" t="s">
        <v>991</v>
      </c>
      <c r="I179" s="443">
        <f t="shared" si="10"/>
        <v>40460</v>
      </c>
      <c r="J179" s="444"/>
      <c r="K179" s="11">
        <v>170</v>
      </c>
    </row>
    <row r="180" spans="1:11" ht="18" customHeight="1">
      <c r="A180" s="7" t="s">
        <v>774</v>
      </c>
      <c r="B180" s="414" t="s">
        <v>965</v>
      </c>
      <c r="C180" s="415"/>
      <c r="D180" s="415"/>
      <c r="E180" s="416"/>
      <c r="F180" s="5">
        <f t="shared" si="8"/>
        <v>1700</v>
      </c>
      <c r="G180" s="8">
        <f t="shared" si="9"/>
        <v>2068.9</v>
      </c>
      <c r="H180" s="10" t="s">
        <v>991</v>
      </c>
      <c r="I180" s="443">
        <f t="shared" si="10"/>
        <v>404600</v>
      </c>
      <c r="J180" s="444"/>
      <c r="K180" s="11">
        <v>1700</v>
      </c>
    </row>
    <row r="181" spans="1:11" ht="18" customHeight="1">
      <c r="A181" s="7" t="s">
        <v>774</v>
      </c>
      <c r="B181" s="414" t="s">
        <v>966</v>
      </c>
      <c r="C181" s="415"/>
      <c r="D181" s="415"/>
      <c r="E181" s="416"/>
      <c r="F181" s="5">
        <f t="shared" si="8"/>
        <v>2600</v>
      </c>
      <c r="G181" s="8">
        <f t="shared" si="9"/>
        <v>3164.2000000000003</v>
      </c>
      <c r="H181" s="10" t="s">
        <v>991</v>
      </c>
      <c r="I181" s="443">
        <f t="shared" si="10"/>
        <v>618800</v>
      </c>
      <c r="J181" s="444"/>
      <c r="K181" s="11">
        <v>2600</v>
      </c>
    </row>
    <row r="182" spans="1:11" ht="18" customHeight="1">
      <c r="A182" s="7" t="s">
        <v>774</v>
      </c>
      <c r="B182" s="414" t="s">
        <v>967</v>
      </c>
      <c r="C182" s="415"/>
      <c r="D182" s="415"/>
      <c r="E182" s="416"/>
      <c r="F182" s="5">
        <f t="shared" si="8"/>
        <v>170</v>
      </c>
      <c r="G182" s="8">
        <f t="shared" si="9"/>
        <v>206.89000000000001</v>
      </c>
      <c r="H182" s="10" t="s">
        <v>991</v>
      </c>
      <c r="I182" s="443">
        <f t="shared" si="10"/>
        <v>40460</v>
      </c>
      <c r="J182" s="444"/>
      <c r="K182" s="11">
        <v>170</v>
      </c>
    </row>
    <row r="183" spans="1:11" ht="18" customHeight="1">
      <c r="A183" s="7" t="s">
        <v>1470</v>
      </c>
      <c r="B183" s="414" t="s">
        <v>968</v>
      </c>
      <c r="C183" s="415"/>
      <c r="D183" s="415"/>
      <c r="E183" s="416"/>
      <c r="F183" s="5">
        <f t="shared" si="8"/>
        <v>8300</v>
      </c>
      <c r="G183" s="8">
        <f t="shared" si="9"/>
        <v>10101.1</v>
      </c>
      <c r="H183" s="10" t="s">
        <v>991</v>
      </c>
      <c r="I183" s="443">
        <f t="shared" si="10"/>
        <v>1975400</v>
      </c>
      <c r="J183" s="444"/>
      <c r="K183" s="11">
        <v>8300</v>
      </c>
    </row>
  </sheetData>
  <sheetProtection password="CC06" sheet="1" objects="1" scenarios="1"/>
  <mergeCells count="361">
    <mergeCell ref="B183:E183"/>
    <mergeCell ref="I183:J183"/>
    <mergeCell ref="B181:E181"/>
    <mergeCell ref="I181:J181"/>
    <mergeCell ref="B182:E182"/>
    <mergeCell ref="I182:J182"/>
    <mergeCell ref="B178:E178"/>
    <mergeCell ref="I178:J178"/>
    <mergeCell ref="B179:E179"/>
    <mergeCell ref="I179:J179"/>
    <mergeCell ref="B180:E180"/>
    <mergeCell ref="I180:J180"/>
    <mergeCell ref="B175:E175"/>
    <mergeCell ref="I175:J175"/>
    <mergeCell ref="B176:E176"/>
    <mergeCell ref="I176:J176"/>
    <mergeCell ref="B177:E177"/>
    <mergeCell ref="I177:J177"/>
    <mergeCell ref="B172:E172"/>
    <mergeCell ref="I172:J172"/>
    <mergeCell ref="B173:E173"/>
    <mergeCell ref="I173:J173"/>
    <mergeCell ref="B174:E174"/>
    <mergeCell ref="I174:J174"/>
    <mergeCell ref="B169:E169"/>
    <mergeCell ref="I169:J169"/>
    <mergeCell ref="B170:E170"/>
    <mergeCell ref="I170:J170"/>
    <mergeCell ref="B171:E171"/>
    <mergeCell ref="I171:J171"/>
    <mergeCell ref="B166:E166"/>
    <mergeCell ref="I166:J166"/>
    <mergeCell ref="B167:E167"/>
    <mergeCell ref="I167:J167"/>
    <mergeCell ref="B168:E168"/>
    <mergeCell ref="I168:J168"/>
    <mergeCell ref="B163:E163"/>
    <mergeCell ref="I163:J163"/>
    <mergeCell ref="B164:E164"/>
    <mergeCell ref="I164:J164"/>
    <mergeCell ref="B165:E165"/>
    <mergeCell ref="I165:J165"/>
    <mergeCell ref="B160:E160"/>
    <mergeCell ref="I160:J160"/>
    <mergeCell ref="B161:E161"/>
    <mergeCell ref="I161:J161"/>
    <mergeCell ref="B162:E162"/>
    <mergeCell ref="I162:J162"/>
    <mergeCell ref="B157:E157"/>
    <mergeCell ref="I157:J157"/>
    <mergeCell ref="B158:E158"/>
    <mergeCell ref="I158:J158"/>
    <mergeCell ref="B159:E159"/>
    <mergeCell ref="I159:J159"/>
    <mergeCell ref="B154:E154"/>
    <mergeCell ref="H154:K154"/>
    <mergeCell ref="B155:E155"/>
    <mergeCell ref="I155:J155"/>
    <mergeCell ref="B156:E156"/>
    <mergeCell ref="I156:J156"/>
    <mergeCell ref="B151:E151"/>
    <mergeCell ref="I151:J151"/>
    <mergeCell ref="B152:E152"/>
    <mergeCell ref="I152:J152"/>
    <mergeCell ref="B153:E153"/>
    <mergeCell ref="I153:J153"/>
    <mergeCell ref="B148:E148"/>
    <mergeCell ref="I148:J148"/>
    <mergeCell ref="B149:E149"/>
    <mergeCell ref="I149:J149"/>
    <mergeCell ref="B150:E150"/>
    <mergeCell ref="I150:J150"/>
    <mergeCell ref="B145:E145"/>
    <mergeCell ref="I145:J145"/>
    <mergeCell ref="B146:E146"/>
    <mergeCell ref="I146:J146"/>
    <mergeCell ref="B147:E147"/>
    <mergeCell ref="I147:J147"/>
    <mergeCell ref="B142:E142"/>
    <mergeCell ref="I142:J142"/>
    <mergeCell ref="B143:E143"/>
    <mergeCell ref="I143:J143"/>
    <mergeCell ref="B144:E144"/>
    <mergeCell ref="I144:J144"/>
    <mergeCell ref="B139:E139"/>
    <mergeCell ref="I139:J139"/>
    <mergeCell ref="B140:E140"/>
    <mergeCell ref="I140:J140"/>
    <mergeCell ref="B141:E141"/>
    <mergeCell ref="I141:J141"/>
    <mergeCell ref="B136:E136"/>
    <mergeCell ref="I136:J136"/>
    <mergeCell ref="B137:E137"/>
    <mergeCell ref="I137:J137"/>
    <mergeCell ref="B138:E138"/>
    <mergeCell ref="I138:J138"/>
    <mergeCell ref="B133:E133"/>
    <mergeCell ref="I133:J133"/>
    <mergeCell ref="B134:E134"/>
    <mergeCell ref="I134:J134"/>
    <mergeCell ref="B135:E135"/>
    <mergeCell ref="I135:J135"/>
    <mergeCell ref="B130:E130"/>
    <mergeCell ref="I130:J130"/>
    <mergeCell ref="B131:E131"/>
    <mergeCell ref="I131:J131"/>
    <mergeCell ref="B132:E132"/>
    <mergeCell ref="I132:J132"/>
    <mergeCell ref="B127:E127"/>
    <mergeCell ref="I127:J127"/>
    <mergeCell ref="B128:E128"/>
    <mergeCell ref="I128:J128"/>
    <mergeCell ref="B129:E129"/>
    <mergeCell ref="I129:J129"/>
    <mergeCell ref="B124:E124"/>
    <mergeCell ref="I124:J124"/>
    <mergeCell ref="B125:E125"/>
    <mergeCell ref="I125:J125"/>
    <mergeCell ref="B126:E126"/>
    <mergeCell ref="I126:J126"/>
    <mergeCell ref="B121:E121"/>
    <mergeCell ref="I121:J121"/>
    <mergeCell ref="B122:E122"/>
    <mergeCell ref="I122:J122"/>
    <mergeCell ref="B123:E123"/>
    <mergeCell ref="I123:J123"/>
    <mergeCell ref="B118:E118"/>
    <mergeCell ref="I118:J118"/>
    <mergeCell ref="B119:E119"/>
    <mergeCell ref="I119:J119"/>
    <mergeCell ref="B120:E120"/>
    <mergeCell ref="I120:J120"/>
    <mergeCell ref="B115:E115"/>
    <mergeCell ref="I115:J115"/>
    <mergeCell ref="B116:E116"/>
    <mergeCell ref="I116:J116"/>
    <mergeCell ref="B117:E117"/>
    <mergeCell ref="I117:J117"/>
    <mergeCell ref="B112:E112"/>
    <mergeCell ref="I112:J112"/>
    <mergeCell ref="B113:E113"/>
    <mergeCell ref="I113:J113"/>
    <mergeCell ref="B114:E114"/>
    <mergeCell ref="I114:J114"/>
    <mergeCell ref="B109:E109"/>
    <mergeCell ref="I109:J109"/>
    <mergeCell ref="B110:E110"/>
    <mergeCell ref="I110:J110"/>
    <mergeCell ref="B111:E111"/>
    <mergeCell ref="I111:J111"/>
    <mergeCell ref="B106:E106"/>
    <mergeCell ref="I106:J106"/>
    <mergeCell ref="B107:E107"/>
    <mergeCell ref="I107:J107"/>
    <mergeCell ref="B108:E108"/>
    <mergeCell ref="I108:J108"/>
    <mergeCell ref="B103:E103"/>
    <mergeCell ref="I103:J103"/>
    <mergeCell ref="B104:E104"/>
    <mergeCell ref="I104:J104"/>
    <mergeCell ref="B105:E105"/>
    <mergeCell ref="I105:J105"/>
    <mergeCell ref="B100:E100"/>
    <mergeCell ref="I100:J100"/>
    <mergeCell ref="B101:E101"/>
    <mergeCell ref="I101:J101"/>
    <mergeCell ref="B102:E102"/>
    <mergeCell ref="I102:J102"/>
    <mergeCell ref="B97:E97"/>
    <mergeCell ref="I97:J97"/>
    <mergeCell ref="B98:E98"/>
    <mergeCell ref="I98:J98"/>
    <mergeCell ref="B99:E99"/>
    <mergeCell ref="I99:J99"/>
    <mergeCell ref="B94:E94"/>
    <mergeCell ref="I94:J94"/>
    <mergeCell ref="B95:E95"/>
    <mergeCell ref="I95:J95"/>
    <mergeCell ref="B96:E96"/>
    <mergeCell ref="I96:J96"/>
    <mergeCell ref="B91:E91"/>
    <mergeCell ref="I91:J91"/>
    <mergeCell ref="B92:E92"/>
    <mergeCell ref="I92:J92"/>
    <mergeCell ref="B93:E93"/>
    <mergeCell ref="I93:J93"/>
    <mergeCell ref="B88:E88"/>
    <mergeCell ref="H88:K88"/>
    <mergeCell ref="B89:E89"/>
    <mergeCell ref="I89:J89"/>
    <mergeCell ref="B90:E90"/>
    <mergeCell ref="I90:J90"/>
    <mergeCell ref="B85:E85"/>
    <mergeCell ref="I85:J85"/>
    <mergeCell ref="B86:E86"/>
    <mergeCell ref="I86:J86"/>
    <mergeCell ref="B87:E87"/>
    <mergeCell ref="I87:J87"/>
    <mergeCell ref="B82:E82"/>
    <mergeCell ref="I82:J82"/>
    <mergeCell ref="B83:E83"/>
    <mergeCell ref="I83:J83"/>
    <mergeCell ref="B84:E84"/>
    <mergeCell ref="I84:J84"/>
    <mergeCell ref="B79:E79"/>
    <mergeCell ref="I79:J79"/>
    <mergeCell ref="B80:E80"/>
    <mergeCell ref="I80:J80"/>
    <mergeCell ref="B81:E81"/>
    <mergeCell ref="I81:J81"/>
    <mergeCell ref="B76:E76"/>
    <mergeCell ref="I76:J76"/>
    <mergeCell ref="B77:E77"/>
    <mergeCell ref="I77:J77"/>
    <mergeCell ref="B78:E78"/>
    <mergeCell ref="I78:J78"/>
    <mergeCell ref="B73:E73"/>
    <mergeCell ref="I73:J73"/>
    <mergeCell ref="B74:E74"/>
    <mergeCell ref="I74:J74"/>
    <mergeCell ref="B75:E75"/>
    <mergeCell ref="I75:J75"/>
    <mergeCell ref="B70:E70"/>
    <mergeCell ref="I70:J70"/>
    <mergeCell ref="B71:E71"/>
    <mergeCell ref="I71:J71"/>
    <mergeCell ref="B72:E72"/>
    <mergeCell ref="I72:J72"/>
    <mergeCell ref="B67:E67"/>
    <mergeCell ref="I67:J67"/>
    <mergeCell ref="B68:E68"/>
    <mergeCell ref="I68:J68"/>
    <mergeCell ref="B69:E69"/>
    <mergeCell ref="I69:J69"/>
    <mergeCell ref="B64:E64"/>
    <mergeCell ref="I64:J64"/>
    <mergeCell ref="B65:E65"/>
    <mergeCell ref="I65:J65"/>
    <mergeCell ref="B66:E66"/>
    <mergeCell ref="I66:J66"/>
    <mergeCell ref="B61:E61"/>
    <mergeCell ref="I61:J61"/>
    <mergeCell ref="B62:E62"/>
    <mergeCell ref="I62:J62"/>
    <mergeCell ref="B63:E63"/>
    <mergeCell ref="I63:J63"/>
    <mergeCell ref="B58:E58"/>
    <mergeCell ref="I58:J58"/>
    <mergeCell ref="B59:E59"/>
    <mergeCell ref="I59:J59"/>
    <mergeCell ref="B60:E60"/>
    <mergeCell ref="I60:J60"/>
    <mergeCell ref="B55:E55"/>
    <mergeCell ref="I55:J55"/>
    <mergeCell ref="B56:E56"/>
    <mergeCell ref="I56:J56"/>
    <mergeCell ref="B57:E57"/>
    <mergeCell ref="I57:J57"/>
    <mergeCell ref="B52:E52"/>
    <mergeCell ref="I52:J52"/>
    <mergeCell ref="B53:E53"/>
    <mergeCell ref="I53:J53"/>
    <mergeCell ref="B54:E54"/>
    <mergeCell ref="I54:J54"/>
    <mergeCell ref="B49:E49"/>
    <mergeCell ref="I49:J49"/>
    <mergeCell ref="B50:E50"/>
    <mergeCell ref="I50:J50"/>
    <mergeCell ref="B51:E51"/>
    <mergeCell ref="I51:J51"/>
    <mergeCell ref="B46:E46"/>
    <mergeCell ref="I46:J46"/>
    <mergeCell ref="B47:E47"/>
    <mergeCell ref="I47:J47"/>
    <mergeCell ref="B48:E48"/>
    <mergeCell ref="I48:J48"/>
    <mergeCell ref="B43:E43"/>
    <mergeCell ref="I43:J43"/>
    <mergeCell ref="B44:E44"/>
    <mergeCell ref="I44:J44"/>
    <mergeCell ref="B45:E45"/>
    <mergeCell ref="I45:J45"/>
    <mergeCell ref="B40:E40"/>
    <mergeCell ref="I40:J40"/>
    <mergeCell ref="B41:E41"/>
    <mergeCell ref="I41:J41"/>
    <mergeCell ref="B42:E42"/>
    <mergeCell ref="I42:J42"/>
    <mergeCell ref="B37:E37"/>
    <mergeCell ref="I37:J37"/>
    <mergeCell ref="B38:E38"/>
    <mergeCell ref="I38:J38"/>
    <mergeCell ref="B39:E39"/>
    <mergeCell ref="I39:J39"/>
    <mergeCell ref="B34:E34"/>
    <mergeCell ref="I34:J34"/>
    <mergeCell ref="B35:E35"/>
    <mergeCell ref="I35:J35"/>
    <mergeCell ref="B36:E36"/>
    <mergeCell ref="I36:J36"/>
    <mergeCell ref="B31:E31"/>
    <mergeCell ref="I31:J31"/>
    <mergeCell ref="B32:E32"/>
    <mergeCell ref="I32:J32"/>
    <mergeCell ref="B33:E33"/>
    <mergeCell ref="I33:J33"/>
    <mergeCell ref="B28:E28"/>
    <mergeCell ref="I28:J28"/>
    <mergeCell ref="B29:E29"/>
    <mergeCell ref="I29:J29"/>
    <mergeCell ref="B30:E30"/>
    <mergeCell ref="I30:J30"/>
    <mergeCell ref="B25:E25"/>
    <mergeCell ref="I25:J25"/>
    <mergeCell ref="B26:E26"/>
    <mergeCell ref="I26:J26"/>
    <mergeCell ref="B27:E27"/>
    <mergeCell ref="I27:J27"/>
    <mergeCell ref="B22:E22"/>
    <mergeCell ref="I22:J22"/>
    <mergeCell ref="B23:E23"/>
    <mergeCell ref="I23:J23"/>
    <mergeCell ref="B24:E24"/>
    <mergeCell ref="I24:J24"/>
    <mergeCell ref="B19:E19"/>
    <mergeCell ref="I19:J19"/>
    <mergeCell ref="B20:E20"/>
    <mergeCell ref="I20:J20"/>
    <mergeCell ref="B21:E21"/>
    <mergeCell ref="I21:J21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G230"/>
  <sheetViews>
    <sheetView zoomScale="130" zoomScaleNormal="130" zoomScalePageLayoutView="0" workbookViewId="0" topLeftCell="A55">
      <selection activeCell="F29" sqref="F29"/>
    </sheetView>
  </sheetViews>
  <sheetFormatPr defaultColWidth="9.140625" defaultRowHeight="12.75"/>
  <cols>
    <col min="1" max="1" width="3.00390625" style="63" customWidth="1"/>
    <col min="2" max="2" width="8.57421875" style="63" customWidth="1"/>
    <col min="3" max="3" width="8.421875" style="63" customWidth="1"/>
    <col min="4" max="4" width="10.00390625" style="63" customWidth="1"/>
    <col min="5" max="5" width="9.7109375" style="63" customWidth="1"/>
    <col min="6" max="7" width="10.00390625" style="63" customWidth="1"/>
    <col min="8" max="8" width="7.7109375" style="63" customWidth="1"/>
    <col min="9" max="9" width="7.28125" style="63" customWidth="1"/>
    <col min="10" max="10" width="8.140625" style="63" customWidth="1"/>
    <col min="11" max="11" width="9.140625" style="63" customWidth="1"/>
    <col min="12" max="12" width="9.00390625" style="151" customWidth="1"/>
    <col min="13" max="13" width="4.140625" style="149" customWidth="1"/>
    <col min="14" max="14" width="15.28125" style="149" customWidth="1"/>
    <col min="15" max="15" width="38.421875" style="180" customWidth="1"/>
    <col min="16" max="16" width="7.00390625" style="149" customWidth="1"/>
    <col min="17" max="17" width="7.421875" style="149" customWidth="1"/>
    <col min="18" max="18" width="9.8515625" style="149" hidden="1" customWidth="1"/>
    <col min="19" max="19" width="13.28125" style="153" hidden="1" customWidth="1"/>
    <col min="20" max="21" width="12.140625" style="151" hidden="1" customWidth="1"/>
    <col min="22" max="22" width="6.57421875" style="151" hidden="1" customWidth="1"/>
    <col min="23" max="25" width="17.7109375" style="151" hidden="1" customWidth="1"/>
    <col min="26" max="26" width="10.28125" style="151" hidden="1" customWidth="1"/>
    <col min="27" max="53" width="9.140625" style="151" hidden="1" customWidth="1"/>
    <col min="54" max="54" width="47.140625" style="151" hidden="1" customWidth="1"/>
    <col min="55" max="78" width="0" style="151" hidden="1" customWidth="1"/>
    <col min="79" max="137" width="9.140625" style="459" customWidth="1"/>
    <col min="138" max="16384" width="9.140625" style="63" customWidth="1"/>
  </cols>
  <sheetData>
    <row r="1" spans="7:137" s="116" customFormat="1" ht="6.75" customHeight="1">
      <c r="G1" s="390"/>
      <c r="H1" s="390"/>
      <c r="I1" s="390"/>
      <c r="J1" s="390"/>
      <c r="K1" s="390"/>
      <c r="L1" s="179"/>
      <c r="M1" s="149"/>
      <c r="N1" s="149"/>
      <c r="O1" s="180"/>
      <c r="P1" s="149"/>
      <c r="Q1" s="149"/>
      <c r="R1" s="149"/>
      <c r="S1" s="180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</row>
    <row r="2" spans="1:137" s="56" customFormat="1" ht="12.75">
      <c r="A2" s="350" t="s">
        <v>771</v>
      </c>
      <c r="B2" s="351"/>
      <c r="C2" s="351"/>
      <c r="D2" s="351"/>
      <c r="E2" s="351"/>
      <c r="F2" s="351"/>
      <c r="G2" s="351"/>
      <c r="H2" s="351"/>
      <c r="I2" s="351"/>
      <c r="J2" s="352" t="s">
        <v>767</v>
      </c>
      <c r="K2" s="353"/>
      <c r="L2" s="181"/>
      <c r="M2" s="149"/>
      <c r="N2" s="149"/>
      <c r="O2" s="180"/>
      <c r="P2" s="149"/>
      <c r="Q2" s="149"/>
      <c r="R2" s="149"/>
      <c r="S2" s="180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57"/>
      <c r="DN2" s="457"/>
      <c r="DO2" s="457"/>
      <c r="DP2" s="457"/>
      <c r="DQ2" s="457"/>
      <c r="DR2" s="457"/>
      <c r="DS2" s="457"/>
      <c r="DT2" s="457"/>
      <c r="DU2" s="457"/>
      <c r="DV2" s="457"/>
      <c r="DW2" s="457"/>
      <c r="DX2" s="457"/>
      <c r="DY2" s="457"/>
      <c r="DZ2" s="457"/>
      <c r="EA2" s="457"/>
      <c r="EB2" s="457"/>
      <c r="EC2" s="457"/>
      <c r="ED2" s="457"/>
      <c r="EE2" s="457"/>
      <c r="EF2" s="457"/>
      <c r="EG2" s="457"/>
    </row>
    <row r="3" spans="1:137" s="56" customFormat="1" ht="4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59"/>
      <c r="L3" s="182"/>
      <c r="M3" s="149"/>
      <c r="N3" s="149"/>
      <c r="O3" s="180"/>
      <c r="P3" s="149"/>
      <c r="Q3" s="149"/>
      <c r="R3" s="149"/>
      <c r="S3" s="180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457"/>
      <c r="CB3" s="457"/>
      <c r="CC3" s="457"/>
      <c r="CD3" s="457"/>
      <c r="CE3" s="457"/>
      <c r="CF3" s="457"/>
      <c r="CG3" s="457"/>
      <c r="CH3" s="457"/>
      <c r="CI3" s="457"/>
      <c r="CJ3" s="457"/>
      <c r="CK3" s="457"/>
      <c r="CL3" s="457"/>
      <c r="CM3" s="457"/>
      <c r="CN3" s="457"/>
      <c r="CO3" s="457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  <c r="DD3" s="457"/>
      <c r="DE3" s="457"/>
      <c r="DF3" s="457"/>
      <c r="DG3" s="457"/>
      <c r="DH3" s="457"/>
      <c r="DI3" s="457"/>
      <c r="DJ3" s="457"/>
      <c r="DK3" s="457"/>
      <c r="DL3" s="457"/>
      <c r="DM3" s="457"/>
      <c r="DN3" s="457"/>
      <c r="DO3" s="457"/>
      <c r="DP3" s="457"/>
      <c r="DQ3" s="457"/>
      <c r="DR3" s="457"/>
      <c r="DS3" s="457"/>
      <c r="DT3" s="457"/>
      <c r="DU3" s="457"/>
      <c r="DV3" s="457"/>
      <c r="DW3" s="457"/>
      <c r="DX3" s="457"/>
      <c r="DY3" s="457"/>
      <c r="DZ3" s="457"/>
      <c r="EA3" s="457"/>
      <c r="EB3" s="457"/>
      <c r="EC3" s="457"/>
      <c r="ED3" s="457"/>
      <c r="EE3" s="457"/>
      <c r="EF3" s="457"/>
      <c r="EG3" s="457"/>
    </row>
    <row r="4" spans="1:137" s="56" customFormat="1" ht="4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59"/>
      <c r="L4" s="182"/>
      <c r="M4" s="149"/>
      <c r="N4" s="149"/>
      <c r="O4" s="180"/>
      <c r="P4" s="149"/>
      <c r="Q4" s="149"/>
      <c r="R4" s="149"/>
      <c r="S4" s="180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7"/>
      <c r="EF4" s="457"/>
      <c r="EG4" s="457"/>
    </row>
    <row r="5" spans="1:137" s="62" customFormat="1" ht="27" customHeight="1">
      <c r="A5" s="391" t="s">
        <v>772</v>
      </c>
      <c r="B5" s="392"/>
      <c r="C5" s="392"/>
      <c r="D5" s="393"/>
      <c r="E5" s="394" t="s">
        <v>1861</v>
      </c>
      <c r="F5" s="502"/>
      <c r="G5" s="502"/>
      <c r="H5" s="502"/>
      <c r="I5" s="491"/>
      <c r="J5" s="490" t="s">
        <v>1860</v>
      </c>
      <c r="K5" s="486">
        <v>5</v>
      </c>
      <c r="L5" s="183"/>
      <c r="M5" s="150"/>
      <c r="N5" s="150"/>
      <c r="O5" s="184"/>
      <c r="P5" s="150"/>
      <c r="Q5" s="150"/>
      <c r="R5" s="150"/>
      <c r="S5" s="184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8"/>
      <c r="CM5" s="458"/>
      <c r="CN5" s="458"/>
      <c r="CO5" s="458"/>
      <c r="CP5" s="458"/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58"/>
      <c r="DH5" s="458"/>
      <c r="DI5" s="458"/>
      <c r="DJ5" s="458"/>
      <c r="DK5" s="458"/>
      <c r="DL5" s="458"/>
      <c r="DM5" s="458"/>
      <c r="DN5" s="458"/>
      <c r="DO5" s="458"/>
      <c r="DP5" s="458"/>
      <c r="DQ5" s="458"/>
      <c r="DR5" s="458"/>
      <c r="DS5" s="458"/>
      <c r="DT5" s="458"/>
      <c r="DU5" s="458"/>
      <c r="DV5" s="458"/>
      <c r="DW5" s="458"/>
      <c r="DX5" s="458"/>
      <c r="DY5" s="458"/>
      <c r="DZ5" s="458"/>
      <c r="EA5" s="458"/>
      <c r="EB5" s="458"/>
      <c r="EC5" s="458"/>
      <c r="ED5" s="458"/>
      <c r="EE5" s="458"/>
      <c r="EF5" s="458"/>
      <c r="EG5" s="458"/>
    </row>
    <row r="6" ht="6" customHeight="1"/>
    <row r="7" spans="1:137" s="62" customFormat="1" ht="13.5">
      <c r="A7" s="318"/>
      <c r="B7" s="65" t="s">
        <v>1706</v>
      </c>
      <c r="C7" s="98">
        <v>2491</v>
      </c>
      <c r="D7" s="66" t="s">
        <v>1698</v>
      </c>
      <c r="E7" s="66"/>
      <c r="F7" s="66"/>
      <c r="G7" s="66"/>
      <c r="H7" s="66"/>
      <c r="I7" s="66"/>
      <c r="J7" s="66"/>
      <c r="K7" s="66"/>
      <c r="L7" s="150"/>
      <c r="M7" s="150"/>
      <c r="N7" s="150"/>
      <c r="O7" s="184"/>
      <c r="P7" s="150"/>
      <c r="Q7" s="150"/>
      <c r="R7" s="150"/>
      <c r="S7" s="184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/>
      <c r="CX7" s="458"/>
      <c r="CY7" s="458"/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</row>
    <row r="8" spans="2:10" ht="6" customHeight="1">
      <c r="B8" s="67"/>
      <c r="C8" s="68"/>
      <c r="D8" s="56"/>
      <c r="E8" s="56"/>
      <c r="F8" s="56"/>
      <c r="G8" s="56"/>
      <c r="H8" s="56"/>
      <c r="I8" s="56"/>
      <c r="J8" s="56"/>
    </row>
    <row r="9" spans="2:19" ht="15">
      <c r="B9" s="196" t="s">
        <v>1752</v>
      </c>
      <c r="C9" s="70">
        <f>+W11</f>
        <v>1.4</v>
      </c>
      <c r="D9" s="325"/>
      <c r="E9" s="325"/>
      <c r="F9" s="325"/>
      <c r="G9" s="325"/>
      <c r="H9" s="325"/>
      <c r="I9" s="325"/>
      <c r="J9" s="325"/>
      <c r="K9" s="325"/>
      <c r="L9" s="185"/>
      <c r="M9" s="340"/>
      <c r="N9" s="340"/>
      <c r="O9" s="340"/>
      <c r="P9" s="340"/>
      <c r="Q9" s="340"/>
      <c r="R9" s="340"/>
      <c r="S9" s="340"/>
    </row>
    <row r="10" spans="2:12" ht="13.5" customHeight="1">
      <c r="B10" s="320" t="s">
        <v>764</v>
      </c>
      <c r="C10" s="326" t="s">
        <v>1700</v>
      </c>
      <c r="D10" s="327"/>
      <c r="E10" s="326" t="s">
        <v>1707</v>
      </c>
      <c r="F10" s="327"/>
      <c r="G10" s="326" t="s">
        <v>1708</v>
      </c>
      <c r="H10" s="326"/>
      <c r="I10" s="326" t="s">
        <v>1709</v>
      </c>
      <c r="J10" s="341"/>
      <c r="K10" s="320" t="s">
        <v>1751</v>
      </c>
      <c r="L10" s="186"/>
    </row>
    <row r="11" spans="2:24" ht="13.5" customHeight="1">
      <c r="B11" s="319">
        <f>IF(B10="X",+C8,1)</f>
        <v>1</v>
      </c>
      <c r="C11" s="338">
        <v>1.2</v>
      </c>
      <c r="D11" s="338"/>
      <c r="E11" s="338">
        <v>1.4</v>
      </c>
      <c r="F11" s="338"/>
      <c r="G11" s="338">
        <v>1.6</v>
      </c>
      <c r="H11" s="338"/>
      <c r="I11" s="338">
        <v>1.8</v>
      </c>
      <c r="J11" s="338"/>
      <c r="K11" s="319">
        <v>2</v>
      </c>
      <c r="L11" s="187"/>
      <c r="W11" s="152">
        <f>IF(C7&gt;10000,2,IF(C7&gt;=5000,1.8,IF(C7&gt;=2500,1.6,IF(C7&gt;=1000,1.4,IF(C7&gt;=500,1.2,1)))))</f>
        <v>1.4</v>
      </c>
      <c r="X11" s="149" t="s">
        <v>766</v>
      </c>
    </row>
    <row r="12" spans="2:10" ht="6" customHeight="1">
      <c r="B12" s="67"/>
      <c r="C12" s="68"/>
      <c r="D12" s="56"/>
      <c r="E12" s="56"/>
      <c r="F12" s="56"/>
      <c r="G12" s="56"/>
      <c r="H12" s="56"/>
      <c r="I12" s="56"/>
      <c r="J12" s="56"/>
    </row>
    <row r="13" spans="2:12" ht="13.5" customHeight="1">
      <c r="B13" s="196" t="s">
        <v>1753</v>
      </c>
      <c r="C13" s="71">
        <f>IF(K18="I",0.8,IF(K18="II",1,IF(K18="III",1.2)))</f>
        <v>1</v>
      </c>
      <c r="D13" s="325"/>
      <c r="E13" s="325"/>
      <c r="F13" s="325"/>
      <c r="G13" s="325"/>
      <c r="H13" s="325"/>
      <c r="I13" s="325"/>
      <c r="J13" s="325"/>
      <c r="K13" s="325"/>
      <c r="L13" s="185"/>
    </row>
    <row r="14" spans="2:12" ht="15">
      <c r="B14" s="389" t="s">
        <v>775</v>
      </c>
      <c r="C14" s="327"/>
      <c r="D14" s="389"/>
      <c r="E14" s="389"/>
      <c r="F14" s="389"/>
      <c r="G14" s="389"/>
      <c r="H14" s="389"/>
      <c r="I14" s="389"/>
      <c r="J14" s="389"/>
      <c r="K14" s="197" t="s">
        <v>1755</v>
      </c>
      <c r="L14" s="188"/>
    </row>
    <row r="15" spans="2:12" ht="25.5" customHeight="1">
      <c r="B15" s="72" t="s">
        <v>761</v>
      </c>
      <c r="C15" s="332" t="s">
        <v>1710</v>
      </c>
      <c r="D15" s="333"/>
      <c r="E15" s="333"/>
      <c r="F15" s="333"/>
      <c r="G15" s="333"/>
      <c r="H15" s="333"/>
      <c r="I15" s="333"/>
      <c r="J15" s="333"/>
      <c r="K15" s="73">
        <v>0.8</v>
      </c>
      <c r="L15" s="187"/>
    </row>
    <row r="16" spans="2:12" ht="25.5" customHeight="1">
      <c r="B16" s="72" t="s">
        <v>762</v>
      </c>
      <c r="C16" s="332" t="s">
        <v>1711</v>
      </c>
      <c r="D16" s="333"/>
      <c r="E16" s="333"/>
      <c r="F16" s="333"/>
      <c r="G16" s="333"/>
      <c r="H16" s="333"/>
      <c r="I16" s="333"/>
      <c r="J16" s="333"/>
      <c r="K16" s="73">
        <v>1</v>
      </c>
      <c r="L16" s="187"/>
    </row>
    <row r="17" spans="2:12" ht="25.5" customHeight="1">
      <c r="B17" s="72" t="s">
        <v>763</v>
      </c>
      <c r="C17" s="332" t="s">
        <v>1712</v>
      </c>
      <c r="D17" s="333"/>
      <c r="E17" s="333"/>
      <c r="F17" s="333"/>
      <c r="G17" s="333"/>
      <c r="H17" s="333"/>
      <c r="I17" s="333"/>
      <c r="J17" s="333"/>
      <c r="K17" s="73">
        <v>1.2</v>
      </c>
      <c r="L17" s="187"/>
    </row>
    <row r="18" spans="2:12" ht="15" customHeight="1">
      <c r="B18" s="328" t="s">
        <v>1685</v>
      </c>
      <c r="C18" s="328"/>
      <c r="D18" s="328"/>
      <c r="E18" s="328"/>
      <c r="F18" s="328"/>
      <c r="G18" s="328"/>
      <c r="H18" s="328"/>
      <c r="I18" s="328"/>
      <c r="J18" s="328"/>
      <c r="K18" s="99" t="s">
        <v>762</v>
      </c>
      <c r="L18" s="152"/>
    </row>
    <row r="19" spans="2:12" ht="5.25" customHeight="1">
      <c r="B19" s="67"/>
      <c r="C19" s="74"/>
      <c r="J19" s="75"/>
      <c r="K19" s="76"/>
      <c r="L19" s="189"/>
    </row>
    <row r="20" spans="2:12" ht="15" customHeight="1">
      <c r="B20" s="196" t="s">
        <v>1754</v>
      </c>
      <c r="C20" s="97">
        <f>+X26</f>
        <v>0.6120000000000001</v>
      </c>
      <c r="D20" s="77"/>
      <c r="E20" s="77"/>
      <c r="F20" s="77"/>
      <c r="G20" s="77"/>
      <c r="H20" s="77"/>
      <c r="I20" s="77"/>
      <c r="J20" s="77"/>
      <c r="K20" s="77"/>
      <c r="L20" s="166"/>
    </row>
    <row r="21" spans="2:137" s="78" customFormat="1" ht="36" customHeight="1">
      <c r="B21" s="326" t="s">
        <v>1722</v>
      </c>
      <c r="C21" s="381"/>
      <c r="D21" s="362" t="s">
        <v>1723</v>
      </c>
      <c r="E21" s="382"/>
      <c r="F21" s="382"/>
      <c r="G21" s="381"/>
      <c r="H21" s="54" t="s">
        <v>1732</v>
      </c>
      <c r="I21" s="54" t="s">
        <v>1726</v>
      </c>
      <c r="J21" s="54" t="s">
        <v>1733</v>
      </c>
      <c r="K21" s="314" t="s">
        <v>1729</v>
      </c>
      <c r="L21" s="186"/>
      <c r="M21" s="180"/>
      <c r="N21" s="180"/>
      <c r="O21" s="180"/>
      <c r="P21" s="180"/>
      <c r="Q21" s="180"/>
      <c r="R21" s="180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0"/>
      <c r="EF21" s="460"/>
      <c r="EG21" s="460"/>
    </row>
    <row r="22" spans="2:137" s="78" customFormat="1" ht="45.75" thickBot="1">
      <c r="B22" s="55" t="s">
        <v>1718</v>
      </c>
      <c r="C22" s="55" t="s">
        <v>1719</v>
      </c>
      <c r="D22" s="94" t="s">
        <v>1720</v>
      </c>
      <c r="E22" s="94" t="s">
        <v>1724</v>
      </c>
      <c r="F22" s="94" t="s">
        <v>1721</v>
      </c>
      <c r="G22" s="94" t="s">
        <v>1725</v>
      </c>
      <c r="H22" s="54" t="s">
        <v>1727</v>
      </c>
      <c r="I22" s="54" t="s">
        <v>1727</v>
      </c>
      <c r="J22" s="54" t="s">
        <v>1728</v>
      </c>
      <c r="K22" s="314" t="s">
        <v>1730</v>
      </c>
      <c r="L22" s="186"/>
      <c r="M22" s="180"/>
      <c r="N22" s="180"/>
      <c r="O22" s="180"/>
      <c r="P22" s="180"/>
      <c r="Q22" s="180"/>
      <c r="R22" s="180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</row>
    <row r="23" spans="2:137" s="78" customFormat="1" ht="13.5" customHeight="1">
      <c r="B23" s="113">
        <v>0.9</v>
      </c>
      <c r="C23" s="95">
        <v>0.8</v>
      </c>
      <c r="D23" s="95">
        <v>0.54</v>
      </c>
      <c r="E23" s="95">
        <v>0.72</v>
      </c>
      <c r="F23" s="95">
        <v>0.48</v>
      </c>
      <c r="G23" s="95">
        <v>0.64</v>
      </c>
      <c r="H23" s="95">
        <v>0.9</v>
      </c>
      <c r="I23" s="95">
        <v>0.9</v>
      </c>
      <c r="J23" s="95">
        <v>0.85</v>
      </c>
      <c r="K23" s="96">
        <v>0.81</v>
      </c>
      <c r="L23" s="174"/>
      <c r="M23" s="180"/>
      <c r="N23" s="180"/>
      <c r="O23" s="180"/>
      <c r="P23" s="180"/>
      <c r="Q23" s="180"/>
      <c r="R23" s="180"/>
      <c r="S23" s="153"/>
      <c r="T23" s="153"/>
      <c r="U23" s="153"/>
      <c r="V23" s="153"/>
      <c r="W23" s="154"/>
      <c r="X23" s="155"/>
      <c r="Y23" s="156" t="s">
        <v>777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</row>
    <row r="24" spans="2:137" s="78" customFormat="1" ht="14.25" customHeight="1">
      <c r="B24" s="198" t="s">
        <v>1756</v>
      </c>
      <c r="C24" s="199" t="s">
        <v>1757</v>
      </c>
      <c r="D24" s="199" t="s">
        <v>1758</v>
      </c>
      <c r="E24" s="199" t="s">
        <v>1759</v>
      </c>
      <c r="F24" s="199" t="s">
        <v>1760</v>
      </c>
      <c r="G24" s="199" t="s">
        <v>1761</v>
      </c>
      <c r="H24" s="199" t="s">
        <v>1762</v>
      </c>
      <c r="I24" s="199" t="s">
        <v>1763</v>
      </c>
      <c r="J24" s="199" t="s">
        <v>1764</v>
      </c>
      <c r="K24" s="200" t="s">
        <v>1765</v>
      </c>
      <c r="L24" s="174"/>
      <c r="M24" s="153"/>
      <c r="N24" s="180"/>
      <c r="O24" s="180"/>
      <c r="P24" s="180"/>
      <c r="Q24" s="180"/>
      <c r="R24" s="180"/>
      <c r="S24" s="153"/>
      <c r="T24" s="153"/>
      <c r="U24" s="153"/>
      <c r="V24" s="153"/>
      <c r="W24" s="157"/>
      <c r="X24" s="158"/>
      <c r="Y24" s="159" t="s">
        <v>778</v>
      </c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0"/>
      <c r="EG24" s="460"/>
    </row>
    <row r="25" spans="2:137" s="78" customFormat="1" ht="14.25" customHeight="1">
      <c r="B25" s="114" t="s">
        <v>778</v>
      </c>
      <c r="C25" s="100" t="s">
        <v>777</v>
      </c>
      <c r="D25" s="100" t="s">
        <v>778</v>
      </c>
      <c r="E25" s="100" t="s">
        <v>778</v>
      </c>
      <c r="F25" s="100" t="s">
        <v>778</v>
      </c>
      <c r="G25" s="100" t="s">
        <v>778</v>
      </c>
      <c r="H25" s="100" t="s">
        <v>777</v>
      </c>
      <c r="I25" s="100" t="s">
        <v>778</v>
      </c>
      <c r="J25" s="100" t="s">
        <v>777</v>
      </c>
      <c r="K25" s="101" t="s">
        <v>778</v>
      </c>
      <c r="L25" s="180"/>
      <c r="M25" s="153"/>
      <c r="N25" s="153"/>
      <c r="O25" s="180"/>
      <c r="P25" s="180"/>
      <c r="Q25" s="180"/>
      <c r="R25" s="153"/>
      <c r="S25" s="153"/>
      <c r="T25" s="153"/>
      <c r="U25" s="153"/>
      <c r="V25" s="153"/>
      <c r="W25" s="160" t="s">
        <v>1734</v>
      </c>
      <c r="X25" s="161" t="s">
        <v>1735</v>
      </c>
      <c r="Y25" s="162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</row>
    <row r="26" spans="2:137" s="78" customFormat="1" ht="13.5" customHeight="1">
      <c r="B26" s="115">
        <f>IF(B25="SI",B23,1)</f>
        <v>1</v>
      </c>
      <c r="C26" s="92">
        <f aca="true" t="shared" si="0" ref="C26:K26">IF(C25="SI",C23,1)</f>
        <v>0.8</v>
      </c>
      <c r="D26" s="92">
        <f t="shared" si="0"/>
        <v>1</v>
      </c>
      <c r="E26" s="92">
        <f t="shared" si="0"/>
        <v>1</v>
      </c>
      <c r="F26" s="92">
        <f t="shared" si="0"/>
        <v>1</v>
      </c>
      <c r="G26" s="92">
        <f t="shared" si="0"/>
        <v>1</v>
      </c>
      <c r="H26" s="92">
        <f t="shared" si="0"/>
        <v>0.9</v>
      </c>
      <c r="I26" s="92">
        <f t="shared" si="0"/>
        <v>1</v>
      </c>
      <c r="J26" s="92">
        <f t="shared" si="0"/>
        <v>0.85</v>
      </c>
      <c r="K26" s="93">
        <f t="shared" si="0"/>
        <v>1</v>
      </c>
      <c r="L26" s="174"/>
      <c r="M26" s="153"/>
      <c r="N26" s="153"/>
      <c r="O26" s="180"/>
      <c r="P26" s="180"/>
      <c r="Q26" s="180"/>
      <c r="R26" s="153"/>
      <c r="S26" s="153"/>
      <c r="T26" s="153"/>
      <c r="U26" s="153"/>
      <c r="V26" s="153"/>
      <c r="W26" s="163">
        <f>+D26*E26*F26*G26</f>
        <v>1</v>
      </c>
      <c r="X26" s="164">
        <f>+B26*C26*D26*E26*F26*G26*H26*I26*J26*K26</f>
        <v>0.6120000000000001</v>
      </c>
      <c r="Y26" s="165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0"/>
      <c r="EG26" s="460"/>
    </row>
    <row r="27" spans="2:137" s="323" customFormat="1" ht="10.5" customHeight="1" thickBot="1">
      <c r="B27" s="383">
        <f>IF(B25="SI",IF(C25="SI","Inserire solo una scelta tra le 2",""),"")</f>
      </c>
      <c r="C27" s="384"/>
      <c r="D27" s="385">
        <f>IF(W26=D26,"",IF(W26=E26,"",IF(W26=F26,"",IF(W26=G26,"","Inserire un solo sitema automatico tra i 4 possibili"))))</f>
      </c>
      <c r="E27" s="386"/>
      <c r="F27" s="386"/>
      <c r="G27" s="386"/>
      <c r="L27" s="166"/>
      <c r="M27" s="166"/>
      <c r="N27" s="166"/>
      <c r="O27" s="166"/>
      <c r="P27" s="166"/>
      <c r="Q27" s="166"/>
      <c r="R27" s="166"/>
      <c r="S27" s="174"/>
      <c r="T27" s="166"/>
      <c r="U27" s="166"/>
      <c r="V27" s="166"/>
      <c r="W27" s="167"/>
      <c r="X27" s="166"/>
      <c r="Y27" s="168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S27" s="461"/>
      <c r="CT27" s="461"/>
      <c r="CU27" s="461"/>
      <c r="CV27" s="461"/>
      <c r="CW27" s="461"/>
      <c r="CX27" s="461"/>
      <c r="CY27" s="461"/>
      <c r="CZ27" s="461"/>
      <c r="DA27" s="461"/>
      <c r="DB27" s="461"/>
      <c r="DC27" s="461"/>
      <c r="DD27" s="461"/>
      <c r="DE27" s="461"/>
      <c r="DF27" s="461"/>
      <c r="DG27" s="461"/>
      <c r="DH27" s="461"/>
      <c r="DI27" s="461"/>
      <c r="DJ27" s="461"/>
      <c r="DK27" s="461"/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1"/>
      <c r="DW27" s="461"/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</row>
    <row r="28" spans="1:137" s="322" customFormat="1" ht="13.5" thickTop="1">
      <c r="A28" s="81" t="s">
        <v>780</v>
      </c>
      <c r="B28" s="387" t="s">
        <v>776</v>
      </c>
      <c r="C28" s="387"/>
      <c r="D28" s="387"/>
      <c r="E28" s="388"/>
      <c r="F28" s="324" t="s">
        <v>758</v>
      </c>
      <c r="G28" s="324" t="s">
        <v>1687</v>
      </c>
      <c r="H28" s="324" t="s">
        <v>1731</v>
      </c>
      <c r="I28" s="82" t="s">
        <v>1688</v>
      </c>
      <c r="J28" s="195" t="s">
        <v>1689</v>
      </c>
      <c r="K28" s="83" t="s">
        <v>1686</v>
      </c>
      <c r="L28" s="190" t="s">
        <v>1840</v>
      </c>
      <c r="M28" s="169"/>
      <c r="N28" s="287" t="s">
        <v>1692</v>
      </c>
      <c r="O28" s="291"/>
      <c r="P28" s="245"/>
      <c r="Q28" s="246"/>
      <c r="R28" s="166"/>
      <c r="S28" s="193"/>
      <c r="T28" s="169"/>
      <c r="U28" s="169"/>
      <c r="V28" s="169"/>
      <c r="W28" s="170" t="s">
        <v>758</v>
      </c>
      <c r="X28" s="171" t="s">
        <v>1688</v>
      </c>
      <c r="Y28" s="172" t="s">
        <v>1689</v>
      </c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456" t="str">
        <f>+B29</f>
        <v>Materiale plastico apparecchiature elettrico/elettroniche</v>
      </c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462"/>
      <c r="CB28" s="462"/>
      <c r="CC28" s="462"/>
      <c r="CD28" s="462"/>
      <c r="CE28" s="462"/>
      <c r="CF28" s="462"/>
      <c r="CG28" s="462"/>
      <c r="CH28" s="462"/>
      <c r="CI28" s="462"/>
      <c r="CJ28" s="462"/>
      <c r="CK28" s="462"/>
      <c r="CL28" s="462"/>
      <c r="CM28" s="462"/>
      <c r="CN28" s="462"/>
      <c r="CO28" s="462"/>
      <c r="CP28" s="462"/>
      <c r="CQ28" s="462"/>
      <c r="CR28" s="462"/>
      <c r="CS28" s="462"/>
      <c r="CT28" s="462"/>
      <c r="CU28" s="462"/>
      <c r="CV28" s="462"/>
      <c r="CW28" s="462"/>
      <c r="CX28" s="462"/>
      <c r="CY28" s="462"/>
      <c r="CZ28" s="462"/>
      <c r="DA28" s="462"/>
      <c r="DB28" s="462"/>
      <c r="DC28" s="462"/>
      <c r="DD28" s="462"/>
      <c r="DE28" s="462"/>
      <c r="DF28" s="462"/>
      <c r="DG28" s="462"/>
      <c r="DH28" s="462"/>
      <c r="DI28" s="462"/>
      <c r="DJ28" s="462"/>
      <c r="DK28" s="462"/>
      <c r="DL28" s="462"/>
      <c r="DM28" s="462"/>
      <c r="DN28" s="462"/>
      <c r="DO28" s="462"/>
      <c r="DP28" s="462"/>
      <c r="DQ28" s="462"/>
      <c r="DR28" s="462"/>
      <c r="DS28" s="462"/>
      <c r="DT28" s="462"/>
      <c r="DU28" s="462"/>
      <c r="DV28" s="462"/>
      <c r="DW28" s="462"/>
      <c r="DX28" s="462"/>
      <c r="DY28" s="462"/>
      <c r="DZ28" s="462"/>
      <c r="EA28" s="462"/>
      <c r="EB28" s="462"/>
      <c r="EC28" s="462"/>
      <c r="ED28" s="462"/>
      <c r="EE28" s="462"/>
      <c r="EF28" s="462"/>
      <c r="EG28" s="462"/>
    </row>
    <row r="29" spans="1:137" s="322" customFormat="1" ht="12">
      <c r="A29" s="85">
        <v>1</v>
      </c>
      <c r="B29" s="374" t="s">
        <v>1854</v>
      </c>
      <c r="C29" s="374"/>
      <c r="D29" s="374"/>
      <c r="E29" s="374"/>
      <c r="F29" s="144" t="s">
        <v>1690</v>
      </c>
      <c r="G29" s="310">
        <v>500</v>
      </c>
      <c r="H29" s="311">
        <v>35</v>
      </c>
      <c r="I29" s="145">
        <v>1</v>
      </c>
      <c r="J29" s="145">
        <v>1</v>
      </c>
      <c r="K29" s="308">
        <f aca="true" t="shared" si="1" ref="K29:K43">IF(G29&lt;&gt;0,+G29*H29*I29*J29,"")</f>
        <v>17500</v>
      </c>
      <c r="L29" s="306">
        <f aca="true" t="shared" si="2" ref="L29:L43">IF(K29&lt;&gt;"",+K29/$K$44,0)</f>
        <v>0.001784494274322657</v>
      </c>
      <c r="M29" s="169"/>
      <c r="N29" s="288" t="s">
        <v>760</v>
      </c>
      <c r="O29" s="372" t="s">
        <v>1779</v>
      </c>
      <c r="P29" s="501"/>
      <c r="Q29" s="289" t="s">
        <v>753</v>
      </c>
      <c r="R29" s="166"/>
      <c r="S29" s="193"/>
      <c r="T29" s="169"/>
      <c r="U29" s="169"/>
      <c r="V29" s="169"/>
      <c r="W29" s="173" t="s">
        <v>1690</v>
      </c>
      <c r="X29" s="174">
        <v>0.8</v>
      </c>
      <c r="Y29" s="175">
        <v>1</v>
      </c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456" t="str">
        <f aca="true" t="shared" si="3" ref="BB29:BB43">+B30</f>
        <v>Polistirene (solo prodotto finito: vassoi)</v>
      </c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462"/>
      <c r="CB29" s="462"/>
      <c r="CC29" s="462"/>
      <c r="CD29" s="462"/>
      <c r="CE29" s="462"/>
      <c r="CF29" s="462"/>
      <c r="CG29" s="462"/>
      <c r="CH29" s="462"/>
      <c r="CI29" s="462"/>
      <c r="CJ29" s="462"/>
      <c r="CK29" s="462"/>
      <c r="CL29" s="462"/>
      <c r="CM29" s="462"/>
      <c r="CN29" s="462"/>
      <c r="CO29" s="462"/>
      <c r="CP29" s="462"/>
      <c r="CQ29" s="462"/>
      <c r="CR29" s="462"/>
      <c r="CS29" s="462"/>
      <c r="CT29" s="462"/>
      <c r="CU29" s="462"/>
      <c r="CV29" s="462"/>
      <c r="CW29" s="462"/>
      <c r="CX29" s="462"/>
      <c r="CY29" s="462"/>
      <c r="CZ29" s="462"/>
      <c r="DA29" s="462"/>
      <c r="DB29" s="462"/>
      <c r="DC29" s="462"/>
      <c r="DD29" s="462"/>
      <c r="DE29" s="462"/>
      <c r="DF29" s="462"/>
      <c r="DG29" s="462"/>
      <c r="DH29" s="462"/>
      <c r="DI29" s="462"/>
      <c r="DJ29" s="462"/>
      <c r="DK29" s="462"/>
      <c r="DL29" s="462"/>
      <c r="DM29" s="462"/>
      <c r="DN29" s="462"/>
      <c r="DO29" s="462"/>
      <c r="DP29" s="462"/>
      <c r="DQ29" s="462"/>
      <c r="DR29" s="462"/>
      <c r="DS29" s="462"/>
      <c r="DT29" s="462"/>
      <c r="DU29" s="462"/>
      <c r="DV29" s="462"/>
      <c r="DW29" s="462"/>
      <c r="DX29" s="462"/>
      <c r="DY29" s="462"/>
      <c r="DZ29" s="462"/>
      <c r="EA29" s="462"/>
      <c r="EB29" s="462"/>
      <c r="EC29" s="462"/>
      <c r="ED29" s="462"/>
      <c r="EE29" s="462"/>
      <c r="EF29" s="462"/>
      <c r="EG29" s="462"/>
    </row>
    <row r="30" spans="1:137" s="322" customFormat="1" ht="12.75" thickBot="1">
      <c r="A30" s="85">
        <v>2</v>
      </c>
      <c r="B30" s="374" t="s">
        <v>1857</v>
      </c>
      <c r="C30" s="374"/>
      <c r="D30" s="374"/>
      <c r="E30" s="374"/>
      <c r="F30" s="144" t="s">
        <v>752</v>
      </c>
      <c r="G30" s="310">
        <v>5500</v>
      </c>
      <c r="H30" s="311">
        <v>40</v>
      </c>
      <c r="I30" s="145">
        <v>1</v>
      </c>
      <c r="J30" s="145">
        <v>1</v>
      </c>
      <c r="K30" s="308">
        <f t="shared" si="1"/>
        <v>220000</v>
      </c>
      <c r="L30" s="306">
        <f t="shared" si="2"/>
        <v>0.022433642305770544</v>
      </c>
      <c r="M30" s="169"/>
      <c r="N30" s="208">
        <v>238</v>
      </c>
      <c r="O30" s="191" t="s">
        <v>760</v>
      </c>
      <c r="P30" s="192" t="s">
        <v>747</v>
      </c>
      <c r="Q30" s="290">
        <f>+N30/238.891</f>
        <v>0.9962702655185838</v>
      </c>
      <c r="R30" s="166"/>
      <c r="S30" s="193"/>
      <c r="T30" s="169"/>
      <c r="U30" s="169"/>
      <c r="V30" s="169"/>
      <c r="W30" s="173" t="s">
        <v>752</v>
      </c>
      <c r="X30" s="174">
        <v>1</v>
      </c>
      <c r="Y30" s="175">
        <v>0.85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456" t="str">
        <f t="shared" si="3"/>
        <v>Polietilene in bobine</v>
      </c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462"/>
      <c r="CB30" s="462"/>
      <c r="CC30" s="462"/>
      <c r="CD30" s="462"/>
      <c r="CE30" s="462"/>
      <c r="CF30" s="462"/>
      <c r="CG30" s="462"/>
      <c r="CH30" s="462"/>
      <c r="CI30" s="462"/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2"/>
      <c r="DB30" s="462"/>
      <c r="DC30" s="462"/>
      <c r="DD30" s="462"/>
      <c r="DE30" s="462"/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2"/>
      <c r="DS30" s="462"/>
      <c r="DT30" s="462"/>
      <c r="DU30" s="462"/>
      <c r="DV30" s="462"/>
      <c r="DW30" s="462"/>
      <c r="DX30" s="462"/>
      <c r="DY30" s="462"/>
      <c r="DZ30" s="462"/>
      <c r="EA30" s="462"/>
      <c r="EB30" s="462"/>
      <c r="EC30" s="462"/>
      <c r="ED30" s="462"/>
      <c r="EE30" s="462"/>
      <c r="EF30" s="462"/>
      <c r="EG30" s="462"/>
    </row>
    <row r="31" spans="1:137" s="322" customFormat="1" ht="12" thickTop="1">
      <c r="A31" s="85">
        <v>3</v>
      </c>
      <c r="B31" s="374" t="s">
        <v>1841</v>
      </c>
      <c r="C31" s="374"/>
      <c r="D31" s="374"/>
      <c r="E31" s="374"/>
      <c r="F31" s="144" t="s">
        <v>752</v>
      </c>
      <c r="G31" s="310">
        <v>55000</v>
      </c>
      <c r="H31" s="311">
        <v>40</v>
      </c>
      <c r="I31" s="145">
        <v>1</v>
      </c>
      <c r="J31" s="145">
        <v>1</v>
      </c>
      <c r="K31" s="308">
        <f t="shared" si="1"/>
        <v>2200000</v>
      </c>
      <c r="L31" s="306">
        <f t="shared" si="2"/>
        <v>0.22433642305770546</v>
      </c>
      <c r="M31" s="193"/>
      <c r="N31" s="169"/>
      <c r="O31" s="169"/>
      <c r="P31" s="169"/>
      <c r="Q31" s="169"/>
      <c r="R31" s="166"/>
      <c r="S31" s="193"/>
      <c r="T31" s="169"/>
      <c r="U31" s="169"/>
      <c r="V31" s="169"/>
      <c r="W31" s="173" t="s">
        <v>1695</v>
      </c>
      <c r="X31" s="166"/>
      <c r="Y31" s="175">
        <v>0</v>
      </c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456" t="str">
        <f t="shared" si="3"/>
        <v>Poliestere in bobine</v>
      </c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462"/>
      <c r="CB31" s="462"/>
      <c r="CC31" s="462"/>
      <c r="CD31" s="462"/>
      <c r="CE31" s="462"/>
      <c r="CF31" s="462"/>
      <c r="CG31" s="462"/>
      <c r="CH31" s="462"/>
      <c r="CI31" s="462"/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  <c r="CU31" s="462"/>
      <c r="CV31" s="462"/>
      <c r="CW31" s="462"/>
      <c r="CX31" s="462"/>
      <c r="CY31" s="462"/>
      <c r="CZ31" s="462"/>
      <c r="DA31" s="462"/>
      <c r="DB31" s="462"/>
      <c r="DC31" s="462"/>
      <c r="DD31" s="462"/>
      <c r="DE31" s="462"/>
      <c r="DF31" s="462"/>
      <c r="DG31" s="462"/>
      <c r="DH31" s="462"/>
      <c r="DI31" s="462"/>
      <c r="DJ31" s="462"/>
      <c r="DK31" s="462"/>
      <c r="DL31" s="462"/>
      <c r="DM31" s="462"/>
      <c r="DN31" s="462"/>
      <c r="DO31" s="462"/>
      <c r="DP31" s="462"/>
      <c r="DQ31" s="462"/>
      <c r="DR31" s="462"/>
      <c r="DS31" s="462"/>
      <c r="DT31" s="462"/>
      <c r="DU31" s="462"/>
      <c r="DV31" s="462"/>
      <c r="DW31" s="462"/>
      <c r="DX31" s="462"/>
      <c r="DY31" s="462"/>
      <c r="DZ31" s="462"/>
      <c r="EA31" s="462"/>
      <c r="EB31" s="462"/>
      <c r="EC31" s="462"/>
      <c r="ED31" s="462"/>
      <c r="EE31" s="462"/>
      <c r="EF31" s="462"/>
      <c r="EG31" s="462"/>
    </row>
    <row r="32" spans="1:137" s="322" customFormat="1" ht="12" thickBot="1">
      <c r="A32" s="85">
        <v>4</v>
      </c>
      <c r="B32" s="374" t="s">
        <v>1856</v>
      </c>
      <c r="C32" s="374"/>
      <c r="D32" s="374"/>
      <c r="E32" s="374"/>
      <c r="F32" s="144" t="s">
        <v>752</v>
      </c>
      <c r="G32" s="310">
        <v>20000</v>
      </c>
      <c r="H32" s="311">
        <v>40</v>
      </c>
      <c r="I32" s="145">
        <v>1</v>
      </c>
      <c r="J32" s="145">
        <v>1</v>
      </c>
      <c r="K32" s="308">
        <f t="shared" si="1"/>
        <v>800000</v>
      </c>
      <c r="L32" s="306">
        <f t="shared" si="2"/>
        <v>0.08157688111189289</v>
      </c>
      <c r="M32" s="193"/>
      <c r="N32" s="169"/>
      <c r="O32" s="169"/>
      <c r="P32" s="169"/>
      <c r="Q32" s="169"/>
      <c r="R32" s="169"/>
      <c r="S32" s="193"/>
      <c r="T32" s="169"/>
      <c r="U32" s="169"/>
      <c r="V32" s="169"/>
      <c r="W32" s="176" t="s">
        <v>1704</v>
      </c>
      <c r="X32" s="177"/>
      <c r="Y32" s="178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456" t="str">
        <f t="shared" si="3"/>
        <v>Carta in bobine  e cartoni</v>
      </c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462"/>
      <c r="CB32" s="462"/>
      <c r="CC32" s="462"/>
      <c r="CD32" s="462"/>
      <c r="CE32" s="462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  <c r="CU32" s="462"/>
      <c r="CV32" s="462"/>
      <c r="CW32" s="462"/>
      <c r="CX32" s="462"/>
      <c r="CY32" s="462"/>
      <c r="CZ32" s="462"/>
      <c r="DA32" s="462"/>
      <c r="DB32" s="462"/>
      <c r="DC32" s="462"/>
      <c r="DD32" s="462"/>
      <c r="DE32" s="462"/>
      <c r="DF32" s="462"/>
      <c r="DG32" s="462"/>
      <c r="DH32" s="462"/>
      <c r="DI32" s="462"/>
      <c r="DJ32" s="462"/>
      <c r="DK32" s="462"/>
      <c r="DL32" s="462"/>
      <c r="DM32" s="462"/>
      <c r="DN32" s="462"/>
      <c r="DO32" s="462"/>
      <c r="DP32" s="462"/>
      <c r="DQ32" s="462"/>
      <c r="DR32" s="462"/>
      <c r="DS32" s="462"/>
      <c r="DT32" s="462"/>
      <c r="DU32" s="462"/>
      <c r="DV32" s="462"/>
      <c r="DW32" s="462"/>
      <c r="DX32" s="462"/>
      <c r="DY32" s="462"/>
      <c r="DZ32" s="462"/>
      <c r="EA32" s="462"/>
      <c r="EB32" s="462"/>
      <c r="EC32" s="462"/>
      <c r="ED32" s="462"/>
      <c r="EE32" s="462"/>
      <c r="EF32" s="462"/>
      <c r="EG32" s="462"/>
    </row>
    <row r="33" spans="1:137" s="322" customFormat="1" ht="13.5" thickTop="1">
      <c r="A33" s="85">
        <v>5</v>
      </c>
      <c r="B33" s="375" t="s">
        <v>1844</v>
      </c>
      <c r="C33" s="376"/>
      <c r="D33" s="376"/>
      <c r="E33" s="377"/>
      <c r="F33" s="144" t="s">
        <v>752</v>
      </c>
      <c r="G33" s="310">
        <v>350000</v>
      </c>
      <c r="H33" s="311">
        <v>20</v>
      </c>
      <c r="I33" s="145">
        <v>0.8</v>
      </c>
      <c r="J33" s="145">
        <v>1</v>
      </c>
      <c r="K33" s="308">
        <f t="shared" si="1"/>
        <v>5600000</v>
      </c>
      <c r="L33" s="306">
        <f t="shared" si="2"/>
        <v>0.5710381677832502</v>
      </c>
      <c r="M33" s="169"/>
      <c r="N33" s="244" t="s">
        <v>1693</v>
      </c>
      <c r="O33" s="245"/>
      <c r="P33" s="245"/>
      <c r="Q33" s="246"/>
      <c r="R33" s="169"/>
      <c r="S33" s="193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456" t="str">
        <f t="shared" si="3"/>
        <v>Pallets in legno</v>
      </c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462"/>
      <c r="CB33" s="462"/>
      <c r="CC33" s="462"/>
      <c r="CD33" s="462"/>
      <c r="CE33" s="462"/>
      <c r="CF33" s="462"/>
      <c r="CG33" s="462"/>
      <c r="CH33" s="462"/>
      <c r="CI33" s="462"/>
      <c r="CJ33" s="462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2"/>
      <c r="CX33" s="462"/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2"/>
      <c r="EB33" s="462"/>
      <c r="EC33" s="462"/>
      <c r="ED33" s="462"/>
      <c r="EE33" s="462"/>
      <c r="EF33" s="462"/>
      <c r="EG33" s="462"/>
    </row>
    <row r="34" spans="1:137" s="322" customFormat="1" ht="12">
      <c r="A34" s="85">
        <v>6</v>
      </c>
      <c r="B34" s="375" t="s">
        <v>920</v>
      </c>
      <c r="C34" s="376"/>
      <c r="D34" s="376"/>
      <c r="E34" s="377"/>
      <c r="F34" s="144" t="s">
        <v>752</v>
      </c>
      <c r="G34" s="310">
        <v>30000</v>
      </c>
      <c r="H34" s="311">
        <v>17.5</v>
      </c>
      <c r="I34" s="145">
        <v>0.8</v>
      </c>
      <c r="J34" s="145">
        <v>1</v>
      </c>
      <c r="K34" s="308">
        <f t="shared" si="1"/>
        <v>420000</v>
      </c>
      <c r="L34" s="306">
        <f t="shared" si="2"/>
        <v>0.04282786258374377</v>
      </c>
      <c r="M34" s="169"/>
      <c r="N34" s="288" t="s">
        <v>752</v>
      </c>
      <c r="O34" s="373" t="s">
        <v>1778</v>
      </c>
      <c r="P34" s="497"/>
      <c r="Q34" s="289" t="s">
        <v>1691</v>
      </c>
      <c r="R34" s="169"/>
      <c r="S34" s="193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456" t="str">
        <f t="shared" si="3"/>
        <v>Gas liquefatti in bombolette spray
(n-butano, propano, isobutano)</v>
      </c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462"/>
      <c r="CB34" s="462"/>
      <c r="CC34" s="462"/>
      <c r="CD34" s="462"/>
      <c r="CE34" s="462"/>
      <c r="CF34" s="462"/>
      <c r="CG34" s="462"/>
      <c r="CH34" s="462"/>
      <c r="CI34" s="462"/>
      <c r="CJ34" s="462"/>
      <c r="CK34" s="462"/>
      <c r="CL34" s="462"/>
      <c r="CM34" s="462"/>
      <c r="CN34" s="462"/>
      <c r="CO34" s="462"/>
      <c r="CP34" s="462"/>
      <c r="CQ34" s="462"/>
      <c r="CR34" s="462"/>
      <c r="CS34" s="462"/>
      <c r="CT34" s="462"/>
      <c r="CU34" s="462"/>
      <c r="CV34" s="462"/>
      <c r="CW34" s="462"/>
      <c r="CX34" s="462"/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2"/>
      <c r="DM34" s="462"/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2"/>
      <c r="EB34" s="462"/>
      <c r="EC34" s="462"/>
      <c r="ED34" s="462"/>
      <c r="EE34" s="462"/>
      <c r="EF34" s="462"/>
      <c r="EG34" s="462"/>
    </row>
    <row r="35" spans="1:137" s="322" customFormat="1" ht="21.75" customHeight="1" thickBot="1">
      <c r="A35" s="85">
        <v>7</v>
      </c>
      <c r="B35" s="378" t="s">
        <v>1855</v>
      </c>
      <c r="C35" s="379"/>
      <c r="D35" s="379"/>
      <c r="E35" s="380"/>
      <c r="F35" s="144" t="s">
        <v>752</v>
      </c>
      <c r="G35" s="310">
        <v>5000</v>
      </c>
      <c r="H35" s="311">
        <v>50</v>
      </c>
      <c r="I35" s="145">
        <v>1</v>
      </c>
      <c r="J35" s="145">
        <v>1</v>
      </c>
      <c r="K35" s="308">
        <f t="shared" si="1"/>
        <v>250000</v>
      </c>
      <c r="L35" s="306">
        <f t="shared" si="2"/>
        <v>0.025492775347466527</v>
      </c>
      <c r="M35" s="169"/>
      <c r="N35" s="208">
        <v>1</v>
      </c>
      <c r="O35" s="191" t="s">
        <v>752</v>
      </c>
      <c r="P35" s="192" t="s">
        <v>747</v>
      </c>
      <c r="Q35" s="290">
        <f>+N35*17.5</f>
        <v>17.5</v>
      </c>
      <c r="R35" s="169"/>
      <c r="S35" s="193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456" t="str">
        <f t="shared" si="3"/>
        <v>Urea</v>
      </c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462"/>
      <c r="CB35" s="462"/>
      <c r="CC35" s="462"/>
      <c r="CD35" s="462"/>
      <c r="CE35" s="462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2"/>
      <c r="CX35" s="462"/>
      <c r="CY35" s="462"/>
      <c r="CZ35" s="462"/>
      <c r="DA35" s="462"/>
      <c r="DB35" s="462"/>
      <c r="DC35" s="462"/>
      <c r="DD35" s="462"/>
      <c r="DE35" s="462"/>
      <c r="DF35" s="462"/>
      <c r="DG35" s="462"/>
      <c r="DH35" s="462"/>
      <c r="DI35" s="462"/>
      <c r="DJ35" s="462"/>
      <c r="DK35" s="462"/>
      <c r="DL35" s="462"/>
      <c r="DM35" s="462"/>
      <c r="DN35" s="462"/>
      <c r="DO35" s="462"/>
      <c r="DP35" s="462"/>
      <c r="DQ35" s="462"/>
      <c r="DR35" s="462"/>
      <c r="DS35" s="462"/>
      <c r="DT35" s="462"/>
      <c r="DU35" s="462"/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</row>
    <row r="36" spans="1:137" s="322" customFormat="1" ht="9.75" customHeight="1" thickTop="1">
      <c r="A36" s="85">
        <v>8</v>
      </c>
      <c r="B36" s="374" t="s">
        <v>1463</v>
      </c>
      <c r="C36" s="374"/>
      <c r="D36" s="374"/>
      <c r="E36" s="374"/>
      <c r="F36" s="144" t="s">
        <v>752</v>
      </c>
      <c r="G36" s="310">
        <v>12000</v>
      </c>
      <c r="H36" s="311">
        <v>9.1</v>
      </c>
      <c r="I36" s="145">
        <v>1</v>
      </c>
      <c r="J36" s="145">
        <v>1</v>
      </c>
      <c r="K36" s="308">
        <f t="shared" si="1"/>
        <v>109200</v>
      </c>
      <c r="L36" s="306">
        <f t="shared" si="2"/>
        <v>0.011135244271773379</v>
      </c>
      <c r="M36" s="169"/>
      <c r="N36" s="169"/>
      <c r="O36" s="193"/>
      <c r="P36" s="169"/>
      <c r="Q36" s="169"/>
      <c r="R36" s="169"/>
      <c r="S36" s="193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456" t="str">
        <f t="shared" si="3"/>
        <v>Colle</v>
      </c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462"/>
      <c r="CB36" s="462"/>
      <c r="CC36" s="462"/>
      <c r="CD36" s="462"/>
      <c r="CE36" s="462"/>
      <c r="CF36" s="462"/>
      <c r="CG36" s="462"/>
      <c r="CH36" s="462"/>
      <c r="CI36" s="462"/>
      <c r="CJ36" s="462"/>
      <c r="CK36" s="462"/>
      <c r="CL36" s="462"/>
      <c r="CM36" s="462"/>
      <c r="CN36" s="462"/>
      <c r="CO36" s="462"/>
      <c r="CP36" s="462"/>
      <c r="CQ36" s="462"/>
      <c r="CR36" s="462"/>
      <c r="CS36" s="462"/>
      <c r="CT36" s="462"/>
      <c r="CU36" s="462"/>
      <c r="CV36" s="462"/>
      <c r="CW36" s="462"/>
      <c r="CX36" s="462"/>
      <c r="CY36" s="462"/>
      <c r="CZ36" s="462"/>
      <c r="DA36" s="462"/>
      <c r="DB36" s="462"/>
      <c r="DC36" s="462"/>
      <c r="DD36" s="462"/>
      <c r="DE36" s="462"/>
      <c r="DF36" s="462"/>
      <c r="DG36" s="462"/>
      <c r="DH36" s="462"/>
      <c r="DI36" s="462"/>
      <c r="DJ36" s="462"/>
      <c r="DK36" s="462"/>
      <c r="DL36" s="462"/>
      <c r="DM36" s="462"/>
      <c r="DN36" s="462"/>
      <c r="DO36" s="462"/>
      <c r="DP36" s="462"/>
      <c r="DQ36" s="462"/>
      <c r="DR36" s="462"/>
      <c r="DS36" s="462"/>
      <c r="DT36" s="462"/>
      <c r="DU36" s="462"/>
      <c r="DV36" s="462"/>
      <c r="DW36" s="462"/>
      <c r="DX36" s="462"/>
      <c r="DY36" s="462"/>
      <c r="DZ36" s="462"/>
      <c r="EA36" s="462"/>
      <c r="EB36" s="462"/>
      <c r="EC36" s="462"/>
      <c r="ED36" s="462"/>
      <c r="EE36" s="462"/>
      <c r="EF36" s="462"/>
      <c r="EG36" s="462"/>
    </row>
    <row r="37" spans="1:137" s="322" customFormat="1" ht="9.75" customHeight="1">
      <c r="A37" s="85">
        <v>9</v>
      </c>
      <c r="B37" s="374" t="s">
        <v>837</v>
      </c>
      <c r="C37" s="374"/>
      <c r="D37" s="374"/>
      <c r="E37" s="374"/>
      <c r="F37" s="144" t="s">
        <v>752</v>
      </c>
      <c r="G37" s="310">
        <v>5000</v>
      </c>
      <c r="H37" s="311">
        <v>38</v>
      </c>
      <c r="I37" s="145">
        <v>1</v>
      </c>
      <c r="J37" s="145">
        <v>1</v>
      </c>
      <c r="K37" s="308">
        <f t="shared" si="1"/>
        <v>190000</v>
      </c>
      <c r="L37" s="306">
        <f t="shared" si="2"/>
        <v>0.019374509264074562</v>
      </c>
      <c r="M37" s="169"/>
      <c r="N37" s="169"/>
      <c r="O37" s="193"/>
      <c r="P37" s="169"/>
      <c r="Q37" s="169"/>
      <c r="R37" s="169"/>
      <c r="S37" s="193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456">
        <f t="shared" si="3"/>
        <v>0</v>
      </c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462"/>
      <c r="CB37" s="462"/>
      <c r="CC37" s="462"/>
      <c r="CD37" s="462"/>
      <c r="CE37" s="462"/>
      <c r="CF37" s="462"/>
      <c r="CG37" s="462"/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2"/>
      <c r="DM37" s="462"/>
      <c r="DN37" s="462"/>
      <c r="DO37" s="462"/>
      <c r="DP37" s="462"/>
      <c r="DQ37" s="462"/>
      <c r="DR37" s="462"/>
      <c r="DS37" s="462"/>
      <c r="DT37" s="462"/>
      <c r="DU37" s="462"/>
      <c r="DV37" s="462"/>
      <c r="DW37" s="462"/>
      <c r="DX37" s="462"/>
      <c r="DY37" s="462"/>
      <c r="DZ37" s="462"/>
      <c r="EA37" s="462"/>
      <c r="EB37" s="462"/>
      <c r="EC37" s="462"/>
      <c r="ED37" s="462"/>
      <c r="EE37" s="462"/>
      <c r="EF37" s="462"/>
      <c r="EG37" s="462"/>
    </row>
    <row r="38" spans="1:137" s="322" customFormat="1" ht="9.75" customHeight="1">
      <c r="A38" s="85">
        <v>10</v>
      </c>
      <c r="B38" s="374"/>
      <c r="C38" s="374"/>
      <c r="D38" s="374"/>
      <c r="E38" s="374"/>
      <c r="F38" s="144"/>
      <c r="G38" s="310"/>
      <c r="H38" s="311"/>
      <c r="I38" s="145"/>
      <c r="J38" s="145"/>
      <c r="K38" s="308">
        <f t="shared" si="1"/>
      </c>
      <c r="L38" s="306">
        <f t="shared" si="2"/>
        <v>0</v>
      </c>
      <c r="M38" s="169"/>
      <c r="N38" s="169"/>
      <c r="O38" s="193"/>
      <c r="P38" s="169"/>
      <c r="Q38" s="169"/>
      <c r="R38" s="169"/>
      <c r="S38" s="193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456">
        <f t="shared" si="3"/>
        <v>0</v>
      </c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462"/>
      <c r="CB38" s="462"/>
      <c r="CC38" s="462"/>
      <c r="CD38" s="462"/>
      <c r="CE38" s="462"/>
      <c r="CF38" s="462"/>
      <c r="CG38" s="462"/>
      <c r="CH38" s="462"/>
      <c r="CI38" s="462"/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/>
      <c r="DL38" s="462"/>
      <c r="DM38" s="462"/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2"/>
      <c r="EB38" s="462"/>
      <c r="EC38" s="462"/>
      <c r="ED38" s="462"/>
      <c r="EE38" s="462"/>
      <c r="EF38" s="462"/>
      <c r="EG38" s="462"/>
    </row>
    <row r="39" spans="1:137" s="322" customFormat="1" ht="9.75" customHeight="1">
      <c r="A39" s="85">
        <v>11</v>
      </c>
      <c r="B39" s="374"/>
      <c r="C39" s="374"/>
      <c r="D39" s="374"/>
      <c r="E39" s="374"/>
      <c r="F39" s="144"/>
      <c r="G39" s="310"/>
      <c r="H39" s="311"/>
      <c r="I39" s="145"/>
      <c r="J39" s="145"/>
      <c r="K39" s="308">
        <f t="shared" si="1"/>
      </c>
      <c r="L39" s="306">
        <f t="shared" si="2"/>
        <v>0</v>
      </c>
      <c r="M39" s="169"/>
      <c r="N39" s="169"/>
      <c r="O39" s="193"/>
      <c r="P39" s="169"/>
      <c r="Q39" s="169"/>
      <c r="R39" s="169"/>
      <c r="S39" s="193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456">
        <f t="shared" si="3"/>
        <v>0</v>
      </c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462"/>
      <c r="CB39" s="462"/>
      <c r="CC39" s="462"/>
      <c r="CD39" s="462"/>
      <c r="CE39" s="462"/>
      <c r="CF39" s="462"/>
      <c r="CG39" s="462"/>
      <c r="CH39" s="462"/>
      <c r="CI39" s="462"/>
      <c r="CJ39" s="462"/>
      <c r="CK39" s="462"/>
      <c r="CL39" s="462"/>
      <c r="CM39" s="462"/>
      <c r="CN39" s="462"/>
      <c r="CO39" s="462"/>
      <c r="CP39" s="462"/>
      <c r="CQ39" s="462"/>
      <c r="CR39" s="462"/>
      <c r="CS39" s="462"/>
      <c r="CT39" s="462"/>
      <c r="CU39" s="462"/>
      <c r="CV39" s="462"/>
      <c r="CW39" s="462"/>
      <c r="CX39" s="462"/>
      <c r="CY39" s="462"/>
      <c r="CZ39" s="462"/>
      <c r="DA39" s="462"/>
      <c r="DB39" s="462"/>
      <c r="DC39" s="462"/>
      <c r="DD39" s="462"/>
      <c r="DE39" s="462"/>
      <c r="DF39" s="462"/>
      <c r="DG39" s="462"/>
      <c r="DH39" s="462"/>
      <c r="DI39" s="462"/>
      <c r="DJ39" s="462"/>
      <c r="DK39" s="462"/>
      <c r="DL39" s="462"/>
      <c r="DM39" s="462"/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2"/>
      <c r="EB39" s="462"/>
      <c r="EC39" s="462"/>
      <c r="ED39" s="462"/>
      <c r="EE39" s="462"/>
      <c r="EF39" s="462"/>
      <c r="EG39" s="462"/>
    </row>
    <row r="40" spans="1:137" s="322" customFormat="1" ht="9.75" customHeight="1">
      <c r="A40" s="85">
        <v>12</v>
      </c>
      <c r="B40" s="374"/>
      <c r="C40" s="374"/>
      <c r="D40" s="374"/>
      <c r="E40" s="374"/>
      <c r="F40" s="144"/>
      <c r="G40" s="310"/>
      <c r="H40" s="311"/>
      <c r="I40" s="145"/>
      <c r="J40" s="145"/>
      <c r="K40" s="308">
        <f t="shared" si="1"/>
      </c>
      <c r="L40" s="306">
        <f t="shared" si="2"/>
        <v>0</v>
      </c>
      <c r="M40" s="169"/>
      <c r="N40" s="169"/>
      <c r="O40" s="193"/>
      <c r="P40" s="169"/>
      <c r="Q40" s="169"/>
      <c r="R40" s="169"/>
      <c r="S40" s="193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456">
        <f t="shared" si="3"/>
        <v>0</v>
      </c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462"/>
      <c r="CB40" s="462"/>
      <c r="CC40" s="462"/>
      <c r="CD40" s="462"/>
      <c r="CE40" s="462"/>
      <c r="CF40" s="462"/>
      <c r="CG40" s="462"/>
      <c r="CH40" s="462"/>
      <c r="CI40" s="462"/>
      <c r="CJ40" s="462"/>
      <c r="CK40" s="462"/>
      <c r="CL40" s="462"/>
      <c r="CM40" s="462"/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2"/>
      <c r="DB40" s="462"/>
      <c r="DC40" s="462"/>
      <c r="DD40" s="462"/>
      <c r="DE40" s="462"/>
      <c r="DF40" s="462"/>
      <c r="DG40" s="462"/>
      <c r="DH40" s="462"/>
      <c r="DI40" s="462"/>
      <c r="DJ40" s="462"/>
      <c r="DK40" s="462"/>
      <c r="DL40" s="462"/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62"/>
      <c r="EB40" s="462"/>
      <c r="EC40" s="462"/>
      <c r="ED40" s="462"/>
      <c r="EE40" s="462"/>
      <c r="EF40" s="462"/>
      <c r="EG40" s="462"/>
    </row>
    <row r="41" spans="1:137" s="322" customFormat="1" ht="9.75" customHeight="1">
      <c r="A41" s="85">
        <v>13</v>
      </c>
      <c r="B41" s="374"/>
      <c r="C41" s="374"/>
      <c r="D41" s="374"/>
      <c r="E41" s="374"/>
      <c r="F41" s="144"/>
      <c r="G41" s="310"/>
      <c r="H41" s="311"/>
      <c r="I41" s="145"/>
      <c r="J41" s="145"/>
      <c r="K41" s="308">
        <f t="shared" si="1"/>
      </c>
      <c r="L41" s="306">
        <f t="shared" si="2"/>
        <v>0</v>
      </c>
      <c r="M41" s="169"/>
      <c r="N41" s="169"/>
      <c r="O41" s="193"/>
      <c r="P41" s="169"/>
      <c r="Q41" s="169"/>
      <c r="R41" s="169"/>
      <c r="S41" s="193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456">
        <f t="shared" si="3"/>
        <v>0</v>
      </c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462"/>
      <c r="CB41" s="462"/>
      <c r="CC41" s="462"/>
      <c r="CD41" s="462"/>
      <c r="CE41" s="462"/>
      <c r="CF41" s="462"/>
      <c r="CG41" s="462"/>
      <c r="CH41" s="462"/>
      <c r="CI41" s="462"/>
      <c r="CJ41" s="462"/>
      <c r="CK41" s="462"/>
      <c r="CL41" s="462"/>
      <c r="CM41" s="462"/>
      <c r="CN41" s="462"/>
      <c r="CO41" s="462"/>
      <c r="CP41" s="462"/>
      <c r="CQ41" s="462"/>
      <c r="CR41" s="462"/>
      <c r="CS41" s="462"/>
      <c r="CT41" s="462"/>
      <c r="CU41" s="462"/>
      <c r="CV41" s="462"/>
      <c r="CW41" s="462"/>
      <c r="CX41" s="462"/>
      <c r="CY41" s="462"/>
      <c r="CZ41" s="462"/>
      <c r="DA41" s="462"/>
      <c r="DB41" s="462"/>
      <c r="DC41" s="462"/>
      <c r="DD41" s="462"/>
      <c r="DE41" s="462"/>
      <c r="DF41" s="462"/>
      <c r="DG41" s="462"/>
      <c r="DH41" s="462"/>
      <c r="DI41" s="462"/>
      <c r="DJ41" s="462"/>
      <c r="DK41" s="462"/>
      <c r="DL41" s="462"/>
      <c r="DM41" s="462"/>
      <c r="DN41" s="462"/>
      <c r="DO41" s="462"/>
      <c r="DP41" s="462"/>
      <c r="DQ41" s="462"/>
      <c r="DR41" s="462"/>
      <c r="DS41" s="462"/>
      <c r="DT41" s="462"/>
      <c r="DU41" s="462"/>
      <c r="DV41" s="462"/>
      <c r="DW41" s="462"/>
      <c r="DX41" s="462"/>
      <c r="DY41" s="462"/>
      <c r="DZ41" s="462"/>
      <c r="EA41" s="462"/>
      <c r="EB41" s="462"/>
      <c r="EC41" s="462"/>
      <c r="ED41" s="462"/>
      <c r="EE41" s="462"/>
      <c r="EF41" s="462"/>
      <c r="EG41" s="462"/>
    </row>
    <row r="42" spans="1:137" s="322" customFormat="1" ht="9.75" customHeight="1">
      <c r="A42" s="85">
        <v>14</v>
      </c>
      <c r="B42" s="374"/>
      <c r="C42" s="374"/>
      <c r="D42" s="374"/>
      <c r="E42" s="374"/>
      <c r="F42" s="144"/>
      <c r="G42" s="310"/>
      <c r="H42" s="311"/>
      <c r="I42" s="145"/>
      <c r="J42" s="145"/>
      <c r="K42" s="308">
        <f t="shared" si="1"/>
      </c>
      <c r="L42" s="306">
        <f t="shared" si="2"/>
        <v>0</v>
      </c>
      <c r="M42" s="169"/>
      <c r="N42" s="169"/>
      <c r="O42" s="193"/>
      <c r="P42" s="169"/>
      <c r="Q42" s="169"/>
      <c r="R42" s="169"/>
      <c r="S42" s="193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456">
        <f t="shared" si="3"/>
        <v>0</v>
      </c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462"/>
      <c r="CB42" s="462"/>
      <c r="CC42" s="462"/>
      <c r="CD42" s="462"/>
      <c r="CE42" s="462"/>
      <c r="CF42" s="462"/>
      <c r="CG42" s="462"/>
      <c r="CH42" s="462"/>
      <c r="CI42" s="462"/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2"/>
      <c r="CX42" s="462"/>
      <c r="CY42" s="462"/>
      <c r="CZ42" s="462"/>
      <c r="DA42" s="462"/>
      <c r="DB42" s="462"/>
      <c r="DC42" s="462"/>
      <c r="DD42" s="462"/>
      <c r="DE42" s="462"/>
      <c r="DF42" s="462"/>
      <c r="DG42" s="462"/>
      <c r="DH42" s="462"/>
      <c r="DI42" s="462"/>
      <c r="DJ42" s="462"/>
      <c r="DK42" s="462"/>
      <c r="DL42" s="462"/>
      <c r="DM42" s="462"/>
      <c r="DN42" s="462"/>
      <c r="DO42" s="462"/>
      <c r="DP42" s="462"/>
      <c r="DQ42" s="462"/>
      <c r="DR42" s="462"/>
      <c r="DS42" s="462"/>
      <c r="DT42" s="462"/>
      <c r="DU42" s="462"/>
      <c r="DV42" s="462"/>
      <c r="DW42" s="462"/>
      <c r="DX42" s="462"/>
      <c r="DY42" s="462"/>
      <c r="DZ42" s="462"/>
      <c r="EA42" s="462"/>
      <c r="EB42" s="462"/>
      <c r="EC42" s="462"/>
      <c r="ED42" s="462"/>
      <c r="EE42" s="462"/>
      <c r="EF42" s="462"/>
      <c r="EG42" s="462"/>
    </row>
    <row r="43" spans="1:137" s="322" customFormat="1" ht="9.75" customHeight="1">
      <c r="A43" s="85">
        <v>15</v>
      </c>
      <c r="B43" s="374"/>
      <c r="C43" s="374"/>
      <c r="D43" s="374"/>
      <c r="E43" s="374"/>
      <c r="F43" s="144"/>
      <c r="G43" s="310"/>
      <c r="H43" s="311"/>
      <c r="I43" s="145"/>
      <c r="J43" s="145"/>
      <c r="K43" s="308">
        <f t="shared" si="1"/>
      </c>
      <c r="L43" s="306">
        <f t="shared" si="2"/>
        <v>0</v>
      </c>
      <c r="M43" s="169"/>
      <c r="N43" s="169"/>
      <c r="O43" s="193"/>
      <c r="P43" s="169"/>
      <c r="Q43" s="169"/>
      <c r="R43" s="169"/>
      <c r="S43" s="193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456">
        <f t="shared" si="3"/>
        <v>0</v>
      </c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462"/>
      <c r="CB43" s="462"/>
      <c r="CC43" s="462"/>
      <c r="CD43" s="462"/>
      <c r="CE43" s="462"/>
      <c r="CF43" s="462"/>
      <c r="CG43" s="462"/>
      <c r="CH43" s="462"/>
      <c r="CI43" s="462"/>
      <c r="CJ43" s="462"/>
      <c r="CK43" s="462"/>
      <c r="CL43" s="462"/>
      <c r="CM43" s="462"/>
      <c r="CN43" s="462"/>
      <c r="CO43" s="462"/>
      <c r="CP43" s="462"/>
      <c r="CQ43" s="462"/>
      <c r="CR43" s="462"/>
      <c r="CS43" s="462"/>
      <c r="CT43" s="462"/>
      <c r="CU43" s="462"/>
      <c r="CV43" s="462"/>
      <c r="CW43" s="462"/>
      <c r="CX43" s="462"/>
      <c r="CY43" s="462"/>
      <c r="CZ43" s="462"/>
      <c r="DA43" s="462"/>
      <c r="DB43" s="462"/>
      <c r="DC43" s="462"/>
      <c r="DD43" s="462"/>
      <c r="DE43" s="462"/>
      <c r="DF43" s="462"/>
      <c r="DG43" s="462"/>
      <c r="DH43" s="462"/>
      <c r="DI43" s="462"/>
      <c r="DJ43" s="462"/>
      <c r="DK43" s="462"/>
      <c r="DL43" s="462"/>
      <c r="DM43" s="462"/>
      <c r="DN43" s="462"/>
      <c r="DO43" s="462"/>
      <c r="DP43" s="462"/>
      <c r="DQ43" s="462"/>
      <c r="DR43" s="462"/>
      <c r="DS43" s="462"/>
      <c r="DT43" s="462"/>
      <c r="DU43" s="462"/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</row>
    <row r="44" spans="1:137" s="322" customFormat="1" ht="11.25" customHeight="1" thickBot="1">
      <c r="A44" s="323"/>
      <c r="B44" s="323"/>
      <c r="C44" s="323"/>
      <c r="D44" s="323"/>
      <c r="E44" s="323"/>
      <c r="F44" s="323"/>
      <c r="G44" s="323"/>
      <c r="H44" s="323"/>
      <c r="I44" s="323"/>
      <c r="J44" s="86" t="s">
        <v>1694</v>
      </c>
      <c r="K44" s="309">
        <f>SUM(K29:K43)</f>
        <v>9806700</v>
      </c>
      <c r="L44" s="307">
        <f>SUM(L29:L43)</f>
        <v>0.9999999999999999</v>
      </c>
      <c r="M44" s="169"/>
      <c r="N44" s="169"/>
      <c r="O44" s="193"/>
      <c r="P44" s="169"/>
      <c r="Q44" s="169"/>
      <c r="R44" s="169"/>
      <c r="S44" s="193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462"/>
      <c r="CB44" s="462"/>
      <c r="CC44" s="462"/>
      <c r="CD44" s="462"/>
      <c r="CE44" s="462"/>
      <c r="CF44" s="462"/>
      <c r="CG44" s="462"/>
      <c r="CH44" s="462"/>
      <c r="CI44" s="462"/>
      <c r="CJ44" s="462"/>
      <c r="CK44" s="462"/>
      <c r="CL44" s="462"/>
      <c r="CM44" s="462"/>
      <c r="CN44" s="462"/>
      <c r="CO44" s="462"/>
      <c r="CP44" s="462"/>
      <c r="CQ44" s="462"/>
      <c r="CR44" s="462"/>
      <c r="CS44" s="462"/>
      <c r="CT44" s="462"/>
      <c r="CU44" s="462"/>
      <c r="CV44" s="462"/>
      <c r="CW44" s="462"/>
      <c r="CX44" s="462"/>
      <c r="CY44" s="462"/>
      <c r="CZ44" s="462"/>
      <c r="DA44" s="462"/>
      <c r="DB44" s="462"/>
      <c r="DC44" s="462"/>
      <c r="DD44" s="462"/>
      <c r="DE44" s="462"/>
      <c r="DF44" s="462"/>
      <c r="DG44" s="462"/>
      <c r="DH44" s="462"/>
      <c r="DI44" s="462"/>
      <c r="DJ44" s="462"/>
      <c r="DK44" s="462"/>
      <c r="DL44" s="462"/>
      <c r="DM44" s="462"/>
      <c r="DN44" s="462"/>
      <c r="DO44" s="462"/>
      <c r="DP44" s="462"/>
      <c r="DQ44" s="462"/>
      <c r="DR44" s="462"/>
      <c r="DS44" s="462"/>
      <c r="DT44" s="462"/>
      <c r="DU44" s="462"/>
      <c r="DV44" s="462"/>
      <c r="DW44" s="462"/>
      <c r="DX44" s="462"/>
      <c r="DY44" s="462"/>
      <c r="DZ44" s="462"/>
      <c r="EA44" s="462"/>
      <c r="EB44" s="462"/>
      <c r="EC44" s="462"/>
      <c r="ED44" s="462"/>
      <c r="EE44" s="462"/>
      <c r="EF44" s="462"/>
      <c r="EG44" s="462"/>
    </row>
    <row r="45" spans="1:16" ht="15" customHeight="1" thickBot="1">
      <c r="A45" s="87"/>
      <c r="B45" s="88" t="s">
        <v>1714</v>
      </c>
      <c r="C45" s="89">
        <f>+K44/C7</f>
        <v>3936.8526696105982</v>
      </c>
      <c r="D45" s="90" t="s">
        <v>1477</v>
      </c>
      <c r="E45" s="91" t="s">
        <v>1696</v>
      </c>
      <c r="F45" s="91"/>
      <c r="G45" s="91"/>
      <c r="H45" s="91"/>
      <c r="I45" s="88" t="s">
        <v>1702</v>
      </c>
      <c r="J45" s="89">
        <f>+C45/17.5</f>
        <v>224.96300969203418</v>
      </c>
      <c r="K45" s="90" t="s">
        <v>1703</v>
      </c>
      <c r="L45" s="166"/>
      <c r="N45" s="256" t="s">
        <v>1777</v>
      </c>
      <c r="O45" s="174"/>
      <c r="P45" s="174"/>
    </row>
    <row r="46" spans="1:16" ht="12" customHeight="1">
      <c r="A46" s="120"/>
      <c r="B46" s="225"/>
      <c r="C46" s="219"/>
      <c r="D46" s="226"/>
      <c r="E46" s="323"/>
      <c r="F46" s="323"/>
      <c r="G46" s="323"/>
      <c r="H46" s="323"/>
      <c r="I46" s="225"/>
      <c r="J46" s="219"/>
      <c r="K46" s="226"/>
      <c r="L46" s="166"/>
      <c r="N46" s="255" t="s">
        <v>1771</v>
      </c>
      <c r="O46" s="249" t="s">
        <v>1768</v>
      </c>
      <c r="P46" s="250"/>
    </row>
    <row r="47" spans="1:16" ht="15" customHeight="1">
      <c r="A47" s="78"/>
      <c r="B47" s="215" t="s">
        <v>1796</v>
      </c>
      <c r="C47" s="210"/>
      <c r="D47" s="78"/>
      <c r="E47" s="274" t="s">
        <v>778</v>
      </c>
      <c r="F47" s="78"/>
      <c r="G47" s="210"/>
      <c r="H47" s="216" t="s">
        <v>1785</v>
      </c>
      <c r="I47" s="275"/>
      <c r="J47" s="214" t="s">
        <v>1695</v>
      </c>
      <c r="K47" s="265">
        <f>IF($E$47="NO",IF(I47&lt;&gt;0,"cancella valore",""),"")</f>
      </c>
      <c r="L47" s="166"/>
      <c r="N47" s="349" t="s">
        <v>1772</v>
      </c>
      <c r="O47" s="251" t="s">
        <v>1835</v>
      </c>
      <c r="P47" s="253">
        <v>0.7</v>
      </c>
    </row>
    <row r="48" spans="1:16" ht="15" customHeight="1">
      <c r="A48" s="78"/>
      <c r="B48" s="210"/>
      <c r="C48" s="210"/>
      <c r="D48" s="210"/>
      <c r="E48" s="301">
        <f>IF((I47*I48*I49)=0,IF(E47&lt;&gt;"NO","Inserire tutti i dati relativi al legno presente =&gt;  ",""),"")</f>
      </c>
      <c r="F48" s="78"/>
      <c r="G48" s="210"/>
      <c r="H48" s="216" t="s">
        <v>1786</v>
      </c>
      <c r="I48" s="274"/>
      <c r="J48" s="214" t="s">
        <v>1766</v>
      </c>
      <c r="K48" s="265">
        <f>IF($E$47="NO",IF(I48&lt;&gt;0,"cancella valore",""),"")</f>
      </c>
      <c r="L48" s="166"/>
      <c r="N48" s="495"/>
      <c r="O48" s="251" t="s">
        <v>1836</v>
      </c>
      <c r="P48" s="253">
        <v>0.8</v>
      </c>
    </row>
    <row r="49" spans="1:16" ht="15" customHeight="1">
      <c r="A49" s="78"/>
      <c r="B49" s="210"/>
      <c r="C49" s="210"/>
      <c r="D49" s="210"/>
      <c r="E49" s="210"/>
      <c r="F49" s="78"/>
      <c r="G49" s="210"/>
      <c r="H49" s="216" t="s">
        <v>1787</v>
      </c>
      <c r="I49" s="274"/>
      <c r="J49" s="214" t="s">
        <v>1767</v>
      </c>
      <c r="K49" s="265">
        <f>IF($E$47="NO",IF(I49&lt;&gt;0,"cancella valore",""),"")</f>
      </c>
      <c r="L49" s="166"/>
      <c r="N49" s="349" t="s">
        <v>1773</v>
      </c>
      <c r="O49" s="251" t="s">
        <v>1837</v>
      </c>
      <c r="P49" s="253">
        <v>0.7</v>
      </c>
    </row>
    <row r="50" spans="1:16" ht="15" customHeight="1" thickBot="1">
      <c r="A50" s="78"/>
      <c r="B50" s="78"/>
      <c r="C50" s="78"/>
      <c r="D50" s="216" t="s">
        <v>1829</v>
      </c>
      <c r="E50" s="219" t="s">
        <v>1782</v>
      </c>
      <c r="F50" s="78"/>
      <c r="G50" s="210"/>
      <c r="H50" s="216" t="s">
        <v>1830</v>
      </c>
      <c r="I50" s="247">
        <f>IF(VLOOKUP(E50,R57:S60,2,FALSE)&lt;15,15,VLOOKUP(E50,R57:S60,2,FALSE))</f>
        <v>240</v>
      </c>
      <c r="J50" s="214" t="s">
        <v>1776</v>
      </c>
      <c r="K50" s="210"/>
      <c r="L50" s="166"/>
      <c r="N50" s="496"/>
      <c r="O50" s="252" t="s">
        <v>1838</v>
      </c>
      <c r="P50" s="254">
        <v>0.55</v>
      </c>
    </row>
    <row r="51" spans="1:16" ht="15" customHeight="1">
      <c r="A51" s="78"/>
      <c r="B51" s="210"/>
      <c r="C51" s="210"/>
      <c r="D51" s="210"/>
      <c r="E51" s="210"/>
      <c r="F51" s="78"/>
      <c r="G51" s="210"/>
      <c r="H51" s="216" t="s">
        <v>1795</v>
      </c>
      <c r="I51" s="248">
        <f>I47*(I48/1000)*I49*I50</f>
        <v>0</v>
      </c>
      <c r="J51" s="214" t="s">
        <v>752</v>
      </c>
      <c r="K51" s="210"/>
      <c r="L51" s="166"/>
      <c r="N51" s="503" t="s">
        <v>1797</v>
      </c>
      <c r="O51" s="504" t="s">
        <v>1793</v>
      </c>
      <c r="P51" s="174"/>
    </row>
    <row r="52" spans="1:22" ht="15" customHeight="1">
      <c r="A52" s="78"/>
      <c r="B52" s="210"/>
      <c r="C52" s="210"/>
      <c r="D52" s="210"/>
      <c r="E52" s="210"/>
      <c r="F52" s="214"/>
      <c r="G52" s="210"/>
      <c r="H52" s="216" t="s">
        <v>1790</v>
      </c>
      <c r="I52" s="248">
        <f>IF(E47="SI",+I51*17.5/C7,0)</f>
        <v>0</v>
      </c>
      <c r="J52" s="214" t="s">
        <v>1477</v>
      </c>
      <c r="K52" s="214" t="s">
        <v>1826</v>
      </c>
      <c r="L52" s="166"/>
      <c r="N52" s="303">
        <v>440</v>
      </c>
      <c r="O52" s="302" t="s">
        <v>1799</v>
      </c>
      <c r="P52" s="174"/>
      <c r="R52" s="222">
        <f>+C45*C9*C13*C20</f>
        <v>3373.095367322361</v>
      </c>
      <c r="S52" s="224" t="s">
        <v>1788</v>
      </c>
      <c r="T52" s="223"/>
      <c r="U52" s="58"/>
      <c r="V52" s="64"/>
    </row>
    <row r="53" spans="1:22" ht="12" customHeight="1">
      <c r="A53" s="78"/>
      <c r="B53" s="210"/>
      <c r="C53" s="210"/>
      <c r="D53" s="210"/>
      <c r="E53" s="210"/>
      <c r="F53" s="210"/>
      <c r="G53" s="210"/>
      <c r="H53" s="323"/>
      <c r="I53" s="323"/>
      <c r="J53" s="323"/>
      <c r="K53" s="323"/>
      <c r="L53" s="166"/>
      <c r="N53" s="303">
        <v>450</v>
      </c>
      <c r="O53" s="302" t="s">
        <v>1798</v>
      </c>
      <c r="P53" s="174"/>
      <c r="R53" s="227">
        <f>+C54</f>
        <v>3373.095367322361</v>
      </c>
      <c r="S53" s="224" t="s">
        <v>1824</v>
      </c>
      <c r="T53" s="223"/>
      <c r="U53" s="58"/>
      <c r="V53" s="64"/>
    </row>
    <row r="54" spans="1:22" ht="15" customHeight="1">
      <c r="A54" s="78"/>
      <c r="B54" s="276" t="s">
        <v>1715</v>
      </c>
      <c r="C54" s="277">
        <f>(C45+I52)*C9*C13*C20</f>
        <v>3373.095367322361</v>
      </c>
      <c r="D54" s="278" t="s">
        <v>1477</v>
      </c>
      <c r="E54" s="323" t="s">
        <v>1697</v>
      </c>
      <c r="F54" s="323"/>
      <c r="G54" s="323"/>
      <c r="H54" s="323"/>
      <c r="I54" s="276" t="s">
        <v>1702</v>
      </c>
      <c r="J54" s="277">
        <f>+C54/17.5</f>
        <v>192.74830670413493</v>
      </c>
      <c r="K54" s="278" t="s">
        <v>1703</v>
      </c>
      <c r="L54" s="166"/>
      <c r="N54" s="303">
        <v>670</v>
      </c>
      <c r="O54" s="302" t="s">
        <v>1810</v>
      </c>
      <c r="P54" s="174"/>
      <c r="R54" s="227"/>
      <c r="S54" s="228"/>
      <c r="T54" s="223"/>
      <c r="U54" s="58"/>
      <c r="V54" s="64"/>
    </row>
    <row r="55" spans="1:22" ht="15" customHeight="1" thickBot="1">
      <c r="A55" s="78"/>
      <c r="B55" s="225"/>
      <c r="C55" s="219"/>
      <c r="D55" s="226"/>
      <c r="E55" s="323"/>
      <c r="F55" s="323"/>
      <c r="G55" s="323"/>
      <c r="H55" s="323"/>
      <c r="I55" s="225"/>
      <c r="J55" s="219"/>
      <c r="K55" s="226"/>
      <c r="L55" s="166"/>
      <c r="N55" s="303">
        <v>650</v>
      </c>
      <c r="O55" s="302" t="s">
        <v>1811</v>
      </c>
      <c r="P55" s="166"/>
      <c r="R55" s="227"/>
      <c r="S55" s="228"/>
      <c r="T55" s="223"/>
      <c r="U55" s="58"/>
      <c r="V55" s="64"/>
    </row>
    <row r="56" spans="1:22" ht="15" customHeight="1" thickBot="1">
      <c r="A56" s="78"/>
      <c r="B56" s="279"/>
      <c r="C56" s="280"/>
      <c r="D56" s="281"/>
      <c r="E56" s="279"/>
      <c r="F56" s="282"/>
      <c r="G56" s="283"/>
      <c r="H56" s="283"/>
      <c r="I56" s="284"/>
      <c r="J56" s="284" t="s">
        <v>1791</v>
      </c>
      <c r="K56" s="285">
        <f>+V74</f>
        <v>240</v>
      </c>
      <c r="L56" s="166"/>
      <c r="N56" s="303">
        <v>580</v>
      </c>
      <c r="O56" s="302" t="s">
        <v>1819</v>
      </c>
      <c r="R56" s="119"/>
      <c r="S56" s="119"/>
      <c r="T56" s="119"/>
      <c r="U56" s="119"/>
      <c r="V56" s="84"/>
    </row>
    <row r="57" spans="1:22" ht="12" customHeight="1">
      <c r="A57" s="78"/>
      <c r="B57" s="120"/>
      <c r="C57" s="219"/>
      <c r="D57" s="226"/>
      <c r="E57" s="120"/>
      <c r="F57" s="323"/>
      <c r="G57" s="318"/>
      <c r="H57" s="318"/>
      <c r="I57" s="257"/>
      <c r="J57" s="257"/>
      <c r="K57" s="123"/>
      <c r="L57" s="166"/>
      <c r="N57" s="303">
        <v>620</v>
      </c>
      <c r="O57" s="302" t="s">
        <v>1815</v>
      </c>
      <c r="R57" s="217" t="s">
        <v>1780</v>
      </c>
      <c r="S57" s="218">
        <v>0</v>
      </c>
      <c r="T57" s="119"/>
      <c r="U57" s="119"/>
      <c r="V57" s="119"/>
    </row>
    <row r="58" spans="1:22" ht="15" customHeight="1">
      <c r="A58" s="298" t="s">
        <v>1794</v>
      </c>
      <c r="B58" s="299"/>
      <c r="C58" s="299"/>
      <c r="D58" s="299"/>
      <c r="E58" s="299"/>
      <c r="F58" s="299"/>
      <c r="G58" s="299"/>
      <c r="H58" s="299"/>
      <c r="I58" s="299"/>
      <c r="J58" s="296" t="s">
        <v>1834</v>
      </c>
      <c r="K58" s="300">
        <f>+C45*C9*C13*C20</f>
        <v>3373.095367322361</v>
      </c>
      <c r="L58" s="166"/>
      <c r="N58" s="303">
        <v>580</v>
      </c>
      <c r="O58" s="302" t="s">
        <v>1818</v>
      </c>
      <c r="R58" s="217" t="s">
        <v>1781</v>
      </c>
      <c r="S58" s="218">
        <f>+H60</f>
        <v>30</v>
      </c>
      <c r="T58" s="119"/>
      <c r="U58" s="119"/>
      <c r="V58" s="119"/>
    </row>
    <row r="59" spans="1:22" ht="15" customHeight="1">
      <c r="A59" s="231" t="s">
        <v>1740</v>
      </c>
      <c r="B59" s="229"/>
      <c r="C59" s="229"/>
      <c r="D59" s="229"/>
      <c r="E59" s="229" t="s">
        <v>1736</v>
      </c>
      <c r="F59" s="230"/>
      <c r="G59" s="229"/>
      <c r="H59" s="231" t="s">
        <v>1831</v>
      </c>
      <c r="I59" s="229"/>
      <c r="J59" s="229"/>
      <c r="K59" s="232"/>
      <c r="L59" s="166"/>
      <c r="N59" s="303">
        <v>450</v>
      </c>
      <c r="O59" s="302" t="s">
        <v>1800</v>
      </c>
      <c r="R59" s="217" t="s">
        <v>1782</v>
      </c>
      <c r="S59" s="218">
        <f>+H61</f>
        <v>240</v>
      </c>
      <c r="T59" s="119"/>
      <c r="U59" s="119"/>
      <c r="V59" s="119"/>
    </row>
    <row r="60" spans="1:22" ht="15" customHeight="1">
      <c r="A60" s="368" t="s">
        <v>1741</v>
      </c>
      <c r="B60" s="369"/>
      <c r="C60" s="369"/>
      <c r="D60" s="369"/>
      <c r="E60" s="316" t="s">
        <v>1736</v>
      </c>
      <c r="F60" s="233"/>
      <c r="G60" s="316"/>
      <c r="H60" s="315">
        <f>IF(H61&lt;=30,H61,30)</f>
        <v>30</v>
      </c>
      <c r="I60" s="316" t="s">
        <v>1827</v>
      </c>
      <c r="J60" s="316"/>
      <c r="K60" s="234"/>
      <c r="L60" s="166"/>
      <c r="N60" s="303">
        <v>730</v>
      </c>
      <c r="O60" s="302" t="s">
        <v>1806</v>
      </c>
      <c r="P60" s="169"/>
      <c r="R60" s="217" t="s">
        <v>1783</v>
      </c>
      <c r="S60" s="218">
        <f>+H62</f>
        <v>240</v>
      </c>
      <c r="T60" s="119"/>
      <c r="U60" s="119"/>
      <c r="V60" s="119"/>
    </row>
    <row r="61" spans="1:22" ht="15" customHeight="1">
      <c r="A61" s="360" t="s">
        <v>1742</v>
      </c>
      <c r="B61" s="361"/>
      <c r="C61" s="361"/>
      <c r="D61" s="361"/>
      <c r="E61" s="235" t="s">
        <v>1736</v>
      </c>
      <c r="F61" s="236"/>
      <c r="G61" s="236"/>
      <c r="H61" s="313">
        <f>U74</f>
        <v>240</v>
      </c>
      <c r="I61" s="235" t="s">
        <v>1828</v>
      </c>
      <c r="J61" s="236"/>
      <c r="K61" s="237"/>
      <c r="L61" s="166"/>
      <c r="N61" s="303">
        <v>720</v>
      </c>
      <c r="O61" s="302" t="s">
        <v>1807</v>
      </c>
      <c r="P61" s="187"/>
      <c r="R61" s="217" t="s">
        <v>1784</v>
      </c>
      <c r="S61" s="266" t="str">
        <f>+H63</f>
        <v>Non sono fornite soluzioni conformi</v>
      </c>
      <c r="T61" s="119"/>
      <c r="U61" s="119"/>
      <c r="V61" s="119"/>
    </row>
    <row r="62" spans="1:22" ht="15" customHeight="1">
      <c r="A62" s="370" t="s">
        <v>1743</v>
      </c>
      <c r="B62" s="371"/>
      <c r="C62" s="371"/>
      <c r="D62" s="371"/>
      <c r="E62" s="238" t="s">
        <v>1736</v>
      </c>
      <c r="F62" s="239"/>
      <c r="G62" s="239"/>
      <c r="H62" s="317">
        <f>+H61</f>
        <v>240</v>
      </c>
      <c r="I62" s="317" t="s">
        <v>1746</v>
      </c>
      <c r="J62" s="239"/>
      <c r="K62" s="240"/>
      <c r="L62" s="166"/>
      <c r="N62" s="303">
        <v>650</v>
      </c>
      <c r="O62" s="302" t="s">
        <v>1812</v>
      </c>
      <c r="P62" s="187"/>
      <c r="R62" s="119"/>
      <c r="S62" s="119"/>
      <c r="T62" s="119"/>
      <c r="U62" s="119"/>
      <c r="V62" s="119"/>
    </row>
    <row r="63" spans="1:22" ht="15" customHeight="1" thickBot="1">
      <c r="A63" s="334" t="s">
        <v>1744</v>
      </c>
      <c r="B63" s="335"/>
      <c r="C63" s="335"/>
      <c r="D63" s="335"/>
      <c r="E63" s="241" t="s">
        <v>1736</v>
      </c>
      <c r="F63" s="242"/>
      <c r="G63" s="242"/>
      <c r="H63" s="321" t="s">
        <v>1745</v>
      </c>
      <c r="I63" s="242"/>
      <c r="J63" s="242"/>
      <c r="K63" s="243"/>
      <c r="L63" s="166"/>
      <c r="N63" s="303">
        <v>650</v>
      </c>
      <c r="O63" s="302" t="s">
        <v>1814</v>
      </c>
      <c r="P63" s="187"/>
      <c r="R63" s="119"/>
      <c r="S63" s="119"/>
      <c r="T63" s="119"/>
      <c r="U63" s="119"/>
      <c r="V63" s="119"/>
    </row>
    <row r="64" spans="1:22" ht="15" customHeight="1" thickBot="1">
      <c r="A64" s="194"/>
      <c r="B64" s="286"/>
      <c r="C64" s="209"/>
      <c r="D64" s="185"/>
      <c r="E64" s="166"/>
      <c r="F64" s="166"/>
      <c r="G64" s="166"/>
      <c r="H64" s="166"/>
      <c r="I64" s="286"/>
      <c r="J64" s="209"/>
      <c r="K64" s="185"/>
      <c r="L64" s="166"/>
      <c r="N64" s="303">
        <v>720</v>
      </c>
      <c r="O64" s="302" t="s">
        <v>1808</v>
      </c>
      <c r="P64" s="187"/>
      <c r="R64" s="336" t="s">
        <v>1716</v>
      </c>
      <c r="S64" s="337"/>
      <c r="T64" s="267" t="s">
        <v>1717</v>
      </c>
      <c r="U64" s="267" t="s">
        <v>781</v>
      </c>
      <c r="V64" s="267" t="s">
        <v>781</v>
      </c>
    </row>
    <row r="65" spans="1:22" ht="15" customHeight="1" thickBot="1">
      <c r="A65" s="194"/>
      <c r="B65" s="286"/>
      <c r="C65" s="209"/>
      <c r="D65" s="185"/>
      <c r="E65" s="166"/>
      <c r="F65" s="166"/>
      <c r="G65" s="166"/>
      <c r="H65" s="166"/>
      <c r="I65" s="286"/>
      <c r="J65" s="209"/>
      <c r="K65" s="185"/>
      <c r="L65" s="166"/>
      <c r="N65" s="303">
        <v>640</v>
      </c>
      <c r="O65" s="302" t="s">
        <v>1823</v>
      </c>
      <c r="P65" s="187"/>
      <c r="R65" s="268"/>
      <c r="S65" s="312" t="s">
        <v>1737</v>
      </c>
      <c r="T65" s="267">
        <v>200</v>
      </c>
      <c r="U65" s="267">
        <v>0</v>
      </c>
      <c r="V65" s="267">
        <v>0</v>
      </c>
    </row>
    <row r="66" spans="1:22" ht="15" customHeight="1" thickBot="1">
      <c r="A66" s="194"/>
      <c r="B66" s="336" t="s">
        <v>1716</v>
      </c>
      <c r="C66" s="337"/>
      <c r="D66" s="267" t="s">
        <v>1717</v>
      </c>
      <c r="E66" s="267" t="s">
        <v>781</v>
      </c>
      <c r="F66" s="166"/>
      <c r="G66" s="166"/>
      <c r="H66" s="166"/>
      <c r="I66" s="286"/>
      <c r="J66" s="209"/>
      <c r="K66" s="185"/>
      <c r="L66" s="166"/>
      <c r="N66" s="303">
        <v>620</v>
      </c>
      <c r="O66" s="302" t="s">
        <v>1816</v>
      </c>
      <c r="P66" s="169"/>
      <c r="R66" s="268"/>
      <c r="S66" s="312" t="s">
        <v>1737</v>
      </c>
      <c r="T66" s="267">
        <v>300</v>
      </c>
      <c r="U66" s="267">
        <v>15</v>
      </c>
      <c r="V66" s="267">
        <v>15</v>
      </c>
    </row>
    <row r="67" spans="1:22" ht="15" customHeight="1" thickBot="1">
      <c r="A67" s="194"/>
      <c r="B67" s="268"/>
      <c r="C67" s="312" t="s">
        <v>1737</v>
      </c>
      <c r="D67" s="267">
        <v>200</v>
      </c>
      <c r="E67" s="267">
        <v>0</v>
      </c>
      <c r="F67" s="166"/>
      <c r="G67" s="166"/>
      <c r="H67" s="166"/>
      <c r="I67" s="286"/>
      <c r="J67" s="209"/>
      <c r="K67" s="185"/>
      <c r="L67" s="166"/>
      <c r="N67" s="303">
        <v>780</v>
      </c>
      <c r="O67" s="302" t="s">
        <v>1805</v>
      </c>
      <c r="P67" s="169"/>
      <c r="R67" s="268"/>
      <c r="S67" s="312" t="s">
        <v>1737</v>
      </c>
      <c r="T67" s="267">
        <v>450</v>
      </c>
      <c r="U67" s="267">
        <v>30</v>
      </c>
      <c r="V67" s="267">
        <v>30</v>
      </c>
    </row>
    <row r="68" spans="1:137" s="322" customFormat="1" ht="12.75" customHeight="1" thickBot="1">
      <c r="A68" s="169"/>
      <c r="B68" s="268"/>
      <c r="C68" s="312" t="s">
        <v>1737</v>
      </c>
      <c r="D68" s="267">
        <v>300</v>
      </c>
      <c r="E68" s="267">
        <v>15</v>
      </c>
      <c r="F68" s="169"/>
      <c r="G68" s="169"/>
      <c r="H68" s="169"/>
      <c r="I68" s="169"/>
      <c r="J68" s="169"/>
      <c r="K68" s="169"/>
      <c r="L68" s="169"/>
      <c r="M68" s="169"/>
      <c r="N68" s="303">
        <v>950</v>
      </c>
      <c r="O68" s="302" t="s">
        <v>1802</v>
      </c>
      <c r="P68" s="151"/>
      <c r="Q68" s="169"/>
      <c r="R68" s="268"/>
      <c r="S68" s="312" t="s">
        <v>1737</v>
      </c>
      <c r="T68" s="267">
        <v>600</v>
      </c>
      <c r="U68" s="267">
        <v>45</v>
      </c>
      <c r="V68" s="267">
        <v>45</v>
      </c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462"/>
      <c r="CB68" s="462"/>
      <c r="CC68" s="462"/>
      <c r="CD68" s="462"/>
      <c r="CE68" s="462"/>
      <c r="CF68" s="462"/>
      <c r="CG68" s="462"/>
      <c r="CH68" s="462"/>
      <c r="CI68" s="462"/>
      <c r="CJ68" s="462"/>
      <c r="CK68" s="462"/>
      <c r="CL68" s="462"/>
      <c r="CM68" s="462"/>
      <c r="CN68" s="462"/>
      <c r="CO68" s="462"/>
      <c r="CP68" s="462"/>
      <c r="CQ68" s="462"/>
      <c r="CR68" s="462"/>
      <c r="CS68" s="462"/>
      <c r="CT68" s="462"/>
      <c r="CU68" s="462"/>
      <c r="CV68" s="462"/>
      <c r="CW68" s="462"/>
      <c r="CX68" s="462"/>
      <c r="CY68" s="462"/>
      <c r="CZ68" s="462"/>
      <c r="DA68" s="462"/>
      <c r="DB68" s="462"/>
      <c r="DC68" s="462"/>
      <c r="DD68" s="462"/>
      <c r="DE68" s="462"/>
      <c r="DF68" s="462"/>
      <c r="DG68" s="462"/>
      <c r="DH68" s="462"/>
      <c r="DI68" s="462"/>
      <c r="DJ68" s="462"/>
      <c r="DK68" s="462"/>
      <c r="DL68" s="462"/>
      <c r="DM68" s="462"/>
      <c r="DN68" s="462"/>
      <c r="DO68" s="462"/>
      <c r="DP68" s="462"/>
      <c r="DQ68" s="462"/>
      <c r="DR68" s="462"/>
      <c r="DS68" s="462"/>
      <c r="DT68" s="462"/>
      <c r="DU68" s="462"/>
      <c r="DV68" s="462"/>
      <c r="DW68" s="462"/>
      <c r="DX68" s="462"/>
      <c r="DY68" s="462"/>
      <c r="DZ68" s="462"/>
      <c r="EA68" s="462"/>
      <c r="EB68" s="462"/>
      <c r="EC68" s="462"/>
      <c r="ED68" s="462"/>
      <c r="EE68" s="462"/>
      <c r="EF68" s="462"/>
      <c r="EG68" s="462"/>
    </row>
    <row r="69" spans="2:137" s="151" customFormat="1" ht="15.75" thickBot="1">
      <c r="B69" s="268"/>
      <c r="C69" s="312" t="s">
        <v>1737</v>
      </c>
      <c r="D69" s="267">
        <v>450</v>
      </c>
      <c r="E69" s="267">
        <v>30</v>
      </c>
      <c r="M69" s="149"/>
      <c r="N69" s="303">
        <v>620</v>
      </c>
      <c r="O69" s="302" t="s">
        <v>1817</v>
      </c>
      <c r="Q69" s="149"/>
      <c r="R69" s="268"/>
      <c r="S69" s="312" t="s">
        <v>1737</v>
      </c>
      <c r="T69" s="267">
        <v>900</v>
      </c>
      <c r="U69" s="267">
        <v>60</v>
      </c>
      <c r="V69" s="267">
        <v>60</v>
      </c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</row>
    <row r="70" spans="2:137" s="151" customFormat="1" ht="15.75" thickBot="1">
      <c r="B70" s="268"/>
      <c r="C70" s="312" t="s">
        <v>1737</v>
      </c>
      <c r="D70" s="267">
        <v>600</v>
      </c>
      <c r="E70" s="267">
        <v>45</v>
      </c>
      <c r="M70" s="149"/>
      <c r="N70" s="303">
        <v>550</v>
      </c>
      <c r="O70" s="302" t="s">
        <v>1820</v>
      </c>
      <c r="Q70" s="149"/>
      <c r="R70" s="268"/>
      <c r="S70" s="312" t="s">
        <v>1737</v>
      </c>
      <c r="T70" s="267">
        <v>1200</v>
      </c>
      <c r="U70" s="267">
        <v>90</v>
      </c>
      <c r="V70" s="267">
        <v>90</v>
      </c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</row>
    <row r="71" spans="2:137" s="151" customFormat="1" ht="15.75" thickBot="1">
      <c r="B71" s="268"/>
      <c r="C71" s="312" t="s">
        <v>1737</v>
      </c>
      <c r="D71" s="267">
        <v>900</v>
      </c>
      <c r="E71" s="267">
        <v>60</v>
      </c>
      <c r="M71" s="149"/>
      <c r="N71" s="303">
        <v>340</v>
      </c>
      <c r="O71" s="302" t="s">
        <v>1821</v>
      </c>
      <c r="Q71" s="149"/>
      <c r="R71" s="268"/>
      <c r="S71" s="312" t="s">
        <v>1737</v>
      </c>
      <c r="T71" s="267">
        <v>1800</v>
      </c>
      <c r="U71" s="267">
        <v>120</v>
      </c>
      <c r="V71" s="267">
        <v>120</v>
      </c>
      <c r="CA71" s="459"/>
      <c r="CB71" s="459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59"/>
      <c r="CO71" s="459"/>
      <c r="CP71" s="459"/>
      <c r="CQ71" s="459"/>
      <c r="CR71" s="459"/>
      <c r="CS71" s="459"/>
      <c r="CT71" s="459"/>
      <c r="CU71" s="459"/>
      <c r="CV71" s="459"/>
      <c r="CW71" s="459"/>
      <c r="CX71" s="459"/>
      <c r="CY71" s="459"/>
      <c r="CZ71" s="459"/>
      <c r="DA71" s="459"/>
      <c r="DB71" s="459"/>
      <c r="DC71" s="459"/>
      <c r="DD71" s="459"/>
      <c r="DE71" s="459"/>
      <c r="DF71" s="459"/>
      <c r="DG71" s="459"/>
      <c r="DH71" s="459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59"/>
      <c r="DT71" s="459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59"/>
      <c r="EG71" s="459"/>
    </row>
    <row r="72" spans="2:137" s="151" customFormat="1" ht="15.75" thickBot="1">
      <c r="B72" s="268"/>
      <c r="C72" s="312" t="s">
        <v>1737</v>
      </c>
      <c r="D72" s="267">
        <v>1200</v>
      </c>
      <c r="E72" s="267">
        <v>90</v>
      </c>
      <c r="M72" s="149"/>
      <c r="N72" s="303">
        <v>680</v>
      </c>
      <c r="O72" s="302" t="s">
        <v>1809</v>
      </c>
      <c r="Q72" s="149"/>
      <c r="R72" s="268"/>
      <c r="S72" s="312" t="s">
        <v>1737</v>
      </c>
      <c r="T72" s="267">
        <v>2400</v>
      </c>
      <c r="U72" s="267">
        <v>180</v>
      </c>
      <c r="V72" s="267">
        <v>180</v>
      </c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</row>
    <row r="73" spans="2:137" s="151" customFormat="1" ht="15.75" thickBot="1">
      <c r="B73" s="268"/>
      <c r="C73" s="312" t="s">
        <v>1737</v>
      </c>
      <c r="D73" s="267">
        <v>1800</v>
      </c>
      <c r="E73" s="267">
        <v>120</v>
      </c>
      <c r="M73" s="149"/>
      <c r="N73" s="303">
        <v>950</v>
      </c>
      <c r="O73" s="302" t="s">
        <v>1804</v>
      </c>
      <c r="Q73" s="149"/>
      <c r="R73" s="269"/>
      <c r="S73" s="270" t="s">
        <v>1738</v>
      </c>
      <c r="T73" s="271">
        <v>2400</v>
      </c>
      <c r="U73" s="271">
        <v>240</v>
      </c>
      <c r="V73" s="271">
        <v>240</v>
      </c>
      <c r="CA73" s="459"/>
      <c r="CB73" s="459"/>
      <c r="CC73" s="459"/>
      <c r="CD73" s="459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/>
      <c r="CX73" s="459"/>
      <c r="CY73" s="459"/>
      <c r="CZ73" s="459"/>
      <c r="DA73" s="459"/>
      <c r="DB73" s="459"/>
      <c r="DC73" s="459"/>
      <c r="DD73" s="459"/>
      <c r="DE73" s="459"/>
      <c r="DF73" s="459"/>
      <c r="DG73" s="459"/>
      <c r="DH73" s="459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59"/>
      <c r="DY73" s="459"/>
      <c r="DZ73" s="459"/>
      <c r="EA73" s="459"/>
      <c r="EB73" s="459"/>
      <c r="EC73" s="459"/>
      <c r="ED73" s="459"/>
      <c r="EE73" s="459"/>
      <c r="EF73" s="459"/>
      <c r="EG73" s="459"/>
    </row>
    <row r="74" spans="2:137" s="151" customFormat="1" ht="15.75" customHeight="1" thickBot="1">
      <c r="B74" s="268"/>
      <c r="C74" s="312" t="s">
        <v>1737</v>
      </c>
      <c r="D74" s="267">
        <v>2400</v>
      </c>
      <c r="E74" s="267">
        <v>180</v>
      </c>
      <c r="M74" s="149"/>
      <c r="N74" s="303">
        <v>450</v>
      </c>
      <c r="O74" s="302" t="s">
        <v>1801</v>
      </c>
      <c r="Q74" s="149"/>
      <c r="R74" s="329" t="s">
        <v>1747</v>
      </c>
      <c r="S74" s="330"/>
      <c r="T74" s="331"/>
      <c r="U74" s="272">
        <f>IF(R52&lt;=T65,0,IF(R52&lt;=T66,U66,IF(R52&lt;=T67,U67,IF(R52&lt;=T68,U68,IF(R52&lt;=T69,U69,IF(R52&lt;=T70,U70,IF(R52&lt;=T71,U71,IF(R52&lt;=T72,U72,U73))))))))</f>
        <v>240</v>
      </c>
      <c r="V74" s="272">
        <f>IF(R53&lt;=T65,0,IF(R53&lt;=T66,V66,IF(R53&lt;=T67,V67,IF(R53&lt;=T68,V68,IF(R53&lt;=T69,V69,IF(R53&lt;=T70,V70,IF(R53&lt;=T71,V71,IF(R53&lt;=T72,V72,V73))))))))</f>
        <v>240</v>
      </c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/>
      <c r="CU74" s="459"/>
      <c r="CV74" s="459"/>
      <c r="CW74" s="459"/>
      <c r="CX74" s="459"/>
      <c r="CY74" s="459"/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</row>
    <row r="75" spans="2:137" s="151" customFormat="1" ht="15.75" thickBot="1">
      <c r="B75" s="269"/>
      <c r="C75" s="270" t="s">
        <v>1738</v>
      </c>
      <c r="D75" s="271">
        <v>2400</v>
      </c>
      <c r="E75" s="271">
        <v>240</v>
      </c>
      <c r="M75" s="149"/>
      <c r="N75" s="303">
        <v>650</v>
      </c>
      <c r="O75" s="302" t="s">
        <v>1813</v>
      </c>
      <c r="Q75" s="149"/>
      <c r="R75" s="273" t="s">
        <v>1739</v>
      </c>
      <c r="S75" s="111"/>
      <c r="T75" s="111"/>
      <c r="U75" s="111"/>
      <c r="V75" s="116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/>
      <c r="CX75" s="459"/>
      <c r="CY75" s="459"/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</row>
    <row r="76" spans="2:137" s="151" customFormat="1" ht="15.75" thickBot="1">
      <c r="B76" s="329" t="s">
        <v>1747</v>
      </c>
      <c r="C76" s="330"/>
      <c r="D76" s="331"/>
      <c r="E76" s="272">
        <f>IF(R53&lt;=D67,0,IF(R53&lt;=D68,E68,IF(R53&lt;=D69,E69,IF(R53&lt;=D70,E70,IF(R53&lt;=D71,E71,IF(R53&lt;=D72,E72,IF(R53&lt;=D73,E73,IF(R53&lt;=D74,E74,E75))))))))</f>
        <v>240</v>
      </c>
      <c r="M76" s="149"/>
      <c r="N76" s="303">
        <v>950</v>
      </c>
      <c r="O76" s="302" t="s">
        <v>1803</v>
      </c>
      <c r="Q76" s="149"/>
      <c r="R76" s="149"/>
      <c r="S76" s="153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9"/>
      <c r="CR76" s="459"/>
      <c r="CS76" s="459"/>
      <c r="CT76" s="459"/>
      <c r="CU76" s="459"/>
      <c r="CV76" s="459"/>
      <c r="CW76" s="459"/>
      <c r="CX76" s="459"/>
      <c r="CY76" s="459"/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</row>
    <row r="77" spans="2:137" s="151" customFormat="1" ht="15">
      <c r="B77" s="273" t="s">
        <v>1739</v>
      </c>
      <c r="C77" s="111"/>
      <c r="D77" s="111"/>
      <c r="E77" s="111"/>
      <c r="M77" s="295" t="s">
        <v>1832</v>
      </c>
      <c r="N77" s="304"/>
      <c r="O77" s="305"/>
      <c r="Q77" s="149"/>
      <c r="R77" s="149"/>
      <c r="S77" s="153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/>
      <c r="CX77" s="459"/>
      <c r="CY77" s="459"/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</row>
    <row r="78" spans="13:137" s="151" customFormat="1" ht="15">
      <c r="M78" s="149"/>
      <c r="N78" s="304"/>
      <c r="O78" s="305"/>
      <c r="Q78" s="149"/>
      <c r="R78" s="149"/>
      <c r="S78" s="153"/>
      <c r="CA78" s="459"/>
      <c r="CB78" s="459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/>
      <c r="CX78" s="459"/>
      <c r="CY78" s="459"/>
      <c r="CZ78" s="459"/>
      <c r="DA78" s="459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59"/>
      <c r="DQ78" s="459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59"/>
      <c r="EG78" s="459"/>
    </row>
    <row r="79" spans="13:137" s="151" customFormat="1" ht="15">
      <c r="M79" s="149"/>
      <c r="N79" s="304"/>
      <c r="O79" s="305"/>
      <c r="Q79" s="149"/>
      <c r="R79" s="149"/>
      <c r="S79" s="153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/>
      <c r="CX79" s="459"/>
      <c r="CY79" s="459"/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</row>
    <row r="80" spans="13:137" s="151" customFormat="1" ht="15">
      <c r="M80" s="149"/>
      <c r="N80" s="304"/>
      <c r="O80" s="305"/>
      <c r="Q80" s="149"/>
      <c r="R80" s="149"/>
      <c r="S80" s="153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59"/>
      <c r="EG80" s="459"/>
    </row>
    <row r="81" spans="13:137" s="151" customFormat="1" ht="15">
      <c r="M81" s="149"/>
      <c r="N81" s="304"/>
      <c r="O81" s="305"/>
      <c r="Q81" s="149"/>
      <c r="R81" s="149"/>
      <c r="S81" s="153"/>
      <c r="CA81" s="459"/>
      <c r="CB81" s="459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/>
      <c r="CX81" s="459"/>
      <c r="CY81" s="459"/>
      <c r="CZ81" s="459"/>
      <c r="DA81" s="459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59"/>
      <c r="DQ81" s="459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59"/>
      <c r="EG81" s="459"/>
    </row>
    <row r="82" spans="13:137" s="151" customFormat="1" ht="15">
      <c r="M82" s="149"/>
      <c r="N82" s="304"/>
      <c r="O82" s="305"/>
      <c r="Q82" s="149"/>
      <c r="R82" s="149"/>
      <c r="S82" s="153"/>
      <c r="CA82" s="459"/>
      <c r="CB82" s="459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/>
      <c r="CX82" s="459"/>
      <c r="CY82" s="459"/>
      <c r="CZ82" s="459"/>
      <c r="DA82" s="459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59"/>
      <c r="DQ82" s="459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</row>
    <row r="83" spans="13:137" s="151" customFormat="1" ht="15.75" thickBot="1">
      <c r="M83" s="149"/>
      <c r="N83" s="292">
        <f>AVERAGEA(N52:N82)</f>
        <v>643.6</v>
      </c>
      <c r="O83" s="293" t="s">
        <v>1822</v>
      </c>
      <c r="Q83" s="149"/>
      <c r="R83" s="149"/>
      <c r="S83" s="153"/>
      <c r="CA83" s="459"/>
      <c r="CB83" s="459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59"/>
      <c r="CQ83" s="459"/>
      <c r="CR83" s="459"/>
      <c r="CS83" s="459"/>
      <c r="CT83" s="459"/>
      <c r="CU83" s="459"/>
      <c r="CV83" s="459"/>
      <c r="CW83" s="459"/>
      <c r="CX83" s="459"/>
      <c r="CY83" s="459"/>
      <c r="CZ83" s="459"/>
      <c r="DA83" s="459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59"/>
      <c r="DQ83" s="459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</row>
    <row r="84" spans="13:137" s="151" customFormat="1" ht="15">
      <c r="M84" s="149"/>
      <c r="N84" s="149"/>
      <c r="O84" s="180"/>
      <c r="P84" s="149"/>
      <c r="Q84" s="149"/>
      <c r="R84" s="149"/>
      <c r="S84" s="153"/>
      <c r="CA84" s="459"/>
      <c r="CB84" s="459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/>
      <c r="CX84" s="459"/>
      <c r="CY84" s="459"/>
      <c r="CZ84" s="459"/>
      <c r="DA84" s="459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/>
      <c r="DM84" s="459"/>
      <c r="DN84" s="459"/>
      <c r="DO84" s="459"/>
      <c r="DP84" s="459"/>
      <c r="DQ84" s="459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59"/>
      <c r="EG84" s="459"/>
    </row>
    <row r="85" spans="13:137" s="151" customFormat="1" ht="15">
      <c r="M85" s="149"/>
      <c r="N85" s="149"/>
      <c r="O85" s="180"/>
      <c r="P85" s="149"/>
      <c r="Q85" s="149"/>
      <c r="R85" s="149"/>
      <c r="S85" s="153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</row>
    <row r="86" spans="13:137" s="151" customFormat="1" ht="15">
      <c r="M86" s="149"/>
      <c r="N86" s="149"/>
      <c r="O86" s="180"/>
      <c r="P86" s="149"/>
      <c r="Q86" s="149"/>
      <c r="R86" s="149"/>
      <c r="S86" s="153"/>
      <c r="CA86" s="459"/>
      <c r="CB86" s="459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59"/>
      <c r="CQ86" s="459"/>
      <c r="CR86" s="459"/>
      <c r="CS86" s="459"/>
      <c r="CT86" s="459"/>
      <c r="CU86" s="459"/>
      <c r="CV86" s="459"/>
      <c r="CW86" s="459"/>
      <c r="CX86" s="459"/>
      <c r="CY86" s="459"/>
      <c r="CZ86" s="459"/>
      <c r="DA86" s="459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/>
      <c r="DM86" s="459"/>
      <c r="DN86" s="459"/>
      <c r="DO86" s="459"/>
      <c r="DP86" s="459"/>
      <c r="DQ86" s="459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59"/>
      <c r="EG86" s="459"/>
    </row>
    <row r="87" spans="13:137" s="151" customFormat="1" ht="15">
      <c r="M87" s="149"/>
      <c r="N87" s="149"/>
      <c r="O87" s="180"/>
      <c r="P87" s="149"/>
      <c r="Q87" s="149"/>
      <c r="R87" s="149"/>
      <c r="S87" s="153"/>
      <c r="CA87" s="459"/>
      <c r="CB87" s="459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59"/>
      <c r="CQ87" s="459"/>
      <c r="CR87" s="459"/>
      <c r="CS87" s="459"/>
      <c r="CT87" s="459"/>
      <c r="CU87" s="459"/>
      <c r="CV87" s="459"/>
      <c r="CW87" s="459"/>
      <c r="CX87" s="459"/>
      <c r="CY87" s="459"/>
      <c r="CZ87" s="459"/>
      <c r="DA87" s="459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59"/>
      <c r="DQ87" s="459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59"/>
      <c r="EG87" s="459"/>
    </row>
    <row r="88" spans="13:137" s="151" customFormat="1" ht="15">
      <c r="M88" s="149"/>
      <c r="N88" s="149"/>
      <c r="O88" s="180"/>
      <c r="P88" s="149"/>
      <c r="Q88" s="149"/>
      <c r="R88" s="149"/>
      <c r="S88" s="153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/>
      <c r="CX88" s="459"/>
      <c r="CY88" s="459"/>
      <c r="CZ88" s="459"/>
      <c r="DA88" s="459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59"/>
      <c r="DQ88" s="459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59"/>
      <c r="EG88" s="459"/>
    </row>
    <row r="89" spans="13:137" s="151" customFormat="1" ht="15">
      <c r="M89" s="149"/>
      <c r="N89" s="149"/>
      <c r="O89" s="180"/>
      <c r="P89" s="149"/>
      <c r="Q89" s="149"/>
      <c r="R89" s="149"/>
      <c r="S89" s="153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59"/>
      <c r="CQ89" s="459"/>
      <c r="CR89" s="459"/>
      <c r="CS89" s="459"/>
      <c r="CT89" s="459"/>
      <c r="CU89" s="459"/>
      <c r="CV89" s="459"/>
      <c r="CW89" s="459"/>
      <c r="CX89" s="459"/>
      <c r="CY89" s="459"/>
      <c r="CZ89" s="459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59"/>
      <c r="DQ89" s="459"/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59"/>
      <c r="EG89" s="459"/>
    </row>
    <row r="90" spans="13:137" s="151" customFormat="1" ht="15">
      <c r="M90" s="149"/>
      <c r="N90" s="149"/>
      <c r="O90" s="180"/>
      <c r="P90" s="149"/>
      <c r="Q90" s="149"/>
      <c r="R90" s="149"/>
      <c r="S90" s="153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/>
      <c r="CX90" s="459"/>
      <c r="CY90" s="459"/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</row>
    <row r="91" spans="13:137" s="151" customFormat="1" ht="15">
      <c r="M91" s="149"/>
      <c r="N91" s="149"/>
      <c r="O91" s="180"/>
      <c r="P91" s="149"/>
      <c r="Q91" s="149"/>
      <c r="R91" s="149"/>
      <c r="S91" s="153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/>
      <c r="CU91" s="459"/>
      <c r="CV91" s="459"/>
      <c r="CW91" s="459"/>
      <c r="CX91" s="459"/>
      <c r="CY91" s="459"/>
      <c r="CZ91" s="459"/>
      <c r="DA91" s="459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59"/>
      <c r="DQ91" s="459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</row>
    <row r="92" spans="13:137" s="151" customFormat="1" ht="15">
      <c r="M92" s="149"/>
      <c r="N92" s="149"/>
      <c r="O92" s="180"/>
      <c r="P92" s="149"/>
      <c r="Q92" s="149"/>
      <c r="R92" s="149"/>
      <c r="S92" s="153"/>
      <c r="CA92" s="459"/>
      <c r="CB92" s="459"/>
      <c r="CC92" s="459"/>
      <c r="CD92" s="459"/>
      <c r="CE92" s="459"/>
      <c r="CF92" s="459"/>
      <c r="CG92" s="459"/>
      <c r="CH92" s="459"/>
      <c r="CI92" s="459"/>
      <c r="CJ92" s="459"/>
      <c r="CK92" s="459"/>
      <c r="CL92" s="459"/>
      <c r="CM92" s="459"/>
      <c r="CN92" s="459"/>
      <c r="CO92" s="459"/>
      <c r="CP92" s="459"/>
      <c r="CQ92" s="459"/>
      <c r="CR92" s="459"/>
      <c r="CS92" s="459"/>
      <c r="CT92" s="459"/>
      <c r="CU92" s="459"/>
      <c r="CV92" s="459"/>
      <c r="CW92" s="459"/>
      <c r="CX92" s="459"/>
      <c r="CY92" s="459"/>
      <c r="CZ92" s="459"/>
      <c r="DA92" s="459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59"/>
      <c r="DQ92" s="459"/>
      <c r="DR92" s="459"/>
      <c r="DS92" s="459"/>
      <c r="DT92" s="459"/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59"/>
      <c r="EG92" s="459"/>
    </row>
    <row r="93" spans="13:137" s="151" customFormat="1" ht="15">
      <c r="M93" s="149"/>
      <c r="N93" s="149"/>
      <c r="O93" s="180"/>
      <c r="P93" s="149"/>
      <c r="Q93" s="149"/>
      <c r="R93" s="149"/>
      <c r="S93" s="153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/>
      <c r="CU93" s="459"/>
      <c r="CV93" s="459"/>
      <c r="CW93" s="459"/>
      <c r="CX93" s="459"/>
      <c r="CY93" s="459"/>
      <c r="CZ93" s="459"/>
      <c r="DA93" s="459"/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59"/>
      <c r="DQ93" s="459"/>
      <c r="DR93" s="459"/>
      <c r="DS93" s="459"/>
      <c r="DT93" s="459"/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59"/>
      <c r="EG93" s="459"/>
    </row>
    <row r="94" spans="13:137" s="151" customFormat="1" ht="15">
      <c r="M94" s="149"/>
      <c r="N94" s="149"/>
      <c r="O94" s="180"/>
      <c r="P94" s="149"/>
      <c r="Q94" s="149"/>
      <c r="R94" s="149"/>
      <c r="S94" s="153"/>
      <c r="CA94" s="459"/>
      <c r="CB94" s="459"/>
      <c r="CC94" s="459"/>
      <c r="CD94" s="459"/>
      <c r="CE94" s="459"/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/>
      <c r="CU94" s="459"/>
      <c r="CV94" s="459"/>
      <c r="CW94" s="459"/>
      <c r="CX94" s="459"/>
      <c r="CY94" s="459"/>
      <c r="CZ94" s="459"/>
      <c r="DA94" s="459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59"/>
      <c r="DQ94" s="459"/>
      <c r="DR94" s="459"/>
      <c r="DS94" s="459"/>
      <c r="DT94" s="459"/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59"/>
      <c r="EG94" s="459"/>
    </row>
    <row r="95" spans="13:137" s="151" customFormat="1" ht="15">
      <c r="M95" s="149"/>
      <c r="N95" s="149"/>
      <c r="O95" s="180"/>
      <c r="P95" s="149"/>
      <c r="Q95" s="149"/>
      <c r="R95" s="149"/>
      <c r="S95" s="153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/>
      <c r="CU95" s="459"/>
      <c r="CV95" s="459"/>
      <c r="CW95" s="459"/>
      <c r="CX95" s="459"/>
      <c r="CY95" s="459"/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/>
      <c r="DS95" s="459"/>
      <c r="DT95" s="459"/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59"/>
      <c r="EF95" s="459"/>
      <c r="EG95" s="459"/>
    </row>
    <row r="96" spans="13:137" s="151" customFormat="1" ht="15">
      <c r="M96" s="149"/>
      <c r="N96" s="149"/>
      <c r="O96" s="180"/>
      <c r="P96" s="149"/>
      <c r="Q96" s="149"/>
      <c r="R96" s="149"/>
      <c r="S96" s="153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59"/>
      <c r="CU96" s="459"/>
      <c r="CV96" s="459"/>
      <c r="CW96" s="459"/>
      <c r="CX96" s="459"/>
      <c r="CY96" s="459"/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59"/>
      <c r="DW96" s="459"/>
      <c r="DX96" s="459"/>
      <c r="DY96" s="459"/>
      <c r="DZ96" s="459"/>
      <c r="EA96" s="459"/>
      <c r="EB96" s="459"/>
      <c r="EC96" s="459"/>
      <c r="ED96" s="459"/>
      <c r="EE96" s="459"/>
      <c r="EF96" s="459"/>
      <c r="EG96" s="459"/>
    </row>
    <row r="97" spans="13:137" s="151" customFormat="1" ht="15">
      <c r="M97" s="149"/>
      <c r="N97" s="149"/>
      <c r="O97" s="180"/>
      <c r="P97" s="149"/>
      <c r="Q97" s="149"/>
      <c r="R97" s="149"/>
      <c r="S97" s="153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59"/>
      <c r="CU97" s="459"/>
      <c r="CV97" s="459"/>
      <c r="CW97" s="459"/>
      <c r="CX97" s="459"/>
      <c r="CY97" s="459"/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59"/>
      <c r="DW97" s="459"/>
      <c r="DX97" s="459"/>
      <c r="DY97" s="459"/>
      <c r="DZ97" s="459"/>
      <c r="EA97" s="459"/>
      <c r="EB97" s="459"/>
      <c r="EC97" s="459"/>
      <c r="ED97" s="459"/>
      <c r="EE97" s="459"/>
      <c r="EF97" s="459"/>
      <c r="EG97" s="459"/>
    </row>
    <row r="98" spans="13:137" s="151" customFormat="1" ht="15">
      <c r="M98" s="149"/>
      <c r="N98" s="149"/>
      <c r="O98" s="180"/>
      <c r="P98" s="149"/>
      <c r="Q98" s="149"/>
      <c r="R98" s="149"/>
      <c r="S98" s="153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59"/>
      <c r="CU98" s="459"/>
      <c r="CV98" s="459"/>
      <c r="CW98" s="459"/>
      <c r="CX98" s="459"/>
      <c r="CY98" s="459"/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59"/>
      <c r="DW98" s="459"/>
      <c r="DX98" s="459"/>
      <c r="DY98" s="459"/>
      <c r="DZ98" s="459"/>
      <c r="EA98" s="459"/>
      <c r="EB98" s="459"/>
      <c r="EC98" s="459"/>
      <c r="ED98" s="459"/>
      <c r="EE98" s="459"/>
      <c r="EF98" s="459"/>
      <c r="EG98" s="459"/>
    </row>
    <row r="99" spans="13:137" s="151" customFormat="1" ht="15">
      <c r="M99" s="149"/>
      <c r="N99" s="149"/>
      <c r="O99" s="180"/>
      <c r="P99" s="149"/>
      <c r="Q99" s="149"/>
      <c r="R99" s="149"/>
      <c r="S99" s="153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59"/>
      <c r="CU99" s="459"/>
      <c r="CV99" s="459"/>
      <c r="CW99" s="459"/>
      <c r="CX99" s="459"/>
      <c r="CY99" s="459"/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59"/>
      <c r="DW99" s="459"/>
      <c r="DX99" s="459"/>
      <c r="DY99" s="459"/>
      <c r="DZ99" s="459"/>
      <c r="EA99" s="459"/>
      <c r="EB99" s="459"/>
      <c r="EC99" s="459"/>
      <c r="ED99" s="459"/>
      <c r="EE99" s="459"/>
      <c r="EF99" s="459"/>
      <c r="EG99" s="459"/>
    </row>
    <row r="100" spans="13:137" s="151" customFormat="1" ht="15">
      <c r="M100" s="149"/>
      <c r="N100" s="149"/>
      <c r="O100" s="180"/>
      <c r="P100" s="149"/>
      <c r="Q100" s="149"/>
      <c r="R100" s="149"/>
      <c r="S100" s="153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/>
      <c r="CX100" s="459"/>
      <c r="CY100" s="459"/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59"/>
      <c r="EF100" s="459"/>
      <c r="EG100" s="459"/>
    </row>
    <row r="101" spans="13:137" s="151" customFormat="1" ht="15">
      <c r="M101" s="149"/>
      <c r="N101" s="149"/>
      <c r="O101" s="180"/>
      <c r="P101" s="149"/>
      <c r="Q101" s="149"/>
      <c r="R101" s="149"/>
      <c r="S101" s="153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59"/>
      <c r="CU101" s="459"/>
      <c r="CV101" s="459"/>
      <c r="CW101" s="459"/>
      <c r="CX101" s="459"/>
      <c r="CY101" s="459"/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</row>
    <row r="102" spans="13:137" s="151" customFormat="1" ht="15">
      <c r="M102" s="149"/>
      <c r="N102" s="149"/>
      <c r="O102" s="180"/>
      <c r="P102" s="149"/>
      <c r="Q102" s="149"/>
      <c r="R102" s="149"/>
      <c r="S102" s="153"/>
      <c r="CA102" s="459"/>
      <c r="CB102" s="459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59"/>
      <c r="CQ102" s="459"/>
      <c r="CR102" s="459"/>
      <c r="CS102" s="459"/>
      <c r="CT102" s="459"/>
      <c r="CU102" s="459"/>
      <c r="CV102" s="459"/>
      <c r="CW102" s="459"/>
      <c r="CX102" s="459"/>
      <c r="CY102" s="459"/>
      <c r="CZ102" s="459"/>
      <c r="DA102" s="459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59"/>
      <c r="DQ102" s="459"/>
      <c r="DR102" s="459"/>
      <c r="DS102" s="459"/>
      <c r="DT102" s="459"/>
      <c r="DU102" s="459"/>
      <c r="DV102" s="459"/>
      <c r="DW102" s="459"/>
      <c r="DX102" s="459"/>
      <c r="DY102" s="459"/>
      <c r="DZ102" s="459"/>
      <c r="EA102" s="459"/>
      <c r="EB102" s="459"/>
      <c r="EC102" s="459"/>
      <c r="ED102" s="459"/>
      <c r="EE102" s="459"/>
      <c r="EF102" s="459"/>
      <c r="EG102" s="459"/>
    </row>
    <row r="103" spans="13:137" s="151" customFormat="1" ht="15">
      <c r="M103" s="149"/>
      <c r="N103" s="149"/>
      <c r="O103" s="180"/>
      <c r="P103" s="149"/>
      <c r="Q103" s="149"/>
      <c r="R103" s="149"/>
      <c r="S103" s="153"/>
      <c r="CA103" s="459"/>
      <c r="CB103" s="459"/>
      <c r="CC103" s="459"/>
      <c r="CD103" s="459"/>
      <c r="CE103" s="459"/>
      <c r="CF103" s="459"/>
      <c r="CG103" s="459"/>
      <c r="CH103" s="459"/>
      <c r="CI103" s="459"/>
      <c r="CJ103" s="459"/>
      <c r="CK103" s="459"/>
      <c r="CL103" s="459"/>
      <c r="CM103" s="459"/>
      <c r="CN103" s="459"/>
      <c r="CO103" s="459"/>
      <c r="CP103" s="459"/>
      <c r="CQ103" s="459"/>
      <c r="CR103" s="459"/>
      <c r="CS103" s="459"/>
      <c r="CT103" s="459"/>
      <c r="CU103" s="459"/>
      <c r="CV103" s="459"/>
      <c r="CW103" s="459"/>
      <c r="CX103" s="459"/>
      <c r="CY103" s="459"/>
      <c r="CZ103" s="459"/>
      <c r="DA103" s="459"/>
      <c r="DB103" s="459"/>
      <c r="DC103" s="459"/>
      <c r="DD103" s="459"/>
      <c r="DE103" s="459"/>
      <c r="DF103" s="459"/>
      <c r="DG103" s="459"/>
      <c r="DH103" s="459"/>
      <c r="DI103" s="459"/>
      <c r="DJ103" s="459"/>
      <c r="DK103" s="459"/>
      <c r="DL103" s="459"/>
      <c r="DM103" s="459"/>
      <c r="DN103" s="459"/>
      <c r="DO103" s="459"/>
      <c r="DP103" s="459"/>
      <c r="DQ103" s="459"/>
      <c r="DR103" s="459"/>
      <c r="DS103" s="459"/>
      <c r="DT103" s="459"/>
      <c r="DU103" s="459"/>
      <c r="DV103" s="459"/>
      <c r="DW103" s="459"/>
      <c r="DX103" s="459"/>
      <c r="DY103" s="459"/>
      <c r="DZ103" s="459"/>
      <c r="EA103" s="459"/>
      <c r="EB103" s="459"/>
      <c r="EC103" s="459"/>
      <c r="ED103" s="459"/>
      <c r="EE103" s="459"/>
      <c r="EF103" s="459"/>
      <c r="EG103" s="459"/>
    </row>
    <row r="104" spans="13:137" s="151" customFormat="1" ht="15">
      <c r="M104" s="149"/>
      <c r="N104" s="149"/>
      <c r="O104" s="180"/>
      <c r="P104" s="149"/>
      <c r="Q104" s="149"/>
      <c r="R104" s="149"/>
      <c r="S104" s="153"/>
      <c r="CA104" s="459"/>
      <c r="CB104" s="459"/>
      <c r="CC104" s="459"/>
      <c r="CD104" s="459"/>
      <c r="CE104" s="459"/>
      <c r="CF104" s="459"/>
      <c r="CG104" s="459"/>
      <c r="CH104" s="459"/>
      <c r="CI104" s="459"/>
      <c r="CJ104" s="459"/>
      <c r="CK104" s="459"/>
      <c r="CL104" s="459"/>
      <c r="CM104" s="459"/>
      <c r="CN104" s="459"/>
      <c r="CO104" s="459"/>
      <c r="CP104" s="459"/>
      <c r="CQ104" s="459"/>
      <c r="CR104" s="459"/>
      <c r="CS104" s="459"/>
      <c r="CT104" s="459"/>
      <c r="CU104" s="459"/>
      <c r="CV104" s="459"/>
      <c r="CW104" s="459"/>
      <c r="CX104" s="459"/>
      <c r="CY104" s="459"/>
      <c r="CZ104" s="459"/>
      <c r="DA104" s="459"/>
      <c r="DB104" s="459"/>
      <c r="DC104" s="459"/>
      <c r="DD104" s="459"/>
      <c r="DE104" s="459"/>
      <c r="DF104" s="459"/>
      <c r="DG104" s="459"/>
      <c r="DH104" s="459"/>
      <c r="DI104" s="459"/>
      <c r="DJ104" s="459"/>
      <c r="DK104" s="459"/>
      <c r="DL104" s="459"/>
      <c r="DM104" s="459"/>
      <c r="DN104" s="459"/>
      <c r="DO104" s="459"/>
      <c r="DP104" s="459"/>
      <c r="DQ104" s="459"/>
      <c r="DR104" s="459"/>
      <c r="DS104" s="459"/>
      <c r="DT104" s="459"/>
      <c r="DU104" s="459"/>
      <c r="DV104" s="459"/>
      <c r="DW104" s="459"/>
      <c r="DX104" s="459"/>
      <c r="DY104" s="459"/>
      <c r="DZ104" s="459"/>
      <c r="EA104" s="459"/>
      <c r="EB104" s="459"/>
      <c r="EC104" s="459"/>
      <c r="ED104" s="459"/>
      <c r="EE104" s="459"/>
      <c r="EF104" s="459"/>
      <c r="EG104" s="459"/>
    </row>
    <row r="105" spans="13:137" s="151" customFormat="1" ht="15">
      <c r="M105" s="149"/>
      <c r="N105" s="149"/>
      <c r="O105" s="180"/>
      <c r="P105" s="149"/>
      <c r="Q105" s="149"/>
      <c r="R105" s="149"/>
      <c r="S105" s="153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/>
      <c r="CX105" s="459"/>
      <c r="CY105" s="459"/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/>
      <c r="DJ105" s="459"/>
      <c r="DK105" s="459"/>
      <c r="DL105" s="459"/>
      <c r="DM105" s="459"/>
      <c r="DN105" s="459"/>
      <c r="DO105" s="459"/>
      <c r="DP105" s="459"/>
      <c r="DQ105" s="459"/>
      <c r="DR105" s="459"/>
      <c r="DS105" s="459"/>
      <c r="DT105" s="459"/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59"/>
      <c r="EF105" s="459"/>
      <c r="EG105" s="459"/>
    </row>
    <row r="106" spans="13:137" s="151" customFormat="1" ht="15">
      <c r="M106" s="149"/>
      <c r="N106" s="149"/>
      <c r="O106" s="180"/>
      <c r="P106" s="149"/>
      <c r="Q106" s="149"/>
      <c r="R106" s="149"/>
      <c r="S106" s="153"/>
      <c r="CA106" s="459"/>
      <c r="CB106" s="459"/>
      <c r="CC106" s="459"/>
      <c r="CD106" s="459"/>
      <c r="CE106" s="459"/>
      <c r="CF106" s="459"/>
      <c r="CG106" s="459"/>
      <c r="CH106" s="459"/>
      <c r="CI106" s="459"/>
      <c r="CJ106" s="459"/>
      <c r="CK106" s="459"/>
      <c r="CL106" s="459"/>
      <c r="CM106" s="459"/>
      <c r="CN106" s="459"/>
      <c r="CO106" s="459"/>
      <c r="CP106" s="459"/>
      <c r="CQ106" s="459"/>
      <c r="CR106" s="459"/>
      <c r="CS106" s="459"/>
      <c r="CT106" s="459"/>
      <c r="CU106" s="459"/>
      <c r="CV106" s="459"/>
      <c r="CW106" s="459"/>
      <c r="CX106" s="459"/>
      <c r="CY106" s="459"/>
      <c r="CZ106" s="459"/>
      <c r="DA106" s="459"/>
      <c r="DB106" s="459"/>
      <c r="DC106" s="459"/>
      <c r="DD106" s="459"/>
      <c r="DE106" s="459"/>
      <c r="DF106" s="459"/>
      <c r="DG106" s="459"/>
      <c r="DH106" s="459"/>
      <c r="DI106" s="459"/>
      <c r="DJ106" s="459"/>
      <c r="DK106" s="459"/>
      <c r="DL106" s="459"/>
      <c r="DM106" s="459"/>
      <c r="DN106" s="459"/>
      <c r="DO106" s="459"/>
      <c r="DP106" s="459"/>
      <c r="DQ106" s="459"/>
      <c r="DR106" s="459"/>
      <c r="DS106" s="459"/>
      <c r="DT106" s="459"/>
      <c r="DU106" s="459"/>
      <c r="DV106" s="459"/>
      <c r="DW106" s="459"/>
      <c r="DX106" s="459"/>
      <c r="DY106" s="459"/>
      <c r="DZ106" s="459"/>
      <c r="EA106" s="459"/>
      <c r="EB106" s="459"/>
      <c r="EC106" s="459"/>
      <c r="ED106" s="459"/>
      <c r="EE106" s="459"/>
      <c r="EF106" s="459"/>
      <c r="EG106" s="459"/>
    </row>
    <row r="107" spans="13:137" s="151" customFormat="1" ht="15">
      <c r="M107" s="149"/>
      <c r="N107" s="149"/>
      <c r="O107" s="180"/>
      <c r="P107" s="149"/>
      <c r="Q107" s="149"/>
      <c r="R107" s="149"/>
      <c r="S107" s="153"/>
      <c r="CA107" s="459"/>
      <c r="CB107" s="459"/>
      <c r="CC107" s="459"/>
      <c r="CD107" s="459"/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/>
      <c r="CO107" s="459"/>
      <c r="CP107" s="459"/>
      <c r="CQ107" s="459"/>
      <c r="CR107" s="459"/>
      <c r="CS107" s="459"/>
      <c r="CT107" s="459"/>
      <c r="CU107" s="459"/>
      <c r="CV107" s="459"/>
      <c r="CW107" s="459"/>
      <c r="CX107" s="459"/>
      <c r="CY107" s="459"/>
      <c r="CZ107" s="459"/>
      <c r="DA107" s="459"/>
      <c r="DB107" s="459"/>
      <c r="DC107" s="459"/>
      <c r="DD107" s="459"/>
      <c r="DE107" s="459"/>
      <c r="DF107" s="459"/>
      <c r="DG107" s="459"/>
      <c r="DH107" s="459"/>
      <c r="DI107" s="459"/>
      <c r="DJ107" s="459"/>
      <c r="DK107" s="459"/>
      <c r="DL107" s="459"/>
      <c r="DM107" s="459"/>
      <c r="DN107" s="459"/>
      <c r="DO107" s="459"/>
      <c r="DP107" s="459"/>
      <c r="DQ107" s="459"/>
      <c r="DR107" s="459"/>
      <c r="DS107" s="459"/>
      <c r="DT107" s="459"/>
      <c r="DU107" s="459"/>
      <c r="DV107" s="459"/>
      <c r="DW107" s="459"/>
      <c r="DX107" s="459"/>
      <c r="DY107" s="459"/>
      <c r="DZ107" s="459"/>
      <c r="EA107" s="459"/>
      <c r="EB107" s="459"/>
      <c r="EC107" s="459"/>
      <c r="ED107" s="459"/>
      <c r="EE107" s="459"/>
      <c r="EF107" s="459"/>
      <c r="EG107" s="459"/>
    </row>
    <row r="108" spans="13:137" s="151" customFormat="1" ht="15">
      <c r="M108" s="149"/>
      <c r="N108" s="149"/>
      <c r="O108" s="180"/>
      <c r="P108" s="149"/>
      <c r="Q108" s="149"/>
      <c r="R108" s="149"/>
      <c r="S108" s="153"/>
      <c r="CA108" s="459"/>
      <c r="CB108" s="459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  <c r="CO108" s="459"/>
      <c r="CP108" s="459"/>
      <c r="CQ108" s="459"/>
      <c r="CR108" s="459"/>
      <c r="CS108" s="459"/>
      <c r="CT108" s="459"/>
      <c r="CU108" s="459"/>
      <c r="CV108" s="459"/>
      <c r="CW108" s="459"/>
      <c r="CX108" s="459"/>
      <c r="CY108" s="459"/>
      <c r="CZ108" s="459"/>
      <c r="DA108" s="459"/>
      <c r="DB108" s="459"/>
      <c r="DC108" s="459"/>
      <c r="DD108" s="459"/>
      <c r="DE108" s="459"/>
      <c r="DF108" s="459"/>
      <c r="DG108" s="459"/>
      <c r="DH108" s="459"/>
      <c r="DI108" s="459"/>
      <c r="DJ108" s="459"/>
      <c r="DK108" s="459"/>
      <c r="DL108" s="459"/>
      <c r="DM108" s="459"/>
      <c r="DN108" s="459"/>
      <c r="DO108" s="459"/>
      <c r="DP108" s="459"/>
      <c r="DQ108" s="459"/>
      <c r="DR108" s="459"/>
      <c r="DS108" s="459"/>
      <c r="DT108" s="459"/>
      <c r="DU108" s="459"/>
      <c r="DV108" s="459"/>
      <c r="DW108" s="459"/>
      <c r="DX108" s="459"/>
      <c r="DY108" s="459"/>
      <c r="DZ108" s="459"/>
      <c r="EA108" s="459"/>
      <c r="EB108" s="459"/>
      <c r="EC108" s="459"/>
      <c r="ED108" s="459"/>
      <c r="EE108" s="459"/>
      <c r="EF108" s="459"/>
      <c r="EG108" s="459"/>
    </row>
    <row r="109" spans="13:137" s="151" customFormat="1" ht="15">
      <c r="M109" s="149"/>
      <c r="N109" s="149"/>
      <c r="O109" s="180"/>
      <c r="P109" s="149"/>
      <c r="Q109" s="149"/>
      <c r="R109" s="149"/>
      <c r="S109" s="153"/>
      <c r="CA109" s="459"/>
      <c r="CB109" s="459"/>
      <c r="CC109" s="459"/>
      <c r="CD109" s="459"/>
      <c r="CE109" s="459"/>
      <c r="CF109" s="459"/>
      <c r="CG109" s="459"/>
      <c r="CH109" s="459"/>
      <c r="CI109" s="459"/>
      <c r="CJ109" s="459"/>
      <c r="CK109" s="459"/>
      <c r="CL109" s="459"/>
      <c r="CM109" s="459"/>
      <c r="CN109" s="459"/>
      <c r="CO109" s="459"/>
      <c r="CP109" s="459"/>
      <c r="CQ109" s="459"/>
      <c r="CR109" s="459"/>
      <c r="CS109" s="459"/>
      <c r="CT109" s="459"/>
      <c r="CU109" s="459"/>
      <c r="CV109" s="459"/>
      <c r="CW109" s="459"/>
      <c r="CX109" s="459"/>
      <c r="CY109" s="459"/>
      <c r="CZ109" s="459"/>
      <c r="DA109" s="459"/>
      <c r="DB109" s="459"/>
      <c r="DC109" s="459"/>
      <c r="DD109" s="459"/>
      <c r="DE109" s="459"/>
      <c r="DF109" s="459"/>
      <c r="DG109" s="459"/>
      <c r="DH109" s="459"/>
      <c r="DI109" s="459"/>
      <c r="DJ109" s="459"/>
      <c r="DK109" s="459"/>
      <c r="DL109" s="459"/>
      <c r="DM109" s="459"/>
      <c r="DN109" s="459"/>
      <c r="DO109" s="459"/>
      <c r="DP109" s="459"/>
      <c r="DQ109" s="459"/>
      <c r="DR109" s="459"/>
      <c r="DS109" s="459"/>
      <c r="DT109" s="459"/>
      <c r="DU109" s="459"/>
      <c r="DV109" s="459"/>
      <c r="DW109" s="459"/>
      <c r="DX109" s="459"/>
      <c r="DY109" s="459"/>
      <c r="DZ109" s="459"/>
      <c r="EA109" s="459"/>
      <c r="EB109" s="459"/>
      <c r="EC109" s="459"/>
      <c r="ED109" s="459"/>
      <c r="EE109" s="459"/>
      <c r="EF109" s="459"/>
      <c r="EG109" s="459"/>
    </row>
    <row r="110" spans="13:137" s="151" customFormat="1" ht="15">
      <c r="M110" s="149"/>
      <c r="N110" s="149"/>
      <c r="O110" s="180"/>
      <c r="P110" s="149"/>
      <c r="Q110" s="149"/>
      <c r="R110" s="149"/>
      <c r="S110" s="153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  <c r="CR110" s="459"/>
      <c r="CS110" s="459"/>
      <c r="CT110" s="459"/>
      <c r="CU110" s="459"/>
      <c r="CV110" s="459"/>
      <c r="CW110" s="459"/>
      <c r="CX110" s="459"/>
      <c r="CY110" s="459"/>
      <c r="CZ110" s="459"/>
      <c r="DA110" s="459"/>
      <c r="DB110" s="459"/>
      <c r="DC110" s="459"/>
      <c r="DD110" s="459"/>
      <c r="DE110" s="459"/>
      <c r="DF110" s="459"/>
      <c r="DG110" s="459"/>
      <c r="DH110" s="459"/>
      <c r="DI110" s="459"/>
      <c r="DJ110" s="459"/>
      <c r="DK110" s="459"/>
      <c r="DL110" s="459"/>
      <c r="DM110" s="459"/>
      <c r="DN110" s="459"/>
      <c r="DO110" s="459"/>
      <c r="DP110" s="459"/>
      <c r="DQ110" s="459"/>
      <c r="DR110" s="459"/>
      <c r="DS110" s="459"/>
      <c r="DT110" s="459"/>
      <c r="DU110" s="459"/>
      <c r="DV110" s="459"/>
      <c r="DW110" s="459"/>
      <c r="DX110" s="459"/>
      <c r="DY110" s="459"/>
      <c r="DZ110" s="459"/>
      <c r="EA110" s="459"/>
      <c r="EB110" s="459"/>
      <c r="EC110" s="459"/>
      <c r="ED110" s="459"/>
      <c r="EE110" s="459"/>
      <c r="EF110" s="459"/>
      <c r="EG110" s="459"/>
    </row>
    <row r="111" spans="13:137" s="151" customFormat="1" ht="15">
      <c r="M111" s="149"/>
      <c r="N111" s="149"/>
      <c r="O111" s="180"/>
      <c r="P111" s="149"/>
      <c r="Q111" s="149"/>
      <c r="R111" s="149"/>
      <c r="S111" s="153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59"/>
      <c r="CQ111" s="459"/>
      <c r="CR111" s="459"/>
      <c r="CS111" s="459"/>
      <c r="CT111" s="459"/>
      <c r="CU111" s="459"/>
      <c r="CV111" s="459"/>
      <c r="CW111" s="459"/>
      <c r="CX111" s="459"/>
      <c r="CY111" s="459"/>
      <c r="CZ111" s="459"/>
      <c r="DA111" s="459"/>
      <c r="DB111" s="459"/>
      <c r="DC111" s="459"/>
      <c r="DD111" s="459"/>
      <c r="DE111" s="459"/>
      <c r="DF111" s="459"/>
      <c r="DG111" s="459"/>
      <c r="DH111" s="459"/>
      <c r="DI111" s="459"/>
      <c r="DJ111" s="459"/>
      <c r="DK111" s="459"/>
      <c r="DL111" s="459"/>
      <c r="DM111" s="459"/>
      <c r="DN111" s="459"/>
      <c r="DO111" s="459"/>
      <c r="DP111" s="459"/>
      <c r="DQ111" s="459"/>
      <c r="DR111" s="459"/>
      <c r="DS111" s="459"/>
      <c r="DT111" s="459"/>
      <c r="DU111" s="459"/>
      <c r="DV111" s="459"/>
      <c r="DW111" s="459"/>
      <c r="DX111" s="459"/>
      <c r="DY111" s="459"/>
      <c r="DZ111" s="459"/>
      <c r="EA111" s="459"/>
      <c r="EB111" s="459"/>
      <c r="EC111" s="459"/>
      <c r="ED111" s="459"/>
      <c r="EE111" s="459"/>
      <c r="EF111" s="459"/>
      <c r="EG111" s="459"/>
    </row>
    <row r="112" spans="13:137" s="151" customFormat="1" ht="15">
      <c r="M112" s="149"/>
      <c r="N112" s="149"/>
      <c r="O112" s="180"/>
      <c r="P112" s="149"/>
      <c r="Q112" s="149"/>
      <c r="R112" s="149"/>
      <c r="S112" s="153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59"/>
      <c r="CQ112" s="459"/>
      <c r="CR112" s="459"/>
      <c r="CS112" s="459"/>
      <c r="CT112" s="459"/>
      <c r="CU112" s="459"/>
      <c r="CV112" s="459"/>
      <c r="CW112" s="459"/>
      <c r="CX112" s="459"/>
      <c r="CY112" s="459"/>
      <c r="CZ112" s="459"/>
      <c r="DA112" s="459"/>
      <c r="DB112" s="459"/>
      <c r="DC112" s="459"/>
      <c r="DD112" s="459"/>
      <c r="DE112" s="459"/>
      <c r="DF112" s="459"/>
      <c r="DG112" s="459"/>
      <c r="DH112" s="459"/>
      <c r="DI112" s="459"/>
      <c r="DJ112" s="459"/>
      <c r="DK112" s="459"/>
      <c r="DL112" s="459"/>
      <c r="DM112" s="459"/>
      <c r="DN112" s="459"/>
      <c r="DO112" s="459"/>
      <c r="DP112" s="459"/>
      <c r="DQ112" s="459"/>
      <c r="DR112" s="459"/>
      <c r="DS112" s="459"/>
      <c r="DT112" s="459"/>
      <c r="DU112" s="459"/>
      <c r="DV112" s="459"/>
      <c r="DW112" s="459"/>
      <c r="DX112" s="459"/>
      <c r="DY112" s="459"/>
      <c r="DZ112" s="459"/>
      <c r="EA112" s="459"/>
      <c r="EB112" s="459"/>
      <c r="EC112" s="459"/>
      <c r="ED112" s="459"/>
      <c r="EE112" s="459"/>
      <c r="EF112" s="459"/>
      <c r="EG112" s="459"/>
    </row>
    <row r="113" spans="13:137" s="151" customFormat="1" ht="15">
      <c r="M113" s="149"/>
      <c r="N113" s="149"/>
      <c r="O113" s="180"/>
      <c r="P113" s="149"/>
      <c r="Q113" s="149"/>
      <c r="R113" s="149"/>
      <c r="S113" s="153"/>
      <c r="CA113" s="459"/>
      <c r="CB113" s="459"/>
      <c r="CC113" s="459"/>
      <c r="CD113" s="459"/>
      <c r="CE113" s="459"/>
      <c r="CF113" s="459"/>
      <c r="CG113" s="459"/>
      <c r="CH113" s="459"/>
      <c r="CI113" s="459"/>
      <c r="CJ113" s="459"/>
      <c r="CK113" s="459"/>
      <c r="CL113" s="459"/>
      <c r="CM113" s="459"/>
      <c r="CN113" s="459"/>
      <c r="CO113" s="459"/>
      <c r="CP113" s="459"/>
      <c r="CQ113" s="459"/>
      <c r="CR113" s="459"/>
      <c r="CS113" s="459"/>
      <c r="CT113" s="459"/>
      <c r="CU113" s="459"/>
      <c r="CV113" s="459"/>
      <c r="CW113" s="459"/>
      <c r="CX113" s="459"/>
      <c r="CY113" s="459"/>
      <c r="CZ113" s="459"/>
      <c r="DA113" s="459"/>
      <c r="DB113" s="459"/>
      <c r="DC113" s="459"/>
      <c r="DD113" s="459"/>
      <c r="DE113" s="459"/>
      <c r="DF113" s="459"/>
      <c r="DG113" s="459"/>
      <c r="DH113" s="459"/>
      <c r="DI113" s="459"/>
      <c r="DJ113" s="459"/>
      <c r="DK113" s="459"/>
      <c r="DL113" s="459"/>
      <c r="DM113" s="459"/>
      <c r="DN113" s="459"/>
      <c r="DO113" s="459"/>
      <c r="DP113" s="459"/>
      <c r="DQ113" s="459"/>
      <c r="DR113" s="459"/>
      <c r="DS113" s="459"/>
      <c r="DT113" s="459"/>
      <c r="DU113" s="459"/>
      <c r="DV113" s="459"/>
      <c r="DW113" s="459"/>
      <c r="DX113" s="459"/>
      <c r="DY113" s="459"/>
      <c r="DZ113" s="459"/>
      <c r="EA113" s="459"/>
      <c r="EB113" s="459"/>
      <c r="EC113" s="459"/>
      <c r="ED113" s="459"/>
      <c r="EE113" s="459"/>
      <c r="EF113" s="459"/>
      <c r="EG113" s="459"/>
    </row>
    <row r="114" spans="13:137" s="151" customFormat="1" ht="15">
      <c r="M114" s="149"/>
      <c r="N114" s="149"/>
      <c r="O114" s="180"/>
      <c r="P114" s="149"/>
      <c r="Q114" s="149"/>
      <c r="R114" s="149"/>
      <c r="S114" s="153"/>
      <c r="CA114" s="459"/>
      <c r="CB114" s="459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  <c r="CO114" s="459"/>
      <c r="CP114" s="459"/>
      <c r="CQ114" s="459"/>
      <c r="CR114" s="459"/>
      <c r="CS114" s="459"/>
      <c r="CT114" s="459"/>
      <c r="CU114" s="459"/>
      <c r="CV114" s="459"/>
      <c r="CW114" s="459"/>
      <c r="CX114" s="459"/>
      <c r="CY114" s="459"/>
      <c r="CZ114" s="459"/>
      <c r="DA114" s="459"/>
      <c r="DB114" s="459"/>
      <c r="DC114" s="459"/>
      <c r="DD114" s="459"/>
      <c r="DE114" s="459"/>
      <c r="DF114" s="459"/>
      <c r="DG114" s="459"/>
      <c r="DH114" s="459"/>
      <c r="DI114" s="459"/>
      <c r="DJ114" s="459"/>
      <c r="DK114" s="459"/>
      <c r="DL114" s="459"/>
      <c r="DM114" s="459"/>
      <c r="DN114" s="459"/>
      <c r="DO114" s="459"/>
      <c r="DP114" s="459"/>
      <c r="DQ114" s="459"/>
      <c r="DR114" s="459"/>
      <c r="DS114" s="459"/>
      <c r="DT114" s="459"/>
      <c r="DU114" s="459"/>
      <c r="DV114" s="459"/>
      <c r="DW114" s="459"/>
      <c r="DX114" s="459"/>
      <c r="DY114" s="459"/>
      <c r="DZ114" s="459"/>
      <c r="EA114" s="459"/>
      <c r="EB114" s="459"/>
      <c r="EC114" s="459"/>
      <c r="ED114" s="459"/>
      <c r="EE114" s="459"/>
      <c r="EF114" s="459"/>
      <c r="EG114" s="459"/>
    </row>
    <row r="115" spans="13:137" s="151" customFormat="1" ht="15">
      <c r="M115" s="149"/>
      <c r="N115" s="149"/>
      <c r="O115" s="180"/>
      <c r="P115" s="149"/>
      <c r="Q115" s="149"/>
      <c r="R115" s="149"/>
      <c r="S115" s="153"/>
      <c r="CA115" s="459"/>
      <c r="CB115" s="459"/>
      <c r="CC115" s="459"/>
      <c r="CD115" s="459"/>
      <c r="CE115" s="459"/>
      <c r="CF115" s="459"/>
      <c r="CG115" s="459"/>
      <c r="CH115" s="459"/>
      <c r="CI115" s="459"/>
      <c r="CJ115" s="459"/>
      <c r="CK115" s="459"/>
      <c r="CL115" s="459"/>
      <c r="CM115" s="459"/>
      <c r="CN115" s="459"/>
      <c r="CO115" s="459"/>
      <c r="CP115" s="459"/>
      <c r="CQ115" s="459"/>
      <c r="CR115" s="459"/>
      <c r="CS115" s="459"/>
      <c r="CT115" s="459"/>
      <c r="CU115" s="459"/>
      <c r="CV115" s="459"/>
      <c r="CW115" s="459"/>
      <c r="CX115" s="459"/>
      <c r="CY115" s="459"/>
      <c r="CZ115" s="459"/>
      <c r="DA115" s="459"/>
      <c r="DB115" s="459"/>
      <c r="DC115" s="459"/>
      <c r="DD115" s="459"/>
      <c r="DE115" s="459"/>
      <c r="DF115" s="459"/>
      <c r="DG115" s="459"/>
      <c r="DH115" s="459"/>
      <c r="DI115" s="459"/>
      <c r="DJ115" s="459"/>
      <c r="DK115" s="459"/>
      <c r="DL115" s="459"/>
      <c r="DM115" s="459"/>
      <c r="DN115" s="459"/>
      <c r="DO115" s="459"/>
      <c r="DP115" s="459"/>
      <c r="DQ115" s="459"/>
      <c r="DR115" s="459"/>
      <c r="DS115" s="459"/>
      <c r="DT115" s="459"/>
      <c r="DU115" s="459"/>
      <c r="DV115" s="459"/>
      <c r="DW115" s="459"/>
      <c r="DX115" s="459"/>
      <c r="DY115" s="459"/>
      <c r="DZ115" s="459"/>
      <c r="EA115" s="459"/>
      <c r="EB115" s="459"/>
      <c r="EC115" s="459"/>
      <c r="ED115" s="459"/>
      <c r="EE115" s="459"/>
      <c r="EF115" s="459"/>
      <c r="EG115" s="459"/>
    </row>
    <row r="116" spans="13:137" s="151" customFormat="1" ht="15">
      <c r="M116" s="149"/>
      <c r="N116" s="149"/>
      <c r="O116" s="180"/>
      <c r="P116" s="149"/>
      <c r="Q116" s="149"/>
      <c r="R116" s="149"/>
      <c r="S116" s="153"/>
      <c r="CA116" s="459"/>
      <c r="CB116" s="459"/>
      <c r="CC116" s="459"/>
      <c r="CD116" s="459"/>
      <c r="CE116" s="459"/>
      <c r="CF116" s="459"/>
      <c r="CG116" s="459"/>
      <c r="CH116" s="459"/>
      <c r="CI116" s="459"/>
      <c r="CJ116" s="459"/>
      <c r="CK116" s="459"/>
      <c r="CL116" s="459"/>
      <c r="CM116" s="459"/>
      <c r="CN116" s="459"/>
      <c r="CO116" s="459"/>
      <c r="CP116" s="459"/>
      <c r="CQ116" s="459"/>
      <c r="CR116" s="459"/>
      <c r="CS116" s="459"/>
      <c r="CT116" s="459"/>
      <c r="CU116" s="459"/>
      <c r="CV116" s="459"/>
      <c r="CW116" s="459"/>
      <c r="CX116" s="459"/>
      <c r="CY116" s="459"/>
      <c r="CZ116" s="459"/>
      <c r="DA116" s="459"/>
      <c r="DB116" s="459"/>
      <c r="DC116" s="459"/>
      <c r="DD116" s="459"/>
      <c r="DE116" s="459"/>
      <c r="DF116" s="459"/>
      <c r="DG116" s="459"/>
      <c r="DH116" s="459"/>
      <c r="DI116" s="459"/>
      <c r="DJ116" s="459"/>
      <c r="DK116" s="459"/>
      <c r="DL116" s="459"/>
      <c r="DM116" s="459"/>
      <c r="DN116" s="459"/>
      <c r="DO116" s="459"/>
      <c r="DP116" s="459"/>
      <c r="DQ116" s="459"/>
      <c r="DR116" s="459"/>
      <c r="DS116" s="459"/>
      <c r="DT116" s="459"/>
      <c r="DU116" s="459"/>
      <c r="DV116" s="459"/>
      <c r="DW116" s="459"/>
      <c r="DX116" s="459"/>
      <c r="DY116" s="459"/>
      <c r="DZ116" s="459"/>
      <c r="EA116" s="459"/>
      <c r="EB116" s="459"/>
      <c r="EC116" s="459"/>
      <c r="ED116" s="459"/>
      <c r="EE116" s="459"/>
      <c r="EF116" s="459"/>
      <c r="EG116" s="459"/>
    </row>
    <row r="117" spans="13:137" s="151" customFormat="1" ht="15">
      <c r="M117" s="149"/>
      <c r="N117" s="149"/>
      <c r="O117" s="180"/>
      <c r="P117" s="149"/>
      <c r="Q117" s="149"/>
      <c r="R117" s="149"/>
      <c r="S117" s="153"/>
      <c r="CA117" s="459"/>
      <c r="CB117" s="459"/>
      <c r="CC117" s="459"/>
      <c r="CD117" s="459"/>
      <c r="CE117" s="459"/>
      <c r="CF117" s="459"/>
      <c r="CG117" s="459"/>
      <c r="CH117" s="459"/>
      <c r="CI117" s="459"/>
      <c r="CJ117" s="459"/>
      <c r="CK117" s="459"/>
      <c r="CL117" s="459"/>
      <c r="CM117" s="459"/>
      <c r="CN117" s="459"/>
      <c r="CO117" s="459"/>
      <c r="CP117" s="459"/>
      <c r="CQ117" s="459"/>
      <c r="CR117" s="459"/>
      <c r="CS117" s="459"/>
      <c r="CT117" s="459"/>
      <c r="CU117" s="459"/>
      <c r="CV117" s="459"/>
      <c r="CW117" s="459"/>
      <c r="CX117" s="459"/>
      <c r="CY117" s="459"/>
      <c r="CZ117" s="459"/>
      <c r="DA117" s="459"/>
      <c r="DB117" s="459"/>
      <c r="DC117" s="459"/>
      <c r="DD117" s="459"/>
      <c r="DE117" s="459"/>
      <c r="DF117" s="459"/>
      <c r="DG117" s="459"/>
      <c r="DH117" s="459"/>
      <c r="DI117" s="459"/>
      <c r="DJ117" s="459"/>
      <c r="DK117" s="459"/>
      <c r="DL117" s="459"/>
      <c r="DM117" s="459"/>
      <c r="DN117" s="459"/>
      <c r="DO117" s="459"/>
      <c r="DP117" s="459"/>
      <c r="DQ117" s="459"/>
      <c r="DR117" s="459"/>
      <c r="DS117" s="459"/>
      <c r="DT117" s="459"/>
      <c r="DU117" s="459"/>
      <c r="DV117" s="459"/>
      <c r="DW117" s="459"/>
      <c r="DX117" s="459"/>
      <c r="DY117" s="459"/>
      <c r="DZ117" s="459"/>
      <c r="EA117" s="459"/>
      <c r="EB117" s="459"/>
      <c r="EC117" s="459"/>
      <c r="ED117" s="459"/>
      <c r="EE117" s="459"/>
      <c r="EF117" s="459"/>
      <c r="EG117" s="459"/>
    </row>
    <row r="118" spans="13:137" s="151" customFormat="1" ht="15">
      <c r="M118" s="149"/>
      <c r="N118" s="149"/>
      <c r="O118" s="180"/>
      <c r="P118" s="149"/>
      <c r="Q118" s="149"/>
      <c r="R118" s="149"/>
      <c r="S118" s="153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  <c r="CY118" s="459"/>
      <c r="CZ118" s="459"/>
      <c r="DA118" s="459"/>
      <c r="DB118" s="459"/>
      <c r="DC118" s="459"/>
      <c r="DD118" s="459"/>
      <c r="DE118" s="459"/>
      <c r="DF118" s="459"/>
      <c r="DG118" s="459"/>
      <c r="DH118" s="459"/>
      <c r="DI118" s="459"/>
      <c r="DJ118" s="459"/>
      <c r="DK118" s="459"/>
      <c r="DL118" s="459"/>
      <c r="DM118" s="459"/>
      <c r="DN118" s="459"/>
      <c r="DO118" s="459"/>
      <c r="DP118" s="459"/>
      <c r="DQ118" s="459"/>
      <c r="DR118" s="459"/>
      <c r="DS118" s="459"/>
      <c r="DT118" s="459"/>
      <c r="DU118" s="459"/>
      <c r="DV118" s="459"/>
      <c r="DW118" s="459"/>
      <c r="DX118" s="459"/>
      <c r="DY118" s="459"/>
      <c r="DZ118" s="459"/>
      <c r="EA118" s="459"/>
      <c r="EB118" s="459"/>
      <c r="EC118" s="459"/>
      <c r="ED118" s="459"/>
      <c r="EE118" s="459"/>
      <c r="EF118" s="459"/>
      <c r="EG118" s="459"/>
    </row>
    <row r="119" spans="13:137" s="151" customFormat="1" ht="15">
      <c r="M119" s="149"/>
      <c r="N119" s="149"/>
      <c r="O119" s="180"/>
      <c r="P119" s="149"/>
      <c r="Q119" s="149"/>
      <c r="R119" s="149"/>
      <c r="S119" s="153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59"/>
      <c r="CX119" s="459"/>
      <c r="CY119" s="459"/>
      <c r="CZ119" s="459"/>
      <c r="DA119" s="459"/>
      <c r="DB119" s="459"/>
      <c r="DC119" s="459"/>
      <c r="DD119" s="459"/>
      <c r="DE119" s="459"/>
      <c r="DF119" s="459"/>
      <c r="DG119" s="459"/>
      <c r="DH119" s="459"/>
      <c r="DI119" s="459"/>
      <c r="DJ119" s="459"/>
      <c r="DK119" s="459"/>
      <c r="DL119" s="459"/>
      <c r="DM119" s="459"/>
      <c r="DN119" s="459"/>
      <c r="DO119" s="459"/>
      <c r="DP119" s="459"/>
      <c r="DQ119" s="459"/>
      <c r="DR119" s="459"/>
      <c r="DS119" s="459"/>
      <c r="DT119" s="459"/>
      <c r="DU119" s="459"/>
      <c r="DV119" s="459"/>
      <c r="DW119" s="459"/>
      <c r="DX119" s="459"/>
      <c r="DY119" s="459"/>
      <c r="DZ119" s="459"/>
      <c r="EA119" s="459"/>
      <c r="EB119" s="459"/>
      <c r="EC119" s="459"/>
      <c r="ED119" s="459"/>
      <c r="EE119" s="459"/>
      <c r="EF119" s="459"/>
      <c r="EG119" s="459"/>
    </row>
    <row r="120" spans="13:137" s="151" customFormat="1" ht="15">
      <c r="M120" s="149"/>
      <c r="N120" s="149"/>
      <c r="O120" s="180"/>
      <c r="P120" s="149"/>
      <c r="Q120" s="149"/>
      <c r="R120" s="149"/>
      <c r="S120" s="153"/>
      <c r="CA120" s="459"/>
      <c r="CB120" s="459"/>
      <c r="CC120" s="459"/>
      <c r="CD120" s="459"/>
      <c r="CE120" s="459"/>
      <c r="CF120" s="459"/>
      <c r="CG120" s="459"/>
      <c r="CH120" s="459"/>
      <c r="CI120" s="459"/>
      <c r="CJ120" s="459"/>
      <c r="CK120" s="459"/>
      <c r="CL120" s="459"/>
      <c r="CM120" s="459"/>
      <c r="CN120" s="459"/>
      <c r="CO120" s="459"/>
      <c r="CP120" s="459"/>
      <c r="CQ120" s="459"/>
      <c r="CR120" s="459"/>
      <c r="CS120" s="459"/>
      <c r="CT120" s="459"/>
      <c r="CU120" s="459"/>
      <c r="CV120" s="459"/>
      <c r="CW120" s="459"/>
      <c r="CX120" s="459"/>
      <c r="CY120" s="459"/>
      <c r="CZ120" s="459"/>
      <c r="DA120" s="459"/>
      <c r="DB120" s="459"/>
      <c r="DC120" s="459"/>
      <c r="DD120" s="459"/>
      <c r="DE120" s="459"/>
      <c r="DF120" s="459"/>
      <c r="DG120" s="459"/>
      <c r="DH120" s="459"/>
      <c r="DI120" s="459"/>
      <c r="DJ120" s="459"/>
      <c r="DK120" s="459"/>
      <c r="DL120" s="459"/>
      <c r="DM120" s="459"/>
      <c r="DN120" s="459"/>
      <c r="DO120" s="459"/>
      <c r="DP120" s="459"/>
      <c r="DQ120" s="459"/>
      <c r="DR120" s="459"/>
      <c r="DS120" s="459"/>
      <c r="DT120" s="459"/>
      <c r="DU120" s="459"/>
      <c r="DV120" s="459"/>
      <c r="DW120" s="459"/>
      <c r="DX120" s="459"/>
      <c r="DY120" s="459"/>
      <c r="DZ120" s="459"/>
      <c r="EA120" s="459"/>
      <c r="EB120" s="459"/>
      <c r="EC120" s="459"/>
      <c r="ED120" s="459"/>
      <c r="EE120" s="459"/>
      <c r="EF120" s="459"/>
      <c r="EG120" s="459"/>
    </row>
    <row r="121" spans="13:137" s="151" customFormat="1" ht="15">
      <c r="M121" s="149"/>
      <c r="N121" s="149"/>
      <c r="O121" s="180"/>
      <c r="P121" s="149"/>
      <c r="Q121" s="149"/>
      <c r="R121" s="149"/>
      <c r="S121" s="153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59"/>
      <c r="CQ121" s="459"/>
      <c r="CR121" s="459"/>
      <c r="CS121" s="459"/>
      <c r="CT121" s="459"/>
      <c r="CU121" s="459"/>
      <c r="CV121" s="459"/>
      <c r="CW121" s="459"/>
      <c r="CX121" s="459"/>
      <c r="CY121" s="459"/>
      <c r="CZ121" s="459"/>
      <c r="DA121" s="459"/>
      <c r="DB121" s="459"/>
      <c r="DC121" s="459"/>
      <c r="DD121" s="459"/>
      <c r="DE121" s="459"/>
      <c r="DF121" s="459"/>
      <c r="DG121" s="459"/>
      <c r="DH121" s="459"/>
      <c r="DI121" s="459"/>
      <c r="DJ121" s="459"/>
      <c r="DK121" s="459"/>
      <c r="DL121" s="459"/>
      <c r="DM121" s="459"/>
      <c r="DN121" s="459"/>
      <c r="DO121" s="459"/>
      <c r="DP121" s="459"/>
      <c r="DQ121" s="459"/>
      <c r="DR121" s="459"/>
      <c r="DS121" s="459"/>
      <c r="DT121" s="459"/>
      <c r="DU121" s="459"/>
      <c r="DV121" s="459"/>
      <c r="DW121" s="459"/>
      <c r="DX121" s="459"/>
      <c r="DY121" s="459"/>
      <c r="DZ121" s="459"/>
      <c r="EA121" s="459"/>
      <c r="EB121" s="459"/>
      <c r="EC121" s="459"/>
      <c r="ED121" s="459"/>
      <c r="EE121" s="459"/>
      <c r="EF121" s="459"/>
      <c r="EG121" s="459"/>
    </row>
    <row r="122" spans="13:137" s="151" customFormat="1" ht="15">
      <c r="M122" s="149"/>
      <c r="N122" s="149"/>
      <c r="O122" s="180"/>
      <c r="P122" s="149"/>
      <c r="Q122" s="149"/>
      <c r="R122" s="149"/>
      <c r="S122" s="153"/>
      <c r="CA122" s="459"/>
      <c r="CB122" s="459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59"/>
      <c r="CQ122" s="459"/>
      <c r="CR122" s="459"/>
      <c r="CS122" s="459"/>
      <c r="CT122" s="459"/>
      <c r="CU122" s="459"/>
      <c r="CV122" s="459"/>
      <c r="CW122" s="459"/>
      <c r="CX122" s="459"/>
      <c r="CY122" s="459"/>
      <c r="CZ122" s="459"/>
      <c r="DA122" s="459"/>
      <c r="DB122" s="459"/>
      <c r="DC122" s="459"/>
      <c r="DD122" s="459"/>
      <c r="DE122" s="459"/>
      <c r="DF122" s="459"/>
      <c r="DG122" s="459"/>
      <c r="DH122" s="459"/>
      <c r="DI122" s="459"/>
      <c r="DJ122" s="459"/>
      <c r="DK122" s="459"/>
      <c r="DL122" s="459"/>
      <c r="DM122" s="459"/>
      <c r="DN122" s="459"/>
      <c r="DO122" s="459"/>
      <c r="DP122" s="459"/>
      <c r="DQ122" s="459"/>
      <c r="DR122" s="459"/>
      <c r="DS122" s="459"/>
      <c r="DT122" s="459"/>
      <c r="DU122" s="459"/>
      <c r="DV122" s="459"/>
      <c r="DW122" s="459"/>
      <c r="DX122" s="459"/>
      <c r="DY122" s="459"/>
      <c r="DZ122" s="459"/>
      <c r="EA122" s="459"/>
      <c r="EB122" s="459"/>
      <c r="EC122" s="459"/>
      <c r="ED122" s="459"/>
      <c r="EE122" s="459"/>
      <c r="EF122" s="459"/>
      <c r="EG122" s="459"/>
    </row>
    <row r="123" spans="13:137" s="151" customFormat="1" ht="15">
      <c r="M123" s="149"/>
      <c r="N123" s="149"/>
      <c r="O123" s="180"/>
      <c r="P123" s="149"/>
      <c r="Q123" s="149"/>
      <c r="R123" s="149"/>
      <c r="S123" s="153"/>
      <c r="CA123" s="459"/>
      <c r="CB123" s="459"/>
      <c r="CC123" s="459"/>
      <c r="CD123" s="459"/>
      <c r="CE123" s="459"/>
      <c r="CF123" s="459"/>
      <c r="CG123" s="459"/>
      <c r="CH123" s="459"/>
      <c r="CI123" s="459"/>
      <c r="CJ123" s="459"/>
      <c r="CK123" s="459"/>
      <c r="CL123" s="459"/>
      <c r="CM123" s="459"/>
      <c r="CN123" s="459"/>
      <c r="CO123" s="459"/>
      <c r="CP123" s="459"/>
      <c r="CQ123" s="459"/>
      <c r="CR123" s="459"/>
      <c r="CS123" s="459"/>
      <c r="CT123" s="459"/>
      <c r="CU123" s="459"/>
      <c r="CV123" s="459"/>
      <c r="CW123" s="459"/>
      <c r="CX123" s="459"/>
      <c r="CY123" s="459"/>
      <c r="CZ123" s="459"/>
      <c r="DA123" s="459"/>
      <c r="DB123" s="459"/>
      <c r="DC123" s="459"/>
      <c r="DD123" s="459"/>
      <c r="DE123" s="459"/>
      <c r="DF123" s="459"/>
      <c r="DG123" s="459"/>
      <c r="DH123" s="459"/>
      <c r="DI123" s="459"/>
      <c r="DJ123" s="459"/>
      <c r="DK123" s="459"/>
      <c r="DL123" s="459"/>
      <c r="DM123" s="459"/>
      <c r="DN123" s="459"/>
      <c r="DO123" s="459"/>
      <c r="DP123" s="459"/>
      <c r="DQ123" s="459"/>
      <c r="DR123" s="459"/>
      <c r="DS123" s="459"/>
      <c r="DT123" s="459"/>
      <c r="DU123" s="459"/>
      <c r="DV123" s="459"/>
      <c r="DW123" s="459"/>
      <c r="DX123" s="459"/>
      <c r="DY123" s="459"/>
      <c r="DZ123" s="459"/>
      <c r="EA123" s="459"/>
      <c r="EB123" s="459"/>
      <c r="EC123" s="459"/>
      <c r="ED123" s="459"/>
      <c r="EE123" s="459"/>
      <c r="EF123" s="459"/>
      <c r="EG123" s="459"/>
    </row>
    <row r="124" spans="13:137" s="151" customFormat="1" ht="15">
      <c r="M124" s="149"/>
      <c r="N124" s="149"/>
      <c r="O124" s="180"/>
      <c r="P124" s="149"/>
      <c r="Q124" s="149"/>
      <c r="R124" s="149"/>
      <c r="S124" s="153"/>
      <c r="CA124" s="459"/>
      <c r="CB124" s="459"/>
      <c r="CC124" s="459"/>
      <c r="CD124" s="459"/>
      <c r="CE124" s="459"/>
      <c r="CF124" s="459"/>
      <c r="CG124" s="459"/>
      <c r="CH124" s="459"/>
      <c r="CI124" s="459"/>
      <c r="CJ124" s="459"/>
      <c r="CK124" s="459"/>
      <c r="CL124" s="459"/>
      <c r="CM124" s="459"/>
      <c r="CN124" s="459"/>
      <c r="CO124" s="459"/>
      <c r="CP124" s="459"/>
      <c r="CQ124" s="459"/>
      <c r="CR124" s="459"/>
      <c r="CS124" s="459"/>
      <c r="CT124" s="459"/>
      <c r="CU124" s="459"/>
      <c r="CV124" s="459"/>
      <c r="CW124" s="459"/>
      <c r="CX124" s="459"/>
      <c r="CY124" s="459"/>
      <c r="CZ124" s="459"/>
      <c r="DA124" s="459"/>
      <c r="DB124" s="459"/>
      <c r="DC124" s="459"/>
      <c r="DD124" s="459"/>
      <c r="DE124" s="459"/>
      <c r="DF124" s="459"/>
      <c r="DG124" s="459"/>
      <c r="DH124" s="459"/>
      <c r="DI124" s="459"/>
      <c r="DJ124" s="459"/>
      <c r="DK124" s="459"/>
      <c r="DL124" s="459"/>
      <c r="DM124" s="459"/>
      <c r="DN124" s="459"/>
      <c r="DO124" s="459"/>
      <c r="DP124" s="459"/>
      <c r="DQ124" s="459"/>
      <c r="DR124" s="459"/>
      <c r="DS124" s="459"/>
      <c r="DT124" s="459"/>
      <c r="DU124" s="459"/>
      <c r="DV124" s="459"/>
      <c r="DW124" s="459"/>
      <c r="DX124" s="459"/>
      <c r="DY124" s="459"/>
      <c r="DZ124" s="459"/>
      <c r="EA124" s="459"/>
      <c r="EB124" s="459"/>
      <c r="EC124" s="459"/>
      <c r="ED124" s="459"/>
      <c r="EE124" s="459"/>
      <c r="EF124" s="459"/>
      <c r="EG124" s="459"/>
    </row>
    <row r="125" spans="13:137" s="151" customFormat="1" ht="15">
      <c r="M125" s="149"/>
      <c r="N125" s="149"/>
      <c r="O125" s="180"/>
      <c r="P125" s="149"/>
      <c r="Q125" s="149"/>
      <c r="R125" s="149"/>
      <c r="S125" s="153"/>
      <c r="CA125" s="459"/>
      <c r="CB125" s="459"/>
      <c r="CC125" s="459"/>
      <c r="CD125" s="459"/>
      <c r="CE125" s="459"/>
      <c r="CF125" s="459"/>
      <c r="CG125" s="459"/>
      <c r="CH125" s="459"/>
      <c r="CI125" s="459"/>
      <c r="CJ125" s="459"/>
      <c r="CK125" s="459"/>
      <c r="CL125" s="459"/>
      <c r="CM125" s="459"/>
      <c r="CN125" s="459"/>
      <c r="CO125" s="459"/>
      <c r="CP125" s="459"/>
      <c r="CQ125" s="459"/>
      <c r="CR125" s="459"/>
      <c r="CS125" s="459"/>
      <c r="CT125" s="459"/>
      <c r="CU125" s="459"/>
      <c r="CV125" s="459"/>
      <c r="CW125" s="459"/>
      <c r="CX125" s="459"/>
      <c r="CY125" s="459"/>
      <c r="CZ125" s="459"/>
      <c r="DA125" s="459"/>
      <c r="DB125" s="459"/>
      <c r="DC125" s="459"/>
      <c r="DD125" s="459"/>
      <c r="DE125" s="459"/>
      <c r="DF125" s="459"/>
      <c r="DG125" s="459"/>
      <c r="DH125" s="459"/>
      <c r="DI125" s="459"/>
      <c r="DJ125" s="459"/>
      <c r="DK125" s="459"/>
      <c r="DL125" s="459"/>
      <c r="DM125" s="459"/>
      <c r="DN125" s="459"/>
      <c r="DO125" s="459"/>
      <c r="DP125" s="459"/>
      <c r="DQ125" s="459"/>
      <c r="DR125" s="459"/>
      <c r="DS125" s="459"/>
      <c r="DT125" s="459"/>
      <c r="DU125" s="459"/>
      <c r="DV125" s="459"/>
      <c r="DW125" s="459"/>
      <c r="DX125" s="459"/>
      <c r="DY125" s="459"/>
      <c r="DZ125" s="459"/>
      <c r="EA125" s="459"/>
      <c r="EB125" s="459"/>
      <c r="EC125" s="459"/>
      <c r="ED125" s="459"/>
      <c r="EE125" s="459"/>
      <c r="EF125" s="459"/>
      <c r="EG125" s="459"/>
    </row>
    <row r="126" spans="13:137" s="151" customFormat="1" ht="15">
      <c r="M126" s="149"/>
      <c r="N126" s="149"/>
      <c r="O126" s="180"/>
      <c r="P126" s="149"/>
      <c r="Q126" s="149"/>
      <c r="R126" s="149"/>
      <c r="S126" s="153"/>
      <c r="CA126" s="459"/>
      <c r="CB126" s="459"/>
      <c r="CC126" s="459"/>
      <c r="CD126" s="459"/>
      <c r="CE126" s="459"/>
      <c r="CF126" s="459"/>
      <c r="CG126" s="459"/>
      <c r="CH126" s="459"/>
      <c r="CI126" s="459"/>
      <c r="CJ126" s="459"/>
      <c r="CK126" s="459"/>
      <c r="CL126" s="459"/>
      <c r="CM126" s="459"/>
      <c r="CN126" s="459"/>
      <c r="CO126" s="459"/>
      <c r="CP126" s="459"/>
      <c r="CQ126" s="459"/>
      <c r="CR126" s="459"/>
      <c r="CS126" s="459"/>
      <c r="CT126" s="459"/>
      <c r="CU126" s="459"/>
      <c r="CV126" s="459"/>
      <c r="CW126" s="459"/>
      <c r="CX126" s="459"/>
      <c r="CY126" s="459"/>
      <c r="CZ126" s="459"/>
      <c r="DA126" s="459"/>
      <c r="DB126" s="459"/>
      <c r="DC126" s="459"/>
      <c r="DD126" s="459"/>
      <c r="DE126" s="459"/>
      <c r="DF126" s="459"/>
      <c r="DG126" s="459"/>
      <c r="DH126" s="459"/>
      <c r="DI126" s="459"/>
      <c r="DJ126" s="459"/>
      <c r="DK126" s="459"/>
      <c r="DL126" s="459"/>
      <c r="DM126" s="459"/>
      <c r="DN126" s="459"/>
      <c r="DO126" s="459"/>
      <c r="DP126" s="459"/>
      <c r="DQ126" s="459"/>
      <c r="DR126" s="459"/>
      <c r="DS126" s="459"/>
      <c r="DT126" s="459"/>
      <c r="DU126" s="459"/>
      <c r="DV126" s="459"/>
      <c r="DW126" s="459"/>
      <c r="DX126" s="459"/>
      <c r="DY126" s="459"/>
      <c r="DZ126" s="459"/>
      <c r="EA126" s="459"/>
      <c r="EB126" s="459"/>
      <c r="EC126" s="459"/>
      <c r="ED126" s="459"/>
      <c r="EE126" s="459"/>
      <c r="EF126" s="459"/>
      <c r="EG126" s="459"/>
    </row>
    <row r="127" spans="13:137" s="151" customFormat="1" ht="15">
      <c r="M127" s="149"/>
      <c r="N127" s="149"/>
      <c r="O127" s="180"/>
      <c r="P127" s="149"/>
      <c r="Q127" s="149"/>
      <c r="R127" s="149"/>
      <c r="S127" s="153"/>
      <c r="CA127" s="459"/>
      <c r="CB127" s="459"/>
      <c r="CC127" s="459"/>
      <c r="CD127" s="459"/>
      <c r="CE127" s="459"/>
      <c r="CF127" s="459"/>
      <c r="CG127" s="459"/>
      <c r="CH127" s="459"/>
      <c r="CI127" s="459"/>
      <c r="CJ127" s="459"/>
      <c r="CK127" s="459"/>
      <c r="CL127" s="459"/>
      <c r="CM127" s="459"/>
      <c r="CN127" s="459"/>
      <c r="CO127" s="459"/>
      <c r="CP127" s="459"/>
      <c r="CQ127" s="459"/>
      <c r="CR127" s="459"/>
      <c r="CS127" s="459"/>
      <c r="CT127" s="459"/>
      <c r="CU127" s="459"/>
      <c r="CV127" s="459"/>
      <c r="CW127" s="459"/>
      <c r="CX127" s="459"/>
      <c r="CY127" s="459"/>
      <c r="CZ127" s="459"/>
      <c r="DA127" s="459"/>
      <c r="DB127" s="459"/>
      <c r="DC127" s="459"/>
      <c r="DD127" s="459"/>
      <c r="DE127" s="459"/>
      <c r="DF127" s="459"/>
      <c r="DG127" s="459"/>
      <c r="DH127" s="459"/>
      <c r="DI127" s="459"/>
      <c r="DJ127" s="459"/>
      <c r="DK127" s="459"/>
      <c r="DL127" s="459"/>
      <c r="DM127" s="459"/>
      <c r="DN127" s="459"/>
      <c r="DO127" s="459"/>
      <c r="DP127" s="459"/>
      <c r="DQ127" s="459"/>
      <c r="DR127" s="459"/>
      <c r="DS127" s="459"/>
      <c r="DT127" s="459"/>
      <c r="DU127" s="459"/>
      <c r="DV127" s="459"/>
      <c r="DW127" s="459"/>
      <c r="DX127" s="459"/>
      <c r="DY127" s="459"/>
      <c r="DZ127" s="459"/>
      <c r="EA127" s="459"/>
      <c r="EB127" s="459"/>
      <c r="EC127" s="459"/>
      <c r="ED127" s="459"/>
      <c r="EE127" s="459"/>
      <c r="EF127" s="459"/>
      <c r="EG127" s="459"/>
    </row>
    <row r="128" spans="13:137" s="151" customFormat="1" ht="15">
      <c r="M128" s="149"/>
      <c r="N128" s="149"/>
      <c r="O128" s="180"/>
      <c r="P128" s="149"/>
      <c r="Q128" s="149"/>
      <c r="R128" s="149"/>
      <c r="S128" s="153"/>
      <c r="CA128" s="459"/>
      <c r="CB128" s="459"/>
      <c r="CC128" s="459"/>
      <c r="CD128" s="459"/>
      <c r="CE128" s="459"/>
      <c r="CF128" s="459"/>
      <c r="CG128" s="459"/>
      <c r="CH128" s="459"/>
      <c r="CI128" s="459"/>
      <c r="CJ128" s="459"/>
      <c r="CK128" s="459"/>
      <c r="CL128" s="459"/>
      <c r="CM128" s="459"/>
      <c r="CN128" s="459"/>
      <c r="CO128" s="459"/>
      <c r="CP128" s="459"/>
      <c r="CQ128" s="459"/>
      <c r="CR128" s="459"/>
      <c r="CS128" s="459"/>
      <c r="CT128" s="459"/>
      <c r="CU128" s="459"/>
      <c r="CV128" s="459"/>
      <c r="CW128" s="459"/>
      <c r="CX128" s="459"/>
      <c r="CY128" s="459"/>
      <c r="CZ128" s="459"/>
      <c r="DA128" s="459"/>
      <c r="DB128" s="459"/>
      <c r="DC128" s="459"/>
      <c r="DD128" s="459"/>
      <c r="DE128" s="459"/>
      <c r="DF128" s="459"/>
      <c r="DG128" s="459"/>
      <c r="DH128" s="459"/>
      <c r="DI128" s="459"/>
      <c r="DJ128" s="459"/>
      <c r="DK128" s="459"/>
      <c r="DL128" s="459"/>
      <c r="DM128" s="459"/>
      <c r="DN128" s="459"/>
      <c r="DO128" s="459"/>
      <c r="DP128" s="459"/>
      <c r="DQ128" s="459"/>
      <c r="DR128" s="459"/>
      <c r="DS128" s="459"/>
      <c r="DT128" s="459"/>
      <c r="DU128" s="459"/>
      <c r="DV128" s="459"/>
      <c r="DW128" s="459"/>
      <c r="DX128" s="459"/>
      <c r="DY128" s="459"/>
      <c r="DZ128" s="459"/>
      <c r="EA128" s="459"/>
      <c r="EB128" s="459"/>
      <c r="EC128" s="459"/>
      <c r="ED128" s="459"/>
      <c r="EE128" s="459"/>
      <c r="EF128" s="459"/>
      <c r="EG128" s="459"/>
    </row>
    <row r="129" spans="13:137" s="151" customFormat="1" ht="15">
      <c r="M129" s="149"/>
      <c r="N129" s="149"/>
      <c r="O129" s="180"/>
      <c r="P129" s="149"/>
      <c r="Q129" s="149"/>
      <c r="R129" s="149"/>
      <c r="S129" s="153"/>
      <c r="CA129" s="459"/>
      <c r="CB129" s="459"/>
      <c r="CC129" s="459"/>
      <c r="CD129" s="459"/>
      <c r="CE129" s="459"/>
      <c r="CF129" s="459"/>
      <c r="CG129" s="459"/>
      <c r="CH129" s="459"/>
      <c r="CI129" s="459"/>
      <c r="CJ129" s="459"/>
      <c r="CK129" s="459"/>
      <c r="CL129" s="459"/>
      <c r="CM129" s="459"/>
      <c r="CN129" s="459"/>
      <c r="CO129" s="459"/>
      <c r="CP129" s="459"/>
      <c r="CQ129" s="459"/>
      <c r="CR129" s="459"/>
      <c r="CS129" s="459"/>
      <c r="CT129" s="459"/>
      <c r="CU129" s="459"/>
      <c r="CV129" s="459"/>
      <c r="CW129" s="459"/>
      <c r="CX129" s="459"/>
      <c r="CY129" s="459"/>
      <c r="CZ129" s="459"/>
      <c r="DA129" s="459"/>
      <c r="DB129" s="459"/>
      <c r="DC129" s="459"/>
      <c r="DD129" s="459"/>
      <c r="DE129" s="459"/>
      <c r="DF129" s="459"/>
      <c r="DG129" s="459"/>
      <c r="DH129" s="459"/>
      <c r="DI129" s="459"/>
      <c r="DJ129" s="459"/>
      <c r="DK129" s="459"/>
      <c r="DL129" s="459"/>
      <c r="DM129" s="459"/>
      <c r="DN129" s="459"/>
      <c r="DO129" s="459"/>
      <c r="DP129" s="459"/>
      <c r="DQ129" s="459"/>
      <c r="DR129" s="459"/>
      <c r="DS129" s="459"/>
      <c r="DT129" s="459"/>
      <c r="DU129" s="459"/>
      <c r="DV129" s="459"/>
      <c r="DW129" s="459"/>
      <c r="DX129" s="459"/>
      <c r="DY129" s="459"/>
      <c r="DZ129" s="459"/>
      <c r="EA129" s="459"/>
      <c r="EB129" s="459"/>
      <c r="EC129" s="459"/>
      <c r="ED129" s="459"/>
      <c r="EE129" s="459"/>
      <c r="EF129" s="459"/>
      <c r="EG129" s="459"/>
    </row>
    <row r="130" spans="13:137" s="151" customFormat="1" ht="15">
      <c r="M130" s="149"/>
      <c r="N130" s="149"/>
      <c r="O130" s="180"/>
      <c r="P130" s="149"/>
      <c r="Q130" s="149"/>
      <c r="R130" s="149"/>
      <c r="S130" s="153"/>
      <c r="CA130" s="459"/>
      <c r="CB130" s="459"/>
      <c r="CC130" s="459"/>
      <c r="CD130" s="459"/>
      <c r="CE130" s="459"/>
      <c r="CF130" s="459"/>
      <c r="CG130" s="459"/>
      <c r="CH130" s="459"/>
      <c r="CI130" s="459"/>
      <c r="CJ130" s="459"/>
      <c r="CK130" s="459"/>
      <c r="CL130" s="459"/>
      <c r="CM130" s="459"/>
      <c r="CN130" s="459"/>
      <c r="CO130" s="459"/>
      <c r="CP130" s="459"/>
      <c r="CQ130" s="459"/>
      <c r="CR130" s="459"/>
      <c r="CS130" s="459"/>
      <c r="CT130" s="459"/>
      <c r="CU130" s="459"/>
      <c r="CV130" s="459"/>
      <c r="CW130" s="459"/>
      <c r="CX130" s="459"/>
      <c r="CY130" s="459"/>
      <c r="CZ130" s="459"/>
      <c r="DA130" s="459"/>
      <c r="DB130" s="459"/>
      <c r="DC130" s="459"/>
      <c r="DD130" s="459"/>
      <c r="DE130" s="459"/>
      <c r="DF130" s="459"/>
      <c r="DG130" s="459"/>
      <c r="DH130" s="459"/>
      <c r="DI130" s="459"/>
      <c r="DJ130" s="459"/>
      <c r="DK130" s="459"/>
      <c r="DL130" s="459"/>
      <c r="DM130" s="459"/>
      <c r="DN130" s="459"/>
      <c r="DO130" s="459"/>
      <c r="DP130" s="459"/>
      <c r="DQ130" s="459"/>
      <c r="DR130" s="459"/>
      <c r="DS130" s="459"/>
      <c r="DT130" s="459"/>
      <c r="DU130" s="459"/>
      <c r="DV130" s="459"/>
      <c r="DW130" s="459"/>
      <c r="DX130" s="459"/>
      <c r="DY130" s="459"/>
      <c r="DZ130" s="459"/>
      <c r="EA130" s="459"/>
      <c r="EB130" s="459"/>
      <c r="EC130" s="459"/>
      <c r="ED130" s="459"/>
      <c r="EE130" s="459"/>
      <c r="EF130" s="459"/>
      <c r="EG130" s="459"/>
    </row>
    <row r="131" spans="13:137" s="151" customFormat="1" ht="15">
      <c r="M131" s="149"/>
      <c r="N131" s="149"/>
      <c r="O131" s="180"/>
      <c r="P131" s="149"/>
      <c r="Q131" s="149"/>
      <c r="R131" s="149"/>
      <c r="S131" s="153"/>
      <c r="CA131" s="459"/>
      <c r="CB131" s="459"/>
      <c r="CC131" s="459"/>
      <c r="CD131" s="459"/>
      <c r="CE131" s="459"/>
      <c r="CF131" s="459"/>
      <c r="CG131" s="459"/>
      <c r="CH131" s="459"/>
      <c r="CI131" s="459"/>
      <c r="CJ131" s="459"/>
      <c r="CK131" s="459"/>
      <c r="CL131" s="459"/>
      <c r="CM131" s="459"/>
      <c r="CN131" s="459"/>
      <c r="CO131" s="459"/>
      <c r="CP131" s="459"/>
      <c r="CQ131" s="459"/>
      <c r="CR131" s="459"/>
      <c r="CS131" s="459"/>
      <c r="CT131" s="459"/>
      <c r="CU131" s="459"/>
      <c r="CV131" s="459"/>
      <c r="CW131" s="459"/>
      <c r="CX131" s="459"/>
      <c r="CY131" s="459"/>
      <c r="CZ131" s="459"/>
      <c r="DA131" s="459"/>
      <c r="DB131" s="459"/>
      <c r="DC131" s="459"/>
      <c r="DD131" s="459"/>
      <c r="DE131" s="459"/>
      <c r="DF131" s="459"/>
      <c r="DG131" s="459"/>
      <c r="DH131" s="459"/>
      <c r="DI131" s="459"/>
      <c r="DJ131" s="459"/>
      <c r="DK131" s="459"/>
      <c r="DL131" s="459"/>
      <c r="DM131" s="459"/>
      <c r="DN131" s="459"/>
      <c r="DO131" s="459"/>
      <c r="DP131" s="459"/>
      <c r="DQ131" s="459"/>
      <c r="DR131" s="459"/>
      <c r="DS131" s="459"/>
      <c r="DT131" s="459"/>
      <c r="DU131" s="459"/>
      <c r="DV131" s="459"/>
      <c r="DW131" s="459"/>
      <c r="DX131" s="459"/>
      <c r="DY131" s="459"/>
      <c r="DZ131" s="459"/>
      <c r="EA131" s="459"/>
      <c r="EB131" s="459"/>
      <c r="EC131" s="459"/>
      <c r="ED131" s="459"/>
      <c r="EE131" s="459"/>
      <c r="EF131" s="459"/>
      <c r="EG131" s="459"/>
    </row>
    <row r="132" spans="13:137" s="151" customFormat="1" ht="15">
      <c r="M132" s="149"/>
      <c r="N132" s="149"/>
      <c r="O132" s="180"/>
      <c r="P132" s="149"/>
      <c r="Q132" s="149"/>
      <c r="R132" s="149"/>
      <c r="S132" s="153"/>
      <c r="CA132" s="459"/>
      <c r="CB132" s="459"/>
      <c r="CC132" s="459"/>
      <c r="CD132" s="459"/>
      <c r="CE132" s="459"/>
      <c r="CF132" s="459"/>
      <c r="CG132" s="459"/>
      <c r="CH132" s="459"/>
      <c r="CI132" s="459"/>
      <c r="CJ132" s="459"/>
      <c r="CK132" s="459"/>
      <c r="CL132" s="459"/>
      <c r="CM132" s="459"/>
      <c r="CN132" s="459"/>
      <c r="CO132" s="459"/>
      <c r="CP132" s="459"/>
      <c r="CQ132" s="459"/>
      <c r="CR132" s="459"/>
      <c r="CS132" s="459"/>
      <c r="CT132" s="459"/>
      <c r="CU132" s="459"/>
      <c r="CV132" s="459"/>
      <c r="CW132" s="459"/>
      <c r="CX132" s="459"/>
      <c r="CY132" s="459"/>
      <c r="CZ132" s="459"/>
      <c r="DA132" s="459"/>
      <c r="DB132" s="459"/>
      <c r="DC132" s="459"/>
      <c r="DD132" s="459"/>
      <c r="DE132" s="459"/>
      <c r="DF132" s="459"/>
      <c r="DG132" s="459"/>
      <c r="DH132" s="459"/>
      <c r="DI132" s="459"/>
      <c r="DJ132" s="459"/>
      <c r="DK132" s="459"/>
      <c r="DL132" s="459"/>
      <c r="DM132" s="459"/>
      <c r="DN132" s="459"/>
      <c r="DO132" s="459"/>
      <c r="DP132" s="459"/>
      <c r="DQ132" s="459"/>
      <c r="DR132" s="459"/>
      <c r="DS132" s="459"/>
      <c r="DT132" s="459"/>
      <c r="DU132" s="459"/>
      <c r="DV132" s="459"/>
      <c r="DW132" s="459"/>
      <c r="DX132" s="459"/>
      <c r="DY132" s="459"/>
      <c r="DZ132" s="459"/>
      <c r="EA132" s="459"/>
      <c r="EB132" s="459"/>
      <c r="EC132" s="459"/>
      <c r="ED132" s="459"/>
      <c r="EE132" s="459"/>
      <c r="EF132" s="459"/>
      <c r="EG132" s="459"/>
    </row>
    <row r="133" spans="13:137" s="151" customFormat="1" ht="15">
      <c r="M133" s="149"/>
      <c r="N133" s="149"/>
      <c r="O133" s="180"/>
      <c r="P133" s="149"/>
      <c r="Q133" s="149"/>
      <c r="R133" s="149"/>
      <c r="S133" s="153"/>
      <c r="CA133" s="459"/>
      <c r="CB133" s="459"/>
      <c r="CC133" s="459"/>
      <c r="CD133" s="459"/>
      <c r="CE133" s="459"/>
      <c r="CF133" s="459"/>
      <c r="CG133" s="459"/>
      <c r="CH133" s="459"/>
      <c r="CI133" s="459"/>
      <c r="CJ133" s="459"/>
      <c r="CK133" s="459"/>
      <c r="CL133" s="459"/>
      <c r="CM133" s="459"/>
      <c r="CN133" s="459"/>
      <c r="CO133" s="459"/>
      <c r="CP133" s="459"/>
      <c r="CQ133" s="459"/>
      <c r="CR133" s="459"/>
      <c r="CS133" s="459"/>
      <c r="CT133" s="459"/>
      <c r="CU133" s="459"/>
      <c r="CV133" s="459"/>
      <c r="CW133" s="459"/>
      <c r="CX133" s="459"/>
      <c r="CY133" s="459"/>
      <c r="CZ133" s="459"/>
      <c r="DA133" s="459"/>
      <c r="DB133" s="459"/>
      <c r="DC133" s="459"/>
      <c r="DD133" s="459"/>
      <c r="DE133" s="459"/>
      <c r="DF133" s="459"/>
      <c r="DG133" s="459"/>
      <c r="DH133" s="459"/>
      <c r="DI133" s="459"/>
      <c r="DJ133" s="459"/>
      <c r="DK133" s="459"/>
      <c r="DL133" s="459"/>
      <c r="DM133" s="459"/>
      <c r="DN133" s="459"/>
      <c r="DO133" s="459"/>
      <c r="DP133" s="459"/>
      <c r="DQ133" s="459"/>
      <c r="DR133" s="459"/>
      <c r="DS133" s="459"/>
      <c r="DT133" s="459"/>
      <c r="DU133" s="459"/>
      <c r="DV133" s="459"/>
      <c r="DW133" s="459"/>
      <c r="DX133" s="459"/>
      <c r="DY133" s="459"/>
      <c r="DZ133" s="459"/>
      <c r="EA133" s="459"/>
      <c r="EB133" s="459"/>
      <c r="EC133" s="459"/>
      <c r="ED133" s="459"/>
      <c r="EE133" s="459"/>
      <c r="EF133" s="459"/>
      <c r="EG133" s="459"/>
    </row>
    <row r="134" spans="13:137" s="151" customFormat="1" ht="15">
      <c r="M134" s="149"/>
      <c r="N134" s="149"/>
      <c r="O134" s="180"/>
      <c r="P134" s="149"/>
      <c r="Q134" s="149"/>
      <c r="R134" s="149"/>
      <c r="S134" s="153"/>
      <c r="CA134" s="459"/>
      <c r="CB134" s="459"/>
      <c r="CC134" s="459"/>
      <c r="CD134" s="459"/>
      <c r="CE134" s="459"/>
      <c r="CF134" s="459"/>
      <c r="CG134" s="459"/>
      <c r="CH134" s="459"/>
      <c r="CI134" s="459"/>
      <c r="CJ134" s="459"/>
      <c r="CK134" s="459"/>
      <c r="CL134" s="459"/>
      <c r="CM134" s="459"/>
      <c r="CN134" s="459"/>
      <c r="CO134" s="459"/>
      <c r="CP134" s="459"/>
      <c r="CQ134" s="459"/>
      <c r="CR134" s="459"/>
      <c r="CS134" s="459"/>
      <c r="CT134" s="459"/>
      <c r="CU134" s="459"/>
      <c r="CV134" s="459"/>
      <c r="CW134" s="459"/>
      <c r="CX134" s="459"/>
      <c r="CY134" s="459"/>
      <c r="CZ134" s="459"/>
      <c r="DA134" s="459"/>
      <c r="DB134" s="459"/>
      <c r="DC134" s="459"/>
      <c r="DD134" s="459"/>
      <c r="DE134" s="459"/>
      <c r="DF134" s="459"/>
      <c r="DG134" s="459"/>
      <c r="DH134" s="459"/>
      <c r="DI134" s="459"/>
      <c r="DJ134" s="459"/>
      <c r="DK134" s="459"/>
      <c r="DL134" s="459"/>
      <c r="DM134" s="459"/>
      <c r="DN134" s="459"/>
      <c r="DO134" s="459"/>
      <c r="DP134" s="459"/>
      <c r="DQ134" s="459"/>
      <c r="DR134" s="459"/>
      <c r="DS134" s="459"/>
      <c r="DT134" s="459"/>
      <c r="DU134" s="459"/>
      <c r="DV134" s="459"/>
      <c r="DW134" s="459"/>
      <c r="DX134" s="459"/>
      <c r="DY134" s="459"/>
      <c r="DZ134" s="459"/>
      <c r="EA134" s="459"/>
      <c r="EB134" s="459"/>
      <c r="EC134" s="459"/>
      <c r="ED134" s="459"/>
      <c r="EE134" s="459"/>
      <c r="EF134" s="459"/>
      <c r="EG134" s="459"/>
    </row>
    <row r="135" spans="13:137" s="151" customFormat="1" ht="15">
      <c r="M135" s="149"/>
      <c r="N135" s="149"/>
      <c r="O135" s="180"/>
      <c r="P135" s="149"/>
      <c r="Q135" s="149"/>
      <c r="R135" s="149"/>
      <c r="S135" s="153"/>
      <c r="CA135" s="459"/>
      <c r="CB135" s="459"/>
      <c r="CC135" s="459"/>
      <c r="CD135" s="459"/>
      <c r="CE135" s="459"/>
      <c r="CF135" s="459"/>
      <c r="CG135" s="459"/>
      <c r="CH135" s="459"/>
      <c r="CI135" s="459"/>
      <c r="CJ135" s="459"/>
      <c r="CK135" s="459"/>
      <c r="CL135" s="459"/>
      <c r="CM135" s="459"/>
      <c r="CN135" s="459"/>
      <c r="CO135" s="459"/>
      <c r="CP135" s="459"/>
      <c r="CQ135" s="459"/>
      <c r="CR135" s="459"/>
      <c r="CS135" s="459"/>
      <c r="CT135" s="459"/>
      <c r="CU135" s="459"/>
      <c r="CV135" s="459"/>
      <c r="CW135" s="459"/>
      <c r="CX135" s="459"/>
      <c r="CY135" s="459"/>
      <c r="CZ135" s="459"/>
      <c r="DA135" s="459"/>
      <c r="DB135" s="459"/>
      <c r="DC135" s="459"/>
      <c r="DD135" s="459"/>
      <c r="DE135" s="459"/>
      <c r="DF135" s="459"/>
      <c r="DG135" s="459"/>
      <c r="DH135" s="459"/>
      <c r="DI135" s="459"/>
      <c r="DJ135" s="459"/>
      <c r="DK135" s="459"/>
      <c r="DL135" s="459"/>
      <c r="DM135" s="459"/>
      <c r="DN135" s="459"/>
      <c r="DO135" s="459"/>
      <c r="DP135" s="459"/>
      <c r="DQ135" s="459"/>
      <c r="DR135" s="459"/>
      <c r="DS135" s="459"/>
      <c r="DT135" s="459"/>
      <c r="DU135" s="459"/>
      <c r="DV135" s="459"/>
      <c r="DW135" s="459"/>
      <c r="DX135" s="459"/>
      <c r="DY135" s="459"/>
      <c r="DZ135" s="459"/>
      <c r="EA135" s="459"/>
      <c r="EB135" s="459"/>
      <c r="EC135" s="459"/>
      <c r="ED135" s="459"/>
      <c r="EE135" s="459"/>
      <c r="EF135" s="459"/>
      <c r="EG135" s="459"/>
    </row>
    <row r="136" spans="13:137" s="151" customFormat="1" ht="15">
      <c r="M136" s="149"/>
      <c r="N136" s="149"/>
      <c r="O136" s="180"/>
      <c r="P136" s="149"/>
      <c r="Q136" s="149"/>
      <c r="R136" s="149"/>
      <c r="S136" s="153"/>
      <c r="CA136" s="459"/>
      <c r="CB136" s="459"/>
      <c r="CC136" s="459"/>
      <c r="CD136" s="459"/>
      <c r="CE136" s="459"/>
      <c r="CF136" s="459"/>
      <c r="CG136" s="459"/>
      <c r="CH136" s="459"/>
      <c r="CI136" s="459"/>
      <c r="CJ136" s="459"/>
      <c r="CK136" s="459"/>
      <c r="CL136" s="459"/>
      <c r="CM136" s="459"/>
      <c r="CN136" s="459"/>
      <c r="CO136" s="459"/>
      <c r="CP136" s="459"/>
      <c r="CQ136" s="459"/>
      <c r="CR136" s="459"/>
      <c r="CS136" s="459"/>
      <c r="CT136" s="459"/>
      <c r="CU136" s="459"/>
      <c r="CV136" s="459"/>
      <c r="CW136" s="459"/>
      <c r="CX136" s="459"/>
      <c r="CY136" s="459"/>
      <c r="CZ136" s="459"/>
      <c r="DA136" s="459"/>
      <c r="DB136" s="459"/>
      <c r="DC136" s="459"/>
      <c r="DD136" s="459"/>
      <c r="DE136" s="459"/>
      <c r="DF136" s="459"/>
      <c r="DG136" s="459"/>
      <c r="DH136" s="459"/>
      <c r="DI136" s="459"/>
      <c r="DJ136" s="459"/>
      <c r="DK136" s="459"/>
      <c r="DL136" s="459"/>
      <c r="DM136" s="459"/>
      <c r="DN136" s="459"/>
      <c r="DO136" s="459"/>
      <c r="DP136" s="459"/>
      <c r="DQ136" s="459"/>
      <c r="DR136" s="459"/>
      <c r="DS136" s="459"/>
      <c r="DT136" s="459"/>
      <c r="DU136" s="459"/>
      <c r="DV136" s="459"/>
      <c r="DW136" s="459"/>
      <c r="DX136" s="459"/>
      <c r="DY136" s="459"/>
      <c r="DZ136" s="459"/>
      <c r="EA136" s="459"/>
      <c r="EB136" s="459"/>
      <c r="EC136" s="459"/>
      <c r="ED136" s="459"/>
      <c r="EE136" s="459"/>
      <c r="EF136" s="459"/>
      <c r="EG136" s="459"/>
    </row>
    <row r="137" spans="13:137" s="151" customFormat="1" ht="15">
      <c r="M137" s="149"/>
      <c r="N137" s="149"/>
      <c r="O137" s="180"/>
      <c r="P137" s="149"/>
      <c r="Q137" s="149"/>
      <c r="R137" s="149"/>
      <c r="S137" s="153"/>
      <c r="CA137" s="459"/>
      <c r="CB137" s="459"/>
      <c r="CC137" s="459"/>
      <c r="CD137" s="459"/>
      <c r="CE137" s="459"/>
      <c r="CF137" s="459"/>
      <c r="CG137" s="459"/>
      <c r="CH137" s="459"/>
      <c r="CI137" s="459"/>
      <c r="CJ137" s="459"/>
      <c r="CK137" s="459"/>
      <c r="CL137" s="459"/>
      <c r="CM137" s="459"/>
      <c r="CN137" s="459"/>
      <c r="CO137" s="459"/>
      <c r="CP137" s="459"/>
      <c r="CQ137" s="459"/>
      <c r="CR137" s="459"/>
      <c r="CS137" s="459"/>
      <c r="CT137" s="459"/>
      <c r="CU137" s="459"/>
      <c r="CV137" s="459"/>
      <c r="CW137" s="459"/>
      <c r="CX137" s="459"/>
      <c r="CY137" s="459"/>
      <c r="CZ137" s="459"/>
      <c r="DA137" s="459"/>
      <c r="DB137" s="459"/>
      <c r="DC137" s="459"/>
      <c r="DD137" s="459"/>
      <c r="DE137" s="459"/>
      <c r="DF137" s="459"/>
      <c r="DG137" s="459"/>
      <c r="DH137" s="459"/>
      <c r="DI137" s="459"/>
      <c r="DJ137" s="459"/>
      <c r="DK137" s="459"/>
      <c r="DL137" s="459"/>
      <c r="DM137" s="459"/>
      <c r="DN137" s="459"/>
      <c r="DO137" s="459"/>
      <c r="DP137" s="459"/>
      <c r="DQ137" s="459"/>
      <c r="DR137" s="459"/>
      <c r="DS137" s="459"/>
      <c r="DT137" s="459"/>
      <c r="DU137" s="459"/>
      <c r="DV137" s="459"/>
      <c r="DW137" s="459"/>
      <c r="DX137" s="459"/>
      <c r="DY137" s="459"/>
      <c r="DZ137" s="459"/>
      <c r="EA137" s="459"/>
      <c r="EB137" s="459"/>
      <c r="EC137" s="459"/>
      <c r="ED137" s="459"/>
      <c r="EE137" s="459"/>
      <c r="EF137" s="459"/>
      <c r="EG137" s="459"/>
    </row>
    <row r="138" spans="13:137" s="151" customFormat="1" ht="15">
      <c r="M138" s="149"/>
      <c r="N138" s="149"/>
      <c r="O138" s="180"/>
      <c r="P138" s="149"/>
      <c r="Q138" s="149"/>
      <c r="R138" s="149"/>
      <c r="S138" s="153"/>
      <c r="CA138" s="459"/>
      <c r="CB138" s="459"/>
      <c r="CC138" s="459"/>
      <c r="CD138" s="459"/>
      <c r="CE138" s="459"/>
      <c r="CF138" s="459"/>
      <c r="CG138" s="459"/>
      <c r="CH138" s="459"/>
      <c r="CI138" s="459"/>
      <c r="CJ138" s="459"/>
      <c r="CK138" s="459"/>
      <c r="CL138" s="459"/>
      <c r="CM138" s="459"/>
      <c r="CN138" s="459"/>
      <c r="CO138" s="459"/>
      <c r="CP138" s="459"/>
      <c r="CQ138" s="459"/>
      <c r="CR138" s="459"/>
      <c r="CS138" s="459"/>
      <c r="CT138" s="459"/>
      <c r="CU138" s="459"/>
      <c r="CV138" s="459"/>
      <c r="CW138" s="459"/>
      <c r="CX138" s="459"/>
      <c r="CY138" s="459"/>
      <c r="CZ138" s="459"/>
      <c r="DA138" s="459"/>
      <c r="DB138" s="459"/>
      <c r="DC138" s="459"/>
      <c r="DD138" s="459"/>
      <c r="DE138" s="459"/>
      <c r="DF138" s="459"/>
      <c r="DG138" s="459"/>
      <c r="DH138" s="459"/>
      <c r="DI138" s="459"/>
      <c r="DJ138" s="459"/>
      <c r="DK138" s="459"/>
      <c r="DL138" s="459"/>
      <c r="DM138" s="459"/>
      <c r="DN138" s="459"/>
      <c r="DO138" s="459"/>
      <c r="DP138" s="459"/>
      <c r="DQ138" s="459"/>
      <c r="DR138" s="459"/>
      <c r="DS138" s="459"/>
      <c r="DT138" s="459"/>
      <c r="DU138" s="459"/>
      <c r="DV138" s="459"/>
      <c r="DW138" s="459"/>
      <c r="DX138" s="459"/>
      <c r="DY138" s="459"/>
      <c r="DZ138" s="459"/>
      <c r="EA138" s="459"/>
      <c r="EB138" s="459"/>
      <c r="EC138" s="459"/>
      <c r="ED138" s="459"/>
      <c r="EE138" s="459"/>
      <c r="EF138" s="459"/>
      <c r="EG138" s="459"/>
    </row>
    <row r="139" spans="13:137" s="151" customFormat="1" ht="15">
      <c r="M139" s="149"/>
      <c r="N139" s="149"/>
      <c r="O139" s="180"/>
      <c r="P139" s="149"/>
      <c r="Q139" s="149"/>
      <c r="R139" s="149"/>
      <c r="S139" s="153"/>
      <c r="CA139" s="459"/>
      <c r="CB139" s="459"/>
      <c r="CC139" s="459"/>
      <c r="CD139" s="459"/>
      <c r="CE139" s="459"/>
      <c r="CF139" s="459"/>
      <c r="CG139" s="459"/>
      <c r="CH139" s="459"/>
      <c r="CI139" s="459"/>
      <c r="CJ139" s="459"/>
      <c r="CK139" s="459"/>
      <c r="CL139" s="459"/>
      <c r="CM139" s="459"/>
      <c r="CN139" s="459"/>
      <c r="CO139" s="459"/>
      <c r="CP139" s="459"/>
      <c r="CQ139" s="459"/>
      <c r="CR139" s="459"/>
      <c r="CS139" s="459"/>
      <c r="CT139" s="459"/>
      <c r="CU139" s="459"/>
      <c r="CV139" s="459"/>
      <c r="CW139" s="459"/>
      <c r="CX139" s="459"/>
      <c r="CY139" s="459"/>
      <c r="CZ139" s="459"/>
      <c r="DA139" s="459"/>
      <c r="DB139" s="459"/>
      <c r="DC139" s="459"/>
      <c r="DD139" s="459"/>
      <c r="DE139" s="459"/>
      <c r="DF139" s="459"/>
      <c r="DG139" s="459"/>
      <c r="DH139" s="459"/>
      <c r="DI139" s="459"/>
      <c r="DJ139" s="459"/>
      <c r="DK139" s="459"/>
      <c r="DL139" s="459"/>
      <c r="DM139" s="459"/>
      <c r="DN139" s="459"/>
      <c r="DO139" s="459"/>
      <c r="DP139" s="459"/>
      <c r="DQ139" s="459"/>
      <c r="DR139" s="459"/>
      <c r="DS139" s="459"/>
      <c r="DT139" s="459"/>
      <c r="DU139" s="459"/>
      <c r="DV139" s="459"/>
      <c r="DW139" s="459"/>
      <c r="DX139" s="459"/>
      <c r="DY139" s="459"/>
      <c r="DZ139" s="459"/>
      <c r="EA139" s="459"/>
      <c r="EB139" s="459"/>
      <c r="EC139" s="459"/>
      <c r="ED139" s="459"/>
      <c r="EE139" s="459"/>
      <c r="EF139" s="459"/>
      <c r="EG139" s="459"/>
    </row>
    <row r="140" spans="13:137" s="151" customFormat="1" ht="15">
      <c r="M140" s="149"/>
      <c r="N140" s="149"/>
      <c r="O140" s="180"/>
      <c r="P140" s="149"/>
      <c r="Q140" s="149"/>
      <c r="R140" s="149"/>
      <c r="S140" s="153"/>
      <c r="CA140" s="459"/>
      <c r="CB140" s="459"/>
      <c r="CC140" s="459"/>
      <c r="CD140" s="459"/>
      <c r="CE140" s="459"/>
      <c r="CF140" s="459"/>
      <c r="CG140" s="459"/>
      <c r="CH140" s="459"/>
      <c r="CI140" s="459"/>
      <c r="CJ140" s="459"/>
      <c r="CK140" s="459"/>
      <c r="CL140" s="459"/>
      <c r="CM140" s="459"/>
      <c r="CN140" s="459"/>
      <c r="CO140" s="459"/>
      <c r="CP140" s="459"/>
      <c r="CQ140" s="459"/>
      <c r="CR140" s="459"/>
      <c r="CS140" s="459"/>
      <c r="CT140" s="459"/>
      <c r="CU140" s="459"/>
      <c r="CV140" s="459"/>
      <c r="CW140" s="459"/>
      <c r="CX140" s="459"/>
      <c r="CY140" s="459"/>
      <c r="CZ140" s="459"/>
      <c r="DA140" s="459"/>
      <c r="DB140" s="459"/>
      <c r="DC140" s="459"/>
      <c r="DD140" s="459"/>
      <c r="DE140" s="459"/>
      <c r="DF140" s="459"/>
      <c r="DG140" s="459"/>
      <c r="DH140" s="459"/>
      <c r="DI140" s="459"/>
      <c r="DJ140" s="459"/>
      <c r="DK140" s="459"/>
      <c r="DL140" s="459"/>
      <c r="DM140" s="459"/>
      <c r="DN140" s="459"/>
      <c r="DO140" s="459"/>
      <c r="DP140" s="459"/>
      <c r="DQ140" s="459"/>
      <c r="DR140" s="459"/>
      <c r="DS140" s="459"/>
      <c r="DT140" s="459"/>
      <c r="DU140" s="459"/>
      <c r="DV140" s="459"/>
      <c r="DW140" s="459"/>
      <c r="DX140" s="459"/>
      <c r="DY140" s="459"/>
      <c r="DZ140" s="459"/>
      <c r="EA140" s="459"/>
      <c r="EB140" s="459"/>
      <c r="EC140" s="459"/>
      <c r="ED140" s="459"/>
      <c r="EE140" s="459"/>
      <c r="EF140" s="459"/>
      <c r="EG140" s="459"/>
    </row>
    <row r="141" spans="13:137" s="151" customFormat="1" ht="15">
      <c r="M141" s="149"/>
      <c r="N141" s="149"/>
      <c r="O141" s="180"/>
      <c r="P141" s="149"/>
      <c r="Q141" s="149"/>
      <c r="R141" s="149"/>
      <c r="S141" s="153"/>
      <c r="CA141" s="459"/>
      <c r="CB141" s="459"/>
      <c r="CC141" s="459"/>
      <c r="CD141" s="459"/>
      <c r="CE141" s="459"/>
      <c r="CF141" s="459"/>
      <c r="CG141" s="459"/>
      <c r="CH141" s="459"/>
      <c r="CI141" s="459"/>
      <c r="CJ141" s="459"/>
      <c r="CK141" s="459"/>
      <c r="CL141" s="459"/>
      <c r="CM141" s="459"/>
      <c r="CN141" s="459"/>
      <c r="CO141" s="459"/>
      <c r="CP141" s="459"/>
      <c r="CQ141" s="459"/>
      <c r="CR141" s="459"/>
      <c r="CS141" s="459"/>
      <c r="CT141" s="459"/>
      <c r="CU141" s="459"/>
      <c r="CV141" s="459"/>
      <c r="CW141" s="459"/>
      <c r="CX141" s="459"/>
      <c r="CY141" s="459"/>
      <c r="CZ141" s="459"/>
      <c r="DA141" s="459"/>
      <c r="DB141" s="459"/>
      <c r="DC141" s="459"/>
      <c r="DD141" s="459"/>
      <c r="DE141" s="459"/>
      <c r="DF141" s="459"/>
      <c r="DG141" s="459"/>
      <c r="DH141" s="459"/>
      <c r="DI141" s="459"/>
      <c r="DJ141" s="459"/>
      <c r="DK141" s="459"/>
      <c r="DL141" s="459"/>
      <c r="DM141" s="459"/>
      <c r="DN141" s="459"/>
      <c r="DO141" s="459"/>
      <c r="DP141" s="459"/>
      <c r="DQ141" s="459"/>
      <c r="DR141" s="459"/>
      <c r="DS141" s="459"/>
      <c r="DT141" s="459"/>
      <c r="DU141" s="459"/>
      <c r="DV141" s="459"/>
      <c r="DW141" s="459"/>
      <c r="DX141" s="459"/>
      <c r="DY141" s="459"/>
      <c r="DZ141" s="459"/>
      <c r="EA141" s="459"/>
      <c r="EB141" s="459"/>
      <c r="EC141" s="459"/>
      <c r="ED141" s="459"/>
      <c r="EE141" s="459"/>
      <c r="EF141" s="459"/>
      <c r="EG141" s="459"/>
    </row>
    <row r="142" spans="13:137" s="151" customFormat="1" ht="15">
      <c r="M142" s="149"/>
      <c r="N142" s="149"/>
      <c r="O142" s="180"/>
      <c r="P142" s="149"/>
      <c r="Q142" s="149"/>
      <c r="R142" s="149"/>
      <c r="S142" s="153"/>
      <c r="CA142" s="459"/>
      <c r="CB142" s="459"/>
      <c r="CC142" s="459"/>
      <c r="CD142" s="459"/>
      <c r="CE142" s="459"/>
      <c r="CF142" s="459"/>
      <c r="CG142" s="459"/>
      <c r="CH142" s="459"/>
      <c r="CI142" s="459"/>
      <c r="CJ142" s="459"/>
      <c r="CK142" s="459"/>
      <c r="CL142" s="459"/>
      <c r="CM142" s="459"/>
      <c r="CN142" s="459"/>
      <c r="CO142" s="459"/>
      <c r="CP142" s="459"/>
      <c r="CQ142" s="459"/>
      <c r="CR142" s="459"/>
      <c r="CS142" s="459"/>
      <c r="CT142" s="459"/>
      <c r="CU142" s="459"/>
      <c r="CV142" s="459"/>
      <c r="CW142" s="459"/>
      <c r="CX142" s="459"/>
      <c r="CY142" s="459"/>
      <c r="CZ142" s="459"/>
      <c r="DA142" s="459"/>
      <c r="DB142" s="459"/>
      <c r="DC142" s="459"/>
      <c r="DD142" s="459"/>
      <c r="DE142" s="459"/>
      <c r="DF142" s="459"/>
      <c r="DG142" s="459"/>
      <c r="DH142" s="459"/>
      <c r="DI142" s="459"/>
      <c r="DJ142" s="459"/>
      <c r="DK142" s="459"/>
      <c r="DL142" s="459"/>
      <c r="DM142" s="459"/>
      <c r="DN142" s="459"/>
      <c r="DO142" s="459"/>
      <c r="DP142" s="459"/>
      <c r="DQ142" s="459"/>
      <c r="DR142" s="459"/>
      <c r="DS142" s="459"/>
      <c r="DT142" s="459"/>
      <c r="DU142" s="459"/>
      <c r="DV142" s="459"/>
      <c r="DW142" s="459"/>
      <c r="DX142" s="459"/>
      <c r="DY142" s="459"/>
      <c r="DZ142" s="459"/>
      <c r="EA142" s="459"/>
      <c r="EB142" s="459"/>
      <c r="EC142" s="459"/>
      <c r="ED142" s="459"/>
      <c r="EE142" s="459"/>
      <c r="EF142" s="459"/>
      <c r="EG142" s="459"/>
    </row>
    <row r="143" spans="13:137" s="151" customFormat="1" ht="15">
      <c r="M143" s="149"/>
      <c r="N143" s="149"/>
      <c r="O143" s="180"/>
      <c r="P143" s="149"/>
      <c r="Q143" s="149"/>
      <c r="R143" s="149"/>
      <c r="S143" s="153"/>
      <c r="CA143" s="459"/>
      <c r="CB143" s="459"/>
      <c r="CC143" s="459"/>
      <c r="CD143" s="459"/>
      <c r="CE143" s="459"/>
      <c r="CF143" s="459"/>
      <c r="CG143" s="459"/>
      <c r="CH143" s="459"/>
      <c r="CI143" s="459"/>
      <c r="CJ143" s="459"/>
      <c r="CK143" s="459"/>
      <c r="CL143" s="459"/>
      <c r="CM143" s="459"/>
      <c r="CN143" s="459"/>
      <c r="CO143" s="459"/>
      <c r="CP143" s="459"/>
      <c r="CQ143" s="459"/>
      <c r="CR143" s="459"/>
      <c r="CS143" s="459"/>
      <c r="CT143" s="459"/>
      <c r="CU143" s="459"/>
      <c r="CV143" s="459"/>
      <c r="CW143" s="459"/>
      <c r="CX143" s="459"/>
      <c r="CY143" s="459"/>
      <c r="CZ143" s="459"/>
      <c r="DA143" s="459"/>
      <c r="DB143" s="459"/>
      <c r="DC143" s="459"/>
      <c r="DD143" s="459"/>
      <c r="DE143" s="459"/>
      <c r="DF143" s="459"/>
      <c r="DG143" s="459"/>
      <c r="DH143" s="459"/>
      <c r="DI143" s="459"/>
      <c r="DJ143" s="459"/>
      <c r="DK143" s="459"/>
      <c r="DL143" s="459"/>
      <c r="DM143" s="459"/>
      <c r="DN143" s="459"/>
      <c r="DO143" s="459"/>
      <c r="DP143" s="459"/>
      <c r="DQ143" s="459"/>
      <c r="DR143" s="459"/>
      <c r="DS143" s="459"/>
      <c r="DT143" s="459"/>
      <c r="DU143" s="459"/>
      <c r="DV143" s="459"/>
      <c r="DW143" s="459"/>
      <c r="DX143" s="459"/>
      <c r="DY143" s="459"/>
      <c r="DZ143" s="459"/>
      <c r="EA143" s="459"/>
      <c r="EB143" s="459"/>
      <c r="EC143" s="459"/>
      <c r="ED143" s="459"/>
      <c r="EE143" s="459"/>
      <c r="EF143" s="459"/>
      <c r="EG143" s="459"/>
    </row>
    <row r="144" spans="13:137" s="151" customFormat="1" ht="15">
      <c r="M144" s="149"/>
      <c r="N144" s="149"/>
      <c r="O144" s="180"/>
      <c r="P144" s="149"/>
      <c r="Q144" s="149"/>
      <c r="R144" s="149"/>
      <c r="S144" s="153"/>
      <c r="CA144" s="459"/>
      <c r="CB144" s="459"/>
      <c r="CC144" s="459"/>
      <c r="CD144" s="459"/>
      <c r="CE144" s="459"/>
      <c r="CF144" s="459"/>
      <c r="CG144" s="459"/>
      <c r="CH144" s="459"/>
      <c r="CI144" s="459"/>
      <c r="CJ144" s="459"/>
      <c r="CK144" s="459"/>
      <c r="CL144" s="459"/>
      <c r="CM144" s="459"/>
      <c r="CN144" s="459"/>
      <c r="CO144" s="459"/>
      <c r="CP144" s="459"/>
      <c r="CQ144" s="459"/>
      <c r="CR144" s="459"/>
      <c r="CS144" s="459"/>
      <c r="CT144" s="459"/>
      <c r="CU144" s="459"/>
      <c r="CV144" s="459"/>
      <c r="CW144" s="459"/>
      <c r="CX144" s="459"/>
      <c r="CY144" s="459"/>
      <c r="CZ144" s="459"/>
      <c r="DA144" s="459"/>
      <c r="DB144" s="459"/>
      <c r="DC144" s="459"/>
      <c r="DD144" s="459"/>
      <c r="DE144" s="459"/>
      <c r="DF144" s="459"/>
      <c r="DG144" s="459"/>
      <c r="DH144" s="459"/>
      <c r="DI144" s="459"/>
      <c r="DJ144" s="459"/>
      <c r="DK144" s="459"/>
      <c r="DL144" s="459"/>
      <c r="DM144" s="459"/>
      <c r="DN144" s="459"/>
      <c r="DO144" s="459"/>
      <c r="DP144" s="459"/>
      <c r="DQ144" s="459"/>
      <c r="DR144" s="459"/>
      <c r="DS144" s="459"/>
      <c r="DT144" s="459"/>
      <c r="DU144" s="459"/>
      <c r="DV144" s="459"/>
      <c r="DW144" s="459"/>
      <c r="DX144" s="459"/>
      <c r="DY144" s="459"/>
      <c r="DZ144" s="459"/>
      <c r="EA144" s="459"/>
      <c r="EB144" s="459"/>
      <c r="EC144" s="459"/>
      <c r="ED144" s="459"/>
      <c r="EE144" s="459"/>
      <c r="EF144" s="459"/>
      <c r="EG144" s="459"/>
    </row>
    <row r="145" spans="13:137" s="151" customFormat="1" ht="15">
      <c r="M145" s="149"/>
      <c r="N145" s="149"/>
      <c r="O145" s="180"/>
      <c r="P145" s="149"/>
      <c r="Q145" s="149"/>
      <c r="R145" s="149"/>
      <c r="S145" s="153"/>
      <c r="CA145" s="459"/>
      <c r="CB145" s="459"/>
      <c r="CC145" s="459"/>
      <c r="CD145" s="459"/>
      <c r="CE145" s="459"/>
      <c r="CF145" s="459"/>
      <c r="CG145" s="459"/>
      <c r="CH145" s="459"/>
      <c r="CI145" s="459"/>
      <c r="CJ145" s="459"/>
      <c r="CK145" s="459"/>
      <c r="CL145" s="459"/>
      <c r="CM145" s="459"/>
      <c r="CN145" s="459"/>
      <c r="CO145" s="459"/>
      <c r="CP145" s="459"/>
      <c r="CQ145" s="459"/>
      <c r="CR145" s="459"/>
      <c r="CS145" s="459"/>
      <c r="CT145" s="459"/>
      <c r="CU145" s="459"/>
      <c r="CV145" s="459"/>
      <c r="CW145" s="459"/>
      <c r="CX145" s="459"/>
      <c r="CY145" s="459"/>
      <c r="CZ145" s="459"/>
      <c r="DA145" s="459"/>
      <c r="DB145" s="459"/>
      <c r="DC145" s="459"/>
      <c r="DD145" s="459"/>
      <c r="DE145" s="459"/>
      <c r="DF145" s="459"/>
      <c r="DG145" s="459"/>
      <c r="DH145" s="459"/>
      <c r="DI145" s="459"/>
      <c r="DJ145" s="459"/>
      <c r="DK145" s="459"/>
      <c r="DL145" s="459"/>
      <c r="DM145" s="459"/>
      <c r="DN145" s="459"/>
      <c r="DO145" s="459"/>
      <c r="DP145" s="459"/>
      <c r="DQ145" s="459"/>
      <c r="DR145" s="459"/>
      <c r="DS145" s="459"/>
      <c r="DT145" s="459"/>
      <c r="DU145" s="459"/>
      <c r="DV145" s="459"/>
      <c r="DW145" s="459"/>
      <c r="DX145" s="459"/>
      <c r="DY145" s="459"/>
      <c r="DZ145" s="459"/>
      <c r="EA145" s="459"/>
      <c r="EB145" s="459"/>
      <c r="EC145" s="459"/>
      <c r="ED145" s="459"/>
      <c r="EE145" s="459"/>
      <c r="EF145" s="459"/>
      <c r="EG145" s="459"/>
    </row>
    <row r="146" spans="13:137" s="151" customFormat="1" ht="15">
      <c r="M146" s="149"/>
      <c r="N146" s="149"/>
      <c r="O146" s="180"/>
      <c r="P146" s="149"/>
      <c r="Q146" s="149"/>
      <c r="R146" s="149"/>
      <c r="S146" s="153"/>
      <c r="CA146" s="459"/>
      <c r="CB146" s="459"/>
      <c r="CC146" s="459"/>
      <c r="CD146" s="459"/>
      <c r="CE146" s="459"/>
      <c r="CF146" s="459"/>
      <c r="CG146" s="459"/>
      <c r="CH146" s="459"/>
      <c r="CI146" s="459"/>
      <c r="CJ146" s="459"/>
      <c r="CK146" s="459"/>
      <c r="CL146" s="459"/>
      <c r="CM146" s="459"/>
      <c r="CN146" s="459"/>
      <c r="CO146" s="459"/>
      <c r="CP146" s="459"/>
      <c r="CQ146" s="459"/>
      <c r="CR146" s="459"/>
      <c r="CS146" s="459"/>
      <c r="CT146" s="459"/>
      <c r="CU146" s="459"/>
      <c r="CV146" s="459"/>
      <c r="CW146" s="459"/>
      <c r="CX146" s="459"/>
      <c r="CY146" s="459"/>
      <c r="CZ146" s="459"/>
      <c r="DA146" s="459"/>
      <c r="DB146" s="459"/>
      <c r="DC146" s="459"/>
      <c r="DD146" s="459"/>
      <c r="DE146" s="459"/>
      <c r="DF146" s="459"/>
      <c r="DG146" s="459"/>
      <c r="DH146" s="459"/>
      <c r="DI146" s="459"/>
      <c r="DJ146" s="459"/>
      <c r="DK146" s="459"/>
      <c r="DL146" s="459"/>
      <c r="DM146" s="459"/>
      <c r="DN146" s="459"/>
      <c r="DO146" s="459"/>
      <c r="DP146" s="459"/>
      <c r="DQ146" s="459"/>
      <c r="DR146" s="459"/>
      <c r="DS146" s="459"/>
      <c r="DT146" s="459"/>
      <c r="DU146" s="459"/>
      <c r="DV146" s="459"/>
      <c r="DW146" s="459"/>
      <c r="DX146" s="459"/>
      <c r="DY146" s="459"/>
      <c r="DZ146" s="459"/>
      <c r="EA146" s="459"/>
      <c r="EB146" s="459"/>
      <c r="EC146" s="459"/>
      <c r="ED146" s="459"/>
      <c r="EE146" s="459"/>
      <c r="EF146" s="459"/>
      <c r="EG146" s="459"/>
    </row>
    <row r="147" spans="13:137" s="151" customFormat="1" ht="15">
      <c r="M147" s="149"/>
      <c r="N147" s="149"/>
      <c r="O147" s="180"/>
      <c r="P147" s="149"/>
      <c r="Q147" s="149"/>
      <c r="R147" s="149"/>
      <c r="S147" s="153"/>
      <c r="CA147" s="459"/>
      <c r="CB147" s="459"/>
      <c r="CC147" s="459"/>
      <c r="CD147" s="459"/>
      <c r="CE147" s="459"/>
      <c r="CF147" s="459"/>
      <c r="CG147" s="459"/>
      <c r="CH147" s="459"/>
      <c r="CI147" s="459"/>
      <c r="CJ147" s="459"/>
      <c r="CK147" s="459"/>
      <c r="CL147" s="459"/>
      <c r="CM147" s="459"/>
      <c r="CN147" s="459"/>
      <c r="CO147" s="459"/>
      <c r="CP147" s="459"/>
      <c r="CQ147" s="459"/>
      <c r="CR147" s="459"/>
      <c r="CS147" s="459"/>
      <c r="CT147" s="459"/>
      <c r="CU147" s="459"/>
      <c r="CV147" s="459"/>
      <c r="CW147" s="459"/>
      <c r="CX147" s="459"/>
      <c r="CY147" s="459"/>
      <c r="CZ147" s="459"/>
      <c r="DA147" s="459"/>
      <c r="DB147" s="459"/>
      <c r="DC147" s="459"/>
      <c r="DD147" s="459"/>
      <c r="DE147" s="459"/>
      <c r="DF147" s="459"/>
      <c r="DG147" s="459"/>
      <c r="DH147" s="459"/>
      <c r="DI147" s="459"/>
      <c r="DJ147" s="459"/>
      <c r="DK147" s="459"/>
      <c r="DL147" s="459"/>
      <c r="DM147" s="459"/>
      <c r="DN147" s="459"/>
      <c r="DO147" s="459"/>
      <c r="DP147" s="459"/>
      <c r="DQ147" s="459"/>
      <c r="DR147" s="459"/>
      <c r="DS147" s="459"/>
      <c r="DT147" s="459"/>
      <c r="DU147" s="459"/>
      <c r="DV147" s="459"/>
      <c r="DW147" s="459"/>
      <c r="DX147" s="459"/>
      <c r="DY147" s="459"/>
      <c r="DZ147" s="459"/>
      <c r="EA147" s="459"/>
      <c r="EB147" s="459"/>
      <c r="EC147" s="459"/>
      <c r="ED147" s="459"/>
      <c r="EE147" s="459"/>
      <c r="EF147" s="459"/>
      <c r="EG147" s="459"/>
    </row>
    <row r="148" spans="13:137" s="151" customFormat="1" ht="15">
      <c r="M148" s="149"/>
      <c r="N148" s="149"/>
      <c r="O148" s="180"/>
      <c r="P148" s="149"/>
      <c r="Q148" s="149"/>
      <c r="R148" s="149"/>
      <c r="S148" s="153"/>
      <c r="CA148" s="459"/>
      <c r="CB148" s="459"/>
      <c r="CC148" s="459"/>
      <c r="CD148" s="459"/>
      <c r="CE148" s="459"/>
      <c r="CF148" s="459"/>
      <c r="CG148" s="459"/>
      <c r="CH148" s="459"/>
      <c r="CI148" s="459"/>
      <c r="CJ148" s="459"/>
      <c r="CK148" s="459"/>
      <c r="CL148" s="459"/>
      <c r="CM148" s="459"/>
      <c r="CN148" s="459"/>
      <c r="CO148" s="459"/>
      <c r="CP148" s="459"/>
      <c r="CQ148" s="459"/>
      <c r="CR148" s="459"/>
      <c r="CS148" s="459"/>
      <c r="CT148" s="459"/>
      <c r="CU148" s="459"/>
      <c r="CV148" s="459"/>
      <c r="CW148" s="459"/>
      <c r="CX148" s="459"/>
      <c r="CY148" s="459"/>
      <c r="CZ148" s="459"/>
      <c r="DA148" s="459"/>
      <c r="DB148" s="459"/>
      <c r="DC148" s="459"/>
      <c r="DD148" s="459"/>
      <c r="DE148" s="459"/>
      <c r="DF148" s="459"/>
      <c r="DG148" s="459"/>
      <c r="DH148" s="459"/>
      <c r="DI148" s="459"/>
      <c r="DJ148" s="459"/>
      <c r="DK148" s="459"/>
      <c r="DL148" s="459"/>
      <c r="DM148" s="459"/>
      <c r="DN148" s="459"/>
      <c r="DO148" s="459"/>
      <c r="DP148" s="459"/>
      <c r="DQ148" s="459"/>
      <c r="DR148" s="459"/>
      <c r="DS148" s="459"/>
      <c r="DT148" s="459"/>
      <c r="DU148" s="459"/>
      <c r="DV148" s="459"/>
      <c r="DW148" s="459"/>
      <c r="DX148" s="459"/>
      <c r="DY148" s="459"/>
      <c r="DZ148" s="459"/>
      <c r="EA148" s="459"/>
      <c r="EB148" s="459"/>
      <c r="EC148" s="459"/>
      <c r="ED148" s="459"/>
      <c r="EE148" s="459"/>
      <c r="EF148" s="459"/>
      <c r="EG148" s="459"/>
    </row>
    <row r="149" spans="13:137" s="151" customFormat="1" ht="15">
      <c r="M149" s="149"/>
      <c r="N149" s="149"/>
      <c r="O149" s="180"/>
      <c r="P149" s="149"/>
      <c r="Q149" s="149"/>
      <c r="R149" s="149"/>
      <c r="S149" s="153"/>
      <c r="CA149" s="459"/>
      <c r="CB149" s="459"/>
      <c r="CC149" s="459"/>
      <c r="CD149" s="459"/>
      <c r="CE149" s="459"/>
      <c r="CF149" s="459"/>
      <c r="CG149" s="459"/>
      <c r="CH149" s="459"/>
      <c r="CI149" s="459"/>
      <c r="CJ149" s="459"/>
      <c r="CK149" s="459"/>
      <c r="CL149" s="459"/>
      <c r="CM149" s="459"/>
      <c r="CN149" s="459"/>
      <c r="CO149" s="459"/>
      <c r="CP149" s="459"/>
      <c r="CQ149" s="459"/>
      <c r="CR149" s="459"/>
      <c r="CS149" s="459"/>
      <c r="CT149" s="459"/>
      <c r="CU149" s="459"/>
      <c r="CV149" s="459"/>
      <c r="CW149" s="459"/>
      <c r="CX149" s="459"/>
      <c r="CY149" s="459"/>
      <c r="CZ149" s="459"/>
      <c r="DA149" s="459"/>
      <c r="DB149" s="459"/>
      <c r="DC149" s="459"/>
      <c r="DD149" s="459"/>
      <c r="DE149" s="459"/>
      <c r="DF149" s="459"/>
      <c r="DG149" s="459"/>
      <c r="DH149" s="459"/>
      <c r="DI149" s="459"/>
      <c r="DJ149" s="459"/>
      <c r="DK149" s="459"/>
      <c r="DL149" s="459"/>
      <c r="DM149" s="459"/>
      <c r="DN149" s="459"/>
      <c r="DO149" s="459"/>
      <c r="DP149" s="459"/>
      <c r="DQ149" s="459"/>
      <c r="DR149" s="459"/>
      <c r="DS149" s="459"/>
      <c r="DT149" s="459"/>
      <c r="DU149" s="459"/>
      <c r="DV149" s="459"/>
      <c r="DW149" s="459"/>
      <c r="DX149" s="459"/>
      <c r="DY149" s="459"/>
      <c r="DZ149" s="459"/>
      <c r="EA149" s="459"/>
      <c r="EB149" s="459"/>
      <c r="EC149" s="459"/>
      <c r="ED149" s="459"/>
      <c r="EE149" s="459"/>
      <c r="EF149" s="459"/>
      <c r="EG149" s="459"/>
    </row>
    <row r="150" spans="13:137" s="151" customFormat="1" ht="15">
      <c r="M150" s="149"/>
      <c r="N150" s="149"/>
      <c r="O150" s="180"/>
      <c r="P150" s="149"/>
      <c r="Q150" s="149"/>
      <c r="R150" s="149"/>
      <c r="S150" s="153"/>
      <c r="CA150" s="459"/>
      <c r="CB150" s="459"/>
      <c r="CC150" s="459"/>
      <c r="CD150" s="459"/>
      <c r="CE150" s="459"/>
      <c r="CF150" s="459"/>
      <c r="CG150" s="459"/>
      <c r="CH150" s="459"/>
      <c r="CI150" s="459"/>
      <c r="CJ150" s="459"/>
      <c r="CK150" s="459"/>
      <c r="CL150" s="459"/>
      <c r="CM150" s="459"/>
      <c r="CN150" s="459"/>
      <c r="CO150" s="459"/>
      <c r="CP150" s="459"/>
      <c r="CQ150" s="459"/>
      <c r="CR150" s="459"/>
      <c r="CS150" s="459"/>
      <c r="CT150" s="459"/>
      <c r="CU150" s="459"/>
      <c r="CV150" s="459"/>
      <c r="CW150" s="459"/>
      <c r="CX150" s="459"/>
      <c r="CY150" s="459"/>
      <c r="CZ150" s="459"/>
      <c r="DA150" s="459"/>
      <c r="DB150" s="459"/>
      <c r="DC150" s="459"/>
      <c r="DD150" s="459"/>
      <c r="DE150" s="459"/>
      <c r="DF150" s="459"/>
      <c r="DG150" s="459"/>
      <c r="DH150" s="459"/>
      <c r="DI150" s="459"/>
      <c r="DJ150" s="459"/>
      <c r="DK150" s="459"/>
      <c r="DL150" s="459"/>
      <c r="DM150" s="459"/>
      <c r="DN150" s="459"/>
      <c r="DO150" s="459"/>
      <c r="DP150" s="459"/>
      <c r="DQ150" s="459"/>
      <c r="DR150" s="459"/>
      <c r="DS150" s="459"/>
      <c r="DT150" s="459"/>
      <c r="DU150" s="459"/>
      <c r="DV150" s="459"/>
      <c r="DW150" s="459"/>
      <c r="DX150" s="459"/>
      <c r="DY150" s="459"/>
      <c r="DZ150" s="459"/>
      <c r="EA150" s="459"/>
      <c r="EB150" s="459"/>
      <c r="EC150" s="459"/>
      <c r="ED150" s="459"/>
      <c r="EE150" s="459"/>
      <c r="EF150" s="459"/>
      <c r="EG150" s="459"/>
    </row>
    <row r="151" spans="13:137" s="151" customFormat="1" ht="15">
      <c r="M151" s="149"/>
      <c r="N151" s="149"/>
      <c r="O151" s="180"/>
      <c r="P151" s="149"/>
      <c r="Q151" s="149"/>
      <c r="R151" s="149"/>
      <c r="S151" s="153"/>
      <c r="CA151" s="459"/>
      <c r="CB151" s="459"/>
      <c r="CC151" s="459"/>
      <c r="CD151" s="459"/>
      <c r="CE151" s="459"/>
      <c r="CF151" s="459"/>
      <c r="CG151" s="459"/>
      <c r="CH151" s="459"/>
      <c r="CI151" s="459"/>
      <c r="CJ151" s="459"/>
      <c r="CK151" s="459"/>
      <c r="CL151" s="459"/>
      <c r="CM151" s="459"/>
      <c r="CN151" s="459"/>
      <c r="CO151" s="459"/>
      <c r="CP151" s="459"/>
      <c r="CQ151" s="459"/>
      <c r="CR151" s="459"/>
      <c r="CS151" s="459"/>
      <c r="CT151" s="459"/>
      <c r="CU151" s="459"/>
      <c r="CV151" s="459"/>
      <c r="CW151" s="459"/>
      <c r="CX151" s="459"/>
      <c r="CY151" s="459"/>
      <c r="CZ151" s="459"/>
      <c r="DA151" s="459"/>
      <c r="DB151" s="459"/>
      <c r="DC151" s="459"/>
      <c r="DD151" s="459"/>
      <c r="DE151" s="459"/>
      <c r="DF151" s="459"/>
      <c r="DG151" s="459"/>
      <c r="DH151" s="459"/>
      <c r="DI151" s="459"/>
      <c r="DJ151" s="459"/>
      <c r="DK151" s="459"/>
      <c r="DL151" s="459"/>
      <c r="DM151" s="459"/>
      <c r="DN151" s="459"/>
      <c r="DO151" s="459"/>
      <c r="DP151" s="459"/>
      <c r="DQ151" s="459"/>
      <c r="DR151" s="459"/>
      <c r="DS151" s="459"/>
      <c r="DT151" s="459"/>
      <c r="DU151" s="459"/>
      <c r="DV151" s="459"/>
      <c r="DW151" s="459"/>
      <c r="DX151" s="459"/>
      <c r="DY151" s="459"/>
      <c r="DZ151" s="459"/>
      <c r="EA151" s="459"/>
      <c r="EB151" s="459"/>
      <c r="EC151" s="459"/>
      <c r="ED151" s="459"/>
      <c r="EE151" s="459"/>
      <c r="EF151" s="459"/>
      <c r="EG151" s="459"/>
    </row>
    <row r="152" spans="13:137" s="151" customFormat="1" ht="15">
      <c r="M152" s="149"/>
      <c r="N152" s="149"/>
      <c r="O152" s="180"/>
      <c r="P152" s="149"/>
      <c r="Q152" s="149"/>
      <c r="R152" s="149"/>
      <c r="S152" s="153"/>
      <c r="CA152" s="459"/>
      <c r="CB152" s="459"/>
      <c r="CC152" s="459"/>
      <c r="CD152" s="459"/>
      <c r="CE152" s="459"/>
      <c r="CF152" s="459"/>
      <c r="CG152" s="459"/>
      <c r="CH152" s="459"/>
      <c r="CI152" s="459"/>
      <c r="CJ152" s="459"/>
      <c r="CK152" s="459"/>
      <c r="CL152" s="459"/>
      <c r="CM152" s="459"/>
      <c r="CN152" s="459"/>
      <c r="CO152" s="459"/>
      <c r="CP152" s="459"/>
      <c r="CQ152" s="459"/>
      <c r="CR152" s="459"/>
      <c r="CS152" s="459"/>
      <c r="CT152" s="459"/>
      <c r="CU152" s="459"/>
      <c r="CV152" s="459"/>
      <c r="CW152" s="459"/>
      <c r="CX152" s="459"/>
      <c r="CY152" s="459"/>
      <c r="CZ152" s="459"/>
      <c r="DA152" s="459"/>
      <c r="DB152" s="459"/>
      <c r="DC152" s="459"/>
      <c r="DD152" s="459"/>
      <c r="DE152" s="459"/>
      <c r="DF152" s="459"/>
      <c r="DG152" s="459"/>
      <c r="DH152" s="459"/>
      <c r="DI152" s="459"/>
      <c r="DJ152" s="459"/>
      <c r="DK152" s="459"/>
      <c r="DL152" s="459"/>
      <c r="DM152" s="459"/>
      <c r="DN152" s="459"/>
      <c r="DO152" s="459"/>
      <c r="DP152" s="459"/>
      <c r="DQ152" s="459"/>
      <c r="DR152" s="459"/>
      <c r="DS152" s="459"/>
      <c r="DT152" s="459"/>
      <c r="DU152" s="459"/>
      <c r="DV152" s="459"/>
      <c r="DW152" s="459"/>
      <c r="DX152" s="459"/>
      <c r="DY152" s="459"/>
      <c r="DZ152" s="459"/>
      <c r="EA152" s="459"/>
      <c r="EB152" s="459"/>
      <c r="EC152" s="459"/>
      <c r="ED152" s="459"/>
      <c r="EE152" s="459"/>
      <c r="EF152" s="459"/>
      <c r="EG152" s="459"/>
    </row>
    <row r="153" spans="13:137" s="151" customFormat="1" ht="15">
      <c r="M153" s="149"/>
      <c r="N153" s="149"/>
      <c r="O153" s="180"/>
      <c r="P153" s="149"/>
      <c r="Q153" s="149"/>
      <c r="R153" s="149"/>
      <c r="S153" s="153"/>
      <c r="CA153" s="459"/>
      <c r="CB153" s="459"/>
      <c r="CC153" s="459"/>
      <c r="CD153" s="459"/>
      <c r="CE153" s="459"/>
      <c r="CF153" s="459"/>
      <c r="CG153" s="459"/>
      <c r="CH153" s="459"/>
      <c r="CI153" s="459"/>
      <c r="CJ153" s="459"/>
      <c r="CK153" s="459"/>
      <c r="CL153" s="459"/>
      <c r="CM153" s="459"/>
      <c r="CN153" s="459"/>
      <c r="CO153" s="459"/>
      <c r="CP153" s="459"/>
      <c r="CQ153" s="459"/>
      <c r="CR153" s="459"/>
      <c r="CS153" s="459"/>
      <c r="CT153" s="459"/>
      <c r="CU153" s="459"/>
      <c r="CV153" s="459"/>
      <c r="CW153" s="459"/>
      <c r="CX153" s="459"/>
      <c r="CY153" s="459"/>
      <c r="CZ153" s="459"/>
      <c r="DA153" s="459"/>
      <c r="DB153" s="459"/>
      <c r="DC153" s="459"/>
      <c r="DD153" s="459"/>
      <c r="DE153" s="459"/>
      <c r="DF153" s="459"/>
      <c r="DG153" s="459"/>
      <c r="DH153" s="459"/>
      <c r="DI153" s="459"/>
      <c r="DJ153" s="459"/>
      <c r="DK153" s="459"/>
      <c r="DL153" s="459"/>
      <c r="DM153" s="459"/>
      <c r="DN153" s="459"/>
      <c r="DO153" s="459"/>
      <c r="DP153" s="459"/>
      <c r="DQ153" s="459"/>
      <c r="DR153" s="459"/>
      <c r="DS153" s="459"/>
      <c r="DT153" s="459"/>
      <c r="DU153" s="459"/>
      <c r="DV153" s="459"/>
      <c r="DW153" s="459"/>
      <c r="DX153" s="459"/>
      <c r="DY153" s="459"/>
      <c r="DZ153" s="459"/>
      <c r="EA153" s="459"/>
      <c r="EB153" s="459"/>
      <c r="EC153" s="459"/>
      <c r="ED153" s="459"/>
      <c r="EE153" s="459"/>
      <c r="EF153" s="459"/>
      <c r="EG153" s="459"/>
    </row>
    <row r="154" spans="13:137" s="151" customFormat="1" ht="15">
      <c r="M154" s="149"/>
      <c r="N154" s="149"/>
      <c r="O154" s="180"/>
      <c r="P154" s="149"/>
      <c r="Q154" s="149"/>
      <c r="R154" s="149"/>
      <c r="S154" s="153"/>
      <c r="CA154" s="459"/>
      <c r="CB154" s="459"/>
      <c r="CC154" s="459"/>
      <c r="CD154" s="459"/>
      <c r="CE154" s="459"/>
      <c r="CF154" s="459"/>
      <c r="CG154" s="459"/>
      <c r="CH154" s="459"/>
      <c r="CI154" s="459"/>
      <c r="CJ154" s="459"/>
      <c r="CK154" s="459"/>
      <c r="CL154" s="459"/>
      <c r="CM154" s="459"/>
      <c r="CN154" s="459"/>
      <c r="CO154" s="459"/>
      <c r="CP154" s="459"/>
      <c r="CQ154" s="459"/>
      <c r="CR154" s="459"/>
      <c r="CS154" s="459"/>
      <c r="CT154" s="459"/>
      <c r="CU154" s="459"/>
      <c r="CV154" s="459"/>
      <c r="CW154" s="459"/>
      <c r="CX154" s="459"/>
      <c r="CY154" s="459"/>
      <c r="CZ154" s="459"/>
      <c r="DA154" s="459"/>
      <c r="DB154" s="459"/>
      <c r="DC154" s="459"/>
      <c r="DD154" s="459"/>
      <c r="DE154" s="459"/>
      <c r="DF154" s="459"/>
      <c r="DG154" s="459"/>
      <c r="DH154" s="459"/>
      <c r="DI154" s="459"/>
      <c r="DJ154" s="459"/>
      <c r="DK154" s="459"/>
      <c r="DL154" s="459"/>
      <c r="DM154" s="459"/>
      <c r="DN154" s="459"/>
      <c r="DO154" s="459"/>
      <c r="DP154" s="459"/>
      <c r="DQ154" s="459"/>
      <c r="DR154" s="459"/>
      <c r="DS154" s="459"/>
      <c r="DT154" s="459"/>
      <c r="DU154" s="459"/>
      <c r="DV154" s="459"/>
      <c r="DW154" s="459"/>
      <c r="DX154" s="459"/>
      <c r="DY154" s="459"/>
      <c r="DZ154" s="459"/>
      <c r="EA154" s="459"/>
      <c r="EB154" s="459"/>
      <c r="EC154" s="459"/>
      <c r="ED154" s="459"/>
      <c r="EE154" s="459"/>
      <c r="EF154" s="459"/>
      <c r="EG154" s="459"/>
    </row>
    <row r="155" spans="13:137" s="151" customFormat="1" ht="15">
      <c r="M155" s="149"/>
      <c r="N155" s="149"/>
      <c r="O155" s="180"/>
      <c r="P155" s="149"/>
      <c r="Q155" s="149"/>
      <c r="R155" s="149"/>
      <c r="S155" s="153"/>
      <c r="CA155" s="459"/>
      <c r="CB155" s="459"/>
      <c r="CC155" s="459"/>
      <c r="CD155" s="459"/>
      <c r="CE155" s="459"/>
      <c r="CF155" s="459"/>
      <c r="CG155" s="459"/>
      <c r="CH155" s="459"/>
      <c r="CI155" s="459"/>
      <c r="CJ155" s="459"/>
      <c r="CK155" s="459"/>
      <c r="CL155" s="459"/>
      <c r="CM155" s="459"/>
      <c r="CN155" s="459"/>
      <c r="CO155" s="459"/>
      <c r="CP155" s="459"/>
      <c r="CQ155" s="459"/>
      <c r="CR155" s="459"/>
      <c r="CS155" s="459"/>
      <c r="CT155" s="459"/>
      <c r="CU155" s="459"/>
      <c r="CV155" s="459"/>
      <c r="CW155" s="459"/>
      <c r="CX155" s="459"/>
      <c r="CY155" s="459"/>
      <c r="CZ155" s="459"/>
      <c r="DA155" s="459"/>
      <c r="DB155" s="459"/>
      <c r="DC155" s="459"/>
      <c r="DD155" s="459"/>
      <c r="DE155" s="459"/>
      <c r="DF155" s="459"/>
      <c r="DG155" s="459"/>
      <c r="DH155" s="459"/>
      <c r="DI155" s="459"/>
      <c r="DJ155" s="459"/>
      <c r="DK155" s="459"/>
      <c r="DL155" s="459"/>
      <c r="DM155" s="459"/>
      <c r="DN155" s="459"/>
      <c r="DO155" s="459"/>
      <c r="DP155" s="459"/>
      <c r="DQ155" s="459"/>
      <c r="DR155" s="459"/>
      <c r="DS155" s="459"/>
      <c r="DT155" s="459"/>
      <c r="DU155" s="459"/>
      <c r="DV155" s="459"/>
      <c r="DW155" s="459"/>
      <c r="DX155" s="459"/>
      <c r="DY155" s="459"/>
      <c r="DZ155" s="459"/>
      <c r="EA155" s="459"/>
      <c r="EB155" s="459"/>
      <c r="EC155" s="459"/>
      <c r="ED155" s="459"/>
      <c r="EE155" s="459"/>
      <c r="EF155" s="459"/>
      <c r="EG155" s="459"/>
    </row>
    <row r="156" spans="13:137" s="151" customFormat="1" ht="15">
      <c r="M156" s="149"/>
      <c r="N156" s="149"/>
      <c r="O156" s="180"/>
      <c r="P156" s="149"/>
      <c r="Q156" s="149"/>
      <c r="R156" s="149"/>
      <c r="S156" s="153"/>
      <c r="CA156" s="459"/>
      <c r="CB156" s="459"/>
      <c r="CC156" s="459"/>
      <c r="CD156" s="459"/>
      <c r="CE156" s="459"/>
      <c r="CF156" s="459"/>
      <c r="CG156" s="459"/>
      <c r="CH156" s="459"/>
      <c r="CI156" s="459"/>
      <c r="CJ156" s="459"/>
      <c r="CK156" s="459"/>
      <c r="CL156" s="459"/>
      <c r="CM156" s="459"/>
      <c r="CN156" s="459"/>
      <c r="CO156" s="459"/>
      <c r="CP156" s="459"/>
      <c r="CQ156" s="459"/>
      <c r="CR156" s="459"/>
      <c r="CS156" s="459"/>
      <c r="CT156" s="459"/>
      <c r="CU156" s="459"/>
      <c r="CV156" s="459"/>
      <c r="CW156" s="459"/>
      <c r="CX156" s="459"/>
      <c r="CY156" s="459"/>
      <c r="CZ156" s="459"/>
      <c r="DA156" s="459"/>
      <c r="DB156" s="459"/>
      <c r="DC156" s="459"/>
      <c r="DD156" s="459"/>
      <c r="DE156" s="459"/>
      <c r="DF156" s="459"/>
      <c r="DG156" s="459"/>
      <c r="DH156" s="459"/>
      <c r="DI156" s="459"/>
      <c r="DJ156" s="459"/>
      <c r="DK156" s="459"/>
      <c r="DL156" s="459"/>
      <c r="DM156" s="459"/>
      <c r="DN156" s="459"/>
      <c r="DO156" s="459"/>
      <c r="DP156" s="459"/>
      <c r="DQ156" s="459"/>
      <c r="DR156" s="459"/>
      <c r="DS156" s="459"/>
      <c r="DT156" s="459"/>
      <c r="DU156" s="459"/>
      <c r="DV156" s="459"/>
      <c r="DW156" s="459"/>
      <c r="DX156" s="459"/>
      <c r="DY156" s="459"/>
      <c r="DZ156" s="459"/>
      <c r="EA156" s="459"/>
      <c r="EB156" s="459"/>
      <c r="EC156" s="459"/>
      <c r="ED156" s="459"/>
      <c r="EE156" s="459"/>
      <c r="EF156" s="459"/>
      <c r="EG156" s="459"/>
    </row>
    <row r="157" spans="13:137" s="151" customFormat="1" ht="15">
      <c r="M157" s="149"/>
      <c r="N157" s="149"/>
      <c r="O157" s="180"/>
      <c r="P157" s="149"/>
      <c r="Q157" s="149"/>
      <c r="R157" s="149"/>
      <c r="S157" s="153"/>
      <c r="CA157" s="459"/>
      <c r="CB157" s="459"/>
      <c r="CC157" s="459"/>
      <c r="CD157" s="459"/>
      <c r="CE157" s="459"/>
      <c r="CF157" s="459"/>
      <c r="CG157" s="459"/>
      <c r="CH157" s="459"/>
      <c r="CI157" s="459"/>
      <c r="CJ157" s="459"/>
      <c r="CK157" s="459"/>
      <c r="CL157" s="459"/>
      <c r="CM157" s="459"/>
      <c r="CN157" s="459"/>
      <c r="CO157" s="459"/>
      <c r="CP157" s="459"/>
      <c r="CQ157" s="459"/>
      <c r="CR157" s="459"/>
      <c r="CS157" s="459"/>
      <c r="CT157" s="459"/>
      <c r="CU157" s="459"/>
      <c r="CV157" s="459"/>
      <c r="CW157" s="459"/>
      <c r="CX157" s="459"/>
      <c r="CY157" s="459"/>
      <c r="CZ157" s="459"/>
      <c r="DA157" s="459"/>
      <c r="DB157" s="459"/>
      <c r="DC157" s="459"/>
      <c r="DD157" s="459"/>
      <c r="DE157" s="459"/>
      <c r="DF157" s="459"/>
      <c r="DG157" s="459"/>
      <c r="DH157" s="459"/>
      <c r="DI157" s="459"/>
      <c r="DJ157" s="459"/>
      <c r="DK157" s="459"/>
      <c r="DL157" s="459"/>
      <c r="DM157" s="459"/>
      <c r="DN157" s="459"/>
      <c r="DO157" s="459"/>
      <c r="DP157" s="459"/>
      <c r="DQ157" s="459"/>
      <c r="DR157" s="459"/>
      <c r="DS157" s="459"/>
      <c r="DT157" s="459"/>
      <c r="DU157" s="459"/>
      <c r="DV157" s="459"/>
      <c r="DW157" s="459"/>
      <c r="DX157" s="459"/>
      <c r="DY157" s="459"/>
      <c r="DZ157" s="459"/>
      <c r="EA157" s="459"/>
      <c r="EB157" s="459"/>
      <c r="EC157" s="459"/>
      <c r="ED157" s="459"/>
      <c r="EE157" s="459"/>
      <c r="EF157" s="459"/>
      <c r="EG157" s="459"/>
    </row>
    <row r="158" spans="13:137" s="151" customFormat="1" ht="15">
      <c r="M158" s="149"/>
      <c r="N158" s="149"/>
      <c r="O158" s="180"/>
      <c r="P158" s="149"/>
      <c r="Q158" s="149"/>
      <c r="R158" s="149"/>
      <c r="S158" s="153"/>
      <c r="CA158" s="459"/>
      <c r="CB158" s="459"/>
      <c r="CC158" s="459"/>
      <c r="CD158" s="459"/>
      <c r="CE158" s="459"/>
      <c r="CF158" s="459"/>
      <c r="CG158" s="459"/>
      <c r="CH158" s="459"/>
      <c r="CI158" s="459"/>
      <c r="CJ158" s="459"/>
      <c r="CK158" s="459"/>
      <c r="CL158" s="459"/>
      <c r="CM158" s="459"/>
      <c r="CN158" s="459"/>
      <c r="CO158" s="459"/>
      <c r="CP158" s="459"/>
      <c r="CQ158" s="459"/>
      <c r="CR158" s="459"/>
      <c r="CS158" s="459"/>
      <c r="CT158" s="459"/>
      <c r="CU158" s="459"/>
      <c r="CV158" s="459"/>
      <c r="CW158" s="459"/>
      <c r="CX158" s="459"/>
      <c r="CY158" s="459"/>
      <c r="CZ158" s="459"/>
      <c r="DA158" s="459"/>
      <c r="DB158" s="459"/>
      <c r="DC158" s="459"/>
      <c r="DD158" s="459"/>
      <c r="DE158" s="459"/>
      <c r="DF158" s="459"/>
      <c r="DG158" s="459"/>
      <c r="DH158" s="459"/>
      <c r="DI158" s="459"/>
      <c r="DJ158" s="459"/>
      <c r="DK158" s="459"/>
      <c r="DL158" s="459"/>
      <c r="DM158" s="459"/>
      <c r="DN158" s="459"/>
      <c r="DO158" s="459"/>
      <c r="DP158" s="459"/>
      <c r="DQ158" s="459"/>
      <c r="DR158" s="459"/>
      <c r="DS158" s="459"/>
      <c r="DT158" s="459"/>
      <c r="DU158" s="459"/>
      <c r="DV158" s="459"/>
      <c r="DW158" s="459"/>
      <c r="DX158" s="459"/>
      <c r="DY158" s="459"/>
      <c r="DZ158" s="459"/>
      <c r="EA158" s="459"/>
      <c r="EB158" s="459"/>
      <c r="EC158" s="459"/>
      <c r="ED158" s="459"/>
      <c r="EE158" s="459"/>
      <c r="EF158" s="459"/>
      <c r="EG158" s="459"/>
    </row>
    <row r="159" spans="13:137" s="151" customFormat="1" ht="15">
      <c r="M159" s="149"/>
      <c r="N159" s="149"/>
      <c r="O159" s="180"/>
      <c r="P159" s="149"/>
      <c r="Q159" s="149"/>
      <c r="R159" s="149"/>
      <c r="S159" s="153"/>
      <c r="CA159" s="459"/>
      <c r="CB159" s="459"/>
      <c r="CC159" s="459"/>
      <c r="CD159" s="459"/>
      <c r="CE159" s="459"/>
      <c r="CF159" s="459"/>
      <c r="CG159" s="459"/>
      <c r="CH159" s="459"/>
      <c r="CI159" s="459"/>
      <c r="CJ159" s="459"/>
      <c r="CK159" s="459"/>
      <c r="CL159" s="459"/>
      <c r="CM159" s="459"/>
      <c r="CN159" s="459"/>
      <c r="CO159" s="459"/>
      <c r="CP159" s="459"/>
      <c r="CQ159" s="459"/>
      <c r="CR159" s="459"/>
      <c r="CS159" s="459"/>
      <c r="CT159" s="459"/>
      <c r="CU159" s="459"/>
      <c r="CV159" s="459"/>
      <c r="CW159" s="459"/>
      <c r="CX159" s="459"/>
      <c r="CY159" s="459"/>
      <c r="CZ159" s="459"/>
      <c r="DA159" s="459"/>
      <c r="DB159" s="459"/>
      <c r="DC159" s="459"/>
      <c r="DD159" s="459"/>
      <c r="DE159" s="459"/>
      <c r="DF159" s="459"/>
      <c r="DG159" s="459"/>
      <c r="DH159" s="459"/>
      <c r="DI159" s="459"/>
      <c r="DJ159" s="459"/>
      <c r="DK159" s="459"/>
      <c r="DL159" s="459"/>
      <c r="DM159" s="459"/>
      <c r="DN159" s="459"/>
      <c r="DO159" s="459"/>
      <c r="DP159" s="459"/>
      <c r="DQ159" s="459"/>
      <c r="DR159" s="459"/>
      <c r="DS159" s="459"/>
      <c r="DT159" s="459"/>
      <c r="DU159" s="459"/>
      <c r="DV159" s="459"/>
      <c r="DW159" s="459"/>
      <c r="DX159" s="459"/>
      <c r="DY159" s="459"/>
      <c r="DZ159" s="459"/>
      <c r="EA159" s="459"/>
      <c r="EB159" s="459"/>
      <c r="EC159" s="459"/>
      <c r="ED159" s="459"/>
      <c r="EE159" s="459"/>
      <c r="EF159" s="459"/>
      <c r="EG159" s="459"/>
    </row>
    <row r="160" spans="13:137" s="151" customFormat="1" ht="15">
      <c r="M160" s="149"/>
      <c r="N160" s="149"/>
      <c r="O160" s="180"/>
      <c r="P160" s="149"/>
      <c r="Q160" s="149"/>
      <c r="R160" s="149"/>
      <c r="S160" s="153"/>
      <c r="CA160" s="459"/>
      <c r="CB160" s="459"/>
      <c r="CC160" s="459"/>
      <c r="CD160" s="459"/>
      <c r="CE160" s="459"/>
      <c r="CF160" s="459"/>
      <c r="CG160" s="459"/>
      <c r="CH160" s="459"/>
      <c r="CI160" s="459"/>
      <c r="CJ160" s="459"/>
      <c r="CK160" s="459"/>
      <c r="CL160" s="459"/>
      <c r="CM160" s="459"/>
      <c r="CN160" s="459"/>
      <c r="CO160" s="459"/>
      <c r="CP160" s="459"/>
      <c r="CQ160" s="459"/>
      <c r="CR160" s="459"/>
      <c r="CS160" s="459"/>
      <c r="CT160" s="459"/>
      <c r="CU160" s="459"/>
      <c r="CV160" s="459"/>
      <c r="CW160" s="459"/>
      <c r="CX160" s="459"/>
      <c r="CY160" s="459"/>
      <c r="CZ160" s="459"/>
      <c r="DA160" s="459"/>
      <c r="DB160" s="459"/>
      <c r="DC160" s="459"/>
      <c r="DD160" s="459"/>
      <c r="DE160" s="459"/>
      <c r="DF160" s="459"/>
      <c r="DG160" s="459"/>
      <c r="DH160" s="459"/>
      <c r="DI160" s="459"/>
      <c r="DJ160" s="459"/>
      <c r="DK160" s="459"/>
      <c r="DL160" s="459"/>
      <c r="DM160" s="459"/>
      <c r="DN160" s="459"/>
      <c r="DO160" s="459"/>
      <c r="DP160" s="459"/>
      <c r="DQ160" s="459"/>
      <c r="DR160" s="459"/>
      <c r="DS160" s="459"/>
      <c r="DT160" s="459"/>
      <c r="DU160" s="459"/>
      <c r="DV160" s="459"/>
      <c r="DW160" s="459"/>
      <c r="DX160" s="459"/>
      <c r="DY160" s="459"/>
      <c r="DZ160" s="459"/>
      <c r="EA160" s="459"/>
      <c r="EB160" s="459"/>
      <c r="EC160" s="459"/>
      <c r="ED160" s="459"/>
      <c r="EE160" s="459"/>
      <c r="EF160" s="459"/>
      <c r="EG160" s="459"/>
    </row>
    <row r="161" spans="13:137" s="151" customFormat="1" ht="15">
      <c r="M161" s="149"/>
      <c r="N161" s="149"/>
      <c r="O161" s="180"/>
      <c r="P161" s="149"/>
      <c r="Q161" s="149"/>
      <c r="R161" s="149"/>
      <c r="S161" s="153"/>
      <c r="CA161" s="459"/>
      <c r="CB161" s="459"/>
      <c r="CC161" s="459"/>
      <c r="CD161" s="459"/>
      <c r="CE161" s="459"/>
      <c r="CF161" s="459"/>
      <c r="CG161" s="459"/>
      <c r="CH161" s="459"/>
      <c r="CI161" s="459"/>
      <c r="CJ161" s="459"/>
      <c r="CK161" s="459"/>
      <c r="CL161" s="459"/>
      <c r="CM161" s="459"/>
      <c r="CN161" s="459"/>
      <c r="CO161" s="459"/>
      <c r="CP161" s="459"/>
      <c r="CQ161" s="459"/>
      <c r="CR161" s="459"/>
      <c r="CS161" s="459"/>
      <c r="CT161" s="459"/>
      <c r="CU161" s="459"/>
      <c r="CV161" s="459"/>
      <c r="CW161" s="459"/>
      <c r="CX161" s="459"/>
      <c r="CY161" s="459"/>
      <c r="CZ161" s="459"/>
      <c r="DA161" s="459"/>
      <c r="DB161" s="459"/>
      <c r="DC161" s="459"/>
      <c r="DD161" s="459"/>
      <c r="DE161" s="459"/>
      <c r="DF161" s="459"/>
      <c r="DG161" s="459"/>
      <c r="DH161" s="459"/>
      <c r="DI161" s="459"/>
      <c r="DJ161" s="459"/>
      <c r="DK161" s="459"/>
      <c r="DL161" s="459"/>
      <c r="DM161" s="459"/>
      <c r="DN161" s="459"/>
      <c r="DO161" s="459"/>
      <c r="DP161" s="459"/>
      <c r="DQ161" s="459"/>
      <c r="DR161" s="459"/>
      <c r="DS161" s="459"/>
      <c r="DT161" s="459"/>
      <c r="DU161" s="459"/>
      <c r="DV161" s="459"/>
      <c r="DW161" s="459"/>
      <c r="DX161" s="459"/>
      <c r="DY161" s="459"/>
      <c r="DZ161" s="459"/>
      <c r="EA161" s="459"/>
      <c r="EB161" s="459"/>
      <c r="EC161" s="459"/>
      <c r="ED161" s="459"/>
      <c r="EE161" s="459"/>
      <c r="EF161" s="459"/>
      <c r="EG161" s="459"/>
    </row>
    <row r="162" spans="13:137" s="151" customFormat="1" ht="15">
      <c r="M162" s="149"/>
      <c r="N162" s="149"/>
      <c r="O162" s="180"/>
      <c r="P162" s="149"/>
      <c r="Q162" s="149"/>
      <c r="R162" s="149"/>
      <c r="S162" s="153"/>
      <c r="CA162" s="459"/>
      <c r="CB162" s="459"/>
      <c r="CC162" s="459"/>
      <c r="CD162" s="459"/>
      <c r="CE162" s="459"/>
      <c r="CF162" s="459"/>
      <c r="CG162" s="459"/>
      <c r="CH162" s="459"/>
      <c r="CI162" s="459"/>
      <c r="CJ162" s="459"/>
      <c r="CK162" s="459"/>
      <c r="CL162" s="459"/>
      <c r="CM162" s="459"/>
      <c r="CN162" s="459"/>
      <c r="CO162" s="459"/>
      <c r="CP162" s="459"/>
      <c r="CQ162" s="459"/>
      <c r="CR162" s="459"/>
      <c r="CS162" s="459"/>
      <c r="CT162" s="459"/>
      <c r="CU162" s="459"/>
      <c r="CV162" s="459"/>
      <c r="CW162" s="459"/>
      <c r="CX162" s="459"/>
      <c r="CY162" s="459"/>
      <c r="CZ162" s="459"/>
      <c r="DA162" s="459"/>
      <c r="DB162" s="459"/>
      <c r="DC162" s="459"/>
      <c r="DD162" s="459"/>
      <c r="DE162" s="459"/>
      <c r="DF162" s="459"/>
      <c r="DG162" s="459"/>
      <c r="DH162" s="459"/>
      <c r="DI162" s="459"/>
      <c r="DJ162" s="459"/>
      <c r="DK162" s="459"/>
      <c r="DL162" s="459"/>
      <c r="DM162" s="459"/>
      <c r="DN162" s="459"/>
      <c r="DO162" s="459"/>
      <c r="DP162" s="459"/>
      <c r="DQ162" s="459"/>
      <c r="DR162" s="459"/>
      <c r="DS162" s="459"/>
      <c r="DT162" s="459"/>
      <c r="DU162" s="459"/>
      <c r="DV162" s="459"/>
      <c r="DW162" s="459"/>
      <c r="DX162" s="459"/>
      <c r="DY162" s="459"/>
      <c r="DZ162" s="459"/>
      <c r="EA162" s="459"/>
      <c r="EB162" s="459"/>
      <c r="EC162" s="459"/>
      <c r="ED162" s="459"/>
      <c r="EE162" s="459"/>
      <c r="EF162" s="459"/>
      <c r="EG162" s="459"/>
    </row>
    <row r="163" spans="13:137" s="151" customFormat="1" ht="15">
      <c r="M163" s="149"/>
      <c r="N163" s="149"/>
      <c r="O163" s="180"/>
      <c r="P163" s="149"/>
      <c r="Q163" s="149"/>
      <c r="R163" s="149"/>
      <c r="S163" s="153"/>
      <c r="CA163" s="459"/>
      <c r="CB163" s="459"/>
      <c r="CC163" s="459"/>
      <c r="CD163" s="459"/>
      <c r="CE163" s="459"/>
      <c r="CF163" s="459"/>
      <c r="CG163" s="459"/>
      <c r="CH163" s="459"/>
      <c r="CI163" s="459"/>
      <c r="CJ163" s="459"/>
      <c r="CK163" s="459"/>
      <c r="CL163" s="459"/>
      <c r="CM163" s="459"/>
      <c r="CN163" s="459"/>
      <c r="CO163" s="459"/>
      <c r="CP163" s="459"/>
      <c r="CQ163" s="459"/>
      <c r="CR163" s="459"/>
      <c r="CS163" s="459"/>
      <c r="CT163" s="459"/>
      <c r="CU163" s="459"/>
      <c r="CV163" s="459"/>
      <c r="CW163" s="459"/>
      <c r="CX163" s="459"/>
      <c r="CY163" s="459"/>
      <c r="CZ163" s="459"/>
      <c r="DA163" s="459"/>
      <c r="DB163" s="459"/>
      <c r="DC163" s="459"/>
      <c r="DD163" s="459"/>
      <c r="DE163" s="459"/>
      <c r="DF163" s="459"/>
      <c r="DG163" s="459"/>
      <c r="DH163" s="459"/>
      <c r="DI163" s="459"/>
      <c r="DJ163" s="459"/>
      <c r="DK163" s="459"/>
      <c r="DL163" s="459"/>
      <c r="DM163" s="459"/>
      <c r="DN163" s="459"/>
      <c r="DO163" s="459"/>
      <c r="DP163" s="459"/>
      <c r="DQ163" s="459"/>
      <c r="DR163" s="459"/>
      <c r="DS163" s="459"/>
      <c r="DT163" s="459"/>
      <c r="DU163" s="459"/>
      <c r="DV163" s="459"/>
      <c r="DW163" s="459"/>
      <c r="DX163" s="459"/>
      <c r="DY163" s="459"/>
      <c r="DZ163" s="459"/>
      <c r="EA163" s="459"/>
      <c r="EB163" s="459"/>
      <c r="EC163" s="459"/>
      <c r="ED163" s="459"/>
      <c r="EE163" s="459"/>
      <c r="EF163" s="459"/>
      <c r="EG163" s="459"/>
    </row>
    <row r="164" spans="13:137" s="151" customFormat="1" ht="15">
      <c r="M164" s="149"/>
      <c r="N164" s="149"/>
      <c r="O164" s="180"/>
      <c r="P164" s="149"/>
      <c r="Q164" s="149"/>
      <c r="R164" s="149"/>
      <c r="S164" s="153"/>
      <c r="CA164" s="459"/>
      <c r="CB164" s="459"/>
      <c r="CC164" s="459"/>
      <c r="CD164" s="459"/>
      <c r="CE164" s="459"/>
      <c r="CF164" s="459"/>
      <c r="CG164" s="459"/>
      <c r="CH164" s="459"/>
      <c r="CI164" s="459"/>
      <c r="CJ164" s="459"/>
      <c r="CK164" s="459"/>
      <c r="CL164" s="459"/>
      <c r="CM164" s="459"/>
      <c r="CN164" s="459"/>
      <c r="CO164" s="459"/>
      <c r="CP164" s="459"/>
      <c r="CQ164" s="459"/>
      <c r="CR164" s="459"/>
      <c r="CS164" s="459"/>
      <c r="CT164" s="459"/>
      <c r="CU164" s="459"/>
      <c r="CV164" s="459"/>
      <c r="CW164" s="459"/>
      <c r="CX164" s="459"/>
      <c r="CY164" s="459"/>
      <c r="CZ164" s="459"/>
      <c r="DA164" s="459"/>
      <c r="DB164" s="459"/>
      <c r="DC164" s="459"/>
      <c r="DD164" s="459"/>
      <c r="DE164" s="459"/>
      <c r="DF164" s="459"/>
      <c r="DG164" s="459"/>
      <c r="DH164" s="459"/>
      <c r="DI164" s="459"/>
      <c r="DJ164" s="459"/>
      <c r="DK164" s="459"/>
      <c r="DL164" s="459"/>
      <c r="DM164" s="459"/>
      <c r="DN164" s="459"/>
      <c r="DO164" s="459"/>
      <c r="DP164" s="459"/>
      <c r="DQ164" s="459"/>
      <c r="DR164" s="459"/>
      <c r="DS164" s="459"/>
      <c r="DT164" s="459"/>
      <c r="DU164" s="459"/>
      <c r="DV164" s="459"/>
      <c r="DW164" s="459"/>
      <c r="DX164" s="459"/>
      <c r="DY164" s="459"/>
      <c r="DZ164" s="459"/>
      <c r="EA164" s="459"/>
      <c r="EB164" s="459"/>
      <c r="EC164" s="459"/>
      <c r="ED164" s="459"/>
      <c r="EE164" s="459"/>
      <c r="EF164" s="459"/>
      <c r="EG164" s="459"/>
    </row>
    <row r="165" spans="13:137" s="151" customFormat="1" ht="15">
      <c r="M165" s="149"/>
      <c r="N165" s="149"/>
      <c r="O165" s="180"/>
      <c r="P165" s="149"/>
      <c r="Q165" s="149"/>
      <c r="R165" s="149"/>
      <c r="S165" s="153"/>
      <c r="CA165" s="459"/>
      <c r="CB165" s="459"/>
      <c r="CC165" s="459"/>
      <c r="CD165" s="459"/>
      <c r="CE165" s="459"/>
      <c r="CF165" s="459"/>
      <c r="CG165" s="459"/>
      <c r="CH165" s="459"/>
      <c r="CI165" s="459"/>
      <c r="CJ165" s="459"/>
      <c r="CK165" s="459"/>
      <c r="CL165" s="459"/>
      <c r="CM165" s="459"/>
      <c r="CN165" s="459"/>
      <c r="CO165" s="459"/>
      <c r="CP165" s="459"/>
      <c r="CQ165" s="459"/>
      <c r="CR165" s="459"/>
      <c r="CS165" s="459"/>
      <c r="CT165" s="459"/>
      <c r="CU165" s="459"/>
      <c r="CV165" s="459"/>
      <c r="CW165" s="459"/>
      <c r="CX165" s="459"/>
      <c r="CY165" s="459"/>
      <c r="CZ165" s="459"/>
      <c r="DA165" s="459"/>
      <c r="DB165" s="459"/>
      <c r="DC165" s="459"/>
      <c r="DD165" s="459"/>
      <c r="DE165" s="459"/>
      <c r="DF165" s="459"/>
      <c r="DG165" s="459"/>
      <c r="DH165" s="459"/>
      <c r="DI165" s="459"/>
      <c r="DJ165" s="459"/>
      <c r="DK165" s="459"/>
      <c r="DL165" s="459"/>
      <c r="DM165" s="459"/>
      <c r="DN165" s="459"/>
      <c r="DO165" s="459"/>
      <c r="DP165" s="459"/>
      <c r="DQ165" s="459"/>
      <c r="DR165" s="459"/>
      <c r="DS165" s="459"/>
      <c r="DT165" s="459"/>
      <c r="DU165" s="459"/>
      <c r="DV165" s="459"/>
      <c r="DW165" s="459"/>
      <c r="DX165" s="459"/>
      <c r="DY165" s="459"/>
      <c r="DZ165" s="459"/>
      <c r="EA165" s="459"/>
      <c r="EB165" s="459"/>
      <c r="EC165" s="459"/>
      <c r="ED165" s="459"/>
      <c r="EE165" s="459"/>
      <c r="EF165" s="459"/>
      <c r="EG165" s="459"/>
    </row>
    <row r="166" spans="13:137" s="151" customFormat="1" ht="15">
      <c r="M166" s="149"/>
      <c r="N166" s="149"/>
      <c r="O166" s="180"/>
      <c r="P166" s="149"/>
      <c r="Q166" s="149"/>
      <c r="R166" s="149"/>
      <c r="S166" s="153"/>
      <c r="CA166" s="459"/>
      <c r="CB166" s="459"/>
      <c r="CC166" s="459"/>
      <c r="CD166" s="459"/>
      <c r="CE166" s="459"/>
      <c r="CF166" s="459"/>
      <c r="CG166" s="459"/>
      <c r="CH166" s="459"/>
      <c r="CI166" s="459"/>
      <c r="CJ166" s="459"/>
      <c r="CK166" s="459"/>
      <c r="CL166" s="459"/>
      <c r="CM166" s="459"/>
      <c r="CN166" s="459"/>
      <c r="CO166" s="459"/>
      <c r="CP166" s="459"/>
      <c r="CQ166" s="459"/>
      <c r="CR166" s="459"/>
      <c r="CS166" s="459"/>
      <c r="CT166" s="459"/>
      <c r="CU166" s="459"/>
      <c r="CV166" s="459"/>
      <c r="CW166" s="459"/>
      <c r="CX166" s="459"/>
      <c r="CY166" s="459"/>
      <c r="CZ166" s="459"/>
      <c r="DA166" s="459"/>
      <c r="DB166" s="459"/>
      <c r="DC166" s="459"/>
      <c r="DD166" s="459"/>
      <c r="DE166" s="459"/>
      <c r="DF166" s="459"/>
      <c r="DG166" s="459"/>
      <c r="DH166" s="459"/>
      <c r="DI166" s="459"/>
      <c r="DJ166" s="459"/>
      <c r="DK166" s="459"/>
      <c r="DL166" s="459"/>
      <c r="DM166" s="459"/>
      <c r="DN166" s="459"/>
      <c r="DO166" s="459"/>
      <c r="DP166" s="459"/>
      <c r="DQ166" s="459"/>
      <c r="DR166" s="459"/>
      <c r="DS166" s="459"/>
      <c r="DT166" s="459"/>
      <c r="DU166" s="459"/>
      <c r="DV166" s="459"/>
      <c r="DW166" s="459"/>
      <c r="DX166" s="459"/>
      <c r="DY166" s="459"/>
      <c r="DZ166" s="459"/>
      <c r="EA166" s="459"/>
      <c r="EB166" s="459"/>
      <c r="EC166" s="459"/>
      <c r="ED166" s="459"/>
      <c r="EE166" s="459"/>
      <c r="EF166" s="459"/>
      <c r="EG166" s="459"/>
    </row>
    <row r="167" spans="13:137" s="151" customFormat="1" ht="15">
      <c r="M167" s="149"/>
      <c r="N167" s="149"/>
      <c r="O167" s="180"/>
      <c r="P167" s="149"/>
      <c r="Q167" s="149"/>
      <c r="R167" s="149"/>
      <c r="S167" s="153"/>
      <c r="CA167" s="459"/>
      <c r="CB167" s="459"/>
      <c r="CC167" s="459"/>
      <c r="CD167" s="459"/>
      <c r="CE167" s="459"/>
      <c r="CF167" s="459"/>
      <c r="CG167" s="459"/>
      <c r="CH167" s="459"/>
      <c r="CI167" s="459"/>
      <c r="CJ167" s="459"/>
      <c r="CK167" s="459"/>
      <c r="CL167" s="459"/>
      <c r="CM167" s="459"/>
      <c r="CN167" s="459"/>
      <c r="CO167" s="459"/>
      <c r="CP167" s="459"/>
      <c r="CQ167" s="459"/>
      <c r="CR167" s="459"/>
      <c r="CS167" s="459"/>
      <c r="CT167" s="459"/>
      <c r="CU167" s="459"/>
      <c r="CV167" s="459"/>
      <c r="CW167" s="459"/>
      <c r="CX167" s="459"/>
      <c r="CY167" s="459"/>
      <c r="CZ167" s="459"/>
      <c r="DA167" s="459"/>
      <c r="DB167" s="459"/>
      <c r="DC167" s="459"/>
      <c r="DD167" s="459"/>
      <c r="DE167" s="459"/>
      <c r="DF167" s="459"/>
      <c r="DG167" s="459"/>
      <c r="DH167" s="459"/>
      <c r="DI167" s="459"/>
      <c r="DJ167" s="459"/>
      <c r="DK167" s="459"/>
      <c r="DL167" s="459"/>
      <c r="DM167" s="459"/>
      <c r="DN167" s="459"/>
      <c r="DO167" s="459"/>
      <c r="DP167" s="459"/>
      <c r="DQ167" s="459"/>
      <c r="DR167" s="459"/>
      <c r="DS167" s="459"/>
      <c r="DT167" s="459"/>
      <c r="DU167" s="459"/>
      <c r="DV167" s="459"/>
      <c r="DW167" s="459"/>
      <c r="DX167" s="459"/>
      <c r="DY167" s="459"/>
      <c r="DZ167" s="459"/>
      <c r="EA167" s="459"/>
      <c r="EB167" s="459"/>
      <c r="EC167" s="459"/>
      <c r="ED167" s="459"/>
      <c r="EE167" s="459"/>
      <c r="EF167" s="459"/>
      <c r="EG167" s="459"/>
    </row>
    <row r="168" spans="13:137" s="151" customFormat="1" ht="15">
      <c r="M168" s="149"/>
      <c r="N168" s="149"/>
      <c r="O168" s="180"/>
      <c r="P168" s="149"/>
      <c r="Q168" s="149"/>
      <c r="R168" s="149"/>
      <c r="S168" s="153"/>
      <c r="CA168" s="459"/>
      <c r="CB168" s="459"/>
      <c r="CC168" s="459"/>
      <c r="CD168" s="459"/>
      <c r="CE168" s="459"/>
      <c r="CF168" s="459"/>
      <c r="CG168" s="459"/>
      <c r="CH168" s="459"/>
      <c r="CI168" s="459"/>
      <c r="CJ168" s="459"/>
      <c r="CK168" s="459"/>
      <c r="CL168" s="459"/>
      <c r="CM168" s="459"/>
      <c r="CN168" s="459"/>
      <c r="CO168" s="459"/>
      <c r="CP168" s="459"/>
      <c r="CQ168" s="459"/>
      <c r="CR168" s="459"/>
      <c r="CS168" s="459"/>
      <c r="CT168" s="459"/>
      <c r="CU168" s="459"/>
      <c r="CV168" s="459"/>
      <c r="CW168" s="459"/>
      <c r="CX168" s="459"/>
      <c r="CY168" s="459"/>
      <c r="CZ168" s="459"/>
      <c r="DA168" s="459"/>
      <c r="DB168" s="459"/>
      <c r="DC168" s="459"/>
      <c r="DD168" s="459"/>
      <c r="DE168" s="459"/>
      <c r="DF168" s="459"/>
      <c r="DG168" s="459"/>
      <c r="DH168" s="459"/>
      <c r="DI168" s="459"/>
      <c r="DJ168" s="459"/>
      <c r="DK168" s="459"/>
      <c r="DL168" s="459"/>
      <c r="DM168" s="459"/>
      <c r="DN168" s="459"/>
      <c r="DO168" s="459"/>
      <c r="DP168" s="459"/>
      <c r="DQ168" s="459"/>
      <c r="DR168" s="459"/>
      <c r="DS168" s="459"/>
      <c r="DT168" s="459"/>
      <c r="DU168" s="459"/>
      <c r="DV168" s="459"/>
      <c r="DW168" s="459"/>
      <c r="DX168" s="459"/>
      <c r="DY168" s="459"/>
      <c r="DZ168" s="459"/>
      <c r="EA168" s="459"/>
      <c r="EB168" s="459"/>
      <c r="EC168" s="459"/>
      <c r="ED168" s="459"/>
      <c r="EE168" s="459"/>
      <c r="EF168" s="459"/>
      <c r="EG168" s="459"/>
    </row>
    <row r="169" spans="13:137" s="151" customFormat="1" ht="15">
      <c r="M169" s="149"/>
      <c r="N169" s="149"/>
      <c r="O169" s="180"/>
      <c r="P169" s="149"/>
      <c r="Q169" s="149"/>
      <c r="R169" s="149"/>
      <c r="S169" s="153"/>
      <c r="CA169" s="459"/>
      <c r="CB169" s="459"/>
      <c r="CC169" s="459"/>
      <c r="CD169" s="459"/>
      <c r="CE169" s="459"/>
      <c r="CF169" s="459"/>
      <c r="CG169" s="459"/>
      <c r="CH169" s="459"/>
      <c r="CI169" s="459"/>
      <c r="CJ169" s="459"/>
      <c r="CK169" s="459"/>
      <c r="CL169" s="459"/>
      <c r="CM169" s="459"/>
      <c r="CN169" s="459"/>
      <c r="CO169" s="459"/>
      <c r="CP169" s="459"/>
      <c r="CQ169" s="459"/>
      <c r="CR169" s="459"/>
      <c r="CS169" s="459"/>
      <c r="CT169" s="459"/>
      <c r="CU169" s="459"/>
      <c r="CV169" s="459"/>
      <c r="CW169" s="459"/>
      <c r="CX169" s="459"/>
      <c r="CY169" s="459"/>
      <c r="CZ169" s="459"/>
      <c r="DA169" s="459"/>
      <c r="DB169" s="459"/>
      <c r="DC169" s="459"/>
      <c r="DD169" s="459"/>
      <c r="DE169" s="459"/>
      <c r="DF169" s="459"/>
      <c r="DG169" s="459"/>
      <c r="DH169" s="459"/>
      <c r="DI169" s="459"/>
      <c r="DJ169" s="459"/>
      <c r="DK169" s="459"/>
      <c r="DL169" s="459"/>
      <c r="DM169" s="459"/>
      <c r="DN169" s="459"/>
      <c r="DO169" s="459"/>
      <c r="DP169" s="459"/>
      <c r="DQ169" s="459"/>
      <c r="DR169" s="459"/>
      <c r="DS169" s="459"/>
      <c r="DT169" s="459"/>
      <c r="DU169" s="459"/>
      <c r="DV169" s="459"/>
      <c r="DW169" s="459"/>
      <c r="DX169" s="459"/>
      <c r="DY169" s="459"/>
      <c r="DZ169" s="459"/>
      <c r="EA169" s="459"/>
      <c r="EB169" s="459"/>
      <c r="EC169" s="459"/>
      <c r="ED169" s="459"/>
      <c r="EE169" s="459"/>
      <c r="EF169" s="459"/>
      <c r="EG169" s="459"/>
    </row>
    <row r="170" spans="13:137" s="151" customFormat="1" ht="15">
      <c r="M170" s="149"/>
      <c r="N170" s="149"/>
      <c r="O170" s="180"/>
      <c r="P170" s="149"/>
      <c r="Q170" s="149"/>
      <c r="R170" s="149"/>
      <c r="S170" s="153"/>
      <c r="CA170" s="459"/>
      <c r="CB170" s="459"/>
      <c r="CC170" s="459"/>
      <c r="CD170" s="459"/>
      <c r="CE170" s="459"/>
      <c r="CF170" s="459"/>
      <c r="CG170" s="459"/>
      <c r="CH170" s="459"/>
      <c r="CI170" s="459"/>
      <c r="CJ170" s="459"/>
      <c r="CK170" s="459"/>
      <c r="CL170" s="459"/>
      <c r="CM170" s="459"/>
      <c r="CN170" s="459"/>
      <c r="CO170" s="459"/>
      <c r="CP170" s="459"/>
      <c r="CQ170" s="459"/>
      <c r="CR170" s="459"/>
      <c r="CS170" s="459"/>
      <c r="CT170" s="459"/>
      <c r="CU170" s="459"/>
      <c r="CV170" s="459"/>
      <c r="CW170" s="459"/>
      <c r="CX170" s="459"/>
      <c r="CY170" s="459"/>
      <c r="CZ170" s="459"/>
      <c r="DA170" s="459"/>
      <c r="DB170" s="459"/>
      <c r="DC170" s="459"/>
      <c r="DD170" s="459"/>
      <c r="DE170" s="459"/>
      <c r="DF170" s="459"/>
      <c r="DG170" s="459"/>
      <c r="DH170" s="459"/>
      <c r="DI170" s="459"/>
      <c r="DJ170" s="459"/>
      <c r="DK170" s="459"/>
      <c r="DL170" s="459"/>
      <c r="DM170" s="459"/>
      <c r="DN170" s="459"/>
      <c r="DO170" s="459"/>
      <c r="DP170" s="459"/>
      <c r="DQ170" s="459"/>
      <c r="DR170" s="459"/>
      <c r="DS170" s="459"/>
      <c r="DT170" s="459"/>
      <c r="DU170" s="459"/>
      <c r="DV170" s="459"/>
      <c r="DW170" s="459"/>
      <c r="DX170" s="459"/>
      <c r="DY170" s="459"/>
      <c r="DZ170" s="459"/>
      <c r="EA170" s="459"/>
      <c r="EB170" s="459"/>
      <c r="EC170" s="459"/>
      <c r="ED170" s="459"/>
      <c r="EE170" s="459"/>
      <c r="EF170" s="459"/>
      <c r="EG170" s="459"/>
    </row>
    <row r="171" spans="13:137" s="151" customFormat="1" ht="15">
      <c r="M171" s="149"/>
      <c r="N171" s="149"/>
      <c r="O171" s="180"/>
      <c r="P171" s="149"/>
      <c r="Q171" s="149"/>
      <c r="R171" s="149"/>
      <c r="S171" s="153"/>
      <c r="CA171" s="459"/>
      <c r="CB171" s="459"/>
      <c r="CC171" s="459"/>
      <c r="CD171" s="459"/>
      <c r="CE171" s="459"/>
      <c r="CF171" s="459"/>
      <c r="CG171" s="459"/>
      <c r="CH171" s="459"/>
      <c r="CI171" s="459"/>
      <c r="CJ171" s="459"/>
      <c r="CK171" s="459"/>
      <c r="CL171" s="459"/>
      <c r="CM171" s="459"/>
      <c r="CN171" s="459"/>
      <c r="CO171" s="459"/>
      <c r="CP171" s="459"/>
      <c r="CQ171" s="459"/>
      <c r="CR171" s="459"/>
      <c r="CS171" s="459"/>
      <c r="CT171" s="459"/>
      <c r="CU171" s="459"/>
      <c r="CV171" s="459"/>
      <c r="CW171" s="459"/>
      <c r="CX171" s="459"/>
      <c r="CY171" s="459"/>
      <c r="CZ171" s="459"/>
      <c r="DA171" s="459"/>
      <c r="DB171" s="459"/>
      <c r="DC171" s="459"/>
      <c r="DD171" s="459"/>
      <c r="DE171" s="459"/>
      <c r="DF171" s="459"/>
      <c r="DG171" s="459"/>
      <c r="DH171" s="459"/>
      <c r="DI171" s="459"/>
      <c r="DJ171" s="459"/>
      <c r="DK171" s="459"/>
      <c r="DL171" s="459"/>
      <c r="DM171" s="459"/>
      <c r="DN171" s="459"/>
      <c r="DO171" s="459"/>
      <c r="DP171" s="459"/>
      <c r="DQ171" s="459"/>
      <c r="DR171" s="459"/>
      <c r="DS171" s="459"/>
      <c r="DT171" s="459"/>
      <c r="DU171" s="459"/>
      <c r="DV171" s="459"/>
      <c r="DW171" s="459"/>
      <c r="DX171" s="459"/>
      <c r="DY171" s="459"/>
      <c r="DZ171" s="459"/>
      <c r="EA171" s="459"/>
      <c r="EB171" s="459"/>
      <c r="EC171" s="459"/>
      <c r="ED171" s="459"/>
      <c r="EE171" s="459"/>
      <c r="EF171" s="459"/>
      <c r="EG171" s="459"/>
    </row>
    <row r="172" spans="13:137" s="151" customFormat="1" ht="15">
      <c r="M172" s="149"/>
      <c r="N172" s="149"/>
      <c r="O172" s="180"/>
      <c r="P172" s="149"/>
      <c r="Q172" s="149"/>
      <c r="R172" s="149"/>
      <c r="S172" s="153"/>
      <c r="CA172" s="459"/>
      <c r="CB172" s="459"/>
      <c r="CC172" s="459"/>
      <c r="CD172" s="459"/>
      <c r="CE172" s="459"/>
      <c r="CF172" s="459"/>
      <c r="CG172" s="459"/>
      <c r="CH172" s="459"/>
      <c r="CI172" s="459"/>
      <c r="CJ172" s="459"/>
      <c r="CK172" s="459"/>
      <c r="CL172" s="459"/>
      <c r="CM172" s="459"/>
      <c r="CN172" s="459"/>
      <c r="CO172" s="459"/>
      <c r="CP172" s="459"/>
      <c r="CQ172" s="459"/>
      <c r="CR172" s="459"/>
      <c r="CS172" s="459"/>
      <c r="CT172" s="459"/>
      <c r="CU172" s="459"/>
      <c r="CV172" s="459"/>
      <c r="CW172" s="459"/>
      <c r="CX172" s="459"/>
      <c r="CY172" s="459"/>
      <c r="CZ172" s="459"/>
      <c r="DA172" s="459"/>
      <c r="DB172" s="459"/>
      <c r="DC172" s="459"/>
      <c r="DD172" s="459"/>
      <c r="DE172" s="459"/>
      <c r="DF172" s="459"/>
      <c r="DG172" s="459"/>
      <c r="DH172" s="459"/>
      <c r="DI172" s="459"/>
      <c r="DJ172" s="459"/>
      <c r="DK172" s="459"/>
      <c r="DL172" s="459"/>
      <c r="DM172" s="459"/>
      <c r="DN172" s="459"/>
      <c r="DO172" s="459"/>
      <c r="DP172" s="459"/>
      <c r="DQ172" s="459"/>
      <c r="DR172" s="459"/>
      <c r="DS172" s="459"/>
      <c r="DT172" s="459"/>
      <c r="DU172" s="459"/>
      <c r="DV172" s="459"/>
      <c r="DW172" s="459"/>
      <c r="DX172" s="459"/>
      <c r="DY172" s="459"/>
      <c r="DZ172" s="459"/>
      <c r="EA172" s="459"/>
      <c r="EB172" s="459"/>
      <c r="EC172" s="459"/>
      <c r="ED172" s="459"/>
      <c r="EE172" s="459"/>
      <c r="EF172" s="459"/>
      <c r="EG172" s="459"/>
    </row>
    <row r="173" spans="13:137" s="151" customFormat="1" ht="15">
      <c r="M173" s="149"/>
      <c r="N173" s="149"/>
      <c r="O173" s="180"/>
      <c r="P173" s="149"/>
      <c r="Q173" s="149"/>
      <c r="R173" s="149"/>
      <c r="S173" s="153"/>
      <c r="CA173" s="459"/>
      <c r="CB173" s="459"/>
      <c r="CC173" s="459"/>
      <c r="CD173" s="459"/>
      <c r="CE173" s="459"/>
      <c r="CF173" s="459"/>
      <c r="CG173" s="459"/>
      <c r="CH173" s="459"/>
      <c r="CI173" s="459"/>
      <c r="CJ173" s="459"/>
      <c r="CK173" s="459"/>
      <c r="CL173" s="459"/>
      <c r="CM173" s="459"/>
      <c r="CN173" s="459"/>
      <c r="CO173" s="459"/>
      <c r="CP173" s="459"/>
      <c r="CQ173" s="459"/>
      <c r="CR173" s="459"/>
      <c r="CS173" s="459"/>
      <c r="CT173" s="459"/>
      <c r="CU173" s="459"/>
      <c r="CV173" s="459"/>
      <c r="CW173" s="459"/>
      <c r="CX173" s="459"/>
      <c r="CY173" s="459"/>
      <c r="CZ173" s="459"/>
      <c r="DA173" s="459"/>
      <c r="DB173" s="459"/>
      <c r="DC173" s="459"/>
      <c r="DD173" s="459"/>
      <c r="DE173" s="459"/>
      <c r="DF173" s="459"/>
      <c r="DG173" s="459"/>
      <c r="DH173" s="459"/>
      <c r="DI173" s="459"/>
      <c r="DJ173" s="459"/>
      <c r="DK173" s="459"/>
      <c r="DL173" s="459"/>
      <c r="DM173" s="459"/>
      <c r="DN173" s="459"/>
      <c r="DO173" s="459"/>
      <c r="DP173" s="459"/>
      <c r="DQ173" s="459"/>
      <c r="DR173" s="459"/>
      <c r="DS173" s="459"/>
      <c r="DT173" s="459"/>
      <c r="DU173" s="459"/>
      <c r="DV173" s="459"/>
      <c r="DW173" s="459"/>
      <c r="DX173" s="459"/>
      <c r="DY173" s="459"/>
      <c r="DZ173" s="459"/>
      <c r="EA173" s="459"/>
      <c r="EB173" s="459"/>
      <c r="EC173" s="459"/>
      <c r="ED173" s="459"/>
      <c r="EE173" s="459"/>
      <c r="EF173" s="459"/>
      <c r="EG173" s="459"/>
    </row>
    <row r="174" spans="13:137" s="151" customFormat="1" ht="15">
      <c r="M174" s="149"/>
      <c r="N174" s="149"/>
      <c r="O174" s="180"/>
      <c r="P174" s="149"/>
      <c r="Q174" s="149"/>
      <c r="R174" s="149"/>
      <c r="S174" s="153"/>
      <c r="CA174" s="459"/>
      <c r="CB174" s="459"/>
      <c r="CC174" s="459"/>
      <c r="CD174" s="459"/>
      <c r="CE174" s="459"/>
      <c r="CF174" s="459"/>
      <c r="CG174" s="459"/>
      <c r="CH174" s="459"/>
      <c r="CI174" s="459"/>
      <c r="CJ174" s="459"/>
      <c r="CK174" s="459"/>
      <c r="CL174" s="459"/>
      <c r="CM174" s="459"/>
      <c r="CN174" s="459"/>
      <c r="CO174" s="459"/>
      <c r="CP174" s="459"/>
      <c r="CQ174" s="459"/>
      <c r="CR174" s="459"/>
      <c r="CS174" s="459"/>
      <c r="CT174" s="459"/>
      <c r="CU174" s="459"/>
      <c r="CV174" s="459"/>
      <c r="CW174" s="459"/>
      <c r="CX174" s="459"/>
      <c r="CY174" s="459"/>
      <c r="CZ174" s="459"/>
      <c r="DA174" s="459"/>
      <c r="DB174" s="459"/>
      <c r="DC174" s="459"/>
      <c r="DD174" s="459"/>
      <c r="DE174" s="459"/>
      <c r="DF174" s="459"/>
      <c r="DG174" s="459"/>
      <c r="DH174" s="459"/>
      <c r="DI174" s="459"/>
      <c r="DJ174" s="459"/>
      <c r="DK174" s="459"/>
      <c r="DL174" s="459"/>
      <c r="DM174" s="459"/>
      <c r="DN174" s="459"/>
      <c r="DO174" s="459"/>
      <c r="DP174" s="459"/>
      <c r="DQ174" s="459"/>
      <c r="DR174" s="459"/>
      <c r="DS174" s="459"/>
      <c r="DT174" s="459"/>
      <c r="DU174" s="459"/>
      <c r="DV174" s="459"/>
      <c r="DW174" s="459"/>
      <c r="DX174" s="459"/>
      <c r="DY174" s="459"/>
      <c r="DZ174" s="459"/>
      <c r="EA174" s="459"/>
      <c r="EB174" s="459"/>
      <c r="EC174" s="459"/>
      <c r="ED174" s="459"/>
      <c r="EE174" s="459"/>
      <c r="EF174" s="459"/>
      <c r="EG174" s="459"/>
    </row>
    <row r="175" spans="13:137" s="151" customFormat="1" ht="15">
      <c r="M175" s="149"/>
      <c r="N175" s="149"/>
      <c r="O175" s="180"/>
      <c r="P175" s="149"/>
      <c r="Q175" s="149"/>
      <c r="R175" s="149"/>
      <c r="S175" s="153"/>
      <c r="CA175" s="459"/>
      <c r="CB175" s="459"/>
      <c r="CC175" s="459"/>
      <c r="CD175" s="459"/>
      <c r="CE175" s="459"/>
      <c r="CF175" s="459"/>
      <c r="CG175" s="459"/>
      <c r="CH175" s="459"/>
      <c r="CI175" s="459"/>
      <c r="CJ175" s="459"/>
      <c r="CK175" s="459"/>
      <c r="CL175" s="459"/>
      <c r="CM175" s="459"/>
      <c r="CN175" s="459"/>
      <c r="CO175" s="459"/>
      <c r="CP175" s="459"/>
      <c r="CQ175" s="459"/>
      <c r="CR175" s="459"/>
      <c r="CS175" s="459"/>
      <c r="CT175" s="459"/>
      <c r="CU175" s="459"/>
      <c r="CV175" s="459"/>
      <c r="CW175" s="459"/>
      <c r="CX175" s="459"/>
      <c r="CY175" s="459"/>
      <c r="CZ175" s="459"/>
      <c r="DA175" s="459"/>
      <c r="DB175" s="459"/>
      <c r="DC175" s="459"/>
      <c r="DD175" s="459"/>
      <c r="DE175" s="459"/>
      <c r="DF175" s="459"/>
      <c r="DG175" s="459"/>
      <c r="DH175" s="459"/>
      <c r="DI175" s="459"/>
      <c r="DJ175" s="459"/>
      <c r="DK175" s="459"/>
      <c r="DL175" s="459"/>
      <c r="DM175" s="459"/>
      <c r="DN175" s="459"/>
      <c r="DO175" s="459"/>
      <c r="DP175" s="459"/>
      <c r="DQ175" s="459"/>
      <c r="DR175" s="459"/>
      <c r="DS175" s="459"/>
      <c r="DT175" s="459"/>
      <c r="DU175" s="459"/>
      <c r="DV175" s="459"/>
      <c r="DW175" s="459"/>
      <c r="DX175" s="459"/>
      <c r="DY175" s="459"/>
      <c r="DZ175" s="459"/>
      <c r="EA175" s="459"/>
      <c r="EB175" s="459"/>
      <c r="EC175" s="459"/>
      <c r="ED175" s="459"/>
      <c r="EE175" s="459"/>
      <c r="EF175" s="459"/>
      <c r="EG175" s="459"/>
    </row>
    <row r="176" spans="13:137" s="151" customFormat="1" ht="15">
      <c r="M176" s="149"/>
      <c r="N176" s="149"/>
      <c r="O176" s="180"/>
      <c r="P176" s="149"/>
      <c r="Q176" s="149"/>
      <c r="R176" s="149"/>
      <c r="S176" s="153"/>
      <c r="CA176" s="459"/>
      <c r="CB176" s="459"/>
      <c r="CC176" s="459"/>
      <c r="CD176" s="459"/>
      <c r="CE176" s="459"/>
      <c r="CF176" s="459"/>
      <c r="CG176" s="459"/>
      <c r="CH176" s="459"/>
      <c r="CI176" s="459"/>
      <c r="CJ176" s="459"/>
      <c r="CK176" s="459"/>
      <c r="CL176" s="459"/>
      <c r="CM176" s="459"/>
      <c r="CN176" s="459"/>
      <c r="CO176" s="459"/>
      <c r="CP176" s="459"/>
      <c r="CQ176" s="459"/>
      <c r="CR176" s="459"/>
      <c r="CS176" s="459"/>
      <c r="CT176" s="459"/>
      <c r="CU176" s="459"/>
      <c r="CV176" s="459"/>
      <c r="CW176" s="459"/>
      <c r="CX176" s="459"/>
      <c r="CY176" s="459"/>
      <c r="CZ176" s="459"/>
      <c r="DA176" s="459"/>
      <c r="DB176" s="459"/>
      <c r="DC176" s="459"/>
      <c r="DD176" s="459"/>
      <c r="DE176" s="459"/>
      <c r="DF176" s="459"/>
      <c r="DG176" s="459"/>
      <c r="DH176" s="459"/>
      <c r="DI176" s="459"/>
      <c r="DJ176" s="459"/>
      <c r="DK176" s="459"/>
      <c r="DL176" s="459"/>
      <c r="DM176" s="459"/>
      <c r="DN176" s="459"/>
      <c r="DO176" s="459"/>
      <c r="DP176" s="459"/>
      <c r="DQ176" s="459"/>
      <c r="DR176" s="459"/>
      <c r="DS176" s="459"/>
      <c r="DT176" s="459"/>
      <c r="DU176" s="459"/>
      <c r="DV176" s="459"/>
      <c r="DW176" s="459"/>
      <c r="DX176" s="459"/>
      <c r="DY176" s="459"/>
      <c r="DZ176" s="459"/>
      <c r="EA176" s="459"/>
      <c r="EB176" s="459"/>
      <c r="EC176" s="459"/>
      <c r="ED176" s="459"/>
      <c r="EE176" s="459"/>
      <c r="EF176" s="459"/>
      <c r="EG176" s="459"/>
    </row>
    <row r="177" spans="13:137" s="151" customFormat="1" ht="15">
      <c r="M177" s="149"/>
      <c r="N177" s="149"/>
      <c r="O177" s="180"/>
      <c r="P177" s="149"/>
      <c r="Q177" s="149"/>
      <c r="R177" s="149"/>
      <c r="S177" s="153"/>
      <c r="CA177" s="459"/>
      <c r="CB177" s="459"/>
      <c r="CC177" s="459"/>
      <c r="CD177" s="459"/>
      <c r="CE177" s="459"/>
      <c r="CF177" s="459"/>
      <c r="CG177" s="459"/>
      <c r="CH177" s="459"/>
      <c r="CI177" s="459"/>
      <c r="CJ177" s="459"/>
      <c r="CK177" s="459"/>
      <c r="CL177" s="459"/>
      <c r="CM177" s="459"/>
      <c r="CN177" s="459"/>
      <c r="CO177" s="459"/>
      <c r="CP177" s="459"/>
      <c r="CQ177" s="459"/>
      <c r="CR177" s="459"/>
      <c r="CS177" s="459"/>
      <c r="CT177" s="459"/>
      <c r="CU177" s="459"/>
      <c r="CV177" s="459"/>
      <c r="CW177" s="459"/>
      <c r="CX177" s="459"/>
      <c r="CY177" s="459"/>
      <c r="CZ177" s="459"/>
      <c r="DA177" s="459"/>
      <c r="DB177" s="459"/>
      <c r="DC177" s="459"/>
      <c r="DD177" s="459"/>
      <c r="DE177" s="459"/>
      <c r="DF177" s="459"/>
      <c r="DG177" s="459"/>
      <c r="DH177" s="459"/>
      <c r="DI177" s="459"/>
      <c r="DJ177" s="459"/>
      <c r="DK177" s="459"/>
      <c r="DL177" s="459"/>
      <c r="DM177" s="459"/>
      <c r="DN177" s="459"/>
      <c r="DO177" s="459"/>
      <c r="DP177" s="459"/>
      <c r="DQ177" s="459"/>
      <c r="DR177" s="459"/>
      <c r="DS177" s="459"/>
      <c r="DT177" s="459"/>
      <c r="DU177" s="459"/>
      <c r="DV177" s="459"/>
      <c r="DW177" s="459"/>
      <c r="DX177" s="459"/>
      <c r="DY177" s="459"/>
      <c r="DZ177" s="459"/>
      <c r="EA177" s="459"/>
      <c r="EB177" s="459"/>
      <c r="EC177" s="459"/>
      <c r="ED177" s="459"/>
      <c r="EE177" s="459"/>
      <c r="EF177" s="459"/>
      <c r="EG177" s="459"/>
    </row>
    <row r="178" spans="13:137" s="151" customFormat="1" ht="15">
      <c r="M178" s="149"/>
      <c r="N178" s="149"/>
      <c r="O178" s="180"/>
      <c r="P178" s="149"/>
      <c r="Q178" s="149"/>
      <c r="R178" s="149"/>
      <c r="S178" s="153"/>
      <c r="CA178" s="459"/>
      <c r="CB178" s="459"/>
      <c r="CC178" s="459"/>
      <c r="CD178" s="459"/>
      <c r="CE178" s="459"/>
      <c r="CF178" s="459"/>
      <c r="CG178" s="459"/>
      <c r="CH178" s="459"/>
      <c r="CI178" s="459"/>
      <c r="CJ178" s="459"/>
      <c r="CK178" s="459"/>
      <c r="CL178" s="459"/>
      <c r="CM178" s="459"/>
      <c r="CN178" s="459"/>
      <c r="CO178" s="459"/>
      <c r="CP178" s="459"/>
      <c r="CQ178" s="459"/>
      <c r="CR178" s="459"/>
      <c r="CS178" s="459"/>
      <c r="CT178" s="459"/>
      <c r="CU178" s="459"/>
      <c r="CV178" s="459"/>
      <c r="CW178" s="459"/>
      <c r="CX178" s="459"/>
      <c r="CY178" s="459"/>
      <c r="CZ178" s="459"/>
      <c r="DA178" s="459"/>
      <c r="DB178" s="459"/>
      <c r="DC178" s="459"/>
      <c r="DD178" s="459"/>
      <c r="DE178" s="459"/>
      <c r="DF178" s="459"/>
      <c r="DG178" s="459"/>
      <c r="DH178" s="459"/>
      <c r="DI178" s="459"/>
      <c r="DJ178" s="459"/>
      <c r="DK178" s="459"/>
      <c r="DL178" s="459"/>
      <c r="DM178" s="459"/>
      <c r="DN178" s="459"/>
      <c r="DO178" s="459"/>
      <c r="DP178" s="459"/>
      <c r="DQ178" s="459"/>
      <c r="DR178" s="459"/>
      <c r="DS178" s="459"/>
      <c r="DT178" s="459"/>
      <c r="DU178" s="459"/>
      <c r="DV178" s="459"/>
      <c r="DW178" s="459"/>
      <c r="DX178" s="459"/>
      <c r="DY178" s="459"/>
      <c r="DZ178" s="459"/>
      <c r="EA178" s="459"/>
      <c r="EB178" s="459"/>
      <c r="EC178" s="459"/>
      <c r="ED178" s="459"/>
      <c r="EE178" s="459"/>
      <c r="EF178" s="459"/>
      <c r="EG178" s="459"/>
    </row>
    <row r="179" spans="13:137" s="151" customFormat="1" ht="15">
      <c r="M179" s="149"/>
      <c r="N179" s="149"/>
      <c r="O179" s="180"/>
      <c r="P179" s="149"/>
      <c r="Q179" s="149"/>
      <c r="R179" s="149"/>
      <c r="S179" s="153"/>
      <c r="CA179" s="459"/>
      <c r="CB179" s="459"/>
      <c r="CC179" s="459"/>
      <c r="CD179" s="459"/>
      <c r="CE179" s="459"/>
      <c r="CF179" s="459"/>
      <c r="CG179" s="459"/>
      <c r="CH179" s="459"/>
      <c r="CI179" s="459"/>
      <c r="CJ179" s="459"/>
      <c r="CK179" s="459"/>
      <c r="CL179" s="459"/>
      <c r="CM179" s="459"/>
      <c r="CN179" s="459"/>
      <c r="CO179" s="459"/>
      <c r="CP179" s="459"/>
      <c r="CQ179" s="459"/>
      <c r="CR179" s="459"/>
      <c r="CS179" s="459"/>
      <c r="CT179" s="459"/>
      <c r="CU179" s="459"/>
      <c r="CV179" s="459"/>
      <c r="CW179" s="459"/>
      <c r="CX179" s="459"/>
      <c r="CY179" s="459"/>
      <c r="CZ179" s="459"/>
      <c r="DA179" s="459"/>
      <c r="DB179" s="459"/>
      <c r="DC179" s="459"/>
      <c r="DD179" s="459"/>
      <c r="DE179" s="459"/>
      <c r="DF179" s="459"/>
      <c r="DG179" s="459"/>
      <c r="DH179" s="459"/>
      <c r="DI179" s="459"/>
      <c r="DJ179" s="459"/>
      <c r="DK179" s="459"/>
      <c r="DL179" s="459"/>
      <c r="DM179" s="459"/>
      <c r="DN179" s="459"/>
      <c r="DO179" s="459"/>
      <c r="DP179" s="459"/>
      <c r="DQ179" s="459"/>
      <c r="DR179" s="459"/>
      <c r="DS179" s="459"/>
      <c r="DT179" s="459"/>
      <c r="DU179" s="459"/>
      <c r="DV179" s="459"/>
      <c r="DW179" s="459"/>
      <c r="DX179" s="459"/>
      <c r="DY179" s="459"/>
      <c r="DZ179" s="459"/>
      <c r="EA179" s="459"/>
      <c r="EB179" s="459"/>
      <c r="EC179" s="459"/>
      <c r="ED179" s="459"/>
      <c r="EE179" s="459"/>
      <c r="EF179" s="459"/>
      <c r="EG179" s="459"/>
    </row>
    <row r="180" spans="13:137" s="151" customFormat="1" ht="15">
      <c r="M180" s="149"/>
      <c r="N180" s="149"/>
      <c r="O180" s="180"/>
      <c r="P180" s="149"/>
      <c r="Q180" s="149"/>
      <c r="R180" s="149"/>
      <c r="S180" s="153"/>
      <c r="CA180" s="459"/>
      <c r="CB180" s="459"/>
      <c r="CC180" s="459"/>
      <c r="CD180" s="459"/>
      <c r="CE180" s="459"/>
      <c r="CF180" s="459"/>
      <c r="CG180" s="459"/>
      <c r="CH180" s="459"/>
      <c r="CI180" s="459"/>
      <c r="CJ180" s="459"/>
      <c r="CK180" s="459"/>
      <c r="CL180" s="459"/>
      <c r="CM180" s="459"/>
      <c r="CN180" s="459"/>
      <c r="CO180" s="459"/>
      <c r="CP180" s="459"/>
      <c r="CQ180" s="459"/>
      <c r="CR180" s="459"/>
      <c r="CS180" s="459"/>
      <c r="CT180" s="459"/>
      <c r="CU180" s="459"/>
      <c r="CV180" s="459"/>
      <c r="CW180" s="459"/>
      <c r="CX180" s="459"/>
      <c r="CY180" s="459"/>
      <c r="CZ180" s="459"/>
      <c r="DA180" s="459"/>
      <c r="DB180" s="459"/>
      <c r="DC180" s="459"/>
      <c r="DD180" s="459"/>
      <c r="DE180" s="459"/>
      <c r="DF180" s="459"/>
      <c r="DG180" s="459"/>
      <c r="DH180" s="459"/>
      <c r="DI180" s="459"/>
      <c r="DJ180" s="459"/>
      <c r="DK180" s="459"/>
      <c r="DL180" s="459"/>
      <c r="DM180" s="459"/>
      <c r="DN180" s="459"/>
      <c r="DO180" s="459"/>
      <c r="DP180" s="459"/>
      <c r="DQ180" s="459"/>
      <c r="DR180" s="459"/>
      <c r="DS180" s="459"/>
      <c r="DT180" s="459"/>
      <c r="DU180" s="459"/>
      <c r="DV180" s="459"/>
      <c r="DW180" s="459"/>
      <c r="DX180" s="459"/>
      <c r="DY180" s="459"/>
      <c r="DZ180" s="459"/>
      <c r="EA180" s="459"/>
      <c r="EB180" s="459"/>
      <c r="EC180" s="459"/>
      <c r="ED180" s="459"/>
      <c r="EE180" s="459"/>
      <c r="EF180" s="459"/>
      <c r="EG180" s="459"/>
    </row>
    <row r="181" spans="13:137" s="151" customFormat="1" ht="15">
      <c r="M181" s="149"/>
      <c r="N181" s="149"/>
      <c r="O181" s="180"/>
      <c r="P181" s="149"/>
      <c r="Q181" s="149"/>
      <c r="R181" s="149"/>
      <c r="S181" s="153"/>
      <c r="CA181" s="459"/>
      <c r="CB181" s="459"/>
      <c r="CC181" s="459"/>
      <c r="CD181" s="459"/>
      <c r="CE181" s="459"/>
      <c r="CF181" s="459"/>
      <c r="CG181" s="459"/>
      <c r="CH181" s="459"/>
      <c r="CI181" s="459"/>
      <c r="CJ181" s="459"/>
      <c r="CK181" s="459"/>
      <c r="CL181" s="459"/>
      <c r="CM181" s="459"/>
      <c r="CN181" s="459"/>
      <c r="CO181" s="459"/>
      <c r="CP181" s="459"/>
      <c r="CQ181" s="459"/>
      <c r="CR181" s="459"/>
      <c r="CS181" s="459"/>
      <c r="CT181" s="459"/>
      <c r="CU181" s="459"/>
      <c r="CV181" s="459"/>
      <c r="CW181" s="459"/>
      <c r="CX181" s="459"/>
      <c r="CY181" s="459"/>
      <c r="CZ181" s="459"/>
      <c r="DA181" s="459"/>
      <c r="DB181" s="459"/>
      <c r="DC181" s="459"/>
      <c r="DD181" s="459"/>
      <c r="DE181" s="459"/>
      <c r="DF181" s="459"/>
      <c r="DG181" s="459"/>
      <c r="DH181" s="459"/>
      <c r="DI181" s="459"/>
      <c r="DJ181" s="459"/>
      <c r="DK181" s="459"/>
      <c r="DL181" s="459"/>
      <c r="DM181" s="459"/>
      <c r="DN181" s="459"/>
      <c r="DO181" s="459"/>
      <c r="DP181" s="459"/>
      <c r="DQ181" s="459"/>
      <c r="DR181" s="459"/>
      <c r="DS181" s="459"/>
      <c r="DT181" s="459"/>
      <c r="DU181" s="459"/>
      <c r="DV181" s="459"/>
      <c r="DW181" s="459"/>
      <c r="DX181" s="459"/>
      <c r="DY181" s="459"/>
      <c r="DZ181" s="459"/>
      <c r="EA181" s="459"/>
      <c r="EB181" s="459"/>
      <c r="EC181" s="459"/>
      <c r="ED181" s="459"/>
      <c r="EE181" s="459"/>
      <c r="EF181" s="459"/>
      <c r="EG181" s="459"/>
    </row>
    <row r="182" spans="13:137" s="151" customFormat="1" ht="15">
      <c r="M182" s="149"/>
      <c r="N182" s="149"/>
      <c r="O182" s="180"/>
      <c r="P182" s="149"/>
      <c r="Q182" s="149"/>
      <c r="R182" s="149"/>
      <c r="S182" s="153"/>
      <c r="CA182" s="459"/>
      <c r="CB182" s="459"/>
      <c r="CC182" s="459"/>
      <c r="CD182" s="459"/>
      <c r="CE182" s="459"/>
      <c r="CF182" s="459"/>
      <c r="CG182" s="459"/>
      <c r="CH182" s="459"/>
      <c r="CI182" s="459"/>
      <c r="CJ182" s="459"/>
      <c r="CK182" s="459"/>
      <c r="CL182" s="459"/>
      <c r="CM182" s="459"/>
      <c r="CN182" s="459"/>
      <c r="CO182" s="459"/>
      <c r="CP182" s="459"/>
      <c r="CQ182" s="459"/>
      <c r="CR182" s="459"/>
      <c r="CS182" s="459"/>
      <c r="CT182" s="459"/>
      <c r="CU182" s="459"/>
      <c r="CV182" s="459"/>
      <c r="CW182" s="459"/>
      <c r="CX182" s="459"/>
      <c r="CY182" s="459"/>
      <c r="CZ182" s="459"/>
      <c r="DA182" s="459"/>
      <c r="DB182" s="459"/>
      <c r="DC182" s="459"/>
      <c r="DD182" s="459"/>
      <c r="DE182" s="459"/>
      <c r="DF182" s="459"/>
      <c r="DG182" s="459"/>
      <c r="DH182" s="459"/>
      <c r="DI182" s="459"/>
      <c r="DJ182" s="459"/>
      <c r="DK182" s="459"/>
      <c r="DL182" s="459"/>
      <c r="DM182" s="459"/>
      <c r="DN182" s="459"/>
      <c r="DO182" s="459"/>
      <c r="DP182" s="459"/>
      <c r="DQ182" s="459"/>
      <c r="DR182" s="459"/>
      <c r="DS182" s="459"/>
      <c r="DT182" s="459"/>
      <c r="DU182" s="459"/>
      <c r="DV182" s="459"/>
      <c r="DW182" s="459"/>
      <c r="DX182" s="459"/>
      <c r="DY182" s="459"/>
      <c r="DZ182" s="459"/>
      <c r="EA182" s="459"/>
      <c r="EB182" s="459"/>
      <c r="EC182" s="459"/>
      <c r="ED182" s="459"/>
      <c r="EE182" s="459"/>
      <c r="EF182" s="459"/>
      <c r="EG182" s="459"/>
    </row>
    <row r="183" spans="13:137" s="151" customFormat="1" ht="15">
      <c r="M183" s="149"/>
      <c r="N183" s="149"/>
      <c r="O183" s="180"/>
      <c r="P183" s="149"/>
      <c r="Q183" s="149"/>
      <c r="R183" s="149"/>
      <c r="S183" s="153"/>
      <c r="CA183" s="459"/>
      <c r="CB183" s="459"/>
      <c r="CC183" s="459"/>
      <c r="CD183" s="459"/>
      <c r="CE183" s="459"/>
      <c r="CF183" s="459"/>
      <c r="CG183" s="459"/>
      <c r="CH183" s="459"/>
      <c r="CI183" s="459"/>
      <c r="CJ183" s="459"/>
      <c r="CK183" s="459"/>
      <c r="CL183" s="459"/>
      <c r="CM183" s="459"/>
      <c r="CN183" s="459"/>
      <c r="CO183" s="459"/>
      <c r="CP183" s="459"/>
      <c r="CQ183" s="459"/>
      <c r="CR183" s="459"/>
      <c r="CS183" s="459"/>
      <c r="CT183" s="459"/>
      <c r="CU183" s="459"/>
      <c r="CV183" s="459"/>
      <c r="CW183" s="459"/>
      <c r="CX183" s="459"/>
      <c r="CY183" s="459"/>
      <c r="CZ183" s="459"/>
      <c r="DA183" s="459"/>
      <c r="DB183" s="459"/>
      <c r="DC183" s="459"/>
      <c r="DD183" s="459"/>
      <c r="DE183" s="459"/>
      <c r="DF183" s="459"/>
      <c r="DG183" s="459"/>
      <c r="DH183" s="459"/>
      <c r="DI183" s="459"/>
      <c r="DJ183" s="459"/>
      <c r="DK183" s="459"/>
      <c r="DL183" s="459"/>
      <c r="DM183" s="459"/>
      <c r="DN183" s="459"/>
      <c r="DO183" s="459"/>
      <c r="DP183" s="459"/>
      <c r="DQ183" s="459"/>
      <c r="DR183" s="459"/>
      <c r="DS183" s="459"/>
      <c r="DT183" s="459"/>
      <c r="DU183" s="459"/>
      <c r="DV183" s="459"/>
      <c r="DW183" s="459"/>
      <c r="DX183" s="459"/>
      <c r="DY183" s="459"/>
      <c r="DZ183" s="459"/>
      <c r="EA183" s="459"/>
      <c r="EB183" s="459"/>
      <c r="EC183" s="459"/>
      <c r="ED183" s="459"/>
      <c r="EE183" s="459"/>
      <c r="EF183" s="459"/>
      <c r="EG183" s="459"/>
    </row>
    <row r="184" spans="13:137" s="151" customFormat="1" ht="15">
      <c r="M184" s="149"/>
      <c r="N184" s="149"/>
      <c r="O184" s="180"/>
      <c r="P184" s="149"/>
      <c r="Q184" s="149"/>
      <c r="R184" s="149"/>
      <c r="S184" s="153"/>
      <c r="CA184" s="459"/>
      <c r="CB184" s="459"/>
      <c r="CC184" s="459"/>
      <c r="CD184" s="459"/>
      <c r="CE184" s="459"/>
      <c r="CF184" s="459"/>
      <c r="CG184" s="459"/>
      <c r="CH184" s="459"/>
      <c r="CI184" s="459"/>
      <c r="CJ184" s="459"/>
      <c r="CK184" s="459"/>
      <c r="CL184" s="459"/>
      <c r="CM184" s="459"/>
      <c r="CN184" s="459"/>
      <c r="CO184" s="459"/>
      <c r="CP184" s="459"/>
      <c r="CQ184" s="459"/>
      <c r="CR184" s="459"/>
      <c r="CS184" s="459"/>
      <c r="CT184" s="459"/>
      <c r="CU184" s="459"/>
      <c r="CV184" s="459"/>
      <c r="CW184" s="459"/>
      <c r="CX184" s="459"/>
      <c r="CY184" s="459"/>
      <c r="CZ184" s="459"/>
      <c r="DA184" s="459"/>
      <c r="DB184" s="459"/>
      <c r="DC184" s="459"/>
      <c r="DD184" s="459"/>
      <c r="DE184" s="459"/>
      <c r="DF184" s="459"/>
      <c r="DG184" s="459"/>
      <c r="DH184" s="459"/>
      <c r="DI184" s="459"/>
      <c r="DJ184" s="459"/>
      <c r="DK184" s="459"/>
      <c r="DL184" s="459"/>
      <c r="DM184" s="459"/>
      <c r="DN184" s="459"/>
      <c r="DO184" s="459"/>
      <c r="DP184" s="459"/>
      <c r="DQ184" s="459"/>
      <c r="DR184" s="459"/>
      <c r="DS184" s="459"/>
      <c r="DT184" s="459"/>
      <c r="DU184" s="459"/>
      <c r="DV184" s="459"/>
      <c r="DW184" s="459"/>
      <c r="DX184" s="459"/>
      <c r="DY184" s="459"/>
      <c r="DZ184" s="459"/>
      <c r="EA184" s="459"/>
      <c r="EB184" s="459"/>
      <c r="EC184" s="459"/>
      <c r="ED184" s="459"/>
      <c r="EE184" s="459"/>
      <c r="EF184" s="459"/>
      <c r="EG184" s="459"/>
    </row>
    <row r="185" spans="13:137" s="151" customFormat="1" ht="15">
      <c r="M185" s="149"/>
      <c r="N185" s="149"/>
      <c r="O185" s="180"/>
      <c r="P185" s="149"/>
      <c r="Q185" s="149"/>
      <c r="R185" s="149"/>
      <c r="S185" s="153"/>
      <c r="CA185" s="459"/>
      <c r="CB185" s="459"/>
      <c r="CC185" s="459"/>
      <c r="CD185" s="459"/>
      <c r="CE185" s="459"/>
      <c r="CF185" s="459"/>
      <c r="CG185" s="459"/>
      <c r="CH185" s="459"/>
      <c r="CI185" s="459"/>
      <c r="CJ185" s="459"/>
      <c r="CK185" s="459"/>
      <c r="CL185" s="459"/>
      <c r="CM185" s="459"/>
      <c r="CN185" s="459"/>
      <c r="CO185" s="459"/>
      <c r="CP185" s="459"/>
      <c r="CQ185" s="459"/>
      <c r="CR185" s="459"/>
      <c r="CS185" s="459"/>
      <c r="CT185" s="459"/>
      <c r="CU185" s="459"/>
      <c r="CV185" s="459"/>
      <c r="CW185" s="459"/>
      <c r="CX185" s="459"/>
      <c r="CY185" s="459"/>
      <c r="CZ185" s="459"/>
      <c r="DA185" s="459"/>
      <c r="DB185" s="459"/>
      <c r="DC185" s="459"/>
      <c r="DD185" s="459"/>
      <c r="DE185" s="459"/>
      <c r="DF185" s="459"/>
      <c r="DG185" s="459"/>
      <c r="DH185" s="459"/>
      <c r="DI185" s="459"/>
      <c r="DJ185" s="459"/>
      <c r="DK185" s="459"/>
      <c r="DL185" s="459"/>
      <c r="DM185" s="459"/>
      <c r="DN185" s="459"/>
      <c r="DO185" s="459"/>
      <c r="DP185" s="459"/>
      <c r="DQ185" s="459"/>
      <c r="DR185" s="459"/>
      <c r="DS185" s="459"/>
      <c r="DT185" s="459"/>
      <c r="DU185" s="459"/>
      <c r="DV185" s="459"/>
      <c r="DW185" s="459"/>
      <c r="DX185" s="459"/>
      <c r="DY185" s="459"/>
      <c r="DZ185" s="459"/>
      <c r="EA185" s="459"/>
      <c r="EB185" s="459"/>
      <c r="EC185" s="459"/>
      <c r="ED185" s="459"/>
      <c r="EE185" s="459"/>
      <c r="EF185" s="459"/>
      <c r="EG185" s="459"/>
    </row>
    <row r="186" spans="13:137" s="151" customFormat="1" ht="15">
      <c r="M186" s="149"/>
      <c r="N186" s="149"/>
      <c r="O186" s="180"/>
      <c r="P186" s="149"/>
      <c r="Q186" s="149"/>
      <c r="R186" s="149"/>
      <c r="S186" s="153"/>
      <c r="CA186" s="459"/>
      <c r="CB186" s="459"/>
      <c r="CC186" s="459"/>
      <c r="CD186" s="459"/>
      <c r="CE186" s="459"/>
      <c r="CF186" s="459"/>
      <c r="CG186" s="459"/>
      <c r="CH186" s="459"/>
      <c r="CI186" s="459"/>
      <c r="CJ186" s="459"/>
      <c r="CK186" s="459"/>
      <c r="CL186" s="459"/>
      <c r="CM186" s="459"/>
      <c r="CN186" s="459"/>
      <c r="CO186" s="459"/>
      <c r="CP186" s="459"/>
      <c r="CQ186" s="459"/>
      <c r="CR186" s="459"/>
      <c r="CS186" s="459"/>
      <c r="CT186" s="459"/>
      <c r="CU186" s="459"/>
      <c r="CV186" s="459"/>
      <c r="CW186" s="459"/>
      <c r="CX186" s="459"/>
      <c r="CY186" s="459"/>
      <c r="CZ186" s="459"/>
      <c r="DA186" s="459"/>
      <c r="DB186" s="459"/>
      <c r="DC186" s="459"/>
      <c r="DD186" s="459"/>
      <c r="DE186" s="459"/>
      <c r="DF186" s="459"/>
      <c r="DG186" s="459"/>
      <c r="DH186" s="459"/>
      <c r="DI186" s="459"/>
      <c r="DJ186" s="459"/>
      <c r="DK186" s="459"/>
      <c r="DL186" s="459"/>
      <c r="DM186" s="459"/>
      <c r="DN186" s="459"/>
      <c r="DO186" s="459"/>
      <c r="DP186" s="459"/>
      <c r="DQ186" s="459"/>
      <c r="DR186" s="459"/>
      <c r="DS186" s="459"/>
      <c r="DT186" s="459"/>
      <c r="DU186" s="459"/>
      <c r="DV186" s="459"/>
      <c r="DW186" s="459"/>
      <c r="DX186" s="459"/>
      <c r="DY186" s="459"/>
      <c r="DZ186" s="459"/>
      <c r="EA186" s="459"/>
      <c r="EB186" s="459"/>
      <c r="EC186" s="459"/>
      <c r="ED186" s="459"/>
      <c r="EE186" s="459"/>
      <c r="EF186" s="459"/>
      <c r="EG186" s="459"/>
    </row>
    <row r="187" spans="13:137" s="151" customFormat="1" ht="15">
      <c r="M187" s="149"/>
      <c r="N187" s="149"/>
      <c r="O187" s="180"/>
      <c r="P187" s="149"/>
      <c r="Q187" s="149"/>
      <c r="R187" s="149"/>
      <c r="S187" s="153"/>
      <c r="CA187" s="459"/>
      <c r="CB187" s="459"/>
      <c r="CC187" s="459"/>
      <c r="CD187" s="459"/>
      <c r="CE187" s="459"/>
      <c r="CF187" s="459"/>
      <c r="CG187" s="459"/>
      <c r="CH187" s="459"/>
      <c r="CI187" s="459"/>
      <c r="CJ187" s="459"/>
      <c r="CK187" s="459"/>
      <c r="CL187" s="459"/>
      <c r="CM187" s="459"/>
      <c r="CN187" s="459"/>
      <c r="CO187" s="459"/>
      <c r="CP187" s="459"/>
      <c r="CQ187" s="459"/>
      <c r="CR187" s="459"/>
      <c r="CS187" s="459"/>
      <c r="CT187" s="459"/>
      <c r="CU187" s="459"/>
      <c r="CV187" s="459"/>
      <c r="CW187" s="459"/>
      <c r="CX187" s="459"/>
      <c r="CY187" s="459"/>
      <c r="CZ187" s="459"/>
      <c r="DA187" s="459"/>
      <c r="DB187" s="459"/>
      <c r="DC187" s="459"/>
      <c r="DD187" s="459"/>
      <c r="DE187" s="459"/>
      <c r="DF187" s="459"/>
      <c r="DG187" s="459"/>
      <c r="DH187" s="459"/>
      <c r="DI187" s="459"/>
      <c r="DJ187" s="459"/>
      <c r="DK187" s="459"/>
      <c r="DL187" s="459"/>
      <c r="DM187" s="459"/>
      <c r="DN187" s="459"/>
      <c r="DO187" s="459"/>
      <c r="DP187" s="459"/>
      <c r="DQ187" s="459"/>
      <c r="DR187" s="459"/>
      <c r="DS187" s="459"/>
      <c r="DT187" s="459"/>
      <c r="DU187" s="459"/>
      <c r="DV187" s="459"/>
      <c r="DW187" s="459"/>
      <c r="DX187" s="459"/>
      <c r="DY187" s="459"/>
      <c r="DZ187" s="459"/>
      <c r="EA187" s="459"/>
      <c r="EB187" s="459"/>
      <c r="EC187" s="459"/>
      <c r="ED187" s="459"/>
      <c r="EE187" s="459"/>
      <c r="EF187" s="459"/>
      <c r="EG187" s="459"/>
    </row>
    <row r="188" spans="13:137" s="151" customFormat="1" ht="15">
      <c r="M188" s="149"/>
      <c r="N188" s="149"/>
      <c r="O188" s="180"/>
      <c r="P188" s="149"/>
      <c r="Q188" s="149"/>
      <c r="R188" s="149"/>
      <c r="S188" s="153"/>
      <c r="CA188" s="459"/>
      <c r="CB188" s="459"/>
      <c r="CC188" s="459"/>
      <c r="CD188" s="459"/>
      <c r="CE188" s="459"/>
      <c r="CF188" s="459"/>
      <c r="CG188" s="459"/>
      <c r="CH188" s="459"/>
      <c r="CI188" s="459"/>
      <c r="CJ188" s="459"/>
      <c r="CK188" s="459"/>
      <c r="CL188" s="459"/>
      <c r="CM188" s="459"/>
      <c r="CN188" s="459"/>
      <c r="CO188" s="459"/>
      <c r="CP188" s="459"/>
      <c r="CQ188" s="459"/>
      <c r="CR188" s="459"/>
      <c r="CS188" s="459"/>
      <c r="CT188" s="459"/>
      <c r="CU188" s="459"/>
      <c r="CV188" s="459"/>
      <c r="CW188" s="459"/>
      <c r="CX188" s="459"/>
      <c r="CY188" s="459"/>
      <c r="CZ188" s="459"/>
      <c r="DA188" s="459"/>
      <c r="DB188" s="459"/>
      <c r="DC188" s="459"/>
      <c r="DD188" s="459"/>
      <c r="DE188" s="459"/>
      <c r="DF188" s="459"/>
      <c r="DG188" s="459"/>
      <c r="DH188" s="459"/>
      <c r="DI188" s="459"/>
      <c r="DJ188" s="459"/>
      <c r="DK188" s="459"/>
      <c r="DL188" s="459"/>
      <c r="DM188" s="459"/>
      <c r="DN188" s="459"/>
      <c r="DO188" s="459"/>
      <c r="DP188" s="459"/>
      <c r="DQ188" s="459"/>
      <c r="DR188" s="459"/>
      <c r="DS188" s="459"/>
      <c r="DT188" s="459"/>
      <c r="DU188" s="459"/>
      <c r="DV188" s="459"/>
      <c r="DW188" s="459"/>
      <c r="DX188" s="459"/>
      <c r="DY188" s="459"/>
      <c r="DZ188" s="459"/>
      <c r="EA188" s="459"/>
      <c r="EB188" s="459"/>
      <c r="EC188" s="459"/>
      <c r="ED188" s="459"/>
      <c r="EE188" s="459"/>
      <c r="EF188" s="459"/>
      <c r="EG188" s="459"/>
    </row>
    <row r="189" spans="13:137" s="151" customFormat="1" ht="15">
      <c r="M189" s="149"/>
      <c r="N189" s="149"/>
      <c r="O189" s="180"/>
      <c r="P189" s="149"/>
      <c r="Q189" s="149"/>
      <c r="R189" s="149"/>
      <c r="S189" s="153"/>
      <c r="CA189" s="459"/>
      <c r="CB189" s="459"/>
      <c r="CC189" s="459"/>
      <c r="CD189" s="459"/>
      <c r="CE189" s="459"/>
      <c r="CF189" s="459"/>
      <c r="CG189" s="459"/>
      <c r="CH189" s="459"/>
      <c r="CI189" s="459"/>
      <c r="CJ189" s="459"/>
      <c r="CK189" s="459"/>
      <c r="CL189" s="459"/>
      <c r="CM189" s="459"/>
      <c r="CN189" s="459"/>
      <c r="CO189" s="459"/>
      <c r="CP189" s="459"/>
      <c r="CQ189" s="459"/>
      <c r="CR189" s="459"/>
      <c r="CS189" s="459"/>
      <c r="CT189" s="459"/>
      <c r="CU189" s="459"/>
      <c r="CV189" s="459"/>
      <c r="CW189" s="459"/>
      <c r="CX189" s="459"/>
      <c r="CY189" s="459"/>
      <c r="CZ189" s="459"/>
      <c r="DA189" s="459"/>
      <c r="DB189" s="459"/>
      <c r="DC189" s="459"/>
      <c r="DD189" s="459"/>
      <c r="DE189" s="459"/>
      <c r="DF189" s="459"/>
      <c r="DG189" s="459"/>
      <c r="DH189" s="459"/>
      <c r="DI189" s="459"/>
      <c r="DJ189" s="459"/>
      <c r="DK189" s="459"/>
      <c r="DL189" s="459"/>
      <c r="DM189" s="459"/>
      <c r="DN189" s="459"/>
      <c r="DO189" s="459"/>
      <c r="DP189" s="459"/>
      <c r="DQ189" s="459"/>
      <c r="DR189" s="459"/>
      <c r="DS189" s="459"/>
      <c r="DT189" s="459"/>
      <c r="DU189" s="459"/>
      <c r="DV189" s="459"/>
      <c r="DW189" s="459"/>
      <c r="DX189" s="459"/>
      <c r="DY189" s="459"/>
      <c r="DZ189" s="459"/>
      <c r="EA189" s="459"/>
      <c r="EB189" s="459"/>
      <c r="EC189" s="459"/>
      <c r="ED189" s="459"/>
      <c r="EE189" s="459"/>
      <c r="EF189" s="459"/>
      <c r="EG189" s="459"/>
    </row>
    <row r="190" spans="13:137" s="151" customFormat="1" ht="15">
      <c r="M190" s="149"/>
      <c r="N190" s="149"/>
      <c r="O190" s="180"/>
      <c r="P190" s="149"/>
      <c r="Q190" s="149"/>
      <c r="R190" s="149"/>
      <c r="S190" s="153"/>
      <c r="CA190" s="459"/>
      <c r="CB190" s="459"/>
      <c r="CC190" s="459"/>
      <c r="CD190" s="459"/>
      <c r="CE190" s="459"/>
      <c r="CF190" s="459"/>
      <c r="CG190" s="459"/>
      <c r="CH190" s="459"/>
      <c r="CI190" s="459"/>
      <c r="CJ190" s="459"/>
      <c r="CK190" s="459"/>
      <c r="CL190" s="459"/>
      <c r="CM190" s="459"/>
      <c r="CN190" s="459"/>
      <c r="CO190" s="459"/>
      <c r="CP190" s="459"/>
      <c r="CQ190" s="459"/>
      <c r="CR190" s="459"/>
      <c r="CS190" s="459"/>
      <c r="CT190" s="459"/>
      <c r="CU190" s="459"/>
      <c r="CV190" s="459"/>
      <c r="CW190" s="459"/>
      <c r="CX190" s="459"/>
      <c r="CY190" s="459"/>
      <c r="CZ190" s="459"/>
      <c r="DA190" s="459"/>
      <c r="DB190" s="459"/>
      <c r="DC190" s="459"/>
      <c r="DD190" s="459"/>
      <c r="DE190" s="459"/>
      <c r="DF190" s="459"/>
      <c r="DG190" s="459"/>
      <c r="DH190" s="459"/>
      <c r="DI190" s="459"/>
      <c r="DJ190" s="459"/>
      <c r="DK190" s="459"/>
      <c r="DL190" s="459"/>
      <c r="DM190" s="459"/>
      <c r="DN190" s="459"/>
      <c r="DO190" s="459"/>
      <c r="DP190" s="459"/>
      <c r="DQ190" s="459"/>
      <c r="DR190" s="459"/>
      <c r="DS190" s="459"/>
      <c r="DT190" s="459"/>
      <c r="DU190" s="459"/>
      <c r="DV190" s="459"/>
      <c r="DW190" s="459"/>
      <c r="DX190" s="459"/>
      <c r="DY190" s="459"/>
      <c r="DZ190" s="459"/>
      <c r="EA190" s="459"/>
      <c r="EB190" s="459"/>
      <c r="EC190" s="459"/>
      <c r="ED190" s="459"/>
      <c r="EE190" s="459"/>
      <c r="EF190" s="459"/>
      <c r="EG190" s="459"/>
    </row>
    <row r="191" spans="13:137" s="151" customFormat="1" ht="15">
      <c r="M191" s="149"/>
      <c r="N191" s="149"/>
      <c r="O191" s="180"/>
      <c r="P191" s="149"/>
      <c r="Q191" s="149"/>
      <c r="R191" s="149"/>
      <c r="S191" s="153"/>
      <c r="CA191" s="459"/>
      <c r="CB191" s="459"/>
      <c r="CC191" s="459"/>
      <c r="CD191" s="459"/>
      <c r="CE191" s="459"/>
      <c r="CF191" s="459"/>
      <c r="CG191" s="459"/>
      <c r="CH191" s="459"/>
      <c r="CI191" s="459"/>
      <c r="CJ191" s="459"/>
      <c r="CK191" s="459"/>
      <c r="CL191" s="459"/>
      <c r="CM191" s="459"/>
      <c r="CN191" s="459"/>
      <c r="CO191" s="459"/>
      <c r="CP191" s="459"/>
      <c r="CQ191" s="459"/>
      <c r="CR191" s="459"/>
      <c r="CS191" s="459"/>
      <c r="CT191" s="459"/>
      <c r="CU191" s="459"/>
      <c r="CV191" s="459"/>
      <c r="CW191" s="459"/>
      <c r="CX191" s="459"/>
      <c r="CY191" s="459"/>
      <c r="CZ191" s="459"/>
      <c r="DA191" s="459"/>
      <c r="DB191" s="459"/>
      <c r="DC191" s="459"/>
      <c r="DD191" s="459"/>
      <c r="DE191" s="459"/>
      <c r="DF191" s="459"/>
      <c r="DG191" s="459"/>
      <c r="DH191" s="459"/>
      <c r="DI191" s="459"/>
      <c r="DJ191" s="459"/>
      <c r="DK191" s="459"/>
      <c r="DL191" s="459"/>
      <c r="DM191" s="459"/>
      <c r="DN191" s="459"/>
      <c r="DO191" s="459"/>
      <c r="DP191" s="459"/>
      <c r="DQ191" s="459"/>
      <c r="DR191" s="459"/>
      <c r="DS191" s="459"/>
      <c r="DT191" s="459"/>
      <c r="DU191" s="459"/>
      <c r="DV191" s="459"/>
      <c r="DW191" s="459"/>
      <c r="DX191" s="459"/>
      <c r="DY191" s="459"/>
      <c r="DZ191" s="459"/>
      <c r="EA191" s="459"/>
      <c r="EB191" s="459"/>
      <c r="EC191" s="459"/>
      <c r="ED191" s="459"/>
      <c r="EE191" s="459"/>
      <c r="EF191" s="459"/>
      <c r="EG191" s="459"/>
    </row>
    <row r="192" spans="13:137" s="151" customFormat="1" ht="15">
      <c r="M192" s="149"/>
      <c r="N192" s="149"/>
      <c r="O192" s="180"/>
      <c r="P192" s="149"/>
      <c r="Q192" s="149"/>
      <c r="R192" s="149"/>
      <c r="S192" s="153"/>
      <c r="CA192" s="459"/>
      <c r="CB192" s="459"/>
      <c r="CC192" s="459"/>
      <c r="CD192" s="459"/>
      <c r="CE192" s="459"/>
      <c r="CF192" s="459"/>
      <c r="CG192" s="459"/>
      <c r="CH192" s="459"/>
      <c r="CI192" s="459"/>
      <c r="CJ192" s="459"/>
      <c r="CK192" s="459"/>
      <c r="CL192" s="459"/>
      <c r="CM192" s="459"/>
      <c r="CN192" s="459"/>
      <c r="CO192" s="459"/>
      <c r="CP192" s="459"/>
      <c r="CQ192" s="459"/>
      <c r="CR192" s="459"/>
      <c r="CS192" s="459"/>
      <c r="CT192" s="459"/>
      <c r="CU192" s="459"/>
      <c r="CV192" s="459"/>
      <c r="CW192" s="459"/>
      <c r="CX192" s="459"/>
      <c r="CY192" s="459"/>
      <c r="CZ192" s="459"/>
      <c r="DA192" s="459"/>
      <c r="DB192" s="459"/>
      <c r="DC192" s="459"/>
      <c r="DD192" s="459"/>
      <c r="DE192" s="459"/>
      <c r="DF192" s="459"/>
      <c r="DG192" s="459"/>
      <c r="DH192" s="459"/>
      <c r="DI192" s="459"/>
      <c r="DJ192" s="459"/>
      <c r="DK192" s="459"/>
      <c r="DL192" s="459"/>
      <c r="DM192" s="459"/>
      <c r="DN192" s="459"/>
      <c r="DO192" s="459"/>
      <c r="DP192" s="459"/>
      <c r="DQ192" s="459"/>
      <c r="DR192" s="459"/>
      <c r="DS192" s="459"/>
      <c r="DT192" s="459"/>
      <c r="DU192" s="459"/>
      <c r="DV192" s="459"/>
      <c r="DW192" s="459"/>
      <c r="DX192" s="459"/>
      <c r="DY192" s="459"/>
      <c r="DZ192" s="459"/>
      <c r="EA192" s="459"/>
      <c r="EB192" s="459"/>
      <c r="EC192" s="459"/>
      <c r="ED192" s="459"/>
      <c r="EE192" s="459"/>
      <c r="EF192" s="459"/>
      <c r="EG192" s="459"/>
    </row>
    <row r="193" spans="13:137" s="151" customFormat="1" ht="15">
      <c r="M193" s="149"/>
      <c r="N193" s="149"/>
      <c r="O193" s="180"/>
      <c r="P193" s="149"/>
      <c r="Q193" s="149"/>
      <c r="R193" s="149"/>
      <c r="S193" s="153"/>
      <c r="CA193" s="459"/>
      <c r="CB193" s="459"/>
      <c r="CC193" s="459"/>
      <c r="CD193" s="459"/>
      <c r="CE193" s="459"/>
      <c r="CF193" s="459"/>
      <c r="CG193" s="459"/>
      <c r="CH193" s="459"/>
      <c r="CI193" s="459"/>
      <c r="CJ193" s="459"/>
      <c r="CK193" s="459"/>
      <c r="CL193" s="459"/>
      <c r="CM193" s="459"/>
      <c r="CN193" s="459"/>
      <c r="CO193" s="459"/>
      <c r="CP193" s="459"/>
      <c r="CQ193" s="459"/>
      <c r="CR193" s="459"/>
      <c r="CS193" s="459"/>
      <c r="CT193" s="459"/>
      <c r="CU193" s="459"/>
      <c r="CV193" s="459"/>
      <c r="CW193" s="459"/>
      <c r="CX193" s="459"/>
      <c r="CY193" s="459"/>
      <c r="CZ193" s="459"/>
      <c r="DA193" s="459"/>
      <c r="DB193" s="459"/>
      <c r="DC193" s="459"/>
      <c r="DD193" s="459"/>
      <c r="DE193" s="459"/>
      <c r="DF193" s="459"/>
      <c r="DG193" s="459"/>
      <c r="DH193" s="459"/>
      <c r="DI193" s="459"/>
      <c r="DJ193" s="459"/>
      <c r="DK193" s="459"/>
      <c r="DL193" s="459"/>
      <c r="DM193" s="459"/>
      <c r="DN193" s="459"/>
      <c r="DO193" s="459"/>
      <c r="DP193" s="459"/>
      <c r="DQ193" s="459"/>
      <c r="DR193" s="459"/>
      <c r="DS193" s="459"/>
      <c r="DT193" s="459"/>
      <c r="DU193" s="459"/>
      <c r="DV193" s="459"/>
      <c r="DW193" s="459"/>
      <c r="DX193" s="459"/>
      <c r="DY193" s="459"/>
      <c r="DZ193" s="459"/>
      <c r="EA193" s="459"/>
      <c r="EB193" s="459"/>
      <c r="EC193" s="459"/>
      <c r="ED193" s="459"/>
      <c r="EE193" s="459"/>
      <c r="EF193" s="459"/>
      <c r="EG193" s="459"/>
    </row>
    <row r="194" spans="13:137" s="151" customFormat="1" ht="15">
      <c r="M194" s="149"/>
      <c r="N194" s="149"/>
      <c r="O194" s="180"/>
      <c r="P194" s="149"/>
      <c r="Q194" s="149"/>
      <c r="R194" s="149"/>
      <c r="S194" s="153"/>
      <c r="CA194" s="459"/>
      <c r="CB194" s="459"/>
      <c r="CC194" s="459"/>
      <c r="CD194" s="459"/>
      <c r="CE194" s="459"/>
      <c r="CF194" s="459"/>
      <c r="CG194" s="459"/>
      <c r="CH194" s="459"/>
      <c r="CI194" s="459"/>
      <c r="CJ194" s="459"/>
      <c r="CK194" s="459"/>
      <c r="CL194" s="459"/>
      <c r="CM194" s="459"/>
      <c r="CN194" s="459"/>
      <c r="CO194" s="459"/>
      <c r="CP194" s="459"/>
      <c r="CQ194" s="459"/>
      <c r="CR194" s="459"/>
      <c r="CS194" s="459"/>
      <c r="CT194" s="459"/>
      <c r="CU194" s="459"/>
      <c r="CV194" s="459"/>
      <c r="CW194" s="459"/>
      <c r="CX194" s="459"/>
      <c r="CY194" s="459"/>
      <c r="CZ194" s="459"/>
      <c r="DA194" s="459"/>
      <c r="DB194" s="459"/>
      <c r="DC194" s="459"/>
      <c r="DD194" s="459"/>
      <c r="DE194" s="459"/>
      <c r="DF194" s="459"/>
      <c r="DG194" s="459"/>
      <c r="DH194" s="459"/>
      <c r="DI194" s="459"/>
      <c r="DJ194" s="459"/>
      <c r="DK194" s="459"/>
      <c r="DL194" s="459"/>
      <c r="DM194" s="459"/>
      <c r="DN194" s="459"/>
      <c r="DO194" s="459"/>
      <c r="DP194" s="459"/>
      <c r="DQ194" s="459"/>
      <c r="DR194" s="459"/>
      <c r="DS194" s="459"/>
      <c r="DT194" s="459"/>
      <c r="DU194" s="459"/>
      <c r="DV194" s="459"/>
      <c r="DW194" s="459"/>
      <c r="DX194" s="459"/>
      <c r="DY194" s="459"/>
      <c r="DZ194" s="459"/>
      <c r="EA194" s="459"/>
      <c r="EB194" s="459"/>
      <c r="EC194" s="459"/>
      <c r="ED194" s="459"/>
      <c r="EE194" s="459"/>
      <c r="EF194" s="459"/>
      <c r="EG194" s="459"/>
    </row>
    <row r="195" spans="13:137" s="151" customFormat="1" ht="15">
      <c r="M195" s="149"/>
      <c r="N195" s="149"/>
      <c r="O195" s="180"/>
      <c r="P195" s="149"/>
      <c r="Q195" s="149"/>
      <c r="R195" s="149"/>
      <c r="S195" s="153"/>
      <c r="CA195" s="459"/>
      <c r="CB195" s="459"/>
      <c r="CC195" s="459"/>
      <c r="CD195" s="459"/>
      <c r="CE195" s="459"/>
      <c r="CF195" s="459"/>
      <c r="CG195" s="459"/>
      <c r="CH195" s="459"/>
      <c r="CI195" s="459"/>
      <c r="CJ195" s="459"/>
      <c r="CK195" s="459"/>
      <c r="CL195" s="459"/>
      <c r="CM195" s="459"/>
      <c r="CN195" s="459"/>
      <c r="CO195" s="459"/>
      <c r="CP195" s="459"/>
      <c r="CQ195" s="459"/>
      <c r="CR195" s="459"/>
      <c r="CS195" s="459"/>
      <c r="CT195" s="459"/>
      <c r="CU195" s="459"/>
      <c r="CV195" s="459"/>
      <c r="CW195" s="459"/>
      <c r="CX195" s="459"/>
      <c r="CY195" s="459"/>
      <c r="CZ195" s="459"/>
      <c r="DA195" s="459"/>
      <c r="DB195" s="459"/>
      <c r="DC195" s="459"/>
      <c r="DD195" s="459"/>
      <c r="DE195" s="459"/>
      <c r="DF195" s="459"/>
      <c r="DG195" s="459"/>
      <c r="DH195" s="459"/>
      <c r="DI195" s="459"/>
      <c r="DJ195" s="459"/>
      <c r="DK195" s="459"/>
      <c r="DL195" s="459"/>
      <c r="DM195" s="459"/>
      <c r="DN195" s="459"/>
      <c r="DO195" s="459"/>
      <c r="DP195" s="459"/>
      <c r="DQ195" s="459"/>
      <c r="DR195" s="459"/>
      <c r="DS195" s="459"/>
      <c r="DT195" s="459"/>
      <c r="DU195" s="459"/>
      <c r="DV195" s="459"/>
      <c r="DW195" s="459"/>
      <c r="DX195" s="459"/>
      <c r="DY195" s="459"/>
      <c r="DZ195" s="459"/>
      <c r="EA195" s="459"/>
      <c r="EB195" s="459"/>
      <c r="EC195" s="459"/>
      <c r="ED195" s="459"/>
      <c r="EE195" s="459"/>
      <c r="EF195" s="459"/>
      <c r="EG195" s="459"/>
    </row>
    <row r="196" spans="13:137" s="151" customFormat="1" ht="15">
      <c r="M196" s="149"/>
      <c r="N196" s="149"/>
      <c r="O196" s="180"/>
      <c r="P196" s="149"/>
      <c r="Q196" s="149"/>
      <c r="R196" s="149"/>
      <c r="S196" s="153"/>
      <c r="CA196" s="459"/>
      <c r="CB196" s="459"/>
      <c r="CC196" s="459"/>
      <c r="CD196" s="459"/>
      <c r="CE196" s="459"/>
      <c r="CF196" s="459"/>
      <c r="CG196" s="459"/>
      <c r="CH196" s="459"/>
      <c r="CI196" s="459"/>
      <c r="CJ196" s="459"/>
      <c r="CK196" s="459"/>
      <c r="CL196" s="459"/>
      <c r="CM196" s="459"/>
      <c r="CN196" s="459"/>
      <c r="CO196" s="459"/>
      <c r="CP196" s="459"/>
      <c r="CQ196" s="459"/>
      <c r="CR196" s="459"/>
      <c r="CS196" s="459"/>
      <c r="CT196" s="459"/>
      <c r="CU196" s="459"/>
      <c r="CV196" s="459"/>
      <c r="CW196" s="459"/>
      <c r="CX196" s="459"/>
      <c r="CY196" s="459"/>
      <c r="CZ196" s="459"/>
      <c r="DA196" s="459"/>
      <c r="DB196" s="459"/>
      <c r="DC196" s="459"/>
      <c r="DD196" s="459"/>
      <c r="DE196" s="459"/>
      <c r="DF196" s="459"/>
      <c r="DG196" s="459"/>
      <c r="DH196" s="459"/>
      <c r="DI196" s="459"/>
      <c r="DJ196" s="459"/>
      <c r="DK196" s="459"/>
      <c r="DL196" s="459"/>
      <c r="DM196" s="459"/>
      <c r="DN196" s="459"/>
      <c r="DO196" s="459"/>
      <c r="DP196" s="459"/>
      <c r="DQ196" s="459"/>
      <c r="DR196" s="459"/>
      <c r="DS196" s="459"/>
      <c r="DT196" s="459"/>
      <c r="DU196" s="459"/>
      <c r="DV196" s="459"/>
      <c r="DW196" s="459"/>
      <c r="DX196" s="459"/>
      <c r="DY196" s="459"/>
      <c r="DZ196" s="459"/>
      <c r="EA196" s="459"/>
      <c r="EB196" s="459"/>
      <c r="EC196" s="459"/>
      <c r="ED196" s="459"/>
      <c r="EE196" s="459"/>
      <c r="EF196" s="459"/>
      <c r="EG196" s="459"/>
    </row>
    <row r="197" spans="13:137" s="151" customFormat="1" ht="15">
      <c r="M197" s="149"/>
      <c r="N197" s="149"/>
      <c r="O197" s="180"/>
      <c r="P197" s="149"/>
      <c r="Q197" s="149"/>
      <c r="R197" s="149"/>
      <c r="S197" s="153"/>
      <c r="CA197" s="459"/>
      <c r="CB197" s="459"/>
      <c r="CC197" s="459"/>
      <c r="CD197" s="459"/>
      <c r="CE197" s="459"/>
      <c r="CF197" s="459"/>
      <c r="CG197" s="459"/>
      <c r="CH197" s="459"/>
      <c r="CI197" s="459"/>
      <c r="CJ197" s="459"/>
      <c r="CK197" s="459"/>
      <c r="CL197" s="459"/>
      <c r="CM197" s="459"/>
      <c r="CN197" s="459"/>
      <c r="CO197" s="459"/>
      <c r="CP197" s="459"/>
      <c r="CQ197" s="459"/>
      <c r="CR197" s="459"/>
      <c r="CS197" s="459"/>
      <c r="CT197" s="459"/>
      <c r="CU197" s="459"/>
      <c r="CV197" s="459"/>
      <c r="CW197" s="459"/>
      <c r="CX197" s="459"/>
      <c r="CY197" s="459"/>
      <c r="CZ197" s="459"/>
      <c r="DA197" s="459"/>
      <c r="DB197" s="459"/>
      <c r="DC197" s="459"/>
      <c r="DD197" s="459"/>
      <c r="DE197" s="459"/>
      <c r="DF197" s="459"/>
      <c r="DG197" s="459"/>
      <c r="DH197" s="459"/>
      <c r="DI197" s="459"/>
      <c r="DJ197" s="459"/>
      <c r="DK197" s="459"/>
      <c r="DL197" s="459"/>
      <c r="DM197" s="459"/>
      <c r="DN197" s="459"/>
      <c r="DO197" s="459"/>
      <c r="DP197" s="459"/>
      <c r="DQ197" s="459"/>
      <c r="DR197" s="459"/>
      <c r="DS197" s="459"/>
      <c r="DT197" s="459"/>
      <c r="DU197" s="459"/>
      <c r="DV197" s="459"/>
      <c r="DW197" s="459"/>
      <c r="DX197" s="459"/>
      <c r="DY197" s="459"/>
      <c r="DZ197" s="459"/>
      <c r="EA197" s="459"/>
      <c r="EB197" s="459"/>
      <c r="EC197" s="459"/>
      <c r="ED197" s="459"/>
      <c r="EE197" s="459"/>
      <c r="EF197" s="459"/>
      <c r="EG197" s="459"/>
    </row>
    <row r="198" spans="13:137" s="151" customFormat="1" ht="15">
      <c r="M198" s="149"/>
      <c r="N198" s="149"/>
      <c r="O198" s="180"/>
      <c r="P198" s="149"/>
      <c r="Q198" s="149"/>
      <c r="R198" s="149"/>
      <c r="S198" s="153"/>
      <c r="CA198" s="459"/>
      <c r="CB198" s="459"/>
      <c r="CC198" s="459"/>
      <c r="CD198" s="459"/>
      <c r="CE198" s="459"/>
      <c r="CF198" s="459"/>
      <c r="CG198" s="459"/>
      <c r="CH198" s="459"/>
      <c r="CI198" s="459"/>
      <c r="CJ198" s="459"/>
      <c r="CK198" s="459"/>
      <c r="CL198" s="459"/>
      <c r="CM198" s="459"/>
      <c r="CN198" s="459"/>
      <c r="CO198" s="459"/>
      <c r="CP198" s="459"/>
      <c r="CQ198" s="459"/>
      <c r="CR198" s="459"/>
      <c r="CS198" s="459"/>
      <c r="CT198" s="459"/>
      <c r="CU198" s="459"/>
      <c r="CV198" s="459"/>
      <c r="CW198" s="459"/>
      <c r="CX198" s="459"/>
      <c r="CY198" s="459"/>
      <c r="CZ198" s="459"/>
      <c r="DA198" s="459"/>
      <c r="DB198" s="459"/>
      <c r="DC198" s="459"/>
      <c r="DD198" s="459"/>
      <c r="DE198" s="459"/>
      <c r="DF198" s="459"/>
      <c r="DG198" s="459"/>
      <c r="DH198" s="459"/>
      <c r="DI198" s="459"/>
      <c r="DJ198" s="459"/>
      <c r="DK198" s="459"/>
      <c r="DL198" s="459"/>
      <c r="DM198" s="459"/>
      <c r="DN198" s="459"/>
      <c r="DO198" s="459"/>
      <c r="DP198" s="459"/>
      <c r="DQ198" s="459"/>
      <c r="DR198" s="459"/>
      <c r="DS198" s="459"/>
      <c r="DT198" s="459"/>
      <c r="DU198" s="459"/>
      <c r="DV198" s="459"/>
      <c r="DW198" s="459"/>
      <c r="DX198" s="459"/>
      <c r="DY198" s="459"/>
      <c r="DZ198" s="459"/>
      <c r="EA198" s="459"/>
      <c r="EB198" s="459"/>
      <c r="EC198" s="459"/>
      <c r="ED198" s="459"/>
      <c r="EE198" s="459"/>
      <c r="EF198" s="459"/>
      <c r="EG198" s="459"/>
    </row>
    <row r="199" spans="13:137" s="151" customFormat="1" ht="15">
      <c r="M199" s="149"/>
      <c r="N199" s="149"/>
      <c r="O199" s="180"/>
      <c r="P199" s="149"/>
      <c r="Q199" s="149"/>
      <c r="R199" s="149"/>
      <c r="S199" s="153"/>
      <c r="CA199" s="459"/>
      <c r="CB199" s="459"/>
      <c r="CC199" s="459"/>
      <c r="CD199" s="459"/>
      <c r="CE199" s="459"/>
      <c r="CF199" s="459"/>
      <c r="CG199" s="459"/>
      <c r="CH199" s="459"/>
      <c r="CI199" s="459"/>
      <c r="CJ199" s="459"/>
      <c r="CK199" s="459"/>
      <c r="CL199" s="459"/>
      <c r="CM199" s="459"/>
      <c r="CN199" s="459"/>
      <c r="CO199" s="459"/>
      <c r="CP199" s="459"/>
      <c r="CQ199" s="459"/>
      <c r="CR199" s="459"/>
      <c r="CS199" s="459"/>
      <c r="CT199" s="459"/>
      <c r="CU199" s="459"/>
      <c r="CV199" s="459"/>
      <c r="CW199" s="459"/>
      <c r="CX199" s="459"/>
      <c r="CY199" s="459"/>
      <c r="CZ199" s="459"/>
      <c r="DA199" s="459"/>
      <c r="DB199" s="459"/>
      <c r="DC199" s="459"/>
      <c r="DD199" s="459"/>
      <c r="DE199" s="459"/>
      <c r="DF199" s="459"/>
      <c r="DG199" s="459"/>
      <c r="DH199" s="459"/>
      <c r="DI199" s="459"/>
      <c r="DJ199" s="459"/>
      <c r="DK199" s="459"/>
      <c r="DL199" s="459"/>
      <c r="DM199" s="459"/>
      <c r="DN199" s="459"/>
      <c r="DO199" s="459"/>
      <c r="DP199" s="459"/>
      <c r="DQ199" s="459"/>
      <c r="DR199" s="459"/>
      <c r="DS199" s="459"/>
      <c r="DT199" s="459"/>
      <c r="DU199" s="459"/>
      <c r="DV199" s="459"/>
      <c r="DW199" s="459"/>
      <c r="DX199" s="459"/>
      <c r="DY199" s="459"/>
      <c r="DZ199" s="459"/>
      <c r="EA199" s="459"/>
      <c r="EB199" s="459"/>
      <c r="EC199" s="459"/>
      <c r="ED199" s="459"/>
      <c r="EE199" s="459"/>
      <c r="EF199" s="459"/>
      <c r="EG199" s="459"/>
    </row>
    <row r="200" spans="13:137" s="151" customFormat="1" ht="15">
      <c r="M200" s="149"/>
      <c r="N200" s="149"/>
      <c r="O200" s="180"/>
      <c r="P200" s="149"/>
      <c r="Q200" s="149"/>
      <c r="R200" s="149"/>
      <c r="S200" s="153"/>
      <c r="CA200" s="459"/>
      <c r="CB200" s="459"/>
      <c r="CC200" s="459"/>
      <c r="CD200" s="459"/>
      <c r="CE200" s="459"/>
      <c r="CF200" s="459"/>
      <c r="CG200" s="459"/>
      <c r="CH200" s="459"/>
      <c r="CI200" s="459"/>
      <c r="CJ200" s="459"/>
      <c r="CK200" s="459"/>
      <c r="CL200" s="459"/>
      <c r="CM200" s="459"/>
      <c r="CN200" s="459"/>
      <c r="CO200" s="459"/>
      <c r="CP200" s="459"/>
      <c r="CQ200" s="459"/>
      <c r="CR200" s="459"/>
      <c r="CS200" s="459"/>
      <c r="CT200" s="459"/>
      <c r="CU200" s="459"/>
      <c r="CV200" s="459"/>
      <c r="CW200" s="459"/>
      <c r="CX200" s="459"/>
      <c r="CY200" s="459"/>
      <c r="CZ200" s="459"/>
      <c r="DA200" s="459"/>
      <c r="DB200" s="459"/>
      <c r="DC200" s="459"/>
      <c r="DD200" s="459"/>
      <c r="DE200" s="459"/>
      <c r="DF200" s="459"/>
      <c r="DG200" s="459"/>
      <c r="DH200" s="459"/>
      <c r="DI200" s="459"/>
      <c r="DJ200" s="459"/>
      <c r="DK200" s="459"/>
      <c r="DL200" s="459"/>
      <c r="DM200" s="459"/>
      <c r="DN200" s="459"/>
      <c r="DO200" s="459"/>
      <c r="DP200" s="459"/>
      <c r="DQ200" s="459"/>
      <c r="DR200" s="459"/>
      <c r="DS200" s="459"/>
      <c r="DT200" s="459"/>
      <c r="DU200" s="459"/>
      <c r="DV200" s="459"/>
      <c r="DW200" s="459"/>
      <c r="DX200" s="459"/>
      <c r="DY200" s="459"/>
      <c r="DZ200" s="459"/>
      <c r="EA200" s="459"/>
      <c r="EB200" s="459"/>
      <c r="EC200" s="459"/>
      <c r="ED200" s="459"/>
      <c r="EE200" s="459"/>
      <c r="EF200" s="459"/>
      <c r="EG200" s="459"/>
    </row>
    <row r="201" spans="13:137" s="151" customFormat="1" ht="15">
      <c r="M201" s="149"/>
      <c r="N201" s="149"/>
      <c r="O201" s="180"/>
      <c r="P201" s="149"/>
      <c r="Q201" s="149"/>
      <c r="R201" s="149"/>
      <c r="S201" s="153"/>
      <c r="CA201" s="459"/>
      <c r="CB201" s="459"/>
      <c r="CC201" s="459"/>
      <c r="CD201" s="459"/>
      <c r="CE201" s="459"/>
      <c r="CF201" s="459"/>
      <c r="CG201" s="459"/>
      <c r="CH201" s="459"/>
      <c r="CI201" s="459"/>
      <c r="CJ201" s="459"/>
      <c r="CK201" s="459"/>
      <c r="CL201" s="459"/>
      <c r="CM201" s="459"/>
      <c r="CN201" s="459"/>
      <c r="CO201" s="459"/>
      <c r="CP201" s="459"/>
      <c r="CQ201" s="459"/>
      <c r="CR201" s="459"/>
      <c r="CS201" s="459"/>
      <c r="CT201" s="459"/>
      <c r="CU201" s="459"/>
      <c r="CV201" s="459"/>
      <c r="CW201" s="459"/>
      <c r="CX201" s="459"/>
      <c r="CY201" s="459"/>
      <c r="CZ201" s="459"/>
      <c r="DA201" s="459"/>
      <c r="DB201" s="459"/>
      <c r="DC201" s="459"/>
      <c r="DD201" s="459"/>
      <c r="DE201" s="459"/>
      <c r="DF201" s="459"/>
      <c r="DG201" s="459"/>
      <c r="DH201" s="459"/>
      <c r="DI201" s="459"/>
      <c r="DJ201" s="459"/>
      <c r="DK201" s="459"/>
      <c r="DL201" s="459"/>
      <c r="DM201" s="459"/>
      <c r="DN201" s="459"/>
      <c r="DO201" s="459"/>
      <c r="DP201" s="459"/>
      <c r="DQ201" s="459"/>
      <c r="DR201" s="459"/>
      <c r="DS201" s="459"/>
      <c r="DT201" s="459"/>
      <c r="DU201" s="459"/>
      <c r="DV201" s="459"/>
      <c r="DW201" s="459"/>
      <c r="DX201" s="459"/>
      <c r="DY201" s="459"/>
      <c r="DZ201" s="459"/>
      <c r="EA201" s="459"/>
      <c r="EB201" s="459"/>
      <c r="EC201" s="459"/>
      <c r="ED201" s="459"/>
      <c r="EE201" s="459"/>
      <c r="EF201" s="459"/>
      <c r="EG201" s="459"/>
    </row>
    <row r="202" spans="13:137" s="151" customFormat="1" ht="15">
      <c r="M202" s="149"/>
      <c r="N202" s="149"/>
      <c r="O202" s="180"/>
      <c r="P202" s="149"/>
      <c r="Q202" s="149"/>
      <c r="R202" s="149"/>
      <c r="S202" s="153"/>
      <c r="CA202" s="459"/>
      <c r="CB202" s="459"/>
      <c r="CC202" s="459"/>
      <c r="CD202" s="459"/>
      <c r="CE202" s="459"/>
      <c r="CF202" s="459"/>
      <c r="CG202" s="459"/>
      <c r="CH202" s="459"/>
      <c r="CI202" s="459"/>
      <c r="CJ202" s="459"/>
      <c r="CK202" s="459"/>
      <c r="CL202" s="459"/>
      <c r="CM202" s="459"/>
      <c r="CN202" s="459"/>
      <c r="CO202" s="459"/>
      <c r="CP202" s="459"/>
      <c r="CQ202" s="459"/>
      <c r="CR202" s="459"/>
      <c r="CS202" s="459"/>
      <c r="CT202" s="459"/>
      <c r="CU202" s="459"/>
      <c r="CV202" s="459"/>
      <c r="CW202" s="459"/>
      <c r="CX202" s="459"/>
      <c r="CY202" s="459"/>
      <c r="CZ202" s="459"/>
      <c r="DA202" s="459"/>
      <c r="DB202" s="459"/>
      <c r="DC202" s="459"/>
      <c r="DD202" s="459"/>
      <c r="DE202" s="459"/>
      <c r="DF202" s="459"/>
      <c r="DG202" s="459"/>
      <c r="DH202" s="459"/>
      <c r="DI202" s="459"/>
      <c r="DJ202" s="459"/>
      <c r="DK202" s="459"/>
      <c r="DL202" s="459"/>
      <c r="DM202" s="459"/>
      <c r="DN202" s="459"/>
      <c r="DO202" s="459"/>
      <c r="DP202" s="459"/>
      <c r="DQ202" s="459"/>
      <c r="DR202" s="459"/>
      <c r="DS202" s="459"/>
      <c r="DT202" s="459"/>
      <c r="DU202" s="459"/>
      <c r="DV202" s="459"/>
      <c r="DW202" s="459"/>
      <c r="DX202" s="459"/>
      <c r="DY202" s="459"/>
      <c r="DZ202" s="459"/>
      <c r="EA202" s="459"/>
      <c r="EB202" s="459"/>
      <c r="EC202" s="459"/>
      <c r="ED202" s="459"/>
      <c r="EE202" s="459"/>
      <c r="EF202" s="459"/>
      <c r="EG202" s="459"/>
    </row>
    <row r="203" spans="13:137" s="151" customFormat="1" ht="15">
      <c r="M203" s="149"/>
      <c r="N203" s="149"/>
      <c r="O203" s="180"/>
      <c r="P203" s="149"/>
      <c r="Q203" s="149"/>
      <c r="R203" s="149"/>
      <c r="S203" s="153"/>
      <c r="CA203" s="459"/>
      <c r="CB203" s="459"/>
      <c r="CC203" s="459"/>
      <c r="CD203" s="459"/>
      <c r="CE203" s="459"/>
      <c r="CF203" s="459"/>
      <c r="CG203" s="459"/>
      <c r="CH203" s="459"/>
      <c r="CI203" s="459"/>
      <c r="CJ203" s="459"/>
      <c r="CK203" s="459"/>
      <c r="CL203" s="459"/>
      <c r="CM203" s="459"/>
      <c r="CN203" s="459"/>
      <c r="CO203" s="459"/>
      <c r="CP203" s="459"/>
      <c r="CQ203" s="459"/>
      <c r="CR203" s="459"/>
      <c r="CS203" s="459"/>
      <c r="CT203" s="459"/>
      <c r="CU203" s="459"/>
      <c r="CV203" s="459"/>
      <c r="CW203" s="459"/>
      <c r="CX203" s="459"/>
      <c r="CY203" s="459"/>
      <c r="CZ203" s="459"/>
      <c r="DA203" s="459"/>
      <c r="DB203" s="459"/>
      <c r="DC203" s="459"/>
      <c r="DD203" s="459"/>
      <c r="DE203" s="459"/>
      <c r="DF203" s="459"/>
      <c r="DG203" s="459"/>
      <c r="DH203" s="459"/>
      <c r="DI203" s="459"/>
      <c r="DJ203" s="459"/>
      <c r="DK203" s="459"/>
      <c r="DL203" s="459"/>
      <c r="DM203" s="459"/>
      <c r="DN203" s="459"/>
      <c r="DO203" s="459"/>
      <c r="DP203" s="459"/>
      <c r="DQ203" s="459"/>
      <c r="DR203" s="459"/>
      <c r="DS203" s="459"/>
      <c r="DT203" s="459"/>
      <c r="DU203" s="459"/>
      <c r="DV203" s="459"/>
      <c r="DW203" s="459"/>
      <c r="DX203" s="459"/>
      <c r="DY203" s="459"/>
      <c r="DZ203" s="459"/>
      <c r="EA203" s="459"/>
      <c r="EB203" s="459"/>
      <c r="EC203" s="459"/>
      <c r="ED203" s="459"/>
      <c r="EE203" s="459"/>
      <c r="EF203" s="459"/>
      <c r="EG203" s="459"/>
    </row>
    <row r="204" spans="13:137" s="151" customFormat="1" ht="15">
      <c r="M204" s="149"/>
      <c r="N204" s="149"/>
      <c r="O204" s="180"/>
      <c r="P204" s="149"/>
      <c r="Q204" s="149"/>
      <c r="R204" s="149"/>
      <c r="S204" s="153"/>
      <c r="CA204" s="459"/>
      <c r="CB204" s="459"/>
      <c r="CC204" s="459"/>
      <c r="CD204" s="459"/>
      <c r="CE204" s="459"/>
      <c r="CF204" s="459"/>
      <c r="CG204" s="459"/>
      <c r="CH204" s="459"/>
      <c r="CI204" s="459"/>
      <c r="CJ204" s="459"/>
      <c r="CK204" s="459"/>
      <c r="CL204" s="459"/>
      <c r="CM204" s="459"/>
      <c r="CN204" s="459"/>
      <c r="CO204" s="459"/>
      <c r="CP204" s="459"/>
      <c r="CQ204" s="459"/>
      <c r="CR204" s="459"/>
      <c r="CS204" s="459"/>
      <c r="CT204" s="459"/>
      <c r="CU204" s="459"/>
      <c r="CV204" s="459"/>
      <c r="CW204" s="459"/>
      <c r="CX204" s="459"/>
      <c r="CY204" s="459"/>
      <c r="CZ204" s="459"/>
      <c r="DA204" s="459"/>
      <c r="DB204" s="459"/>
      <c r="DC204" s="459"/>
      <c r="DD204" s="459"/>
      <c r="DE204" s="459"/>
      <c r="DF204" s="459"/>
      <c r="DG204" s="459"/>
      <c r="DH204" s="459"/>
      <c r="DI204" s="459"/>
      <c r="DJ204" s="459"/>
      <c r="DK204" s="459"/>
      <c r="DL204" s="459"/>
      <c r="DM204" s="459"/>
      <c r="DN204" s="459"/>
      <c r="DO204" s="459"/>
      <c r="DP204" s="459"/>
      <c r="DQ204" s="459"/>
      <c r="DR204" s="459"/>
      <c r="DS204" s="459"/>
      <c r="DT204" s="459"/>
      <c r="DU204" s="459"/>
      <c r="DV204" s="459"/>
      <c r="DW204" s="459"/>
      <c r="DX204" s="459"/>
      <c r="DY204" s="459"/>
      <c r="DZ204" s="459"/>
      <c r="EA204" s="459"/>
      <c r="EB204" s="459"/>
      <c r="EC204" s="459"/>
      <c r="ED204" s="459"/>
      <c r="EE204" s="459"/>
      <c r="EF204" s="459"/>
      <c r="EG204" s="459"/>
    </row>
    <row r="205" spans="13:137" s="151" customFormat="1" ht="15">
      <c r="M205" s="149"/>
      <c r="N205" s="149"/>
      <c r="O205" s="180"/>
      <c r="P205" s="149"/>
      <c r="Q205" s="149"/>
      <c r="R205" s="149"/>
      <c r="S205" s="153"/>
      <c r="CA205" s="459"/>
      <c r="CB205" s="459"/>
      <c r="CC205" s="459"/>
      <c r="CD205" s="459"/>
      <c r="CE205" s="459"/>
      <c r="CF205" s="459"/>
      <c r="CG205" s="459"/>
      <c r="CH205" s="459"/>
      <c r="CI205" s="459"/>
      <c r="CJ205" s="459"/>
      <c r="CK205" s="459"/>
      <c r="CL205" s="459"/>
      <c r="CM205" s="459"/>
      <c r="CN205" s="459"/>
      <c r="CO205" s="459"/>
      <c r="CP205" s="459"/>
      <c r="CQ205" s="459"/>
      <c r="CR205" s="459"/>
      <c r="CS205" s="459"/>
      <c r="CT205" s="459"/>
      <c r="CU205" s="459"/>
      <c r="CV205" s="459"/>
      <c r="CW205" s="459"/>
      <c r="CX205" s="459"/>
      <c r="CY205" s="459"/>
      <c r="CZ205" s="459"/>
      <c r="DA205" s="459"/>
      <c r="DB205" s="459"/>
      <c r="DC205" s="459"/>
      <c r="DD205" s="459"/>
      <c r="DE205" s="459"/>
      <c r="DF205" s="459"/>
      <c r="DG205" s="459"/>
      <c r="DH205" s="459"/>
      <c r="DI205" s="459"/>
      <c r="DJ205" s="459"/>
      <c r="DK205" s="459"/>
      <c r="DL205" s="459"/>
      <c r="DM205" s="459"/>
      <c r="DN205" s="459"/>
      <c r="DO205" s="459"/>
      <c r="DP205" s="459"/>
      <c r="DQ205" s="459"/>
      <c r="DR205" s="459"/>
      <c r="DS205" s="459"/>
      <c r="DT205" s="459"/>
      <c r="DU205" s="459"/>
      <c r="DV205" s="459"/>
      <c r="DW205" s="459"/>
      <c r="DX205" s="459"/>
      <c r="DY205" s="459"/>
      <c r="DZ205" s="459"/>
      <c r="EA205" s="459"/>
      <c r="EB205" s="459"/>
      <c r="EC205" s="459"/>
      <c r="ED205" s="459"/>
      <c r="EE205" s="459"/>
      <c r="EF205" s="459"/>
      <c r="EG205" s="459"/>
    </row>
    <row r="206" spans="13:137" s="151" customFormat="1" ht="15">
      <c r="M206" s="149"/>
      <c r="N206" s="149"/>
      <c r="O206" s="180"/>
      <c r="P206" s="149"/>
      <c r="Q206" s="149"/>
      <c r="R206" s="149"/>
      <c r="S206" s="153"/>
      <c r="CA206" s="459"/>
      <c r="CB206" s="459"/>
      <c r="CC206" s="459"/>
      <c r="CD206" s="459"/>
      <c r="CE206" s="459"/>
      <c r="CF206" s="459"/>
      <c r="CG206" s="459"/>
      <c r="CH206" s="459"/>
      <c r="CI206" s="459"/>
      <c r="CJ206" s="459"/>
      <c r="CK206" s="459"/>
      <c r="CL206" s="459"/>
      <c r="CM206" s="459"/>
      <c r="CN206" s="459"/>
      <c r="CO206" s="459"/>
      <c r="CP206" s="459"/>
      <c r="CQ206" s="459"/>
      <c r="CR206" s="459"/>
      <c r="CS206" s="459"/>
      <c r="CT206" s="459"/>
      <c r="CU206" s="459"/>
      <c r="CV206" s="459"/>
      <c r="CW206" s="459"/>
      <c r="CX206" s="459"/>
      <c r="CY206" s="459"/>
      <c r="CZ206" s="459"/>
      <c r="DA206" s="459"/>
      <c r="DB206" s="459"/>
      <c r="DC206" s="459"/>
      <c r="DD206" s="459"/>
      <c r="DE206" s="459"/>
      <c r="DF206" s="459"/>
      <c r="DG206" s="459"/>
      <c r="DH206" s="459"/>
      <c r="DI206" s="459"/>
      <c r="DJ206" s="459"/>
      <c r="DK206" s="459"/>
      <c r="DL206" s="459"/>
      <c r="DM206" s="459"/>
      <c r="DN206" s="459"/>
      <c r="DO206" s="459"/>
      <c r="DP206" s="459"/>
      <c r="DQ206" s="459"/>
      <c r="DR206" s="459"/>
      <c r="DS206" s="459"/>
      <c r="DT206" s="459"/>
      <c r="DU206" s="459"/>
      <c r="DV206" s="459"/>
      <c r="DW206" s="459"/>
      <c r="DX206" s="459"/>
      <c r="DY206" s="459"/>
      <c r="DZ206" s="459"/>
      <c r="EA206" s="459"/>
      <c r="EB206" s="459"/>
      <c r="EC206" s="459"/>
      <c r="ED206" s="459"/>
      <c r="EE206" s="459"/>
      <c r="EF206" s="459"/>
      <c r="EG206" s="459"/>
    </row>
    <row r="207" spans="13:137" s="151" customFormat="1" ht="15">
      <c r="M207" s="149"/>
      <c r="N207" s="149"/>
      <c r="O207" s="180"/>
      <c r="P207" s="149"/>
      <c r="Q207" s="149"/>
      <c r="R207" s="149"/>
      <c r="S207" s="153"/>
      <c r="CA207" s="459"/>
      <c r="CB207" s="459"/>
      <c r="CC207" s="459"/>
      <c r="CD207" s="459"/>
      <c r="CE207" s="459"/>
      <c r="CF207" s="459"/>
      <c r="CG207" s="459"/>
      <c r="CH207" s="459"/>
      <c r="CI207" s="459"/>
      <c r="CJ207" s="459"/>
      <c r="CK207" s="459"/>
      <c r="CL207" s="459"/>
      <c r="CM207" s="459"/>
      <c r="CN207" s="459"/>
      <c r="CO207" s="459"/>
      <c r="CP207" s="459"/>
      <c r="CQ207" s="459"/>
      <c r="CR207" s="459"/>
      <c r="CS207" s="459"/>
      <c r="CT207" s="459"/>
      <c r="CU207" s="459"/>
      <c r="CV207" s="459"/>
      <c r="CW207" s="459"/>
      <c r="CX207" s="459"/>
      <c r="CY207" s="459"/>
      <c r="CZ207" s="459"/>
      <c r="DA207" s="459"/>
      <c r="DB207" s="459"/>
      <c r="DC207" s="459"/>
      <c r="DD207" s="459"/>
      <c r="DE207" s="459"/>
      <c r="DF207" s="459"/>
      <c r="DG207" s="459"/>
      <c r="DH207" s="459"/>
      <c r="DI207" s="459"/>
      <c r="DJ207" s="459"/>
      <c r="DK207" s="459"/>
      <c r="DL207" s="459"/>
      <c r="DM207" s="459"/>
      <c r="DN207" s="459"/>
      <c r="DO207" s="459"/>
      <c r="DP207" s="459"/>
      <c r="DQ207" s="459"/>
      <c r="DR207" s="459"/>
      <c r="DS207" s="459"/>
      <c r="DT207" s="459"/>
      <c r="DU207" s="459"/>
      <c r="DV207" s="459"/>
      <c r="DW207" s="459"/>
      <c r="DX207" s="459"/>
      <c r="DY207" s="459"/>
      <c r="DZ207" s="459"/>
      <c r="EA207" s="459"/>
      <c r="EB207" s="459"/>
      <c r="EC207" s="459"/>
      <c r="ED207" s="459"/>
      <c r="EE207" s="459"/>
      <c r="EF207" s="459"/>
      <c r="EG207" s="459"/>
    </row>
    <row r="208" spans="13:137" s="151" customFormat="1" ht="15">
      <c r="M208" s="149"/>
      <c r="N208" s="149"/>
      <c r="O208" s="180"/>
      <c r="P208" s="149"/>
      <c r="Q208" s="149"/>
      <c r="R208" s="149"/>
      <c r="S208" s="153"/>
      <c r="CA208" s="459"/>
      <c r="CB208" s="459"/>
      <c r="CC208" s="459"/>
      <c r="CD208" s="459"/>
      <c r="CE208" s="459"/>
      <c r="CF208" s="459"/>
      <c r="CG208" s="459"/>
      <c r="CH208" s="459"/>
      <c r="CI208" s="459"/>
      <c r="CJ208" s="459"/>
      <c r="CK208" s="459"/>
      <c r="CL208" s="459"/>
      <c r="CM208" s="459"/>
      <c r="CN208" s="459"/>
      <c r="CO208" s="459"/>
      <c r="CP208" s="459"/>
      <c r="CQ208" s="459"/>
      <c r="CR208" s="459"/>
      <c r="CS208" s="459"/>
      <c r="CT208" s="459"/>
      <c r="CU208" s="459"/>
      <c r="CV208" s="459"/>
      <c r="CW208" s="459"/>
      <c r="CX208" s="459"/>
      <c r="CY208" s="459"/>
      <c r="CZ208" s="459"/>
      <c r="DA208" s="459"/>
      <c r="DB208" s="459"/>
      <c r="DC208" s="459"/>
      <c r="DD208" s="459"/>
      <c r="DE208" s="459"/>
      <c r="DF208" s="459"/>
      <c r="DG208" s="459"/>
      <c r="DH208" s="459"/>
      <c r="DI208" s="459"/>
      <c r="DJ208" s="459"/>
      <c r="DK208" s="459"/>
      <c r="DL208" s="459"/>
      <c r="DM208" s="459"/>
      <c r="DN208" s="459"/>
      <c r="DO208" s="459"/>
      <c r="DP208" s="459"/>
      <c r="DQ208" s="459"/>
      <c r="DR208" s="459"/>
      <c r="DS208" s="459"/>
      <c r="DT208" s="459"/>
      <c r="DU208" s="459"/>
      <c r="DV208" s="459"/>
      <c r="DW208" s="459"/>
      <c r="DX208" s="459"/>
      <c r="DY208" s="459"/>
      <c r="DZ208" s="459"/>
      <c r="EA208" s="459"/>
      <c r="EB208" s="459"/>
      <c r="EC208" s="459"/>
      <c r="ED208" s="459"/>
      <c r="EE208" s="459"/>
      <c r="EF208" s="459"/>
      <c r="EG208" s="459"/>
    </row>
    <row r="209" spans="13:137" s="151" customFormat="1" ht="15">
      <c r="M209" s="149"/>
      <c r="N209" s="149"/>
      <c r="O209" s="180"/>
      <c r="P209" s="149"/>
      <c r="Q209" s="149"/>
      <c r="R209" s="149"/>
      <c r="S209" s="153"/>
      <c r="CA209" s="459"/>
      <c r="CB209" s="459"/>
      <c r="CC209" s="459"/>
      <c r="CD209" s="459"/>
      <c r="CE209" s="459"/>
      <c r="CF209" s="459"/>
      <c r="CG209" s="459"/>
      <c r="CH209" s="459"/>
      <c r="CI209" s="459"/>
      <c r="CJ209" s="459"/>
      <c r="CK209" s="459"/>
      <c r="CL209" s="459"/>
      <c r="CM209" s="459"/>
      <c r="CN209" s="459"/>
      <c r="CO209" s="459"/>
      <c r="CP209" s="459"/>
      <c r="CQ209" s="459"/>
      <c r="CR209" s="459"/>
      <c r="CS209" s="459"/>
      <c r="CT209" s="459"/>
      <c r="CU209" s="459"/>
      <c r="CV209" s="459"/>
      <c r="CW209" s="459"/>
      <c r="CX209" s="459"/>
      <c r="CY209" s="459"/>
      <c r="CZ209" s="459"/>
      <c r="DA209" s="459"/>
      <c r="DB209" s="459"/>
      <c r="DC209" s="459"/>
      <c r="DD209" s="459"/>
      <c r="DE209" s="459"/>
      <c r="DF209" s="459"/>
      <c r="DG209" s="459"/>
      <c r="DH209" s="459"/>
      <c r="DI209" s="459"/>
      <c r="DJ209" s="459"/>
      <c r="DK209" s="459"/>
      <c r="DL209" s="459"/>
      <c r="DM209" s="459"/>
      <c r="DN209" s="459"/>
      <c r="DO209" s="459"/>
      <c r="DP209" s="459"/>
      <c r="DQ209" s="459"/>
      <c r="DR209" s="459"/>
      <c r="DS209" s="459"/>
      <c r="DT209" s="459"/>
      <c r="DU209" s="459"/>
      <c r="DV209" s="459"/>
      <c r="DW209" s="459"/>
      <c r="DX209" s="459"/>
      <c r="DY209" s="459"/>
      <c r="DZ209" s="459"/>
      <c r="EA209" s="459"/>
      <c r="EB209" s="459"/>
      <c r="EC209" s="459"/>
      <c r="ED209" s="459"/>
      <c r="EE209" s="459"/>
      <c r="EF209" s="459"/>
      <c r="EG209" s="459"/>
    </row>
    <row r="210" spans="13:137" s="151" customFormat="1" ht="15">
      <c r="M210" s="149"/>
      <c r="N210" s="149"/>
      <c r="O210" s="180"/>
      <c r="P210" s="149"/>
      <c r="Q210" s="149"/>
      <c r="R210" s="149"/>
      <c r="S210" s="153"/>
      <c r="CA210" s="459"/>
      <c r="CB210" s="459"/>
      <c r="CC210" s="459"/>
      <c r="CD210" s="459"/>
      <c r="CE210" s="459"/>
      <c r="CF210" s="459"/>
      <c r="CG210" s="459"/>
      <c r="CH210" s="459"/>
      <c r="CI210" s="459"/>
      <c r="CJ210" s="459"/>
      <c r="CK210" s="459"/>
      <c r="CL210" s="459"/>
      <c r="CM210" s="459"/>
      <c r="CN210" s="459"/>
      <c r="CO210" s="459"/>
      <c r="CP210" s="459"/>
      <c r="CQ210" s="459"/>
      <c r="CR210" s="459"/>
      <c r="CS210" s="459"/>
      <c r="CT210" s="459"/>
      <c r="CU210" s="459"/>
      <c r="CV210" s="459"/>
      <c r="CW210" s="459"/>
      <c r="CX210" s="459"/>
      <c r="CY210" s="459"/>
      <c r="CZ210" s="459"/>
      <c r="DA210" s="459"/>
      <c r="DB210" s="459"/>
      <c r="DC210" s="459"/>
      <c r="DD210" s="459"/>
      <c r="DE210" s="459"/>
      <c r="DF210" s="459"/>
      <c r="DG210" s="459"/>
      <c r="DH210" s="459"/>
      <c r="DI210" s="459"/>
      <c r="DJ210" s="459"/>
      <c r="DK210" s="459"/>
      <c r="DL210" s="459"/>
      <c r="DM210" s="459"/>
      <c r="DN210" s="459"/>
      <c r="DO210" s="459"/>
      <c r="DP210" s="459"/>
      <c r="DQ210" s="459"/>
      <c r="DR210" s="459"/>
      <c r="DS210" s="459"/>
      <c r="DT210" s="459"/>
      <c r="DU210" s="459"/>
      <c r="DV210" s="459"/>
      <c r="DW210" s="459"/>
      <c r="DX210" s="459"/>
      <c r="DY210" s="459"/>
      <c r="DZ210" s="459"/>
      <c r="EA210" s="459"/>
      <c r="EB210" s="459"/>
      <c r="EC210" s="459"/>
      <c r="ED210" s="459"/>
      <c r="EE210" s="459"/>
      <c r="EF210" s="459"/>
      <c r="EG210" s="459"/>
    </row>
    <row r="211" spans="13:137" s="151" customFormat="1" ht="15">
      <c r="M211" s="149"/>
      <c r="N211" s="149"/>
      <c r="O211" s="180"/>
      <c r="P211" s="149"/>
      <c r="Q211" s="149"/>
      <c r="R211" s="149"/>
      <c r="S211" s="153"/>
      <c r="CA211" s="459"/>
      <c r="CB211" s="459"/>
      <c r="CC211" s="459"/>
      <c r="CD211" s="459"/>
      <c r="CE211" s="459"/>
      <c r="CF211" s="459"/>
      <c r="CG211" s="459"/>
      <c r="CH211" s="459"/>
      <c r="CI211" s="459"/>
      <c r="CJ211" s="459"/>
      <c r="CK211" s="459"/>
      <c r="CL211" s="459"/>
      <c r="CM211" s="459"/>
      <c r="CN211" s="459"/>
      <c r="CO211" s="459"/>
      <c r="CP211" s="459"/>
      <c r="CQ211" s="459"/>
      <c r="CR211" s="459"/>
      <c r="CS211" s="459"/>
      <c r="CT211" s="459"/>
      <c r="CU211" s="459"/>
      <c r="CV211" s="459"/>
      <c r="CW211" s="459"/>
      <c r="CX211" s="459"/>
      <c r="CY211" s="459"/>
      <c r="CZ211" s="459"/>
      <c r="DA211" s="459"/>
      <c r="DB211" s="459"/>
      <c r="DC211" s="459"/>
      <c r="DD211" s="459"/>
      <c r="DE211" s="459"/>
      <c r="DF211" s="459"/>
      <c r="DG211" s="459"/>
      <c r="DH211" s="459"/>
      <c r="DI211" s="459"/>
      <c r="DJ211" s="459"/>
      <c r="DK211" s="459"/>
      <c r="DL211" s="459"/>
      <c r="DM211" s="459"/>
      <c r="DN211" s="459"/>
      <c r="DO211" s="459"/>
      <c r="DP211" s="459"/>
      <c r="DQ211" s="459"/>
      <c r="DR211" s="459"/>
      <c r="DS211" s="459"/>
      <c r="DT211" s="459"/>
      <c r="DU211" s="459"/>
      <c r="DV211" s="459"/>
      <c r="DW211" s="459"/>
      <c r="DX211" s="459"/>
      <c r="DY211" s="459"/>
      <c r="DZ211" s="459"/>
      <c r="EA211" s="459"/>
      <c r="EB211" s="459"/>
      <c r="EC211" s="459"/>
      <c r="ED211" s="459"/>
      <c r="EE211" s="459"/>
      <c r="EF211" s="459"/>
      <c r="EG211" s="459"/>
    </row>
    <row r="212" spans="13:137" s="151" customFormat="1" ht="15">
      <c r="M212" s="149"/>
      <c r="N212" s="149"/>
      <c r="O212" s="180"/>
      <c r="P212" s="149"/>
      <c r="Q212" s="149"/>
      <c r="R212" s="149"/>
      <c r="S212" s="153"/>
      <c r="CA212" s="459"/>
      <c r="CB212" s="459"/>
      <c r="CC212" s="459"/>
      <c r="CD212" s="459"/>
      <c r="CE212" s="459"/>
      <c r="CF212" s="459"/>
      <c r="CG212" s="459"/>
      <c r="CH212" s="459"/>
      <c r="CI212" s="459"/>
      <c r="CJ212" s="459"/>
      <c r="CK212" s="459"/>
      <c r="CL212" s="459"/>
      <c r="CM212" s="459"/>
      <c r="CN212" s="459"/>
      <c r="CO212" s="459"/>
      <c r="CP212" s="459"/>
      <c r="CQ212" s="459"/>
      <c r="CR212" s="459"/>
      <c r="CS212" s="459"/>
      <c r="CT212" s="459"/>
      <c r="CU212" s="459"/>
      <c r="CV212" s="459"/>
      <c r="CW212" s="459"/>
      <c r="CX212" s="459"/>
      <c r="CY212" s="459"/>
      <c r="CZ212" s="459"/>
      <c r="DA212" s="459"/>
      <c r="DB212" s="459"/>
      <c r="DC212" s="459"/>
      <c r="DD212" s="459"/>
      <c r="DE212" s="459"/>
      <c r="DF212" s="459"/>
      <c r="DG212" s="459"/>
      <c r="DH212" s="459"/>
      <c r="DI212" s="459"/>
      <c r="DJ212" s="459"/>
      <c r="DK212" s="459"/>
      <c r="DL212" s="459"/>
      <c r="DM212" s="459"/>
      <c r="DN212" s="459"/>
      <c r="DO212" s="459"/>
      <c r="DP212" s="459"/>
      <c r="DQ212" s="459"/>
      <c r="DR212" s="459"/>
      <c r="DS212" s="459"/>
      <c r="DT212" s="459"/>
      <c r="DU212" s="459"/>
      <c r="DV212" s="459"/>
      <c r="DW212" s="459"/>
      <c r="DX212" s="459"/>
      <c r="DY212" s="459"/>
      <c r="DZ212" s="459"/>
      <c r="EA212" s="459"/>
      <c r="EB212" s="459"/>
      <c r="EC212" s="459"/>
      <c r="ED212" s="459"/>
      <c r="EE212" s="459"/>
      <c r="EF212" s="459"/>
      <c r="EG212" s="459"/>
    </row>
    <row r="213" spans="13:137" s="151" customFormat="1" ht="15">
      <c r="M213" s="149"/>
      <c r="N213" s="149"/>
      <c r="O213" s="180"/>
      <c r="P213" s="149"/>
      <c r="Q213" s="149"/>
      <c r="R213" s="149"/>
      <c r="S213" s="153"/>
      <c r="CA213" s="459"/>
      <c r="CB213" s="459"/>
      <c r="CC213" s="459"/>
      <c r="CD213" s="459"/>
      <c r="CE213" s="459"/>
      <c r="CF213" s="459"/>
      <c r="CG213" s="459"/>
      <c r="CH213" s="459"/>
      <c r="CI213" s="459"/>
      <c r="CJ213" s="459"/>
      <c r="CK213" s="459"/>
      <c r="CL213" s="459"/>
      <c r="CM213" s="459"/>
      <c r="CN213" s="459"/>
      <c r="CO213" s="459"/>
      <c r="CP213" s="459"/>
      <c r="CQ213" s="459"/>
      <c r="CR213" s="459"/>
      <c r="CS213" s="459"/>
      <c r="CT213" s="459"/>
      <c r="CU213" s="459"/>
      <c r="CV213" s="459"/>
      <c r="CW213" s="459"/>
      <c r="CX213" s="459"/>
      <c r="CY213" s="459"/>
      <c r="CZ213" s="459"/>
      <c r="DA213" s="459"/>
      <c r="DB213" s="459"/>
      <c r="DC213" s="459"/>
      <c r="DD213" s="459"/>
      <c r="DE213" s="459"/>
      <c r="DF213" s="459"/>
      <c r="DG213" s="459"/>
      <c r="DH213" s="459"/>
      <c r="DI213" s="459"/>
      <c r="DJ213" s="459"/>
      <c r="DK213" s="459"/>
      <c r="DL213" s="459"/>
      <c r="DM213" s="459"/>
      <c r="DN213" s="459"/>
      <c r="DO213" s="459"/>
      <c r="DP213" s="459"/>
      <c r="DQ213" s="459"/>
      <c r="DR213" s="459"/>
      <c r="DS213" s="459"/>
      <c r="DT213" s="459"/>
      <c r="DU213" s="459"/>
      <c r="DV213" s="459"/>
      <c r="DW213" s="459"/>
      <c r="DX213" s="459"/>
      <c r="DY213" s="459"/>
      <c r="DZ213" s="459"/>
      <c r="EA213" s="459"/>
      <c r="EB213" s="459"/>
      <c r="EC213" s="459"/>
      <c r="ED213" s="459"/>
      <c r="EE213" s="459"/>
      <c r="EF213" s="459"/>
      <c r="EG213" s="459"/>
    </row>
    <row r="214" spans="13:137" s="151" customFormat="1" ht="15">
      <c r="M214" s="149"/>
      <c r="N214" s="149"/>
      <c r="O214" s="180"/>
      <c r="P214" s="149"/>
      <c r="Q214" s="149"/>
      <c r="R214" s="149"/>
      <c r="S214" s="153"/>
      <c r="CA214" s="459"/>
      <c r="CB214" s="459"/>
      <c r="CC214" s="459"/>
      <c r="CD214" s="459"/>
      <c r="CE214" s="459"/>
      <c r="CF214" s="459"/>
      <c r="CG214" s="459"/>
      <c r="CH214" s="459"/>
      <c r="CI214" s="459"/>
      <c r="CJ214" s="459"/>
      <c r="CK214" s="459"/>
      <c r="CL214" s="459"/>
      <c r="CM214" s="459"/>
      <c r="CN214" s="459"/>
      <c r="CO214" s="459"/>
      <c r="CP214" s="459"/>
      <c r="CQ214" s="459"/>
      <c r="CR214" s="459"/>
      <c r="CS214" s="459"/>
      <c r="CT214" s="459"/>
      <c r="CU214" s="459"/>
      <c r="CV214" s="459"/>
      <c r="CW214" s="459"/>
      <c r="CX214" s="459"/>
      <c r="CY214" s="459"/>
      <c r="CZ214" s="459"/>
      <c r="DA214" s="459"/>
      <c r="DB214" s="459"/>
      <c r="DC214" s="459"/>
      <c r="DD214" s="459"/>
      <c r="DE214" s="459"/>
      <c r="DF214" s="459"/>
      <c r="DG214" s="459"/>
      <c r="DH214" s="459"/>
      <c r="DI214" s="459"/>
      <c r="DJ214" s="459"/>
      <c r="DK214" s="459"/>
      <c r="DL214" s="459"/>
      <c r="DM214" s="459"/>
      <c r="DN214" s="459"/>
      <c r="DO214" s="459"/>
      <c r="DP214" s="459"/>
      <c r="DQ214" s="459"/>
      <c r="DR214" s="459"/>
      <c r="DS214" s="459"/>
      <c r="DT214" s="459"/>
      <c r="DU214" s="459"/>
      <c r="DV214" s="459"/>
      <c r="DW214" s="459"/>
      <c r="DX214" s="459"/>
      <c r="DY214" s="459"/>
      <c r="DZ214" s="459"/>
      <c r="EA214" s="459"/>
      <c r="EB214" s="459"/>
      <c r="EC214" s="459"/>
      <c r="ED214" s="459"/>
      <c r="EE214" s="459"/>
      <c r="EF214" s="459"/>
      <c r="EG214" s="459"/>
    </row>
    <row r="215" spans="13:137" s="151" customFormat="1" ht="15">
      <c r="M215" s="149"/>
      <c r="N215" s="149"/>
      <c r="O215" s="180"/>
      <c r="P215" s="149"/>
      <c r="Q215" s="149"/>
      <c r="R215" s="149"/>
      <c r="S215" s="153"/>
      <c r="CA215" s="459"/>
      <c r="CB215" s="459"/>
      <c r="CC215" s="459"/>
      <c r="CD215" s="459"/>
      <c r="CE215" s="459"/>
      <c r="CF215" s="459"/>
      <c r="CG215" s="459"/>
      <c r="CH215" s="459"/>
      <c r="CI215" s="459"/>
      <c r="CJ215" s="459"/>
      <c r="CK215" s="459"/>
      <c r="CL215" s="459"/>
      <c r="CM215" s="459"/>
      <c r="CN215" s="459"/>
      <c r="CO215" s="459"/>
      <c r="CP215" s="459"/>
      <c r="CQ215" s="459"/>
      <c r="CR215" s="459"/>
      <c r="CS215" s="459"/>
      <c r="CT215" s="459"/>
      <c r="CU215" s="459"/>
      <c r="CV215" s="459"/>
      <c r="CW215" s="459"/>
      <c r="CX215" s="459"/>
      <c r="CY215" s="459"/>
      <c r="CZ215" s="459"/>
      <c r="DA215" s="459"/>
      <c r="DB215" s="459"/>
      <c r="DC215" s="459"/>
      <c r="DD215" s="459"/>
      <c r="DE215" s="459"/>
      <c r="DF215" s="459"/>
      <c r="DG215" s="459"/>
      <c r="DH215" s="459"/>
      <c r="DI215" s="459"/>
      <c r="DJ215" s="459"/>
      <c r="DK215" s="459"/>
      <c r="DL215" s="459"/>
      <c r="DM215" s="459"/>
      <c r="DN215" s="459"/>
      <c r="DO215" s="459"/>
      <c r="DP215" s="459"/>
      <c r="DQ215" s="459"/>
      <c r="DR215" s="459"/>
      <c r="DS215" s="459"/>
      <c r="DT215" s="459"/>
      <c r="DU215" s="459"/>
      <c r="DV215" s="459"/>
      <c r="DW215" s="459"/>
      <c r="DX215" s="459"/>
      <c r="DY215" s="459"/>
      <c r="DZ215" s="459"/>
      <c r="EA215" s="459"/>
      <c r="EB215" s="459"/>
      <c r="EC215" s="459"/>
      <c r="ED215" s="459"/>
      <c r="EE215" s="459"/>
      <c r="EF215" s="459"/>
      <c r="EG215" s="459"/>
    </row>
    <row r="216" spans="13:137" s="151" customFormat="1" ht="15">
      <c r="M216" s="149"/>
      <c r="N216" s="149"/>
      <c r="O216" s="180"/>
      <c r="P216" s="149"/>
      <c r="Q216" s="149"/>
      <c r="R216" s="149"/>
      <c r="S216" s="153"/>
      <c r="CA216" s="459"/>
      <c r="CB216" s="459"/>
      <c r="CC216" s="459"/>
      <c r="CD216" s="459"/>
      <c r="CE216" s="459"/>
      <c r="CF216" s="459"/>
      <c r="CG216" s="459"/>
      <c r="CH216" s="459"/>
      <c r="CI216" s="459"/>
      <c r="CJ216" s="459"/>
      <c r="CK216" s="459"/>
      <c r="CL216" s="459"/>
      <c r="CM216" s="459"/>
      <c r="CN216" s="459"/>
      <c r="CO216" s="459"/>
      <c r="CP216" s="459"/>
      <c r="CQ216" s="459"/>
      <c r="CR216" s="459"/>
      <c r="CS216" s="459"/>
      <c r="CT216" s="459"/>
      <c r="CU216" s="459"/>
      <c r="CV216" s="459"/>
      <c r="CW216" s="459"/>
      <c r="CX216" s="459"/>
      <c r="CY216" s="459"/>
      <c r="CZ216" s="459"/>
      <c r="DA216" s="459"/>
      <c r="DB216" s="459"/>
      <c r="DC216" s="459"/>
      <c r="DD216" s="459"/>
      <c r="DE216" s="459"/>
      <c r="DF216" s="459"/>
      <c r="DG216" s="459"/>
      <c r="DH216" s="459"/>
      <c r="DI216" s="459"/>
      <c r="DJ216" s="459"/>
      <c r="DK216" s="459"/>
      <c r="DL216" s="459"/>
      <c r="DM216" s="459"/>
      <c r="DN216" s="459"/>
      <c r="DO216" s="459"/>
      <c r="DP216" s="459"/>
      <c r="DQ216" s="459"/>
      <c r="DR216" s="459"/>
      <c r="DS216" s="459"/>
      <c r="DT216" s="459"/>
      <c r="DU216" s="459"/>
      <c r="DV216" s="459"/>
      <c r="DW216" s="459"/>
      <c r="DX216" s="459"/>
      <c r="DY216" s="459"/>
      <c r="DZ216" s="459"/>
      <c r="EA216" s="459"/>
      <c r="EB216" s="459"/>
      <c r="EC216" s="459"/>
      <c r="ED216" s="459"/>
      <c r="EE216" s="459"/>
      <c r="EF216" s="459"/>
      <c r="EG216" s="459"/>
    </row>
    <row r="217" spans="13:137" s="151" customFormat="1" ht="15">
      <c r="M217" s="149"/>
      <c r="N217" s="149"/>
      <c r="O217" s="180"/>
      <c r="P217" s="149"/>
      <c r="Q217" s="149"/>
      <c r="R217" s="149"/>
      <c r="S217" s="153"/>
      <c r="CA217" s="459"/>
      <c r="CB217" s="459"/>
      <c r="CC217" s="459"/>
      <c r="CD217" s="459"/>
      <c r="CE217" s="459"/>
      <c r="CF217" s="459"/>
      <c r="CG217" s="459"/>
      <c r="CH217" s="459"/>
      <c r="CI217" s="459"/>
      <c r="CJ217" s="459"/>
      <c r="CK217" s="459"/>
      <c r="CL217" s="459"/>
      <c r="CM217" s="459"/>
      <c r="CN217" s="459"/>
      <c r="CO217" s="459"/>
      <c r="CP217" s="459"/>
      <c r="CQ217" s="459"/>
      <c r="CR217" s="459"/>
      <c r="CS217" s="459"/>
      <c r="CT217" s="459"/>
      <c r="CU217" s="459"/>
      <c r="CV217" s="459"/>
      <c r="CW217" s="459"/>
      <c r="CX217" s="459"/>
      <c r="CY217" s="459"/>
      <c r="CZ217" s="459"/>
      <c r="DA217" s="459"/>
      <c r="DB217" s="459"/>
      <c r="DC217" s="459"/>
      <c r="DD217" s="459"/>
      <c r="DE217" s="459"/>
      <c r="DF217" s="459"/>
      <c r="DG217" s="459"/>
      <c r="DH217" s="459"/>
      <c r="DI217" s="459"/>
      <c r="DJ217" s="459"/>
      <c r="DK217" s="459"/>
      <c r="DL217" s="459"/>
      <c r="DM217" s="459"/>
      <c r="DN217" s="459"/>
      <c r="DO217" s="459"/>
      <c r="DP217" s="459"/>
      <c r="DQ217" s="459"/>
      <c r="DR217" s="459"/>
      <c r="DS217" s="459"/>
      <c r="DT217" s="459"/>
      <c r="DU217" s="459"/>
      <c r="DV217" s="459"/>
      <c r="DW217" s="459"/>
      <c r="DX217" s="459"/>
      <c r="DY217" s="459"/>
      <c r="DZ217" s="459"/>
      <c r="EA217" s="459"/>
      <c r="EB217" s="459"/>
      <c r="EC217" s="459"/>
      <c r="ED217" s="459"/>
      <c r="EE217" s="459"/>
      <c r="EF217" s="459"/>
      <c r="EG217" s="459"/>
    </row>
    <row r="218" spans="13:137" s="151" customFormat="1" ht="15">
      <c r="M218" s="149"/>
      <c r="N218" s="149"/>
      <c r="O218" s="180"/>
      <c r="P218" s="149"/>
      <c r="Q218" s="149"/>
      <c r="R218" s="149"/>
      <c r="S218" s="153"/>
      <c r="CA218" s="459"/>
      <c r="CB218" s="459"/>
      <c r="CC218" s="459"/>
      <c r="CD218" s="459"/>
      <c r="CE218" s="459"/>
      <c r="CF218" s="459"/>
      <c r="CG218" s="459"/>
      <c r="CH218" s="459"/>
      <c r="CI218" s="459"/>
      <c r="CJ218" s="459"/>
      <c r="CK218" s="459"/>
      <c r="CL218" s="459"/>
      <c r="CM218" s="459"/>
      <c r="CN218" s="459"/>
      <c r="CO218" s="459"/>
      <c r="CP218" s="459"/>
      <c r="CQ218" s="459"/>
      <c r="CR218" s="459"/>
      <c r="CS218" s="459"/>
      <c r="CT218" s="459"/>
      <c r="CU218" s="459"/>
      <c r="CV218" s="459"/>
      <c r="CW218" s="459"/>
      <c r="CX218" s="459"/>
      <c r="CY218" s="459"/>
      <c r="CZ218" s="459"/>
      <c r="DA218" s="459"/>
      <c r="DB218" s="459"/>
      <c r="DC218" s="459"/>
      <c r="DD218" s="459"/>
      <c r="DE218" s="459"/>
      <c r="DF218" s="459"/>
      <c r="DG218" s="459"/>
      <c r="DH218" s="459"/>
      <c r="DI218" s="459"/>
      <c r="DJ218" s="459"/>
      <c r="DK218" s="459"/>
      <c r="DL218" s="459"/>
      <c r="DM218" s="459"/>
      <c r="DN218" s="459"/>
      <c r="DO218" s="459"/>
      <c r="DP218" s="459"/>
      <c r="DQ218" s="459"/>
      <c r="DR218" s="459"/>
      <c r="DS218" s="459"/>
      <c r="DT218" s="459"/>
      <c r="DU218" s="459"/>
      <c r="DV218" s="459"/>
      <c r="DW218" s="459"/>
      <c r="DX218" s="459"/>
      <c r="DY218" s="459"/>
      <c r="DZ218" s="459"/>
      <c r="EA218" s="459"/>
      <c r="EB218" s="459"/>
      <c r="EC218" s="459"/>
      <c r="ED218" s="459"/>
      <c r="EE218" s="459"/>
      <c r="EF218" s="459"/>
      <c r="EG218" s="459"/>
    </row>
    <row r="219" spans="13:137" s="151" customFormat="1" ht="15">
      <c r="M219" s="149"/>
      <c r="N219" s="149"/>
      <c r="O219" s="180"/>
      <c r="P219" s="149"/>
      <c r="Q219" s="149"/>
      <c r="R219" s="149"/>
      <c r="S219" s="153"/>
      <c r="CA219" s="459"/>
      <c r="CB219" s="459"/>
      <c r="CC219" s="459"/>
      <c r="CD219" s="459"/>
      <c r="CE219" s="459"/>
      <c r="CF219" s="459"/>
      <c r="CG219" s="459"/>
      <c r="CH219" s="459"/>
      <c r="CI219" s="459"/>
      <c r="CJ219" s="459"/>
      <c r="CK219" s="459"/>
      <c r="CL219" s="459"/>
      <c r="CM219" s="459"/>
      <c r="CN219" s="459"/>
      <c r="CO219" s="459"/>
      <c r="CP219" s="459"/>
      <c r="CQ219" s="459"/>
      <c r="CR219" s="459"/>
      <c r="CS219" s="459"/>
      <c r="CT219" s="459"/>
      <c r="CU219" s="459"/>
      <c r="CV219" s="459"/>
      <c r="CW219" s="459"/>
      <c r="CX219" s="459"/>
      <c r="CY219" s="459"/>
      <c r="CZ219" s="459"/>
      <c r="DA219" s="459"/>
      <c r="DB219" s="459"/>
      <c r="DC219" s="459"/>
      <c r="DD219" s="459"/>
      <c r="DE219" s="459"/>
      <c r="DF219" s="459"/>
      <c r="DG219" s="459"/>
      <c r="DH219" s="459"/>
      <c r="DI219" s="459"/>
      <c r="DJ219" s="459"/>
      <c r="DK219" s="459"/>
      <c r="DL219" s="459"/>
      <c r="DM219" s="459"/>
      <c r="DN219" s="459"/>
      <c r="DO219" s="459"/>
      <c r="DP219" s="459"/>
      <c r="DQ219" s="459"/>
      <c r="DR219" s="459"/>
      <c r="DS219" s="459"/>
      <c r="DT219" s="459"/>
      <c r="DU219" s="459"/>
      <c r="DV219" s="459"/>
      <c r="DW219" s="459"/>
      <c r="DX219" s="459"/>
      <c r="DY219" s="459"/>
      <c r="DZ219" s="459"/>
      <c r="EA219" s="459"/>
      <c r="EB219" s="459"/>
      <c r="EC219" s="459"/>
      <c r="ED219" s="459"/>
      <c r="EE219" s="459"/>
      <c r="EF219" s="459"/>
      <c r="EG219" s="459"/>
    </row>
    <row r="220" spans="13:137" s="151" customFormat="1" ht="15">
      <c r="M220" s="149"/>
      <c r="N220" s="149"/>
      <c r="O220" s="180"/>
      <c r="P220" s="149"/>
      <c r="Q220" s="149"/>
      <c r="R220" s="149"/>
      <c r="S220" s="153"/>
      <c r="CA220" s="459"/>
      <c r="CB220" s="459"/>
      <c r="CC220" s="459"/>
      <c r="CD220" s="459"/>
      <c r="CE220" s="459"/>
      <c r="CF220" s="459"/>
      <c r="CG220" s="459"/>
      <c r="CH220" s="459"/>
      <c r="CI220" s="459"/>
      <c r="CJ220" s="459"/>
      <c r="CK220" s="459"/>
      <c r="CL220" s="459"/>
      <c r="CM220" s="459"/>
      <c r="CN220" s="459"/>
      <c r="CO220" s="459"/>
      <c r="CP220" s="459"/>
      <c r="CQ220" s="459"/>
      <c r="CR220" s="459"/>
      <c r="CS220" s="459"/>
      <c r="CT220" s="459"/>
      <c r="CU220" s="459"/>
      <c r="CV220" s="459"/>
      <c r="CW220" s="459"/>
      <c r="CX220" s="459"/>
      <c r="CY220" s="459"/>
      <c r="CZ220" s="459"/>
      <c r="DA220" s="459"/>
      <c r="DB220" s="459"/>
      <c r="DC220" s="459"/>
      <c r="DD220" s="459"/>
      <c r="DE220" s="459"/>
      <c r="DF220" s="459"/>
      <c r="DG220" s="459"/>
      <c r="DH220" s="459"/>
      <c r="DI220" s="459"/>
      <c r="DJ220" s="459"/>
      <c r="DK220" s="459"/>
      <c r="DL220" s="459"/>
      <c r="DM220" s="459"/>
      <c r="DN220" s="459"/>
      <c r="DO220" s="459"/>
      <c r="DP220" s="459"/>
      <c r="DQ220" s="459"/>
      <c r="DR220" s="459"/>
      <c r="DS220" s="459"/>
      <c r="DT220" s="459"/>
      <c r="DU220" s="459"/>
      <c r="DV220" s="459"/>
      <c r="DW220" s="459"/>
      <c r="DX220" s="459"/>
      <c r="DY220" s="459"/>
      <c r="DZ220" s="459"/>
      <c r="EA220" s="459"/>
      <c r="EB220" s="459"/>
      <c r="EC220" s="459"/>
      <c r="ED220" s="459"/>
      <c r="EE220" s="459"/>
      <c r="EF220" s="459"/>
      <c r="EG220" s="459"/>
    </row>
    <row r="221" spans="13:137" s="151" customFormat="1" ht="15">
      <c r="M221" s="149"/>
      <c r="N221" s="149"/>
      <c r="O221" s="180"/>
      <c r="P221" s="149"/>
      <c r="Q221" s="149"/>
      <c r="R221" s="149"/>
      <c r="S221" s="153"/>
      <c r="CA221" s="459"/>
      <c r="CB221" s="459"/>
      <c r="CC221" s="459"/>
      <c r="CD221" s="459"/>
      <c r="CE221" s="459"/>
      <c r="CF221" s="459"/>
      <c r="CG221" s="459"/>
      <c r="CH221" s="459"/>
      <c r="CI221" s="459"/>
      <c r="CJ221" s="459"/>
      <c r="CK221" s="459"/>
      <c r="CL221" s="459"/>
      <c r="CM221" s="459"/>
      <c r="CN221" s="459"/>
      <c r="CO221" s="459"/>
      <c r="CP221" s="459"/>
      <c r="CQ221" s="459"/>
      <c r="CR221" s="459"/>
      <c r="CS221" s="459"/>
      <c r="CT221" s="459"/>
      <c r="CU221" s="459"/>
      <c r="CV221" s="459"/>
      <c r="CW221" s="459"/>
      <c r="CX221" s="459"/>
      <c r="CY221" s="459"/>
      <c r="CZ221" s="459"/>
      <c r="DA221" s="459"/>
      <c r="DB221" s="459"/>
      <c r="DC221" s="459"/>
      <c r="DD221" s="459"/>
      <c r="DE221" s="459"/>
      <c r="DF221" s="459"/>
      <c r="DG221" s="459"/>
      <c r="DH221" s="459"/>
      <c r="DI221" s="459"/>
      <c r="DJ221" s="459"/>
      <c r="DK221" s="459"/>
      <c r="DL221" s="459"/>
      <c r="DM221" s="459"/>
      <c r="DN221" s="459"/>
      <c r="DO221" s="459"/>
      <c r="DP221" s="459"/>
      <c r="DQ221" s="459"/>
      <c r="DR221" s="459"/>
      <c r="DS221" s="459"/>
      <c r="DT221" s="459"/>
      <c r="DU221" s="459"/>
      <c r="DV221" s="459"/>
      <c r="DW221" s="459"/>
      <c r="DX221" s="459"/>
      <c r="DY221" s="459"/>
      <c r="DZ221" s="459"/>
      <c r="EA221" s="459"/>
      <c r="EB221" s="459"/>
      <c r="EC221" s="459"/>
      <c r="ED221" s="459"/>
      <c r="EE221" s="459"/>
      <c r="EF221" s="459"/>
      <c r="EG221" s="459"/>
    </row>
    <row r="222" spans="13:137" s="151" customFormat="1" ht="15">
      <c r="M222" s="149"/>
      <c r="N222" s="149"/>
      <c r="O222" s="180"/>
      <c r="P222" s="149"/>
      <c r="Q222" s="149"/>
      <c r="R222" s="149"/>
      <c r="S222" s="153"/>
      <c r="CA222" s="459"/>
      <c r="CB222" s="459"/>
      <c r="CC222" s="459"/>
      <c r="CD222" s="459"/>
      <c r="CE222" s="459"/>
      <c r="CF222" s="459"/>
      <c r="CG222" s="459"/>
      <c r="CH222" s="459"/>
      <c r="CI222" s="459"/>
      <c r="CJ222" s="459"/>
      <c r="CK222" s="459"/>
      <c r="CL222" s="459"/>
      <c r="CM222" s="459"/>
      <c r="CN222" s="459"/>
      <c r="CO222" s="459"/>
      <c r="CP222" s="459"/>
      <c r="CQ222" s="459"/>
      <c r="CR222" s="459"/>
      <c r="CS222" s="459"/>
      <c r="CT222" s="459"/>
      <c r="CU222" s="459"/>
      <c r="CV222" s="459"/>
      <c r="CW222" s="459"/>
      <c r="CX222" s="459"/>
      <c r="CY222" s="459"/>
      <c r="CZ222" s="459"/>
      <c r="DA222" s="459"/>
      <c r="DB222" s="459"/>
      <c r="DC222" s="459"/>
      <c r="DD222" s="459"/>
      <c r="DE222" s="459"/>
      <c r="DF222" s="459"/>
      <c r="DG222" s="459"/>
      <c r="DH222" s="459"/>
      <c r="DI222" s="459"/>
      <c r="DJ222" s="459"/>
      <c r="DK222" s="459"/>
      <c r="DL222" s="459"/>
      <c r="DM222" s="459"/>
      <c r="DN222" s="459"/>
      <c r="DO222" s="459"/>
      <c r="DP222" s="459"/>
      <c r="DQ222" s="459"/>
      <c r="DR222" s="459"/>
      <c r="DS222" s="459"/>
      <c r="DT222" s="459"/>
      <c r="DU222" s="459"/>
      <c r="DV222" s="459"/>
      <c r="DW222" s="459"/>
      <c r="DX222" s="459"/>
      <c r="DY222" s="459"/>
      <c r="DZ222" s="459"/>
      <c r="EA222" s="459"/>
      <c r="EB222" s="459"/>
      <c r="EC222" s="459"/>
      <c r="ED222" s="459"/>
      <c r="EE222" s="459"/>
      <c r="EF222" s="459"/>
      <c r="EG222" s="459"/>
    </row>
    <row r="223" spans="13:137" s="151" customFormat="1" ht="15">
      <c r="M223" s="149"/>
      <c r="N223" s="149"/>
      <c r="O223" s="180"/>
      <c r="P223" s="149"/>
      <c r="Q223" s="149"/>
      <c r="R223" s="149"/>
      <c r="S223" s="153"/>
      <c r="CA223" s="459"/>
      <c r="CB223" s="459"/>
      <c r="CC223" s="459"/>
      <c r="CD223" s="459"/>
      <c r="CE223" s="459"/>
      <c r="CF223" s="459"/>
      <c r="CG223" s="459"/>
      <c r="CH223" s="459"/>
      <c r="CI223" s="459"/>
      <c r="CJ223" s="459"/>
      <c r="CK223" s="459"/>
      <c r="CL223" s="459"/>
      <c r="CM223" s="459"/>
      <c r="CN223" s="459"/>
      <c r="CO223" s="459"/>
      <c r="CP223" s="459"/>
      <c r="CQ223" s="459"/>
      <c r="CR223" s="459"/>
      <c r="CS223" s="459"/>
      <c r="CT223" s="459"/>
      <c r="CU223" s="459"/>
      <c r="CV223" s="459"/>
      <c r="CW223" s="459"/>
      <c r="CX223" s="459"/>
      <c r="CY223" s="459"/>
      <c r="CZ223" s="459"/>
      <c r="DA223" s="459"/>
      <c r="DB223" s="459"/>
      <c r="DC223" s="459"/>
      <c r="DD223" s="459"/>
      <c r="DE223" s="459"/>
      <c r="DF223" s="459"/>
      <c r="DG223" s="459"/>
      <c r="DH223" s="459"/>
      <c r="DI223" s="459"/>
      <c r="DJ223" s="459"/>
      <c r="DK223" s="459"/>
      <c r="DL223" s="459"/>
      <c r="DM223" s="459"/>
      <c r="DN223" s="459"/>
      <c r="DO223" s="459"/>
      <c r="DP223" s="459"/>
      <c r="DQ223" s="459"/>
      <c r="DR223" s="459"/>
      <c r="DS223" s="459"/>
      <c r="DT223" s="459"/>
      <c r="DU223" s="459"/>
      <c r="DV223" s="459"/>
      <c r="DW223" s="459"/>
      <c r="DX223" s="459"/>
      <c r="DY223" s="459"/>
      <c r="DZ223" s="459"/>
      <c r="EA223" s="459"/>
      <c r="EB223" s="459"/>
      <c r="EC223" s="459"/>
      <c r="ED223" s="459"/>
      <c r="EE223" s="459"/>
      <c r="EF223" s="459"/>
      <c r="EG223" s="459"/>
    </row>
    <row r="224" spans="13:137" s="151" customFormat="1" ht="15">
      <c r="M224" s="149"/>
      <c r="N224" s="149"/>
      <c r="O224" s="180"/>
      <c r="P224" s="149"/>
      <c r="Q224" s="149"/>
      <c r="R224" s="149"/>
      <c r="S224" s="153"/>
      <c r="CA224" s="459"/>
      <c r="CB224" s="459"/>
      <c r="CC224" s="459"/>
      <c r="CD224" s="459"/>
      <c r="CE224" s="459"/>
      <c r="CF224" s="459"/>
      <c r="CG224" s="459"/>
      <c r="CH224" s="459"/>
      <c r="CI224" s="459"/>
      <c r="CJ224" s="459"/>
      <c r="CK224" s="459"/>
      <c r="CL224" s="459"/>
      <c r="CM224" s="459"/>
      <c r="CN224" s="459"/>
      <c r="CO224" s="459"/>
      <c r="CP224" s="459"/>
      <c r="CQ224" s="459"/>
      <c r="CR224" s="459"/>
      <c r="CS224" s="459"/>
      <c r="CT224" s="459"/>
      <c r="CU224" s="459"/>
      <c r="CV224" s="459"/>
      <c r="CW224" s="459"/>
      <c r="CX224" s="459"/>
      <c r="CY224" s="459"/>
      <c r="CZ224" s="459"/>
      <c r="DA224" s="459"/>
      <c r="DB224" s="459"/>
      <c r="DC224" s="459"/>
      <c r="DD224" s="459"/>
      <c r="DE224" s="459"/>
      <c r="DF224" s="459"/>
      <c r="DG224" s="459"/>
      <c r="DH224" s="459"/>
      <c r="DI224" s="459"/>
      <c r="DJ224" s="459"/>
      <c r="DK224" s="459"/>
      <c r="DL224" s="459"/>
      <c r="DM224" s="459"/>
      <c r="DN224" s="459"/>
      <c r="DO224" s="459"/>
      <c r="DP224" s="459"/>
      <c r="DQ224" s="459"/>
      <c r="DR224" s="459"/>
      <c r="DS224" s="459"/>
      <c r="DT224" s="459"/>
      <c r="DU224" s="459"/>
      <c r="DV224" s="459"/>
      <c r="DW224" s="459"/>
      <c r="DX224" s="459"/>
      <c r="DY224" s="459"/>
      <c r="DZ224" s="459"/>
      <c r="EA224" s="459"/>
      <c r="EB224" s="459"/>
      <c r="EC224" s="459"/>
      <c r="ED224" s="459"/>
      <c r="EE224" s="459"/>
      <c r="EF224" s="459"/>
      <c r="EG224" s="459"/>
    </row>
    <row r="225" spans="13:137" s="151" customFormat="1" ht="15">
      <c r="M225" s="149"/>
      <c r="N225" s="149"/>
      <c r="O225" s="180"/>
      <c r="P225" s="149"/>
      <c r="Q225" s="149"/>
      <c r="R225" s="149"/>
      <c r="S225" s="153"/>
      <c r="CA225" s="459"/>
      <c r="CB225" s="459"/>
      <c r="CC225" s="459"/>
      <c r="CD225" s="459"/>
      <c r="CE225" s="459"/>
      <c r="CF225" s="459"/>
      <c r="CG225" s="459"/>
      <c r="CH225" s="459"/>
      <c r="CI225" s="459"/>
      <c r="CJ225" s="459"/>
      <c r="CK225" s="459"/>
      <c r="CL225" s="459"/>
      <c r="CM225" s="459"/>
      <c r="CN225" s="459"/>
      <c r="CO225" s="459"/>
      <c r="CP225" s="459"/>
      <c r="CQ225" s="459"/>
      <c r="CR225" s="459"/>
      <c r="CS225" s="459"/>
      <c r="CT225" s="459"/>
      <c r="CU225" s="459"/>
      <c r="CV225" s="459"/>
      <c r="CW225" s="459"/>
      <c r="CX225" s="459"/>
      <c r="CY225" s="459"/>
      <c r="CZ225" s="459"/>
      <c r="DA225" s="459"/>
      <c r="DB225" s="459"/>
      <c r="DC225" s="459"/>
      <c r="DD225" s="459"/>
      <c r="DE225" s="459"/>
      <c r="DF225" s="459"/>
      <c r="DG225" s="459"/>
      <c r="DH225" s="459"/>
      <c r="DI225" s="459"/>
      <c r="DJ225" s="459"/>
      <c r="DK225" s="459"/>
      <c r="DL225" s="459"/>
      <c r="DM225" s="459"/>
      <c r="DN225" s="459"/>
      <c r="DO225" s="459"/>
      <c r="DP225" s="459"/>
      <c r="DQ225" s="459"/>
      <c r="DR225" s="459"/>
      <c r="DS225" s="459"/>
      <c r="DT225" s="459"/>
      <c r="DU225" s="459"/>
      <c r="DV225" s="459"/>
      <c r="DW225" s="459"/>
      <c r="DX225" s="459"/>
      <c r="DY225" s="459"/>
      <c r="DZ225" s="459"/>
      <c r="EA225" s="459"/>
      <c r="EB225" s="459"/>
      <c r="EC225" s="459"/>
      <c r="ED225" s="459"/>
      <c r="EE225" s="459"/>
      <c r="EF225" s="459"/>
      <c r="EG225" s="459"/>
    </row>
    <row r="226" spans="13:137" s="151" customFormat="1" ht="15">
      <c r="M226" s="149"/>
      <c r="N226" s="149"/>
      <c r="O226" s="180"/>
      <c r="P226" s="149"/>
      <c r="Q226" s="149"/>
      <c r="R226" s="149"/>
      <c r="S226" s="153"/>
      <c r="CA226" s="459"/>
      <c r="CB226" s="459"/>
      <c r="CC226" s="459"/>
      <c r="CD226" s="459"/>
      <c r="CE226" s="459"/>
      <c r="CF226" s="459"/>
      <c r="CG226" s="459"/>
      <c r="CH226" s="459"/>
      <c r="CI226" s="459"/>
      <c r="CJ226" s="459"/>
      <c r="CK226" s="459"/>
      <c r="CL226" s="459"/>
      <c r="CM226" s="459"/>
      <c r="CN226" s="459"/>
      <c r="CO226" s="459"/>
      <c r="CP226" s="459"/>
      <c r="CQ226" s="459"/>
      <c r="CR226" s="459"/>
      <c r="CS226" s="459"/>
      <c r="CT226" s="459"/>
      <c r="CU226" s="459"/>
      <c r="CV226" s="459"/>
      <c r="CW226" s="459"/>
      <c r="CX226" s="459"/>
      <c r="CY226" s="459"/>
      <c r="CZ226" s="459"/>
      <c r="DA226" s="459"/>
      <c r="DB226" s="459"/>
      <c r="DC226" s="459"/>
      <c r="DD226" s="459"/>
      <c r="DE226" s="459"/>
      <c r="DF226" s="459"/>
      <c r="DG226" s="459"/>
      <c r="DH226" s="459"/>
      <c r="DI226" s="459"/>
      <c r="DJ226" s="459"/>
      <c r="DK226" s="459"/>
      <c r="DL226" s="459"/>
      <c r="DM226" s="459"/>
      <c r="DN226" s="459"/>
      <c r="DO226" s="459"/>
      <c r="DP226" s="459"/>
      <c r="DQ226" s="459"/>
      <c r="DR226" s="459"/>
      <c r="DS226" s="459"/>
      <c r="DT226" s="459"/>
      <c r="DU226" s="459"/>
      <c r="DV226" s="459"/>
      <c r="DW226" s="459"/>
      <c r="DX226" s="459"/>
      <c r="DY226" s="459"/>
      <c r="DZ226" s="459"/>
      <c r="EA226" s="459"/>
      <c r="EB226" s="459"/>
      <c r="EC226" s="459"/>
      <c r="ED226" s="459"/>
      <c r="EE226" s="459"/>
      <c r="EF226" s="459"/>
      <c r="EG226" s="459"/>
    </row>
    <row r="227" spans="13:137" s="151" customFormat="1" ht="15">
      <c r="M227" s="149"/>
      <c r="N227" s="149"/>
      <c r="O227" s="180"/>
      <c r="P227" s="149"/>
      <c r="Q227" s="149"/>
      <c r="R227" s="149"/>
      <c r="S227" s="153"/>
      <c r="CA227" s="459"/>
      <c r="CB227" s="459"/>
      <c r="CC227" s="459"/>
      <c r="CD227" s="459"/>
      <c r="CE227" s="459"/>
      <c r="CF227" s="459"/>
      <c r="CG227" s="459"/>
      <c r="CH227" s="459"/>
      <c r="CI227" s="459"/>
      <c r="CJ227" s="459"/>
      <c r="CK227" s="459"/>
      <c r="CL227" s="459"/>
      <c r="CM227" s="459"/>
      <c r="CN227" s="459"/>
      <c r="CO227" s="459"/>
      <c r="CP227" s="459"/>
      <c r="CQ227" s="459"/>
      <c r="CR227" s="459"/>
      <c r="CS227" s="459"/>
      <c r="CT227" s="459"/>
      <c r="CU227" s="459"/>
      <c r="CV227" s="459"/>
      <c r="CW227" s="459"/>
      <c r="CX227" s="459"/>
      <c r="CY227" s="459"/>
      <c r="CZ227" s="459"/>
      <c r="DA227" s="459"/>
      <c r="DB227" s="459"/>
      <c r="DC227" s="459"/>
      <c r="DD227" s="459"/>
      <c r="DE227" s="459"/>
      <c r="DF227" s="459"/>
      <c r="DG227" s="459"/>
      <c r="DH227" s="459"/>
      <c r="DI227" s="459"/>
      <c r="DJ227" s="459"/>
      <c r="DK227" s="459"/>
      <c r="DL227" s="459"/>
      <c r="DM227" s="459"/>
      <c r="DN227" s="459"/>
      <c r="DO227" s="459"/>
      <c r="DP227" s="459"/>
      <c r="DQ227" s="459"/>
      <c r="DR227" s="459"/>
      <c r="DS227" s="459"/>
      <c r="DT227" s="459"/>
      <c r="DU227" s="459"/>
      <c r="DV227" s="459"/>
      <c r="DW227" s="459"/>
      <c r="DX227" s="459"/>
      <c r="DY227" s="459"/>
      <c r="DZ227" s="459"/>
      <c r="EA227" s="459"/>
      <c r="EB227" s="459"/>
      <c r="EC227" s="459"/>
      <c r="ED227" s="459"/>
      <c r="EE227" s="459"/>
      <c r="EF227" s="459"/>
      <c r="EG227" s="459"/>
    </row>
    <row r="228" spans="13:137" s="151" customFormat="1" ht="15">
      <c r="M228" s="149"/>
      <c r="N228" s="149"/>
      <c r="O228" s="180"/>
      <c r="P228" s="149"/>
      <c r="Q228" s="149"/>
      <c r="R228" s="149"/>
      <c r="S228" s="153"/>
      <c r="CA228" s="459"/>
      <c r="CB228" s="459"/>
      <c r="CC228" s="459"/>
      <c r="CD228" s="459"/>
      <c r="CE228" s="459"/>
      <c r="CF228" s="459"/>
      <c r="CG228" s="459"/>
      <c r="CH228" s="459"/>
      <c r="CI228" s="459"/>
      <c r="CJ228" s="459"/>
      <c r="CK228" s="459"/>
      <c r="CL228" s="459"/>
      <c r="CM228" s="459"/>
      <c r="CN228" s="459"/>
      <c r="CO228" s="459"/>
      <c r="CP228" s="459"/>
      <c r="CQ228" s="459"/>
      <c r="CR228" s="459"/>
      <c r="CS228" s="459"/>
      <c r="CT228" s="459"/>
      <c r="CU228" s="459"/>
      <c r="CV228" s="459"/>
      <c r="CW228" s="459"/>
      <c r="CX228" s="459"/>
      <c r="CY228" s="459"/>
      <c r="CZ228" s="459"/>
      <c r="DA228" s="459"/>
      <c r="DB228" s="459"/>
      <c r="DC228" s="459"/>
      <c r="DD228" s="459"/>
      <c r="DE228" s="459"/>
      <c r="DF228" s="459"/>
      <c r="DG228" s="459"/>
      <c r="DH228" s="459"/>
      <c r="DI228" s="459"/>
      <c r="DJ228" s="459"/>
      <c r="DK228" s="459"/>
      <c r="DL228" s="459"/>
      <c r="DM228" s="459"/>
      <c r="DN228" s="459"/>
      <c r="DO228" s="459"/>
      <c r="DP228" s="459"/>
      <c r="DQ228" s="459"/>
      <c r="DR228" s="459"/>
      <c r="DS228" s="459"/>
      <c r="DT228" s="459"/>
      <c r="DU228" s="459"/>
      <c r="DV228" s="459"/>
      <c r="DW228" s="459"/>
      <c r="DX228" s="459"/>
      <c r="DY228" s="459"/>
      <c r="DZ228" s="459"/>
      <c r="EA228" s="459"/>
      <c r="EB228" s="459"/>
      <c r="EC228" s="459"/>
      <c r="ED228" s="459"/>
      <c r="EE228" s="459"/>
      <c r="EF228" s="459"/>
      <c r="EG228" s="459"/>
    </row>
    <row r="229" spans="13:137" s="151" customFormat="1" ht="15">
      <c r="M229" s="149"/>
      <c r="N229" s="149"/>
      <c r="O229" s="180"/>
      <c r="P229" s="149"/>
      <c r="Q229" s="149"/>
      <c r="R229" s="149"/>
      <c r="S229" s="153"/>
      <c r="CA229" s="459"/>
      <c r="CB229" s="459"/>
      <c r="CC229" s="459"/>
      <c r="CD229" s="459"/>
      <c r="CE229" s="459"/>
      <c r="CF229" s="459"/>
      <c r="CG229" s="459"/>
      <c r="CH229" s="459"/>
      <c r="CI229" s="459"/>
      <c r="CJ229" s="459"/>
      <c r="CK229" s="459"/>
      <c r="CL229" s="459"/>
      <c r="CM229" s="459"/>
      <c r="CN229" s="459"/>
      <c r="CO229" s="459"/>
      <c r="CP229" s="459"/>
      <c r="CQ229" s="459"/>
      <c r="CR229" s="459"/>
      <c r="CS229" s="459"/>
      <c r="CT229" s="459"/>
      <c r="CU229" s="459"/>
      <c r="CV229" s="459"/>
      <c r="CW229" s="459"/>
      <c r="CX229" s="459"/>
      <c r="CY229" s="459"/>
      <c r="CZ229" s="459"/>
      <c r="DA229" s="459"/>
      <c r="DB229" s="459"/>
      <c r="DC229" s="459"/>
      <c r="DD229" s="459"/>
      <c r="DE229" s="459"/>
      <c r="DF229" s="459"/>
      <c r="DG229" s="459"/>
      <c r="DH229" s="459"/>
      <c r="DI229" s="459"/>
      <c r="DJ229" s="459"/>
      <c r="DK229" s="459"/>
      <c r="DL229" s="459"/>
      <c r="DM229" s="459"/>
      <c r="DN229" s="459"/>
      <c r="DO229" s="459"/>
      <c r="DP229" s="459"/>
      <c r="DQ229" s="459"/>
      <c r="DR229" s="459"/>
      <c r="DS229" s="459"/>
      <c r="DT229" s="459"/>
      <c r="DU229" s="459"/>
      <c r="DV229" s="459"/>
      <c r="DW229" s="459"/>
      <c r="DX229" s="459"/>
      <c r="DY229" s="459"/>
      <c r="DZ229" s="459"/>
      <c r="EA229" s="459"/>
      <c r="EB229" s="459"/>
      <c r="EC229" s="459"/>
      <c r="ED229" s="459"/>
      <c r="EE229" s="459"/>
      <c r="EF229" s="459"/>
      <c r="EG229" s="459"/>
    </row>
    <row r="230" spans="13:137" s="151" customFormat="1" ht="15">
      <c r="M230" s="149"/>
      <c r="N230" s="149"/>
      <c r="O230" s="180"/>
      <c r="P230" s="149"/>
      <c r="Q230" s="149"/>
      <c r="R230" s="149"/>
      <c r="S230" s="153"/>
      <c r="CA230" s="459"/>
      <c r="CB230" s="459"/>
      <c r="CC230" s="459"/>
      <c r="CD230" s="459"/>
      <c r="CE230" s="459"/>
      <c r="CF230" s="459"/>
      <c r="CG230" s="459"/>
      <c r="CH230" s="459"/>
      <c r="CI230" s="459"/>
      <c r="CJ230" s="459"/>
      <c r="CK230" s="459"/>
      <c r="CL230" s="459"/>
      <c r="CM230" s="459"/>
      <c r="CN230" s="459"/>
      <c r="CO230" s="459"/>
      <c r="CP230" s="459"/>
      <c r="CQ230" s="459"/>
      <c r="CR230" s="459"/>
      <c r="CS230" s="459"/>
      <c r="CT230" s="459"/>
      <c r="CU230" s="459"/>
      <c r="CV230" s="459"/>
      <c r="CW230" s="459"/>
      <c r="CX230" s="459"/>
      <c r="CY230" s="459"/>
      <c r="CZ230" s="459"/>
      <c r="DA230" s="459"/>
      <c r="DB230" s="459"/>
      <c r="DC230" s="459"/>
      <c r="DD230" s="459"/>
      <c r="DE230" s="459"/>
      <c r="DF230" s="459"/>
      <c r="DG230" s="459"/>
      <c r="DH230" s="459"/>
      <c r="DI230" s="459"/>
      <c r="DJ230" s="459"/>
      <c r="DK230" s="459"/>
      <c r="DL230" s="459"/>
      <c r="DM230" s="459"/>
      <c r="DN230" s="459"/>
      <c r="DO230" s="459"/>
      <c r="DP230" s="459"/>
      <c r="DQ230" s="459"/>
      <c r="DR230" s="459"/>
      <c r="DS230" s="459"/>
      <c r="DT230" s="459"/>
      <c r="DU230" s="459"/>
      <c r="DV230" s="459"/>
      <c r="DW230" s="459"/>
      <c r="DX230" s="459"/>
      <c r="DY230" s="459"/>
      <c r="DZ230" s="459"/>
      <c r="EA230" s="459"/>
      <c r="EB230" s="459"/>
      <c r="EC230" s="459"/>
      <c r="ED230" s="459"/>
      <c r="EE230" s="459"/>
      <c r="EF230" s="459"/>
      <c r="EG230" s="459"/>
    </row>
  </sheetData>
  <sheetProtection password="CC06" sheet="1"/>
  <autoFilter ref="N51:O51">
    <sortState ref="N52:O230">
      <sortCondition sortBy="value" ref="O52:O230"/>
    </sortState>
  </autoFilter>
  <mergeCells count="54">
    <mergeCell ref="G1:K1"/>
    <mergeCell ref="A2:I2"/>
    <mergeCell ref="J2:K2"/>
    <mergeCell ref="A5:D5"/>
    <mergeCell ref="D9:K9"/>
    <mergeCell ref="E5:H5"/>
    <mergeCell ref="M9:S9"/>
    <mergeCell ref="C10:D10"/>
    <mergeCell ref="E10:F10"/>
    <mergeCell ref="G10:H10"/>
    <mergeCell ref="I10:J10"/>
    <mergeCell ref="C11:D11"/>
    <mergeCell ref="E11:F11"/>
    <mergeCell ref="G11:H11"/>
    <mergeCell ref="I11:J11"/>
    <mergeCell ref="D13:K13"/>
    <mergeCell ref="B14:C14"/>
    <mergeCell ref="D14:J14"/>
    <mergeCell ref="C15:J15"/>
    <mergeCell ref="C16:J16"/>
    <mergeCell ref="C17:J17"/>
    <mergeCell ref="B18:J18"/>
    <mergeCell ref="B21:C21"/>
    <mergeCell ref="D21:G21"/>
    <mergeCell ref="B27:C27"/>
    <mergeCell ref="D27:G27"/>
    <mergeCell ref="B28:E28"/>
    <mergeCell ref="B33:E33"/>
    <mergeCell ref="B34:E34"/>
    <mergeCell ref="B35:E35"/>
    <mergeCell ref="B36:E36"/>
    <mergeCell ref="B29:E29"/>
    <mergeCell ref="B30:E30"/>
    <mergeCell ref="B31:E31"/>
    <mergeCell ref="B32:E32"/>
    <mergeCell ref="A62:D62"/>
    <mergeCell ref="A63:D63"/>
    <mergeCell ref="B43:E43"/>
    <mergeCell ref="B37:E37"/>
    <mergeCell ref="B38:E38"/>
    <mergeCell ref="B39:E39"/>
    <mergeCell ref="B40:E40"/>
    <mergeCell ref="B41:E41"/>
    <mergeCell ref="B42:E42"/>
    <mergeCell ref="B76:D76"/>
    <mergeCell ref="O29:P29"/>
    <mergeCell ref="O34:P34"/>
    <mergeCell ref="N49:N50"/>
    <mergeCell ref="R64:S64"/>
    <mergeCell ref="R74:T74"/>
    <mergeCell ref="B66:C66"/>
    <mergeCell ref="N47:N48"/>
    <mergeCell ref="A60:D60"/>
    <mergeCell ref="A61:D61"/>
  </mergeCells>
  <dataValidations count="6">
    <dataValidation type="list" allowBlank="1" showInputMessage="1" showErrorMessage="1" sqref="B25:K25 E47">
      <formula1>$Y$23:$Y$24</formula1>
    </dataValidation>
    <dataValidation type="list" allowBlank="1" showInputMessage="1" showErrorMessage="1" sqref="J29:J43">
      <formula1>$Y$29:$Y$31</formula1>
    </dataValidation>
    <dataValidation type="list" allowBlank="1" showInputMessage="1" showErrorMessage="1" sqref="I29:I43">
      <formula1>$X$29:$X$30</formula1>
    </dataValidation>
    <dataValidation type="list" allowBlank="1" showInputMessage="1" showErrorMessage="1" sqref="K18">
      <formula1>$B$15:$B$17</formula1>
    </dataValidation>
    <dataValidation type="list" allowBlank="1" showInputMessage="1" showErrorMessage="1" sqref="I48">
      <formula1>$P$47:$P$50</formula1>
    </dataValidation>
    <dataValidation type="list" allowBlank="1" showInputMessage="1" showErrorMessage="1" sqref="F29:F43">
      <formula1>$W$29:$W$32</formula1>
    </dataValidation>
  </dataValidations>
  <printOptions/>
  <pageMargins left="0.7874015748031497" right="0.3937007874015748" top="0.3937007874015748" bottom="0.5118110236220472" header="0.2362204724409449" footer="0.31496062992125984"/>
  <pageSetup horizontalDpi="600" verticalDpi="600" orientation="portrait" paperSize="9" r:id="rId3"/>
  <headerFooter>
    <oddFooter>&amp;L&amp;"Verdana,Grassetto"&amp;8Studio Tecnico Associato CINALLI-ZAPPA&amp;"Verdana,Normale" -  Via Fiera, 7 - 23032 Bormio (SO) - Tel. 0342-904531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J62"/>
  <sheetViews>
    <sheetView tabSelected="1" zoomScale="120" zoomScaleNormal="120" zoomScalePageLayoutView="0" workbookViewId="0" topLeftCell="A1">
      <selection activeCell="C32" sqref="C32:F32"/>
    </sheetView>
  </sheetViews>
  <sheetFormatPr defaultColWidth="9.140625" defaultRowHeight="12.75"/>
  <cols>
    <col min="1" max="1" width="2.28125" style="458" customWidth="1"/>
    <col min="2" max="2" width="3.140625" style="62" customWidth="1"/>
    <col min="3" max="5" width="9.140625" style="62" customWidth="1"/>
    <col min="6" max="6" width="23.421875" style="62" customWidth="1"/>
    <col min="7" max="7" width="6.28125" style="62" customWidth="1"/>
    <col min="8" max="8" width="10.57421875" style="62" customWidth="1"/>
    <col min="9" max="9" width="13.140625" style="62" customWidth="1"/>
    <col min="10" max="10" width="9.7109375" style="62" customWidth="1"/>
    <col min="11" max="11" width="1.1484375" style="458" customWidth="1"/>
    <col min="12" max="57" width="9.140625" style="458" customWidth="1"/>
    <col min="58" max="16384" width="9.140625" style="62" customWidth="1"/>
  </cols>
  <sheetData>
    <row r="1" s="458" customFormat="1" ht="9" customHeight="1"/>
    <row r="2" ht="12.75" thickBot="1">
      <c r="B2" s="463" t="s">
        <v>1847</v>
      </c>
    </row>
    <row r="3" spans="2:10" ht="12">
      <c r="B3" s="448" t="s">
        <v>780</v>
      </c>
      <c r="C3" s="449" t="s">
        <v>776</v>
      </c>
      <c r="D3" s="449"/>
      <c r="E3" s="449"/>
      <c r="F3" s="450"/>
      <c r="G3" s="448" t="s">
        <v>758</v>
      </c>
      <c r="H3" s="448" t="s">
        <v>1687</v>
      </c>
      <c r="I3" s="448" t="s">
        <v>1850</v>
      </c>
      <c r="J3" s="451" t="s">
        <v>1843</v>
      </c>
    </row>
    <row r="4" spans="2:10" ht="12">
      <c r="B4" s="452">
        <v>1</v>
      </c>
      <c r="C4" s="464" t="str">
        <f>IF(+'CI - ANALITICO'!BB28&lt;&gt;0,+'CI - ANALITICO'!BB28,"")</f>
        <v>Materiale plastico apparecchiature elettrico/elettroniche</v>
      </c>
      <c r="D4" s="464"/>
      <c r="E4" s="464"/>
      <c r="F4" s="464"/>
      <c r="G4" s="452" t="str">
        <f>IF(+'CI - ANALITICO'!F29&lt;&gt;"",+'CI - ANALITICO'!F29,"")</f>
        <v>pezzo</v>
      </c>
      <c r="H4" s="465">
        <f>IF(+'CI - ANALITICO'!G29&lt;&gt;"",+'CI - ANALITICO'!G29,"")</f>
        <v>500</v>
      </c>
      <c r="I4" s="454">
        <f>IF(+'CI - ANALITICO'!K29&lt;&gt;"",+'CI - ANALITICO'!K29,"")</f>
        <v>17500</v>
      </c>
      <c r="J4" s="466">
        <f>+I4/$I$19</f>
        <v>0.001784494274322657</v>
      </c>
    </row>
    <row r="5" spans="2:10" ht="12">
      <c r="B5" s="452">
        <v>2</v>
      </c>
      <c r="C5" s="464" t="str">
        <f>IF(+'CI - ANALITICO'!BB29&lt;&gt;0,+'CI - ANALITICO'!BB29,"")</f>
        <v>Polistirene (solo prodotto finito: vassoi)</v>
      </c>
      <c r="D5" s="464"/>
      <c r="E5" s="464"/>
      <c r="F5" s="464"/>
      <c r="G5" s="452" t="str">
        <f>IF(+'CI - ANALITICO'!F30&lt;&gt;"",+'CI - ANALITICO'!F30,"")</f>
        <v>kg</v>
      </c>
      <c r="H5" s="465">
        <f>IF(+'CI - ANALITICO'!G30&lt;&gt;"",+'CI - ANALITICO'!G30,"")</f>
        <v>5500</v>
      </c>
      <c r="I5" s="454">
        <f>IF(+'CI - ANALITICO'!K30&lt;&gt;"",+'CI - ANALITICO'!K30,"")</f>
        <v>220000</v>
      </c>
      <c r="J5" s="466">
        <f>+I5/$I$19</f>
        <v>0.022433642305770544</v>
      </c>
    </row>
    <row r="6" spans="2:10" ht="12">
      <c r="B6" s="452">
        <v>3</v>
      </c>
      <c r="C6" s="464" t="str">
        <f>IF(+'CI - ANALITICO'!BB30&lt;&gt;0,+'CI - ANALITICO'!BB30,"")</f>
        <v>Polietilene in bobine</v>
      </c>
      <c r="D6" s="464"/>
      <c r="E6" s="464"/>
      <c r="F6" s="464"/>
      <c r="G6" s="452" t="str">
        <f>IF(+'CI - ANALITICO'!F31&lt;&gt;"",+'CI - ANALITICO'!F31,"")</f>
        <v>kg</v>
      </c>
      <c r="H6" s="465">
        <f>IF(+'CI - ANALITICO'!G31&lt;&gt;"",+'CI - ANALITICO'!G31,"")</f>
        <v>55000</v>
      </c>
      <c r="I6" s="454">
        <f>IF(+'CI - ANALITICO'!K31&lt;&gt;"",+'CI - ANALITICO'!K31,"")</f>
        <v>2200000</v>
      </c>
      <c r="J6" s="466">
        <f>+I6/$I$19</f>
        <v>0.22433642305770546</v>
      </c>
    </row>
    <row r="7" spans="2:10" ht="12">
      <c r="B7" s="452">
        <v>4</v>
      </c>
      <c r="C7" s="464" t="str">
        <f>IF(+'CI - ANALITICO'!BB31&lt;&gt;0,+'CI - ANALITICO'!BB31,"")</f>
        <v>Poliestere in bobine</v>
      </c>
      <c r="D7" s="464"/>
      <c r="E7" s="464"/>
      <c r="F7" s="464"/>
      <c r="G7" s="452" t="str">
        <f>IF(+'CI - ANALITICO'!F32&lt;&gt;"",+'CI - ANALITICO'!F32,"")</f>
        <v>kg</v>
      </c>
      <c r="H7" s="465">
        <f>IF(+'CI - ANALITICO'!G32&lt;&gt;"",+'CI - ANALITICO'!G32,"")</f>
        <v>20000</v>
      </c>
      <c r="I7" s="454">
        <f>IF(+'CI - ANALITICO'!K32&lt;&gt;"",+'CI - ANALITICO'!K32,"")</f>
        <v>800000</v>
      </c>
      <c r="J7" s="466">
        <f>+I7/$I$19</f>
        <v>0.08157688111189289</v>
      </c>
    </row>
    <row r="8" spans="2:10" ht="12">
      <c r="B8" s="452">
        <v>5</v>
      </c>
      <c r="C8" s="464" t="str">
        <f>IF(+'CI - ANALITICO'!BB32&lt;&gt;0,+'CI - ANALITICO'!BB32,"")</f>
        <v>Carta in bobine  e cartoni</v>
      </c>
      <c r="D8" s="464"/>
      <c r="E8" s="464"/>
      <c r="F8" s="464"/>
      <c r="G8" s="452" t="str">
        <f>IF(+'CI - ANALITICO'!F33&lt;&gt;"",+'CI - ANALITICO'!F33,"")</f>
        <v>kg</v>
      </c>
      <c r="H8" s="465">
        <f>IF(+'CI - ANALITICO'!G33&lt;&gt;"",+'CI - ANALITICO'!G33,"")</f>
        <v>350000</v>
      </c>
      <c r="I8" s="454">
        <f>IF(+'CI - ANALITICO'!K33&lt;&gt;"",+'CI - ANALITICO'!K33,"")</f>
        <v>5600000</v>
      </c>
      <c r="J8" s="466">
        <f>+I8/$I$19</f>
        <v>0.5710381677832502</v>
      </c>
    </row>
    <row r="9" spans="2:10" ht="12">
      <c r="B9" s="452">
        <v>6</v>
      </c>
      <c r="C9" s="464" t="str">
        <f>IF(+'CI - ANALITICO'!BB33&lt;&gt;0,+'CI - ANALITICO'!BB33,"")</f>
        <v>Pallets in legno</v>
      </c>
      <c r="D9" s="464"/>
      <c r="E9" s="464"/>
      <c r="F9" s="464"/>
      <c r="G9" s="452" t="str">
        <f>IF(+'CI - ANALITICO'!F34&lt;&gt;"",+'CI - ANALITICO'!F34,"")</f>
        <v>kg</v>
      </c>
      <c r="H9" s="465">
        <f>IF(+'CI - ANALITICO'!G34&lt;&gt;"",+'CI - ANALITICO'!G34,"")</f>
        <v>30000</v>
      </c>
      <c r="I9" s="454">
        <f>IF(+'CI - ANALITICO'!K34&lt;&gt;"",+'CI - ANALITICO'!K34,"")</f>
        <v>420000</v>
      </c>
      <c r="J9" s="466">
        <f>+I9/$I$19</f>
        <v>0.04282786258374377</v>
      </c>
    </row>
    <row r="10" spans="2:10" ht="25.5" customHeight="1">
      <c r="B10" s="452">
        <v>7</v>
      </c>
      <c r="C10" s="464" t="str">
        <f>IF(+'CI - ANALITICO'!BB34&lt;&gt;0,+'CI - ANALITICO'!BB34,"")</f>
        <v>Gas liquefatti in bombolette spray
(n-butano, propano, isobutano)</v>
      </c>
      <c r="D10" s="464"/>
      <c r="E10" s="464"/>
      <c r="F10" s="464"/>
      <c r="G10" s="452" t="str">
        <f>IF(+'CI - ANALITICO'!F35&lt;&gt;"",+'CI - ANALITICO'!F35,"")</f>
        <v>kg</v>
      </c>
      <c r="H10" s="465">
        <f>IF(+'CI - ANALITICO'!G35&lt;&gt;"",+'CI - ANALITICO'!G35,"")</f>
        <v>5000</v>
      </c>
      <c r="I10" s="454">
        <f>IF(+'CI - ANALITICO'!K35&lt;&gt;"",+'CI - ANALITICO'!K35,"")</f>
        <v>250000</v>
      </c>
      <c r="J10" s="466">
        <f>+I10/$I$19</f>
        <v>0.025492775347466527</v>
      </c>
    </row>
    <row r="11" spans="2:10" ht="12" customHeight="1">
      <c r="B11" s="452">
        <v>8</v>
      </c>
      <c r="C11" s="464" t="str">
        <f>IF(+'CI - ANALITICO'!BB35&lt;&gt;0,+'CI - ANALITICO'!BB35,"")</f>
        <v>Urea</v>
      </c>
      <c r="D11" s="464"/>
      <c r="E11" s="464"/>
      <c r="F11" s="464"/>
      <c r="G11" s="452" t="str">
        <f>IF(+'CI - ANALITICO'!F36&lt;&gt;"",+'CI - ANALITICO'!F36,"")</f>
        <v>kg</v>
      </c>
      <c r="H11" s="465">
        <f>IF(+'CI - ANALITICO'!G36&lt;&gt;"",+'CI - ANALITICO'!G36,"")</f>
        <v>12000</v>
      </c>
      <c r="I11" s="454">
        <f>IF(+'CI - ANALITICO'!K36&lt;&gt;"",+'CI - ANALITICO'!K36,"")</f>
        <v>109200</v>
      </c>
      <c r="J11" s="466">
        <f>+I11/$I$19</f>
        <v>0.011135244271773379</v>
      </c>
    </row>
    <row r="12" spans="2:10" ht="12" customHeight="1">
      <c r="B12" s="452">
        <v>9</v>
      </c>
      <c r="C12" s="464" t="str">
        <f>IF(+'CI - ANALITICO'!BB36&lt;&gt;0,+'CI - ANALITICO'!BB36,"")</f>
        <v>Colle</v>
      </c>
      <c r="D12" s="464"/>
      <c r="E12" s="464"/>
      <c r="F12" s="464"/>
      <c r="G12" s="452" t="str">
        <f>IF(+'CI - ANALITICO'!F37&lt;&gt;"",+'CI - ANALITICO'!F37,"")</f>
        <v>kg</v>
      </c>
      <c r="H12" s="465">
        <f>IF(+'CI - ANALITICO'!G37&lt;&gt;"",+'CI - ANALITICO'!G37,"")</f>
        <v>5000</v>
      </c>
      <c r="I12" s="454">
        <f>IF(+'CI - ANALITICO'!K37&lt;&gt;"",+'CI - ANALITICO'!K37,"")</f>
        <v>190000</v>
      </c>
      <c r="J12" s="466">
        <f>+I12/$I$19</f>
        <v>0.019374509264074562</v>
      </c>
    </row>
    <row r="13" spans="2:10" ht="12" customHeight="1">
      <c r="B13" s="452">
        <v>10</v>
      </c>
      <c r="C13" s="464">
        <f>IF(+'CI - ANALITICO'!BB37&lt;&gt;0,+'CI - ANALITICO'!BB37,"")</f>
      </c>
      <c r="D13" s="464"/>
      <c r="E13" s="464"/>
      <c r="F13" s="464"/>
      <c r="G13" s="452">
        <f>IF(+'CI - ANALITICO'!F38&lt;&gt;"",+'CI - ANALITICO'!F38,"")</f>
      </c>
      <c r="H13" s="465">
        <f>IF(+'CI - ANALITICO'!G38&lt;&gt;"",+'CI - ANALITICO'!G38,"")</f>
      </c>
      <c r="I13" s="454">
        <f>IF(+'CI - ANALITICO'!K38&lt;&gt;"",+'CI - ANALITICO'!K38,"")</f>
      </c>
      <c r="J13" s="466">
        <f>IF(I13&lt;&gt;"",IF(I19&lt;&gt;0,+I13/$I$19,""),"")</f>
      </c>
    </row>
    <row r="14" spans="2:10" ht="12" customHeight="1">
      <c r="B14" s="452">
        <v>11</v>
      </c>
      <c r="C14" s="464">
        <f>IF(+'CI - ANALITICO'!BB38&lt;&gt;0,+'CI - ANALITICO'!BB38,"")</f>
      </c>
      <c r="D14" s="464"/>
      <c r="E14" s="464"/>
      <c r="F14" s="464"/>
      <c r="G14" s="452">
        <f>IF(+'CI - ANALITICO'!F39&lt;&gt;"",+'CI - ANALITICO'!F39,"")</f>
      </c>
      <c r="H14" s="465">
        <f>IF(+'CI - ANALITICO'!G39&lt;&gt;"",+'CI - ANALITICO'!G39,"")</f>
      </c>
      <c r="I14" s="454">
        <f>+'CI - ANALITICO'!K39</f>
      </c>
      <c r="J14" s="466">
        <f>IF(I14&lt;&gt;"",IF(I20&lt;&gt;0,+I14/$I$19,""),"")</f>
      </c>
    </row>
    <row r="15" spans="2:10" ht="12" customHeight="1">
      <c r="B15" s="452">
        <v>12</v>
      </c>
      <c r="C15" s="464">
        <f>IF(+'CI - ANALITICO'!BB39&lt;&gt;0,+'CI - ANALITICO'!BB39,"")</f>
      </c>
      <c r="D15" s="464"/>
      <c r="E15" s="464"/>
      <c r="F15" s="464"/>
      <c r="G15" s="452">
        <f>IF(+'CI - ANALITICO'!F40&lt;&gt;"",+'CI - ANALITICO'!F40,"")</f>
      </c>
      <c r="H15" s="465">
        <f>IF(+'CI - ANALITICO'!G40&lt;&gt;"",+'CI - ANALITICO'!G40,"")</f>
      </c>
      <c r="I15" s="454">
        <f>+'CI - ANALITICO'!K40</f>
      </c>
      <c r="J15" s="466">
        <f>IF(I15&lt;&gt;"",IF(I21&lt;&gt;0,+I15/$I$19,""),"")</f>
      </c>
    </row>
    <row r="16" spans="2:10" ht="12" customHeight="1">
      <c r="B16" s="452">
        <v>13</v>
      </c>
      <c r="C16" s="464">
        <f>IF(+'CI - ANALITICO'!BB40&lt;&gt;0,+'CI - ANALITICO'!BB40,"")</f>
      </c>
      <c r="D16" s="464"/>
      <c r="E16" s="464"/>
      <c r="F16" s="464"/>
      <c r="G16" s="452">
        <f>IF(+'CI - ANALITICO'!F41&lt;&gt;"",+'CI - ANALITICO'!F41,"")</f>
      </c>
      <c r="H16" s="465">
        <f>IF(+'CI - ANALITICO'!G41&lt;&gt;"",+'CI - ANALITICO'!G41,"")</f>
      </c>
      <c r="I16" s="454">
        <f>+'CI - ANALITICO'!K41</f>
      </c>
      <c r="J16" s="466">
        <f>IF(I16&lt;&gt;"",IF(I22&lt;&gt;0,+I16/$I$19,""),"")</f>
      </c>
    </row>
    <row r="17" spans="2:10" ht="12" customHeight="1">
      <c r="B17" s="452">
        <v>14</v>
      </c>
      <c r="C17" s="464">
        <f>IF(+'CI - ANALITICO'!BB41&lt;&gt;0,+'CI - ANALITICO'!BB41,"")</f>
      </c>
      <c r="D17" s="464"/>
      <c r="E17" s="464"/>
      <c r="F17" s="464"/>
      <c r="G17" s="452">
        <f>IF(+'CI - ANALITICO'!F42&lt;&gt;"",+'CI - ANALITICO'!F42,"")</f>
      </c>
      <c r="H17" s="465">
        <f>IF(+'CI - ANALITICO'!G42&lt;&gt;"",+'CI - ANALITICO'!G42,"")</f>
      </c>
      <c r="I17" s="454">
        <f>+'CI - ANALITICO'!K42</f>
      </c>
      <c r="J17" s="466">
        <f>IF(I17&lt;&gt;"",IF(I23&lt;&gt;0,+I17/$I$19,""),"")</f>
      </c>
    </row>
    <row r="18" spans="2:10" ht="12" customHeight="1" thickBot="1">
      <c r="B18" s="453">
        <v>15</v>
      </c>
      <c r="C18" s="467">
        <f>IF(+'CI - ANALITICO'!BB42&lt;&gt;0,+'CI - ANALITICO'!BB42,"")</f>
      </c>
      <c r="D18" s="467"/>
      <c r="E18" s="467"/>
      <c r="F18" s="467"/>
      <c r="G18" s="453">
        <f>IF(+'CI - ANALITICO'!F43&lt;&gt;"",+'CI - ANALITICO'!F43,"")</f>
      </c>
      <c r="H18" s="468">
        <f>IF(+'CI - ANALITICO'!G43&lt;&gt;"",+'CI - ANALITICO'!G43,"")</f>
      </c>
      <c r="I18" s="455">
        <f>+'CI - ANALITICO'!K43</f>
      </c>
      <c r="J18" s="469">
        <f>IF(I18&lt;&gt;"",IF(I24&lt;&gt;0,+I18/$I$19,""),"")</f>
      </c>
    </row>
    <row r="19" spans="8:10" ht="12">
      <c r="H19" s="470" t="s">
        <v>1842</v>
      </c>
      <c r="I19" s="471">
        <f>SUM(I4:I18)</f>
        <v>9806700</v>
      </c>
      <c r="J19" s="472">
        <f>SUM(J4:J18)</f>
        <v>0.9999999999999999</v>
      </c>
    </row>
    <row r="20" ht="10.5" customHeight="1"/>
    <row r="21" ht="12.75" thickBot="1">
      <c r="B21" s="463" t="s">
        <v>1846</v>
      </c>
    </row>
    <row r="22" spans="2:9" ht="12">
      <c r="B22" s="448" t="s">
        <v>780</v>
      </c>
      <c r="C22" s="449" t="s">
        <v>776</v>
      </c>
      <c r="D22" s="449"/>
      <c r="E22" s="449"/>
      <c r="F22" s="450"/>
      <c r="G22" s="448" t="s">
        <v>1849</v>
      </c>
      <c r="H22" s="448" t="s">
        <v>1850</v>
      </c>
      <c r="I22" s="448" t="s">
        <v>1851</v>
      </c>
    </row>
    <row r="23" spans="2:9" ht="12">
      <c r="B23" s="452">
        <v>1</v>
      </c>
      <c r="C23" s="473" t="str">
        <f>+C4</f>
        <v>Materiale plastico apparecchiature elettrico/elettroniche</v>
      </c>
      <c r="D23" s="473"/>
      <c r="E23" s="473"/>
      <c r="F23" s="473"/>
      <c r="G23" s="483">
        <v>150</v>
      </c>
      <c r="H23" s="454">
        <f aca="true" t="shared" si="0" ref="H23:H37">+I4</f>
        <v>17500</v>
      </c>
      <c r="I23" s="454">
        <f aca="true" t="shared" si="1" ref="I23:I30">IF(H23&lt;&gt;"",+G23*H23,"")</f>
        <v>2625000</v>
      </c>
    </row>
    <row r="24" spans="2:9" ht="12">
      <c r="B24" s="452">
        <v>2</v>
      </c>
      <c r="C24" s="473" t="str">
        <f aca="true" t="shared" si="2" ref="C24:C37">+C5</f>
        <v>Polistirene (solo prodotto finito: vassoi)</v>
      </c>
      <c r="D24" s="473"/>
      <c r="E24" s="473"/>
      <c r="F24" s="473"/>
      <c r="G24" s="483">
        <v>150</v>
      </c>
      <c r="H24" s="454">
        <f t="shared" si="0"/>
        <v>220000</v>
      </c>
      <c r="I24" s="454">
        <f t="shared" si="1"/>
        <v>33000000</v>
      </c>
    </row>
    <row r="25" spans="2:9" ht="12">
      <c r="B25" s="452">
        <v>3</v>
      </c>
      <c r="C25" s="473" t="str">
        <f t="shared" si="2"/>
        <v>Polietilene in bobine</v>
      </c>
      <c r="D25" s="473"/>
      <c r="E25" s="473"/>
      <c r="F25" s="473"/>
      <c r="G25" s="483">
        <v>150</v>
      </c>
      <c r="H25" s="454">
        <f t="shared" si="0"/>
        <v>2200000</v>
      </c>
      <c r="I25" s="454">
        <f t="shared" si="1"/>
        <v>330000000</v>
      </c>
    </row>
    <row r="26" spans="2:9" ht="12">
      <c r="B26" s="452">
        <v>4</v>
      </c>
      <c r="C26" s="473" t="str">
        <f t="shared" si="2"/>
        <v>Poliestere in bobine</v>
      </c>
      <c r="D26" s="473"/>
      <c r="E26" s="473"/>
      <c r="F26" s="473"/>
      <c r="G26" s="483">
        <v>150</v>
      </c>
      <c r="H26" s="454">
        <f t="shared" si="0"/>
        <v>800000</v>
      </c>
      <c r="I26" s="454">
        <f t="shared" si="1"/>
        <v>120000000</v>
      </c>
    </row>
    <row r="27" spans="2:9" ht="12">
      <c r="B27" s="452">
        <v>5</v>
      </c>
      <c r="C27" s="473" t="str">
        <f t="shared" si="2"/>
        <v>Carta in bobine  e cartoni</v>
      </c>
      <c r="D27" s="473"/>
      <c r="E27" s="473"/>
      <c r="F27" s="473"/>
      <c r="G27" s="483">
        <v>300</v>
      </c>
      <c r="H27" s="454">
        <f t="shared" si="0"/>
        <v>5600000</v>
      </c>
      <c r="I27" s="454">
        <f t="shared" si="1"/>
        <v>1680000000</v>
      </c>
    </row>
    <row r="28" spans="2:9" ht="12">
      <c r="B28" s="452">
        <v>6</v>
      </c>
      <c r="C28" s="473" t="str">
        <f t="shared" si="2"/>
        <v>Pallets in legno</v>
      </c>
      <c r="D28" s="473"/>
      <c r="E28" s="473"/>
      <c r="F28" s="473"/>
      <c r="G28" s="483">
        <v>300</v>
      </c>
      <c r="H28" s="454">
        <f t="shared" si="0"/>
        <v>420000</v>
      </c>
      <c r="I28" s="454">
        <f t="shared" si="1"/>
        <v>126000000</v>
      </c>
    </row>
    <row r="29" spans="2:9" ht="26.25" customHeight="1">
      <c r="B29" s="452">
        <v>7</v>
      </c>
      <c r="C29" s="473" t="str">
        <f t="shared" si="2"/>
        <v>Gas liquefatti in bombolette spray
(n-butano, propano, isobutano)</v>
      </c>
      <c r="D29" s="473"/>
      <c r="E29" s="473"/>
      <c r="F29" s="473"/>
      <c r="G29" s="483">
        <v>75</v>
      </c>
      <c r="H29" s="454">
        <f t="shared" si="0"/>
        <v>250000</v>
      </c>
      <c r="I29" s="454">
        <f t="shared" si="1"/>
        <v>18750000</v>
      </c>
    </row>
    <row r="30" spans="2:9" ht="12" customHeight="1">
      <c r="B30" s="452">
        <v>8</v>
      </c>
      <c r="C30" s="473" t="str">
        <f t="shared" si="2"/>
        <v>Urea</v>
      </c>
      <c r="D30" s="473"/>
      <c r="E30" s="473"/>
      <c r="F30" s="473"/>
      <c r="G30" s="483">
        <v>75</v>
      </c>
      <c r="H30" s="454">
        <f t="shared" si="0"/>
        <v>109200</v>
      </c>
      <c r="I30" s="454">
        <f t="shared" si="1"/>
        <v>8190000</v>
      </c>
    </row>
    <row r="31" spans="2:9" ht="12" customHeight="1">
      <c r="B31" s="452">
        <v>9</v>
      </c>
      <c r="C31" s="473" t="str">
        <f t="shared" si="2"/>
        <v>Colle</v>
      </c>
      <c r="D31" s="473"/>
      <c r="E31" s="473"/>
      <c r="F31" s="473"/>
      <c r="G31" s="483">
        <v>75</v>
      </c>
      <c r="H31" s="454">
        <f t="shared" si="0"/>
        <v>190000</v>
      </c>
      <c r="I31" s="454">
        <f>IF(H31&lt;&gt;"",+G31*H31,"")</f>
        <v>14250000</v>
      </c>
    </row>
    <row r="32" spans="2:9" ht="12" customHeight="1">
      <c r="B32" s="452">
        <v>10</v>
      </c>
      <c r="C32" s="473">
        <f t="shared" si="2"/>
      </c>
      <c r="D32" s="473"/>
      <c r="E32" s="473"/>
      <c r="F32" s="473"/>
      <c r="G32" s="483"/>
      <c r="H32" s="454">
        <f t="shared" si="0"/>
      </c>
      <c r="I32" s="454">
        <f>IF(H32&lt;&gt;"",+G32*H32,"")</f>
      </c>
    </row>
    <row r="33" spans="2:9" ht="12" customHeight="1">
      <c r="B33" s="452">
        <v>11</v>
      </c>
      <c r="C33" s="473">
        <f t="shared" si="2"/>
      </c>
      <c r="D33" s="473"/>
      <c r="E33" s="473"/>
      <c r="F33" s="473"/>
      <c r="G33" s="483"/>
      <c r="H33" s="454">
        <f t="shared" si="0"/>
      </c>
      <c r="I33" s="454">
        <f>IF(H33&lt;&gt;"",+G33*H33,"")</f>
      </c>
    </row>
    <row r="34" spans="2:9" ht="12" customHeight="1">
      <c r="B34" s="452">
        <v>12</v>
      </c>
      <c r="C34" s="473">
        <f t="shared" si="2"/>
      </c>
      <c r="D34" s="473"/>
      <c r="E34" s="473"/>
      <c r="F34" s="473"/>
      <c r="G34" s="483"/>
      <c r="H34" s="454">
        <f t="shared" si="0"/>
      </c>
      <c r="I34" s="454">
        <f>IF(H34&lt;&gt;"",+G34*H34,"")</f>
      </c>
    </row>
    <row r="35" spans="2:9" ht="12" customHeight="1">
      <c r="B35" s="452">
        <v>13</v>
      </c>
      <c r="C35" s="473">
        <f t="shared" si="2"/>
      </c>
      <c r="D35" s="473"/>
      <c r="E35" s="473"/>
      <c r="F35" s="473"/>
      <c r="G35" s="483"/>
      <c r="H35" s="454">
        <f t="shared" si="0"/>
      </c>
      <c r="I35" s="454">
        <f>IF(H35&lt;&gt;"",+G35*H35,"")</f>
      </c>
    </row>
    <row r="36" spans="2:9" ht="12" customHeight="1">
      <c r="B36" s="452">
        <v>14</v>
      </c>
      <c r="C36" s="473">
        <f t="shared" si="2"/>
      </c>
      <c r="D36" s="473"/>
      <c r="E36" s="473"/>
      <c r="F36" s="473"/>
      <c r="G36" s="483"/>
      <c r="H36" s="454">
        <f t="shared" si="0"/>
      </c>
      <c r="I36" s="454">
        <f>IF(H36&lt;&gt;"",+G36*H36,"")</f>
      </c>
    </row>
    <row r="37" spans="2:9" ht="12" customHeight="1" thickBot="1">
      <c r="B37" s="453">
        <v>15</v>
      </c>
      <c r="C37" s="474">
        <f t="shared" si="2"/>
      </c>
      <c r="D37" s="474"/>
      <c r="E37" s="474"/>
      <c r="F37" s="474"/>
      <c r="G37" s="484"/>
      <c r="H37" s="455">
        <f t="shared" si="0"/>
      </c>
      <c r="I37" s="455">
        <f>IF(H37&lt;&gt;"",+G37*H37,"")</f>
      </c>
    </row>
    <row r="38" spans="6:9" ht="12">
      <c r="F38" s="475" t="s">
        <v>1848</v>
      </c>
      <c r="G38" s="475">
        <f>SUM(G23:G37)</f>
        <v>1425</v>
      </c>
      <c r="H38" s="476">
        <f>SUM(H23:H37)</f>
        <v>9806700</v>
      </c>
      <c r="I38" s="476">
        <f>SUM(I23:I37)</f>
        <v>2332815000</v>
      </c>
    </row>
    <row r="39" spans="2:8" ht="12">
      <c r="B39" s="477"/>
      <c r="C39" s="477"/>
      <c r="D39" s="477"/>
      <c r="E39" s="477"/>
      <c r="F39" s="478" t="s">
        <v>1852</v>
      </c>
      <c r="G39" s="479">
        <f>+I38/H38</f>
        <v>237.87971488880052</v>
      </c>
      <c r="H39" s="470" t="s">
        <v>1845</v>
      </c>
    </row>
    <row r="40" ht="9.75" customHeight="1"/>
    <row r="41" ht="15" thickBot="1">
      <c r="B41" s="463" t="s">
        <v>1859</v>
      </c>
    </row>
    <row r="42" spans="2:9" ht="12">
      <c r="B42" s="448" t="s">
        <v>780</v>
      </c>
      <c r="C42" s="449" t="s">
        <v>776</v>
      </c>
      <c r="D42" s="449"/>
      <c r="E42" s="449"/>
      <c r="F42" s="450"/>
      <c r="G42" s="448" t="s">
        <v>1849</v>
      </c>
      <c r="H42" s="448" t="s">
        <v>1850</v>
      </c>
      <c r="I42" s="448" t="s">
        <v>1851</v>
      </c>
    </row>
    <row r="43" spans="2:9" ht="12">
      <c r="B43" s="452">
        <v>1</v>
      </c>
      <c r="C43" s="473" t="str">
        <f>+C4</f>
        <v>Materiale plastico apparecchiature elettrico/elettroniche</v>
      </c>
      <c r="D43" s="473"/>
      <c r="E43" s="473"/>
      <c r="F43" s="473"/>
      <c r="G43" s="483">
        <v>150</v>
      </c>
      <c r="H43" s="454">
        <f aca="true" t="shared" si="3" ref="H43:H51">+I4</f>
        <v>17500</v>
      </c>
      <c r="I43" s="454">
        <f aca="true" t="shared" si="4" ref="I43:I57">IF(H43&lt;&gt;"",+G43*H43,"")</f>
        <v>2625000</v>
      </c>
    </row>
    <row r="44" spans="2:9" ht="12">
      <c r="B44" s="452">
        <v>2</v>
      </c>
      <c r="C44" s="473" t="str">
        <f aca="true" t="shared" si="5" ref="C44:C57">+C5</f>
        <v>Polistirene (solo prodotto finito: vassoi)</v>
      </c>
      <c r="D44" s="473"/>
      <c r="E44" s="473"/>
      <c r="F44" s="473"/>
      <c r="G44" s="483">
        <v>150</v>
      </c>
      <c r="H44" s="454">
        <f t="shared" si="3"/>
        <v>220000</v>
      </c>
      <c r="I44" s="454">
        <f t="shared" si="4"/>
        <v>33000000</v>
      </c>
    </row>
    <row r="45" spans="2:9" ht="12">
      <c r="B45" s="452">
        <v>3</v>
      </c>
      <c r="C45" s="473" t="str">
        <f t="shared" si="5"/>
        <v>Polietilene in bobine</v>
      </c>
      <c r="D45" s="473"/>
      <c r="E45" s="473"/>
      <c r="F45" s="473"/>
      <c r="G45" s="483">
        <v>150</v>
      </c>
      <c r="H45" s="454">
        <f t="shared" si="3"/>
        <v>2200000</v>
      </c>
      <c r="I45" s="454">
        <f t="shared" si="4"/>
        <v>330000000</v>
      </c>
    </row>
    <row r="46" spans="2:9" ht="12">
      <c r="B46" s="452">
        <v>4</v>
      </c>
      <c r="C46" s="473" t="str">
        <f t="shared" si="5"/>
        <v>Poliestere in bobine</v>
      </c>
      <c r="D46" s="473"/>
      <c r="E46" s="473"/>
      <c r="F46" s="473"/>
      <c r="G46" s="483">
        <v>150</v>
      </c>
      <c r="H46" s="454">
        <f t="shared" si="3"/>
        <v>800000</v>
      </c>
      <c r="I46" s="454">
        <f t="shared" si="4"/>
        <v>120000000</v>
      </c>
    </row>
    <row r="47" spans="2:9" ht="12">
      <c r="B47" s="452">
        <v>5</v>
      </c>
      <c r="C47" s="473" t="str">
        <f t="shared" si="5"/>
        <v>Carta in bobine  e cartoni</v>
      </c>
      <c r="D47" s="473"/>
      <c r="E47" s="473"/>
      <c r="F47" s="473"/>
      <c r="G47" s="483">
        <v>461</v>
      </c>
      <c r="H47" s="454">
        <f t="shared" si="3"/>
        <v>5600000</v>
      </c>
      <c r="I47" s="454">
        <f t="shared" si="4"/>
        <v>2581600000</v>
      </c>
    </row>
    <row r="48" spans="2:9" ht="12">
      <c r="B48" s="452">
        <v>6</v>
      </c>
      <c r="C48" s="473" t="str">
        <f t="shared" si="5"/>
        <v>Pallets in legno</v>
      </c>
      <c r="D48" s="473"/>
      <c r="E48" s="473"/>
      <c r="F48" s="473"/>
      <c r="G48" s="483">
        <v>150</v>
      </c>
      <c r="H48" s="454">
        <f t="shared" si="3"/>
        <v>420000</v>
      </c>
      <c r="I48" s="454">
        <f t="shared" si="4"/>
        <v>63000000</v>
      </c>
    </row>
    <row r="49" spans="2:9" ht="26.25" customHeight="1">
      <c r="B49" s="452">
        <v>7</v>
      </c>
      <c r="C49" s="473" t="str">
        <f t="shared" si="5"/>
        <v>Gas liquefatti in bombolette spray
(n-butano, propano, isobutano)</v>
      </c>
      <c r="D49" s="473"/>
      <c r="E49" s="473"/>
      <c r="F49" s="473"/>
      <c r="G49" s="483">
        <v>75</v>
      </c>
      <c r="H49" s="454">
        <f t="shared" si="3"/>
        <v>250000</v>
      </c>
      <c r="I49" s="454">
        <f t="shared" si="4"/>
        <v>18750000</v>
      </c>
    </row>
    <row r="50" spans="2:9" ht="12" customHeight="1">
      <c r="B50" s="452">
        <v>8</v>
      </c>
      <c r="C50" s="473" t="str">
        <f t="shared" si="5"/>
        <v>Urea</v>
      </c>
      <c r="D50" s="473"/>
      <c r="E50" s="473"/>
      <c r="F50" s="473"/>
      <c r="G50" s="483">
        <v>75</v>
      </c>
      <c r="H50" s="454">
        <f t="shared" si="3"/>
        <v>109200</v>
      </c>
      <c r="I50" s="454">
        <f t="shared" si="4"/>
        <v>8190000</v>
      </c>
    </row>
    <row r="51" spans="2:9" ht="12" customHeight="1">
      <c r="B51" s="452">
        <v>9</v>
      </c>
      <c r="C51" s="473" t="str">
        <f t="shared" si="5"/>
        <v>Colle</v>
      </c>
      <c r="D51" s="473"/>
      <c r="E51" s="473"/>
      <c r="F51" s="473"/>
      <c r="G51" s="483">
        <v>75</v>
      </c>
      <c r="H51" s="454">
        <f t="shared" si="3"/>
        <v>190000</v>
      </c>
      <c r="I51" s="454">
        <f t="shared" si="4"/>
        <v>14250000</v>
      </c>
    </row>
    <row r="52" spans="2:9" ht="12" customHeight="1">
      <c r="B52" s="452">
        <v>10</v>
      </c>
      <c r="C52" s="473">
        <f t="shared" si="5"/>
      </c>
      <c r="D52" s="473"/>
      <c r="E52" s="473"/>
      <c r="F52" s="473"/>
      <c r="G52" s="483"/>
      <c r="H52" s="454">
        <f>+I13</f>
      </c>
      <c r="I52" s="454">
        <f t="shared" si="4"/>
      </c>
    </row>
    <row r="53" spans="2:9" ht="12" customHeight="1">
      <c r="B53" s="452">
        <v>11</v>
      </c>
      <c r="C53" s="473">
        <f t="shared" si="5"/>
      </c>
      <c r="D53" s="473"/>
      <c r="E53" s="473"/>
      <c r="F53" s="473"/>
      <c r="G53" s="483"/>
      <c r="H53" s="454"/>
      <c r="I53" s="454">
        <f t="shared" si="4"/>
      </c>
    </row>
    <row r="54" spans="2:9" ht="12" customHeight="1">
      <c r="B54" s="452">
        <v>12</v>
      </c>
      <c r="C54" s="473">
        <f t="shared" si="5"/>
      </c>
      <c r="D54" s="473"/>
      <c r="E54" s="473"/>
      <c r="F54" s="473"/>
      <c r="G54" s="483"/>
      <c r="H54" s="454"/>
      <c r="I54" s="454">
        <f t="shared" si="4"/>
      </c>
    </row>
    <row r="55" spans="2:9" ht="12" customHeight="1">
      <c r="B55" s="452">
        <v>13</v>
      </c>
      <c r="C55" s="473">
        <f t="shared" si="5"/>
      </c>
      <c r="D55" s="473"/>
      <c r="E55" s="473"/>
      <c r="F55" s="473"/>
      <c r="G55" s="483"/>
      <c r="H55" s="454"/>
      <c r="I55" s="454">
        <f t="shared" si="4"/>
      </c>
    </row>
    <row r="56" spans="2:9" ht="12" customHeight="1">
      <c r="B56" s="452">
        <v>14</v>
      </c>
      <c r="C56" s="473">
        <f t="shared" si="5"/>
      </c>
      <c r="D56" s="473"/>
      <c r="E56" s="473"/>
      <c r="F56" s="473"/>
      <c r="G56" s="483"/>
      <c r="H56" s="454"/>
      <c r="I56" s="454">
        <f t="shared" si="4"/>
      </c>
    </row>
    <row r="57" spans="2:9" ht="12" customHeight="1" thickBot="1">
      <c r="B57" s="453">
        <v>15</v>
      </c>
      <c r="C57" s="474">
        <f t="shared" si="5"/>
      </c>
      <c r="D57" s="474"/>
      <c r="E57" s="474"/>
      <c r="F57" s="474"/>
      <c r="G57" s="484"/>
      <c r="H57" s="455"/>
      <c r="I57" s="455">
        <f t="shared" si="4"/>
      </c>
    </row>
    <row r="58" spans="6:9" ht="12">
      <c r="F58" s="475" t="s">
        <v>1848</v>
      </c>
      <c r="G58" s="475">
        <f>SUM(G43:G57)</f>
        <v>1436</v>
      </c>
      <c r="H58" s="476">
        <f>SUM(H43:H57)</f>
        <v>9806700</v>
      </c>
      <c r="I58" s="476">
        <f>SUM(I43:I57)</f>
        <v>3171415000</v>
      </c>
    </row>
    <row r="59" spans="2:8" ht="12">
      <c r="B59" s="477"/>
      <c r="C59" s="477"/>
      <c r="D59" s="477"/>
      <c r="E59" s="477"/>
      <c r="F59" s="478" t="s">
        <v>1853</v>
      </c>
      <c r="G59" s="479">
        <f>+I58/H58</f>
        <v>323.39268051434226</v>
      </c>
      <c r="H59" s="470" t="s">
        <v>1845</v>
      </c>
    </row>
    <row r="60" spans="2:8" ht="12.75">
      <c r="B60" s="480" t="s">
        <v>1858</v>
      </c>
      <c r="C60" s="477"/>
      <c r="D60" s="477"/>
      <c r="E60" s="477"/>
      <c r="F60" s="478"/>
      <c r="G60" s="479"/>
      <c r="H60" s="470"/>
    </row>
    <row r="62" spans="2:9" ht="12">
      <c r="B62" s="482" t="s">
        <v>1862</v>
      </c>
      <c r="C62" s="481"/>
      <c r="D62" s="481"/>
      <c r="E62" s="481"/>
      <c r="F62" s="481"/>
      <c r="G62" s="487">
        <f>+'CI - ANALITICO'!K5</f>
        <v>5</v>
      </c>
      <c r="H62" s="485">
        <v>300</v>
      </c>
      <c r="I62" s="481" t="s">
        <v>1845</v>
      </c>
    </row>
    <row r="63" s="458" customFormat="1" ht="12"/>
    <row r="64" s="458" customFormat="1" ht="12"/>
    <row r="65" s="458" customFormat="1" ht="12"/>
    <row r="66" s="458" customFormat="1" ht="12"/>
    <row r="67" s="458" customFormat="1" ht="12"/>
    <row r="68" s="458" customFormat="1" ht="12"/>
    <row r="69" s="458" customFormat="1" ht="12"/>
    <row r="70" s="458" customFormat="1" ht="12"/>
    <row r="71" s="458" customFormat="1" ht="12"/>
    <row r="72" s="458" customFormat="1" ht="12"/>
    <row r="73" s="458" customFormat="1" ht="12"/>
    <row r="74" s="458" customFormat="1" ht="12"/>
    <row r="75" s="458" customFormat="1" ht="12"/>
    <row r="76" s="458" customFormat="1" ht="12"/>
    <row r="77" s="458" customFormat="1" ht="12"/>
    <row r="78" s="458" customFormat="1" ht="12"/>
    <row r="79" s="458" customFormat="1" ht="12"/>
    <row r="80" s="458" customFormat="1" ht="12"/>
    <row r="81" s="458" customFormat="1" ht="12"/>
    <row r="82" s="458" customFormat="1" ht="12"/>
    <row r="83" s="458" customFormat="1" ht="12"/>
    <row r="84" s="458" customFormat="1" ht="12"/>
    <row r="85" s="458" customFormat="1" ht="12"/>
    <row r="86" s="458" customFormat="1" ht="12"/>
    <row r="87" s="458" customFormat="1" ht="12"/>
    <row r="88" s="458" customFormat="1" ht="12"/>
    <row r="89" s="458" customFormat="1" ht="12"/>
    <row r="90" s="458" customFormat="1" ht="12"/>
    <row r="91" s="458" customFormat="1" ht="12"/>
    <row r="92" s="458" customFormat="1" ht="12"/>
    <row r="93" s="458" customFormat="1" ht="12"/>
    <row r="94" s="458" customFormat="1" ht="12"/>
    <row r="95" s="458" customFormat="1" ht="12"/>
    <row r="96" s="458" customFormat="1" ht="12"/>
    <row r="97" s="458" customFormat="1" ht="12"/>
    <row r="98" s="458" customFormat="1" ht="12"/>
    <row r="99" s="458" customFormat="1" ht="12"/>
    <row r="100" s="458" customFormat="1" ht="12"/>
    <row r="101" s="458" customFormat="1" ht="12"/>
    <row r="102" s="458" customFormat="1" ht="12"/>
    <row r="103" s="458" customFormat="1" ht="12"/>
    <row r="104" s="458" customFormat="1" ht="12"/>
    <row r="105" s="458" customFormat="1" ht="12"/>
    <row r="106" s="458" customFormat="1" ht="12"/>
    <row r="107" s="458" customFormat="1" ht="12"/>
    <row r="108" s="458" customFormat="1" ht="12"/>
    <row r="109" s="458" customFormat="1" ht="12"/>
    <row r="110" s="458" customFormat="1" ht="12"/>
    <row r="111" s="458" customFormat="1" ht="12"/>
    <row r="112" s="458" customFormat="1" ht="12"/>
    <row r="113" s="458" customFormat="1" ht="12"/>
    <row r="114" s="458" customFormat="1" ht="12"/>
    <row r="115" s="458" customFormat="1" ht="12"/>
    <row r="116" s="458" customFormat="1" ht="12"/>
    <row r="117" s="458" customFormat="1" ht="12"/>
    <row r="118" s="458" customFormat="1" ht="12"/>
    <row r="119" s="458" customFormat="1" ht="12"/>
    <row r="120" s="458" customFormat="1" ht="12"/>
    <row r="121" s="458" customFormat="1" ht="12"/>
    <row r="122" s="458" customFormat="1" ht="12"/>
    <row r="123" s="458" customFormat="1" ht="12"/>
    <row r="124" s="458" customFormat="1" ht="12"/>
    <row r="125" s="458" customFormat="1" ht="12"/>
    <row r="126" s="458" customFormat="1" ht="12"/>
    <row r="127" s="458" customFormat="1" ht="12"/>
    <row r="128" s="458" customFormat="1" ht="12"/>
    <row r="129" s="458" customFormat="1" ht="12"/>
    <row r="130" s="458" customFormat="1" ht="12"/>
    <row r="131" s="458" customFormat="1" ht="12"/>
    <row r="132" s="458" customFormat="1" ht="12"/>
    <row r="133" s="458" customFormat="1" ht="12"/>
    <row r="134" s="458" customFormat="1" ht="12"/>
    <row r="135" s="458" customFormat="1" ht="12"/>
    <row r="136" s="458" customFormat="1" ht="12"/>
    <row r="137" s="458" customFormat="1" ht="12"/>
    <row r="138" s="458" customFormat="1" ht="12"/>
    <row r="139" s="458" customFormat="1" ht="12"/>
    <row r="140" s="458" customFormat="1" ht="12"/>
    <row r="141" s="458" customFormat="1" ht="12"/>
    <row r="142" s="458" customFormat="1" ht="12"/>
    <row r="143" s="458" customFormat="1" ht="12"/>
    <row r="144" s="458" customFormat="1" ht="12"/>
    <row r="145" s="458" customFormat="1" ht="12"/>
    <row r="146" s="458" customFormat="1" ht="12"/>
    <row r="147" s="458" customFormat="1" ht="12"/>
    <row r="148" s="458" customFormat="1" ht="12"/>
    <row r="149" s="458" customFormat="1" ht="12"/>
    <row r="150" s="458" customFormat="1" ht="12"/>
    <row r="151" s="458" customFormat="1" ht="12"/>
    <row r="152" s="458" customFormat="1" ht="12"/>
    <row r="153" s="458" customFormat="1" ht="12"/>
    <row r="154" s="458" customFormat="1" ht="12"/>
    <row r="155" s="458" customFormat="1" ht="12"/>
    <row r="156" s="458" customFormat="1" ht="12"/>
    <row r="157" s="458" customFormat="1" ht="12"/>
    <row r="158" s="458" customFormat="1" ht="12"/>
    <row r="159" s="458" customFormat="1" ht="12"/>
    <row r="160" s="458" customFormat="1" ht="12"/>
    <row r="161" s="458" customFormat="1" ht="12"/>
    <row r="162" s="458" customFormat="1" ht="12"/>
    <row r="163" s="458" customFormat="1" ht="12"/>
    <row r="164" s="458" customFormat="1" ht="12"/>
    <row r="165" s="458" customFormat="1" ht="12"/>
    <row r="166" s="458" customFormat="1" ht="12"/>
    <row r="167" s="458" customFormat="1" ht="12"/>
    <row r="168" s="458" customFormat="1" ht="12"/>
    <row r="169" s="458" customFormat="1" ht="12"/>
    <row r="170" s="458" customFormat="1" ht="12"/>
    <row r="171" s="458" customFormat="1" ht="12"/>
    <row r="172" s="458" customFormat="1" ht="12"/>
    <row r="173" s="458" customFormat="1" ht="12"/>
    <row r="174" s="458" customFormat="1" ht="12"/>
    <row r="175" s="458" customFormat="1" ht="12"/>
    <row r="176" s="458" customFormat="1" ht="12"/>
    <row r="177" s="458" customFormat="1" ht="12"/>
    <row r="178" s="458" customFormat="1" ht="12"/>
    <row r="179" s="458" customFormat="1" ht="12"/>
    <row r="180" s="458" customFormat="1" ht="12"/>
    <row r="181" s="458" customFormat="1" ht="12"/>
    <row r="182" s="458" customFormat="1" ht="12"/>
    <row r="183" s="458" customFormat="1" ht="12"/>
    <row r="184" s="458" customFormat="1" ht="12"/>
    <row r="185" s="458" customFormat="1" ht="12"/>
    <row r="186" s="458" customFormat="1" ht="12"/>
    <row r="187" s="458" customFormat="1" ht="12"/>
    <row r="188" s="458" customFormat="1" ht="12"/>
    <row r="189" s="458" customFormat="1" ht="12"/>
    <row r="190" s="458" customFormat="1" ht="12"/>
    <row r="191" s="458" customFormat="1" ht="12"/>
    <row r="192" s="458" customFormat="1" ht="12"/>
    <row r="193" s="458" customFormat="1" ht="12"/>
    <row r="194" s="458" customFormat="1" ht="12"/>
    <row r="195" s="458" customFormat="1" ht="12"/>
    <row r="196" s="458" customFormat="1" ht="12"/>
    <row r="197" s="458" customFormat="1" ht="12"/>
    <row r="198" s="458" customFormat="1" ht="12"/>
    <row r="199" s="458" customFormat="1" ht="12"/>
    <row r="200" s="458" customFormat="1" ht="12"/>
    <row r="201" s="458" customFormat="1" ht="12"/>
    <row r="202" s="458" customFormat="1" ht="12"/>
    <row r="203" s="458" customFormat="1" ht="12"/>
    <row r="204" s="458" customFormat="1" ht="12"/>
    <row r="205" s="458" customFormat="1" ht="12"/>
    <row r="206" s="458" customFormat="1" ht="12"/>
    <row r="207" s="458" customFormat="1" ht="12"/>
    <row r="208" s="458" customFormat="1" ht="12"/>
    <row r="209" s="458" customFormat="1" ht="12"/>
    <row r="210" s="458" customFormat="1" ht="12"/>
    <row r="211" s="458" customFormat="1" ht="12"/>
    <row r="212" s="458" customFormat="1" ht="12"/>
    <row r="213" s="458" customFormat="1" ht="12"/>
    <row r="214" s="458" customFormat="1" ht="12"/>
    <row r="215" s="458" customFormat="1" ht="12"/>
    <row r="216" s="458" customFormat="1" ht="12"/>
    <row r="217" s="458" customFormat="1" ht="12"/>
    <row r="218" s="458" customFormat="1" ht="12"/>
    <row r="219" s="458" customFormat="1" ht="12"/>
    <row r="220" s="458" customFormat="1" ht="12"/>
    <row r="221" s="458" customFormat="1" ht="12"/>
    <row r="222" s="458" customFormat="1" ht="12"/>
    <row r="223" s="458" customFormat="1" ht="12"/>
    <row r="224" s="458" customFormat="1" ht="12"/>
    <row r="225" s="458" customFormat="1" ht="12"/>
    <row r="226" s="458" customFormat="1" ht="12"/>
    <row r="227" s="458" customFormat="1" ht="12"/>
    <row r="228" s="458" customFormat="1" ht="12"/>
    <row r="229" s="458" customFormat="1" ht="12"/>
    <row r="230" s="458" customFormat="1" ht="12"/>
    <row r="231" s="458" customFormat="1" ht="12"/>
    <row r="232" s="458" customFormat="1" ht="12"/>
    <row r="233" s="458" customFormat="1" ht="12"/>
    <row r="234" s="458" customFormat="1" ht="12"/>
    <row r="235" s="458" customFormat="1" ht="12"/>
    <row r="236" s="458" customFormat="1" ht="12"/>
    <row r="237" s="458" customFormat="1" ht="12"/>
    <row r="238" s="458" customFormat="1" ht="12"/>
    <row r="239" s="458" customFormat="1" ht="12"/>
    <row r="240" s="458" customFormat="1" ht="12"/>
    <row r="241" s="458" customFormat="1" ht="12"/>
    <row r="242" s="458" customFormat="1" ht="12"/>
    <row r="243" s="458" customFormat="1" ht="12"/>
    <row r="244" s="458" customFormat="1" ht="12"/>
    <row r="245" s="458" customFormat="1" ht="12"/>
    <row r="246" s="458" customFormat="1" ht="12"/>
    <row r="247" s="458" customFormat="1" ht="12"/>
    <row r="248" s="458" customFormat="1" ht="12"/>
    <row r="249" s="458" customFormat="1" ht="12"/>
    <row r="250" s="458" customFormat="1" ht="12"/>
    <row r="251" s="458" customFormat="1" ht="12"/>
    <row r="252" s="458" customFormat="1" ht="12"/>
    <row r="253" s="458" customFormat="1" ht="12"/>
    <row r="254" s="458" customFormat="1" ht="12"/>
    <row r="255" s="458" customFormat="1" ht="12"/>
    <row r="256" s="458" customFormat="1" ht="12"/>
    <row r="257" s="458" customFormat="1" ht="12"/>
    <row r="258" s="458" customFormat="1" ht="12"/>
    <row r="259" s="458" customFormat="1" ht="12"/>
    <row r="260" s="458" customFormat="1" ht="12"/>
    <row r="261" s="458" customFormat="1" ht="12"/>
    <row r="262" s="458" customFormat="1" ht="12"/>
    <row r="263" s="458" customFormat="1" ht="12"/>
    <row r="264" s="458" customFormat="1" ht="12"/>
    <row r="265" s="458" customFormat="1" ht="12"/>
    <row r="266" s="458" customFormat="1" ht="12"/>
    <row r="267" s="458" customFormat="1" ht="12"/>
    <row r="268" s="458" customFormat="1" ht="12"/>
    <row r="269" s="458" customFormat="1" ht="12"/>
    <row r="270" s="458" customFormat="1" ht="12"/>
    <row r="271" s="458" customFormat="1" ht="12"/>
    <row r="272" s="458" customFormat="1" ht="12"/>
    <row r="273" s="458" customFormat="1" ht="12"/>
    <row r="274" s="458" customFormat="1" ht="12"/>
    <row r="275" s="458" customFormat="1" ht="12"/>
    <row r="276" s="458" customFormat="1" ht="12"/>
    <row r="277" s="458" customFormat="1" ht="12"/>
    <row r="278" s="458" customFormat="1" ht="12"/>
    <row r="279" s="458" customFormat="1" ht="12"/>
    <row r="280" s="458" customFormat="1" ht="12"/>
    <row r="281" s="458" customFormat="1" ht="12"/>
    <row r="282" s="458" customFormat="1" ht="12"/>
    <row r="283" s="458" customFormat="1" ht="12"/>
    <row r="284" s="458" customFormat="1" ht="12"/>
    <row r="285" s="458" customFormat="1" ht="12"/>
    <row r="286" s="458" customFormat="1" ht="12"/>
    <row r="287" s="458" customFormat="1" ht="12"/>
    <row r="288" s="458" customFormat="1" ht="12"/>
    <row r="289" s="458" customFormat="1" ht="12"/>
    <row r="290" s="458" customFormat="1" ht="12"/>
    <row r="291" s="458" customFormat="1" ht="12"/>
    <row r="292" s="458" customFormat="1" ht="12"/>
    <row r="293" s="458" customFormat="1" ht="12"/>
    <row r="294" s="458" customFormat="1" ht="12"/>
    <row r="295" s="458" customFormat="1" ht="12"/>
    <row r="296" s="458" customFormat="1" ht="12"/>
    <row r="297" s="458" customFormat="1" ht="12"/>
    <row r="298" s="458" customFormat="1" ht="12"/>
    <row r="299" s="458" customFormat="1" ht="12"/>
    <row r="300" s="458" customFormat="1" ht="12"/>
    <row r="301" s="458" customFormat="1" ht="12"/>
    <row r="302" s="458" customFormat="1" ht="12"/>
    <row r="303" s="458" customFormat="1" ht="12"/>
    <row r="304" s="458" customFormat="1" ht="12"/>
    <row r="305" s="458" customFormat="1" ht="12"/>
    <row r="306" s="458" customFormat="1" ht="12"/>
    <row r="307" s="458" customFormat="1" ht="12"/>
    <row r="308" s="458" customFormat="1" ht="12"/>
    <row r="309" s="458" customFormat="1" ht="12"/>
    <row r="310" s="458" customFormat="1" ht="12"/>
    <row r="311" s="458" customFormat="1" ht="12"/>
    <row r="312" s="458" customFormat="1" ht="12"/>
    <row r="313" s="458" customFormat="1" ht="12"/>
    <row r="314" s="458" customFormat="1" ht="12"/>
    <row r="315" s="458" customFormat="1" ht="12"/>
    <row r="316" s="458" customFormat="1" ht="12"/>
    <row r="317" s="458" customFormat="1" ht="12"/>
    <row r="318" s="458" customFormat="1" ht="12"/>
    <row r="319" s="458" customFormat="1" ht="12"/>
    <row r="320" s="458" customFormat="1" ht="12"/>
    <row r="321" s="458" customFormat="1" ht="12"/>
    <row r="322" s="458" customFormat="1" ht="12"/>
    <row r="323" s="458" customFormat="1" ht="12"/>
    <row r="324" s="458" customFormat="1" ht="12"/>
    <row r="325" s="458" customFormat="1" ht="12"/>
    <row r="326" s="458" customFormat="1" ht="12"/>
    <row r="327" s="458" customFormat="1" ht="12"/>
    <row r="328" s="458" customFormat="1" ht="12"/>
    <row r="329" s="458" customFormat="1" ht="12"/>
    <row r="330" s="458" customFormat="1" ht="12"/>
    <row r="331" s="458" customFormat="1" ht="12"/>
    <row r="332" s="458" customFormat="1" ht="12"/>
    <row r="333" s="458" customFormat="1" ht="12"/>
    <row r="334" s="458" customFormat="1" ht="12"/>
    <row r="335" s="458" customFormat="1" ht="12"/>
    <row r="336" s="458" customFormat="1" ht="12"/>
    <row r="337" s="458" customFormat="1" ht="12"/>
    <row r="338" s="458" customFormat="1" ht="12"/>
    <row r="339" s="458" customFormat="1" ht="12"/>
    <row r="340" s="458" customFormat="1" ht="12"/>
    <row r="341" s="458" customFormat="1" ht="12"/>
    <row r="342" s="458" customFormat="1" ht="12"/>
    <row r="343" s="458" customFormat="1" ht="12"/>
    <row r="344" s="458" customFormat="1" ht="12"/>
    <row r="345" s="458" customFormat="1" ht="12"/>
    <row r="346" s="458" customFormat="1" ht="12"/>
    <row r="347" s="458" customFormat="1" ht="12"/>
    <row r="348" s="458" customFormat="1" ht="12"/>
    <row r="349" s="458" customFormat="1" ht="12"/>
    <row r="350" s="458" customFormat="1" ht="12"/>
    <row r="351" s="458" customFormat="1" ht="12"/>
    <row r="352" s="458" customFormat="1" ht="12"/>
    <row r="353" s="458" customFormat="1" ht="12"/>
    <row r="354" s="458" customFormat="1" ht="12"/>
    <row r="355" s="458" customFormat="1" ht="12"/>
    <row r="356" s="458" customFormat="1" ht="12"/>
    <row r="357" s="458" customFormat="1" ht="12"/>
    <row r="358" s="458" customFormat="1" ht="12"/>
    <row r="359" s="458" customFormat="1" ht="12"/>
    <row r="360" s="458" customFormat="1" ht="12"/>
    <row r="361" s="458" customFormat="1" ht="12"/>
    <row r="362" s="458" customFormat="1" ht="12"/>
    <row r="363" s="458" customFormat="1" ht="12"/>
    <row r="364" s="458" customFormat="1" ht="12"/>
    <row r="365" s="458" customFormat="1" ht="12"/>
    <row r="366" s="458" customFormat="1" ht="12"/>
    <row r="367" s="458" customFormat="1" ht="12"/>
    <row r="368" s="458" customFormat="1" ht="12"/>
    <row r="369" s="458" customFormat="1" ht="12"/>
    <row r="370" s="458" customFormat="1" ht="12"/>
    <row r="371" s="458" customFormat="1" ht="12"/>
    <row r="372" s="458" customFormat="1" ht="12"/>
    <row r="373" s="458" customFormat="1" ht="12"/>
    <row r="374" s="458" customFormat="1" ht="12"/>
    <row r="375" s="458" customFormat="1" ht="12"/>
    <row r="376" s="458" customFormat="1" ht="12"/>
    <row r="377" s="458" customFormat="1" ht="12"/>
    <row r="378" s="458" customFormat="1" ht="12"/>
    <row r="379" s="458" customFormat="1" ht="12"/>
    <row r="380" s="458" customFormat="1" ht="12"/>
    <row r="381" s="458" customFormat="1" ht="12"/>
    <row r="382" s="458" customFormat="1" ht="12"/>
    <row r="383" s="458" customFormat="1" ht="12"/>
    <row r="384" s="458" customFormat="1" ht="12"/>
    <row r="385" s="458" customFormat="1" ht="12"/>
    <row r="386" s="458" customFormat="1" ht="12"/>
    <row r="387" s="458" customFormat="1" ht="12"/>
    <row r="388" s="458" customFormat="1" ht="12"/>
    <row r="389" s="458" customFormat="1" ht="12"/>
    <row r="390" s="458" customFormat="1" ht="12"/>
    <row r="391" s="458" customFormat="1" ht="12"/>
    <row r="392" s="458" customFormat="1" ht="12"/>
    <row r="393" s="458" customFormat="1" ht="12"/>
    <row r="394" s="458" customFormat="1" ht="12"/>
    <row r="395" s="458" customFormat="1" ht="12"/>
    <row r="396" s="458" customFormat="1" ht="12"/>
    <row r="397" s="458" customFormat="1" ht="12"/>
    <row r="398" s="458" customFormat="1" ht="12"/>
    <row r="399" s="458" customFormat="1" ht="12"/>
    <row r="400" s="458" customFormat="1" ht="12"/>
    <row r="401" s="458" customFormat="1" ht="12"/>
    <row r="402" s="458" customFormat="1" ht="12"/>
    <row r="403" s="458" customFormat="1" ht="12"/>
    <row r="404" s="458" customFormat="1" ht="12"/>
    <row r="405" s="458" customFormat="1" ht="12"/>
    <row r="406" s="458" customFormat="1" ht="12"/>
    <row r="407" s="458" customFormat="1" ht="12"/>
    <row r="408" s="458" customFormat="1" ht="12"/>
    <row r="409" s="458" customFormat="1" ht="12"/>
    <row r="410" s="458" customFormat="1" ht="12"/>
    <row r="411" s="458" customFormat="1" ht="12"/>
    <row r="412" s="458" customFormat="1" ht="12"/>
    <row r="413" s="458" customFormat="1" ht="12"/>
    <row r="414" s="458" customFormat="1" ht="12"/>
    <row r="415" s="458" customFormat="1" ht="12"/>
    <row r="416" s="458" customFormat="1" ht="12"/>
    <row r="417" s="458" customFormat="1" ht="12"/>
    <row r="418" s="458" customFormat="1" ht="12"/>
    <row r="419" s="458" customFormat="1" ht="12"/>
    <row r="420" s="458" customFormat="1" ht="12"/>
    <row r="421" s="458" customFormat="1" ht="12"/>
    <row r="422" s="458" customFormat="1" ht="12"/>
    <row r="423" s="458" customFormat="1" ht="12"/>
    <row r="424" s="458" customFormat="1" ht="12"/>
    <row r="425" s="458" customFormat="1" ht="12"/>
    <row r="426" s="458" customFormat="1" ht="12"/>
    <row r="427" s="458" customFormat="1" ht="12"/>
    <row r="428" s="458" customFormat="1" ht="12"/>
    <row r="429" s="458" customFormat="1" ht="12"/>
    <row r="430" s="458" customFormat="1" ht="12"/>
    <row r="431" s="458" customFormat="1" ht="12"/>
    <row r="432" s="458" customFormat="1" ht="12"/>
    <row r="433" s="458" customFormat="1" ht="12"/>
    <row r="434" s="458" customFormat="1" ht="12"/>
    <row r="435" s="458" customFormat="1" ht="12"/>
    <row r="436" s="458" customFormat="1" ht="12"/>
    <row r="437" s="458" customFormat="1" ht="12"/>
    <row r="438" s="458" customFormat="1" ht="12"/>
    <row r="439" s="458" customFormat="1" ht="12"/>
    <row r="440" s="458" customFormat="1" ht="12"/>
    <row r="441" s="458" customFormat="1" ht="12"/>
    <row r="442" s="458" customFormat="1" ht="12"/>
    <row r="443" s="458" customFormat="1" ht="12"/>
    <row r="444" s="458" customFormat="1" ht="12"/>
    <row r="445" s="458" customFormat="1" ht="12"/>
    <row r="446" s="458" customFormat="1" ht="12"/>
    <row r="447" s="458" customFormat="1" ht="12"/>
    <row r="448" s="458" customFormat="1" ht="12"/>
    <row r="449" s="458" customFormat="1" ht="12"/>
    <row r="450" s="458" customFormat="1" ht="12"/>
    <row r="451" s="458" customFormat="1" ht="12"/>
    <row r="452" s="458" customFormat="1" ht="12"/>
    <row r="453" s="458" customFormat="1" ht="12"/>
    <row r="454" s="458" customFormat="1" ht="12"/>
    <row r="455" s="458" customFormat="1" ht="12"/>
    <row r="456" s="458" customFormat="1" ht="12"/>
    <row r="457" s="458" customFormat="1" ht="12"/>
    <row r="458" s="458" customFormat="1" ht="12"/>
    <row r="459" s="458" customFormat="1" ht="12"/>
    <row r="460" s="458" customFormat="1" ht="12"/>
    <row r="461" s="458" customFormat="1" ht="12"/>
    <row r="462" s="458" customFormat="1" ht="12"/>
    <row r="463" s="458" customFormat="1" ht="12"/>
    <row r="464" s="458" customFormat="1" ht="12"/>
    <row r="465" s="458" customFormat="1" ht="12"/>
    <row r="466" s="458" customFormat="1" ht="12"/>
    <row r="467" s="458" customFormat="1" ht="12"/>
    <row r="468" s="458" customFormat="1" ht="12"/>
    <row r="469" s="458" customFormat="1" ht="12"/>
    <row r="470" s="458" customFormat="1" ht="12"/>
    <row r="471" s="458" customFormat="1" ht="12"/>
    <row r="472" s="458" customFormat="1" ht="12"/>
    <row r="473" s="458" customFormat="1" ht="12"/>
    <row r="474" s="458" customFormat="1" ht="12"/>
    <row r="475" s="458" customFormat="1" ht="12"/>
    <row r="476" s="458" customFormat="1" ht="12"/>
    <row r="477" s="458" customFormat="1" ht="12"/>
    <row r="478" s="458" customFormat="1" ht="12"/>
    <row r="479" s="458" customFormat="1" ht="12"/>
    <row r="480" s="458" customFormat="1" ht="12"/>
    <row r="481" s="458" customFormat="1" ht="12"/>
    <row r="482" s="458" customFormat="1" ht="12"/>
    <row r="483" s="458" customFormat="1" ht="12"/>
    <row r="484" s="458" customFormat="1" ht="12"/>
    <row r="485" s="458" customFormat="1" ht="12"/>
    <row r="486" s="458" customFormat="1" ht="12"/>
    <row r="487" s="458" customFormat="1" ht="12"/>
    <row r="488" s="458" customFormat="1" ht="12"/>
    <row r="489" s="458" customFormat="1" ht="12"/>
    <row r="490" s="458" customFormat="1" ht="12"/>
    <row r="491" s="458" customFormat="1" ht="12"/>
    <row r="492" s="458" customFormat="1" ht="12"/>
    <row r="493" s="458" customFormat="1" ht="12"/>
    <row r="494" s="458" customFormat="1" ht="12"/>
    <row r="495" s="458" customFormat="1" ht="12"/>
    <row r="496" s="458" customFormat="1" ht="12"/>
    <row r="497" s="458" customFormat="1" ht="12"/>
    <row r="498" s="458" customFormat="1" ht="12"/>
    <row r="499" s="458" customFormat="1" ht="12"/>
    <row r="500" s="458" customFormat="1" ht="12"/>
    <row r="501" s="458" customFormat="1" ht="12"/>
    <row r="502" s="458" customFormat="1" ht="12"/>
    <row r="503" s="458" customFormat="1" ht="12"/>
    <row r="504" s="458" customFormat="1" ht="12"/>
    <row r="505" s="458" customFormat="1" ht="12"/>
    <row r="506" s="458" customFormat="1" ht="12"/>
    <row r="507" s="458" customFormat="1" ht="12"/>
    <row r="508" s="458" customFormat="1" ht="12"/>
    <row r="509" s="458" customFormat="1" ht="12"/>
    <row r="510" s="458" customFormat="1" ht="12"/>
    <row r="511" s="458" customFormat="1" ht="12"/>
    <row r="512" s="458" customFormat="1" ht="12"/>
    <row r="513" s="458" customFormat="1" ht="12"/>
    <row r="514" s="458" customFormat="1" ht="12"/>
    <row r="515" s="458" customFormat="1" ht="12"/>
    <row r="516" s="458" customFormat="1" ht="12"/>
    <row r="517" s="458" customFormat="1" ht="12"/>
    <row r="518" s="458" customFormat="1" ht="12"/>
    <row r="519" s="458" customFormat="1" ht="12"/>
    <row r="520" s="458" customFormat="1" ht="12"/>
    <row r="521" s="458" customFormat="1" ht="12"/>
    <row r="522" s="458" customFormat="1" ht="12"/>
    <row r="523" s="458" customFormat="1" ht="12"/>
    <row r="524" s="458" customFormat="1" ht="12"/>
    <row r="525" s="458" customFormat="1" ht="12"/>
    <row r="526" s="458" customFormat="1" ht="12"/>
    <row r="527" s="458" customFormat="1" ht="12"/>
    <row r="528" s="458" customFormat="1" ht="12"/>
    <row r="529" s="458" customFormat="1" ht="12"/>
    <row r="530" s="458" customFormat="1" ht="12"/>
    <row r="531" s="458" customFormat="1" ht="12"/>
    <row r="532" s="458" customFormat="1" ht="12"/>
    <row r="533" s="458" customFormat="1" ht="12"/>
    <row r="534" s="458" customFormat="1" ht="12"/>
    <row r="535" s="458" customFormat="1" ht="12"/>
    <row r="536" s="458" customFormat="1" ht="12"/>
    <row r="537" s="458" customFormat="1" ht="12"/>
    <row r="538" s="458" customFormat="1" ht="12"/>
    <row r="539" s="458" customFormat="1" ht="12"/>
    <row r="540" s="458" customFormat="1" ht="12"/>
    <row r="541" s="458" customFormat="1" ht="12"/>
    <row r="542" s="458" customFormat="1" ht="12"/>
    <row r="543" s="458" customFormat="1" ht="12"/>
    <row r="544" s="458" customFormat="1" ht="12"/>
    <row r="545" s="458" customFormat="1" ht="12"/>
    <row r="546" s="458" customFormat="1" ht="12"/>
    <row r="547" s="458" customFormat="1" ht="12"/>
    <row r="548" s="458" customFormat="1" ht="12"/>
    <row r="549" s="458" customFormat="1" ht="12"/>
    <row r="550" s="458" customFormat="1" ht="12"/>
    <row r="551" s="458" customFormat="1" ht="12"/>
    <row r="552" s="458" customFormat="1" ht="12"/>
    <row r="553" s="458" customFormat="1" ht="12"/>
    <row r="554" s="458" customFormat="1" ht="12"/>
    <row r="555" s="458" customFormat="1" ht="12"/>
    <row r="556" s="458" customFormat="1" ht="12"/>
    <row r="557" s="458" customFormat="1" ht="12"/>
    <row r="558" s="458" customFormat="1" ht="12"/>
    <row r="559" s="458" customFormat="1" ht="12"/>
    <row r="560" s="458" customFormat="1" ht="12"/>
    <row r="561" s="458" customFormat="1" ht="12"/>
    <row r="562" s="458" customFormat="1" ht="12"/>
    <row r="563" s="458" customFormat="1" ht="12"/>
    <row r="564" s="458" customFormat="1" ht="12"/>
    <row r="565" s="458" customFormat="1" ht="12"/>
    <row r="566" s="458" customFormat="1" ht="12"/>
    <row r="567" s="458" customFormat="1" ht="12"/>
    <row r="568" s="458" customFormat="1" ht="12"/>
    <row r="569" s="458" customFormat="1" ht="12"/>
    <row r="570" s="458" customFormat="1" ht="12"/>
    <row r="571" s="458" customFormat="1" ht="12"/>
    <row r="572" s="458" customFormat="1" ht="12"/>
    <row r="573" s="458" customFormat="1" ht="12"/>
    <row r="574" s="458" customFormat="1" ht="12"/>
    <row r="575" s="458" customFormat="1" ht="12"/>
    <row r="576" s="458" customFormat="1" ht="12"/>
    <row r="577" s="458" customFormat="1" ht="12"/>
    <row r="578" s="458" customFormat="1" ht="12"/>
    <row r="579" s="458" customFormat="1" ht="12"/>
    <row r="580" s="458" customFormat="1" ht="12"/>
    <row r="581" s="458" customFormat="1" ht="12"/>
    <row r="582" s="458" customFormat="1" ht="12"/>
    <row r="583" s="458" customFormat="1" ht="12"/>
    <row r="584" s="458" customFormat="1" ht="12"/>
    <row r="585" s="458" customFormat="1" ht="12"/>
    <row r="586" s="458" customFormat="1" ht="12"/>
    <row r="587" s="458" customFormat="1" ht="12"/>
    <row r="588" s="458" customFormat="1" ht="12"/>
    <row r="589" s="458" customFormat="1" ht="12"/>
    <row r="590" s="458" customFormat="1" ht="12"/>
    <row r="591" s="458" customFormat="1" ht="12"/>
    <row r="592" s="458" customFormat="1" ht="12"/>
    <row r="593" s="458" customFormat="1" ht="12"/>
    <row r="594" s="458" customFormat="1" ht="12"/>
    <row r="595" s="458" customFormat="1" ht="12"/>
    <row r="596" s="458" customFormat="1" ht="12"/>
    <row r="597" s="458" customFormat="1" ht="12"/>
    <row r="598" s="458" customFormat="1" ht="12"/>
    <row r="599" s="458" customFormat="1" ht="12"/>
    <row r="600" s="458" customFormat="1" ht="12"/>
    <row r="601" s="458" customFormat="1" ht="12"/>
    <row r="602" s="458" customFormat="1" ht="12"/>
    <row r="603" s="458" customFormat="1" ht="12"/>
    <row r="604" s="458" customFormat="1" ht="12"/>
    <row r="605" s="458" customFormat="1" ht="12"/>
    <row r="606" s="458" customFormat="1" ht="12"/>
    <row r="607" s="458" customFormat="1" ht="12"/>
    <row r="608" s="458" customFormat="1" ht="12"/>
    <row r="609" s="458" customFormat="1" ht="12"/>
    <row r="610" s="458" customFormat="1" ht="12"/>
    <row r="611" s="458" customFormat="1" ht="12"/>
    <row r="612" s="458" customFormat="1" ht="12"/>
    <row r="613" s="458" customFormat="1" ht="12"/>
    <row r="614" s="458" customFormat="1" ht="12"/>
    <row r="615" s="458" customFormat="1" ht="12"/>
    <row r="616" s="458" customFormat="1" ht="12"/>
    <row r="617" s="458" customFormat="1" ht="12"/>
    <row r="618" s="458" customFormat="1" ht="12"/>
    <row r="619" s="458" customFormat="1" ht="12"/>
    <row r="620" s="458" customFormat="1" ht="12"/>
    <row r="621" s="458" customFormat="1" ht="12"/>
    <row r="622" s="458" customFormat="1" ht="12"/>
    <row r="623" s="458" customFormat="1" ht="12"/>
    <row r="624" s="458" customFormat="1" ht="12"/>
    <row r="625" s="458" customFormat="1" ht="12"/>
    <row r="626" s="458" customFormat="1" ht="12"/>
    <row r="627" s="458" customFormat="1" ht="12"/>
    <row r="628" s="458" customFormat="1" ht="12"/>
    <row r="629" s="458" customFormat="1" ht="12"/>
    <row r="630" s="458" customFormat="1" ht="12"/>
    <row r="631" s="458" customFormat="1" ht="12"/>
    <row r="632" s="458" customFormat="1" ht="12"/>
    <row r="633" s="458" customFormat="1" ht="12"/>
    <row r="634" s="458" customFormat="1" ht="12"/>
    <row r="635" s="458" customFormat="1" ht="12"/>
    <row r="636" s="458" customFormat="1" ht="12"/>
    <row r="637" s="458" customFormat="1" ht="12"/>
    <row r="638" s="458" customFormat="1" ht="12"/>
    <row r="639" s="458" customFormat="1" ht="12"/>
    <row r="640" s="458" customFormat="1" ht="12"/>
    <row r="641" s="458" customFormat="1" ht="12"/>
    <row r="642" s="458" customFormat="1" ht="12"/>
    <row r="643" s="458" customFormat="1" ht="12"/>
    <row r="644" s="458" customFormat="1" ht="12"/>
    <row r="645" s="458" customFormat="1" ht="12"/>
    <row r="646" s="458" customFormat="1" ht="12"/>
    <row r="647" s="458" customFormat="1" ht="12"/>
    <row r="648" s="458" customFormat="1" ht="12"/>
    <row r="649" s="458" customFormat="1" ht="12"/>
    <row r="650" s="458" customFormat="1" ht="12"/>
    <row r="651" s="458" customFormat="1" ht="12"/>
    <row r="652" s="458" customFormat="1" ht="12"/>
    <row r="653" s="458" customFormat="1" ht="12"/>
    <row r="654" s="458" customFormat="1" ht="12"/>
    <row r="655" s="458" customFormat="1" ht="12"/>
    <row r="656" s="458" customFormat="1" ht="12"/>
    <row r="657" s="458" customFormat="1" ht="12"/>
    <row r="658" s="458" customFormat="1" ht="12"/>
    <row r="659" s="458" customFormat="1" ht="12"/>
    <row r="660" s="458" customFormat="1" ht="12"/>
    <row r="661" s="458" customFormat="1" ht="12"/>
    <row r="662" s="458" customFormat="1" ht="12"/>
    <row r="663" s="458" customFormat="1" ht="12"/>
    <row r="664" s="458" customFormat="1" ht="12"/>
    <row r="665" s="458" customFormat="1" ht="12"/>
    <row r="666" s="458" customFormat="1" ht="12"/>
    <row r="667" s="458" customFormat="1" ht="12"/>
    <row r="668" s="458" customFormat="1" ht="12"/>
    <row r="669" s="458" customFormat="1" ht="12"/>
    <row r="670" s="458" customFormat="1" ht="12"/>
    <row r="671" s="458" customFormat="1" ht="12"/>
    <row r="672" s="458" customFormat="1" ht="12"/>
    <row r="673" s="458" customFormat="1" ht="12"/>
    <row r="674" s="458" customFormat="1" ht="12"/>
    <row r="675" s="458" customFormat="1" ht="12"/>
    <row r="676" s="458" customFormat="1" ht="12"/>
    <row r="677" s="458" customFormat="1" ht="12"/>
    <row r="678" s="458" customFormat="1" ht="12"/>
    <row r="679" s="458" customFormat="1" ht="12"/>
    <row r="680" s="458" customFormat="1" ht="12"/>
    <row r="681" s="458" customFormat="1" ht="12"/>
    <row r="682" s="458" customFormat="1" ht="12"/>
    <row r="683" s="458" customFormat="1" ht="12"/>
    <row r="684" s="458" customFormat="1" ht="12"/>
    <row r="685" s="458" customFormat="1" ht="12"/>
    <row r="686" s="458" customFormat="1" ht="12"/>
    <row r="687" s="458" customFormat="1" ht="12"/>
    <row r="688" s="458" customFormat="1" ht="12"/>
    <row r="689" s="458" customFormat="1" ht="12"/>
    <row r="690" s="458" customFormat="1" ht="12"/>
    <row r="691" s="458" customFormat="1" ht="12"/>
    <row r="692" s="458" customFormat="1" ht="12"/>
    <row r="693" s="458" customFormat="1" ht="12"/>
    <row r="694" s="458" customFormat="1" ht="12"/>
    <row r="695" s="458" customFormat="1" ht="12"/>
    <row r="696" s="458" customFormat="1" ht="12"/>
    <row r="697" s="458" customFormat="1" ht="12"/>
    <row r="698" s="458" customFormat="1" ht="12"/>
    <row r="699" s="458" customFormat="1" ht="12"/>
    <row r="700" s="458" customFormat="1" ht="12"/>
    <row r="701" s="458" customFormat="1" ht="12"/>
    <row r="702" s="458" customFormat="1" ht="12"/>
    <row r="703" s="458" customFormat="1" ht="12"/>
    <row r="704" s="458" customFormat="1" ht="12"/>
    <row r="705" s="458" customFormat="1" ht="12"/>
    <row r="706" s="458" customFormat="1" ht="12"/>
    <row r="707" s="458" customFormat="1" ht="12"/>
    <row r="708" s="458" customFormat="1" ht="12"/>
    <row r="709" s="458" customFormat="1" ht="12"/>
    <row r="710" s="458" customFormat="1" ht="12"/>
    <row r="711" s="458" customFormat="1" ht="12"/>
    <row r="712" s="458" customFormat="1" ht="12"/>
    <row r="713" s="458" customFormat="1" ht="12"/>
    <row r="714" s="458" customFormat="1" ht="12"/>
    <row r="715" s="458" customFormat="1" ht="12"/>
    <row r="716" s="458" customFormat="1" ht="12"/>
    <row r="717" s="458" customFormat="1" ht="12"/>
    <row r="718" s="458" customFormat="1" ht="12"/>
    <row r="719" s="458" customFormat="1" ht="12"/>
    <row r="720" s="458" customFormat="1" ht="12"/>
    <row r="721" s="458" customFormat="1" ht="12"/>
    <row r="722" s="458" customFormat="1" ht="12"/>
    <row r="723" s="458" customFormat="1" ht="12"/>
    <row r="724" s="458" customFormat="1" ht="12"/>
    <row r="725" s="458" customFormat="1" ht="12"/>
    <row r="726" s="458" customFormat="1" ht="12"/>
    <row r="727" s="458" customFormat="1" ht="12"/>
    <row r="728" s="458" customFormat="1" ht="12"/>
    <row r="729" s="458" customFormat="1" ht="12"/>
    <row r="730" s="458" customFormat="1" ht="12"/>
  </sheetData>
  <sheetProtection password="CC06" sheet="1"/>
  <mergeCells count="48">
    <mergeCell ref="C44:F44"/>
    <mergeCell ref="C45:F45"/>
    <mergeCell ref="C46:F46"/>
    <mergeCell ref="C47:F47"/>
    <mergeCell ref="C48:F48"/>
    <mergeCell ref="C49:F49"/>
    <mergeCell ref="C42:F42"/>
    <mergeCell ref="C43:F43"/>
    <mergeCell ref="C32:F32"/>
    <mergeCell ref="C33:F33"/>
    <mergeCell ref="C34:F34"/>
    <mergeCell ref="C35:F35"/>
    <mergeCell ref="C9:F9"/>
    <mergeCell ref="C10:F10"/>
    <mergeCell ref="C22:F22"/>
    <mergeCell ref="C23:F23"/>
    <mergeCell ref="C24:F24"/>
    <mergeCell ref="C25:F25"/>
    <mergeCell ref="C11:F11"/>
    <mergeCell ref="C12:F12"/>
    <mergeCell ref="C13:F13"/>
    <mergeCell ref="C14:F14"/>
    <mergeCell ref="C3:F3"/>
    <mergeCell ref="C4:F4"/>
    <mergeCell ref="C5:F5"/>
    <mergeCell ref="C6:F6"/>
    <mergeCell ref="C7:F7"/>
    <mergeCell ref="C8:F8"/>
    <mergeCell ref="C15:F15"/>
    <mergeCell ref="C16:F16"/>
    <mergeCell ref="C17:F17"/>
    <mergeCell ref="C18:F18"/>
    <mergeCell ref="C30:F30"/>
    <mergeCell ref="C31:F31"/>
    <mergeCell ref="C26:F26"/>
    <mergeCell ref="C27:F27"/>
    <mergeCell ref="C28:F28"/>
    <mergeCell ref="C29:F29"/>
    <mergeCell ref="C54:F54"/>
    <mergeCell ref="C55:F55"/>
    <mergeCell ref="C56:F56"/>
    <mergeCell ref="C57:F57"/>
    <mergeCell ref="C36:F36"/>
    <mergeCell ref="C37:F37"/>
    <mergeCell ref="C50:F50"/>
    <mergeCell ref="C51:F51"/>
    <mergeCell ref="C52:F52"/>
    <mergeCell ref="C53:F53"/>
  </mergeCells>
  <printOptions/>
  <pageMargins left="0.68" right="0.35" top="0.46" bottom="0.56" header="0.3" footer="0.3"/>
  <pageSetup horizontalDpi="600" verticalDpi="600" orientation="portrait" paperSize="9" r:id="rId1"/>
  <ignoredErrors>
    <ignoredError sqref="I14:I18 H4:H18 G4:G18 C13 C4:F12 C14:F18 D13:F13 C23:F37 C43:F57 G6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0.28125" style="0" customWidth="1"/>
    <col min="2" max="2" width="25.140625" style="0" bestFit="1" customWidth="1"/>
    <col min="3" max="3" width="12.7109375" style="0" customWidth="1"/>
  </cols>
  <sheetData>
    <row r="1" spans="1:3" ht="38.25">
      <c r="A1" s="44" t="s">
        <v>194</v>
      </c>
      <c r="B1" s="45" t="s">
        <v>779</v>
      </c>
      <c r="C1" s="44" t="s">
        <v>195</v>
      </c>
    </row>
    <row r="2" spans="1:3" ht="12.75">
      <c r="A2" s="46">
        <v>1</v>
      </c>
      <c r="B2" s="46" t="s">
        <v>196</v>
      </c>
      <c r="C2" s="46">
        <v>17.5</v>
      </c>
    </row>
    <row r="3" spans="1:3" ht="12.75">
      <c r="A3" s="46">
        <v>3</v>
      </c>
      <c r="B3" s="46" t="s">
        <v>793</v>
      </c>
      <c r="C3" s="46">
        <v>30</v>
      </c>
    </row>
    <row r="4" spans="1:3" ht="12.75">
      <c r="A4" s="46">
        <v>10</v>
      </c>
      <c r="B4" s="46" t="s">
        <v>197</v>
      </c>
      <c r="C4" s="46">
        <v>35</v>
      </c>
    </row>
    <row r="5" spans="1:3" ht="12.75">
      <c r="A5" s="46">
        <v>11</v>
      </c>
      <c r="B5" s="46" t="s">
        <v>198</v>
      </c>
      <c r="C5" s="46">
        <v>30</v>
      </c>
    </row>
    <row r="6" spans="1:3" ht="12.75">
      <c r="A6" s="46">
        <v>12</v>
      </c>
      <c r="B6" s="46" t="s">
        <v>199</v>
      </c>
      <c r="C6" s="46">
        <v>25</v>
      </c>
    </row>
    <row r="7" spans="1:3" ht="12.75">
      <c r="A7" s="46">
        <v>13</v>
      </c>
      <c r="B7" s="46" t="s">
        <v>200</v>
      </c>
      <c r="C7" s="46">
        <v>25</v>
      </c>
    </row>
    <row r="8" spans="1:3" ht="12.75">
      <c r="A8" s="46">
        <v>14</v>
      </c>
      <c r="B8" s="46" t="s">
        <v>807</v>
      </c>
      <c r="C8" s="46">
        <v>40</v>
      </c>
    </row>
    <row r="9" spans="1:3" ht="12.75">
      <c r="A9" s="46">
        <v>15</v>
      </c>
      <c r="B9" s="46" t="s">
        <v>798</v>
      </c>
      <c r="C9" s="46">
        <v>40</v>
      </c>
    </row>
    <row r="10" spans="1:3" ht="12.75">
      <c r="A10" s="46">
        <v>16</v>
      </c>
      <c r="B10" s="46" t="s">
        <v>201</v>
      </c>
      <c r="C10" s="46">
        <v>20</v>
      </c>
    </row>
    <row r="11" spans="1:3" ht="12.75">
      <c r="A11" s="46">
        <v>17</v>
      </c>
      <c r="B11" s="46" t="s">
        <v>894</v>
      </c>
      <c r="C11" s="46">
        <v>20</v>
      </c>
    </row>
    <row r="12" spans="1:3" ht="12.75">
      <c r="A12" s="46">
        <v>18</v>
      </c>
      <c r="B12" s="46" t="s">
        <v>202</v>
      </c>
      <c r="C12" s="46">
        <v>30</v>
      </c>
    </row>
    <row r="13" spans="1:3" ht="12.75">
      <c r="A13" s="46">
        <v>27</v>
      </c>
      <c r="B13" s="46" t="s">
        <v>203</v>
      </c>
      <c r="C13" s="46">
        <v>20</v>
      </c>
    </row>
    <row r="14" spans="1:3" ht="12.75">
      <c r="A14" s="46">
        <v>28</v>
      </c>
      <c r="B14" s="46" t="s">
        <v>786</v>
      </c>
      <c r="C14" s="46">
        <v>20</v>
      </c>
    </row>
    <row r="15" spans="1:3" ht="12.75">
      <c r="A15" s="46">
        <v>29</v>
      </c>
      <c r="B15" s="46" t="s">
        <v>204</v>
      </c>
      <c r="C15" s="46">
        <v>20</v>
      </c>
    </row>
    <row r="16" spans="1:3" ht="12.75">
      <c r="A16" s="46">
        <v>30</v>
      </c>
      <c r="B16" s="46" t="s">
        <v>205</v>
      </c>
      <c r="C16" s="46">
        <v>20</v>
      </c>
    </row>
    <row r="17" spans="1:3" ht="12.75">
      <c r="A17" s="46">
        <v>31</v>
      </c>
      <c r="B17" s="46" t="s">
        <v>206</v>
      </c>
      <c r="C17" s="46">
        <v>20</v>
      </c>
    </row>
    <row r="18" spans="1:3" ht="12.75">
      <c r="A18" s="46">
        <v>32</v>
      </c>
      <c r="B18" s="46" t="s">
        <v>207</v>
      </c>
      <c r="C18" s="46">
        <v>20</v>
      </c>
    </row>
    <row r="19" spans="1:3" ht="12.75">
      <c r="A19" s="46">
        <v>33</v>
      </c>
      <c r="B19" s="46" t="s">
        <v>918</v>
      </c>
      <c r="C19" s="46">
        <v>20</v>
      </c>
    </row>
    <row r="20" spans="1:3" ht="12.75">
      <c r="A20" s="46">
        <v>34</v>
      </c>
      <c r="B20" s="46" t="s">
        <v>882</v>
      </c>
      <c r="C20" s="46">
        <v>20</v>
      </c>
    </row>
    <row r="21" spans="1:3" ht="12.75">
      <c r="A21" s="46">
        <v>35</v>
      </c>
      <c r="B21" s="46" t="s">
        <v>208</v>
      </c>
      <c r="C21" s="46">
        <v>30</v>
      </c>
    </row>
    <row r="22" spans="1:3" ht="12.75">
      <c r="A22" s="46">
        <v>36</v>
      </c>
      <c r="B22" s="46" t="s">
        <v>816</v>
      </c>
      <c r="C22" s="46">
        <v>30</v>
      </c>
    </row>
    <row r="23" spans="1:3" ht="12.75">
      <c r="A23" s="46">
        <v>37</v>
      </c>
      <c r="B23" s="46" t="s">
        <v>909</v>
      </c>
      <c r="C23" s="46">
        <v>50</v>
      </c>
    </row>
    <row r="24" spans="1:3" ht="12.75">
      <c r="A24" s="46">
        <v>38</v>
      </c>
      <c r="B24" s="46" t="s">
        <v>749</v>
      </c>
      <c r="C24" s="46">
        <v>50</v>
      </c>
    </row>
    <row r="25" spans="1:3" ht="12.75">
      <c r="A25" s="46">
        <v>39</v>
      </c>
      <c r="B25" s="46" t="s">
        <v>209</v>
      </c>
      <c r="C25" s="46">
        <v>50</v>
      </c>
    </row>
    <row r="26" spans="1:3" ht="12.75">
      <c r="A26" s="46">
        <v>40</v>
      </c>
      <c r="B26" s="46" t="s">
        <v>809</v>
      </c>
      <c r="C26" s="46">
        <v>50</v>
      </c>
    </row>
    <row r="27" spans="1:3" ht="12.75">
      <c r="A27" s="46">
        <v>41</v>
      </c>
      <c r="B27" s="46" t="s">
        <v>210</v>
      </c>
      <c r="C27" s="46">
        <v>45</v>
      </c>
    </row>
    <row r="28" spans="1:3" ht="12.75">
      <c r="A28" s="46">
        <v>42</v>
      </c>
      <c r="B28" s="46" t="s">
        <v>211</v>
      </c>
      <c r="C28" s="46">
        <v>45</v>
      </c>
    </row>
    <row r="29" spans="1:3" ht="12.75">
      <c r="A29" s="46">
        <v>43</v>
      </c>
      <c r="B29" s="46" t="s">
        <v>212</v>
      </c>
      <c r="C29" s="46">
        <v>45</v>
      </c>
    </row>
    <row r="30" spans="1:3" ht="12.75">
      <c r="A30" s="46">
        <v>44</v>
      </c>
      <c r="B30" s="46" t="s">
        <v>748</v>
      </c>
      <c r="C30" s="46">
        <v>40</v>
      </c>
    </row>
    <row r="31" spans="1:3" ht="12.75">
      <c r="A31" s="46">
        <v>45</v>
      </c>
      <c r="B31" s="46" t="s">
        <v>213</v>
      </c>
      <c r="C31" s="46">
        <v>40</v>
      </c>
    </row>
    <row r="32" spans="1:3" ht="12.75">
      <c r="A32" s="46">
        <v>46</v>
      </c>
      <c r="B32" s="46" t="s">
        <v>751</v>
      </c>
      <c r="C32" s="46">
        <v>30</v>
      </c>
    </row>
    <row r="33" spans="1:3" ht="12.75">
      <c r="A33" s="46">
        <v>47</v>
      </c>
      <c r="B33" s="46" t="s">
        <v>750</v>
      </c>
      <c r="C33" s="46">
        <v>30</v>
      </c>
    </row>
    <row r="34" spans="1:3" ht="12.75">
      <c r="A34" s="46">
        <v>48</v>
      </c>
      <c r="B34" s="46" t="s">
        <v>790</v>
      </c>
      <c r="C34" s="46">
        <v>30</v>
      </c>
    </row>
    <row r="35" spans="1:3" ht="12.75">
      <c r="A35" s="46">
        <v>49</v>
      </c>
      <c r="B35" s="46" t="s">
        <v>870</v>
      </c>
      <c r="C35" s="46">
        <v>45</v>
      </c>
    </row>
    <row r="36" spans="1:3" ht="12.75">
      <c r="A36" s="46">
        <v>50</v>
      </c>
      <c r="B36" s="46" t="s">
        <v>926</v>
      </c>
      <c r="C36" s="46">
        <v>45</v>
      </c>
    </row>
    <row r="37" spans="1:3" ht="12.75">
      <c r="A37" s="46">
        <v>51</v>
      </c>
      <c r="B37" s="46" t="s">
        <v>803</v>
      </c>
      <c r="C37" s="46">
        <v>45</v>
      </c>
    </row>
    <row r="38" spans="1:3" ht="12.75">
      <c r="A38" s="46">
        <v>52</v>
      </c>
      <c r="B38" s="46" t="s">
        <v>214</v>
      </c>
      <c r="C38" s="46">
        <v>40</v>
      </c>
    </row>
    <row r="39" spans="1:3" ht="12.75">
      <c r="A39" s="46">
        <v>53</v>
      </c>
      <c r="B39" s="46" t="s">
        <v>215</v>
      </c>
      <c r="C39" s="46">
        <v>40</v>
      </c>
    </row>
    <row r="40" spans="1:3" ht="12.75">
      <c r="A40" s="46">
        <v>54</v>
      </c>
      <c r="B40" s="46" t="s">
        <v>216</v>
      </c>
      <c r="C40" s="46">
        <v>40</v>
      </c>
    </row>
    <row r="41" spans="1:3" ht="12.75">
      <c r="A41" s="46">
        <v>55</v>
      </c>
      <c r="B41" s="46" t="s">
        <v>217</v>
      </c>
      <c r="C41" s="46">
        <v>17</v>
      </c>
    </row>
    <row r="42" spans="1:3" ht="12.75">
      <c r="A42" s="46">
        <v>56</v>
      </c>
      <c r="B42" s="46" t="s">
        <v>218</v>
      </c>
      <c r="C42" s="46">
        <v>42</v>
      </c>
    </row>
    <row r="43" spans="1:3" ht="12.75">
      <c r="A43" s="46">
        <v>57</v>
      </c>
      <c r="B43" s="46" t="s">
        <v>219</v>
      </c>
      <c r="C43" s="46">
        <v>17</v>
      </c>
    </row>
    <row r="44" spans="1:3" ht="12.75">
      <c r="A44" s="46">
        <v>58</v>
      </c>
      <c r="B44" s="46" t="s">
        <v>746</v>
      </c>
      <c r="C44" s="46">
        <v>42</v>
      </c>
    </row>
    <row r="45" spans="1:3" ht="12.75">
      <c r="A45" s="46">
        <v>59</v>
      </c>
      <c r="B45" s="46" t="s">
        <v>220</v>
      </c>
      <c r="C45" s="46">
        <v>42</v>
      </c>
    </row>
    <row r="46" spans="1:3" ht="12.75">
      <c r="A46" s="46">
        <v>60</v>
      </c>
      <c r="B46" s="46" t="s">
        <v>221</v>
      </c>
      <c r="C46" s="46">
        <v>17</v>
      </c>
    </row>
    <row r="47" spans="1:3" ht="12.75">
      <c r="A47" s="46">
        <v>61</v>
      </c>
      <c r="B47" s="46" t="s">
        <v>745</v>
      </c>
      <c r="C47" s="46">
        <v>17.5</v>
      </c>
    </row>
    <row r="48" spans="1:3" ht="12.75">
      <c r="A48" s="46">
        <v>62</v>
      </c>
      <c r="B48" s="46" t="s">
        <v>222</v>
      </c>
      <c r="C48" s="46">
        <v>21</v>
      </c>
    </row>
    <row r="49" spans="1:3" ht="12.75">
      <c r="A49" s="46"/>
      <c r="B49" s="46"/>
      <c r="C49" s="46"/>
    </row>
    <row r="50" spans="1:3" ht="12.75">
      <c r="A50" s="46"/>
      <c r="B50" s="46"/>
      <c r="C50" s="46"/>
    </row>
    <row r="51" spans="1:3" ht="12.75">
      <c r="A51" s="46"/>
      <c r="B51" s="46"/>
      <c r="C51" s="46"/>
    </row>
    <row r="52" spans="1:3" ht="12.75">
      <c r="A52" s="46"/>
      <c r="B52" s="46"/>
      <c r="C52" s="46"/>
    </row>
    <row r="53" spans="1:3" ht="12.75">
      <c r="A53" s="46"/>
      <c r="B53" s="46"/>
      <c r="C53" s="46"/>
    </row>
    <row r="54" spans="1:3" ht="12.75">
      <c r="A54" s="46"/>
      <c r="B54" s="46"/>
      <c r="C54" s="46"/>
    </row>
    <row r="55" spans="1:3" ht="12.75">
      <c r="A55" s="46"/>
      <c r="B55" s="46"/>
      <c r="C55" s="46"/>
    </row>
    <row r="56" spans="1:3" ht="12.75">
      <c r="A56" s="46"/>
      <c r="B56" s="46"/>
      <c r="C56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0"/>
  <sheetViews>
    <sheetView zoomScale="190" zoomScaleNormal="190" zoomScalePageLayoutView="0" workbookViewId="0" topLeftCell="A247">
      <selection activeCell="B65" sqref="B65"/>
    </sheetView>
  </sheetViews>
  <sheetFormatPr defaultColWidth="9.140625" defaultRowHeight="12.75"/>
  <cols>
    <col min="1" max="1" width="9.00390625" style="0" bestFit="1" customWidth="1"/>
    <col min="2" max="2" width="45.00390625" style="50" bestFit="1" customWidth="1"/>
    <col min="3" max="3" width="23.00390625" style="0" bestFit="1" customWidth="1"/>
    <col min="4" max="4" width="11.57421875" style="0" bestFit="1" customWidth="1"/>
  </cols>
  <sheetData>
    <row r="1" spans="1:4" ht="25.5">
      <c r="A1" s="44" t="s">
        <v>251</v>
      </c>
      <c r="B1" s="47" t="s">
        <v>252</v>
      </c>
      <c r="C1" s="48" t="s">
        <v>253</v>
      </c>
      <c r="D1" s="43"/>
    </row>
    <row r="2" spans="1:3" ht="12.75">
      <c r="A2" s="46">
        <v>1</v>
      </c>
      <c r="B2" s="49" t="s">
        <v>254</v>
      </c>
      <c r="C2" s="46">
        <v>600</v>
      </c>
    </row>
    <row r="3" spans="1:3" ht="12.75">
      <c r="A3" s="46">
        <v>2</v>
      </c>
      <c r="B3" s="49" t="s">
        <v>1514</v>
      </c>
      <c r="C3" s="46">
        <v>1000</v>
      </c>
    </row>
    <row r="4" spans="1:3" ht="12.75">
      <c r="A4" s="46">
        <v>3</v>
      </c>
      <c r="B4" s="49" t="s">
        <v>255</v>
      </c>
      <c r="C4" s="46">
        <v>400</v>
      </c>
    </row>
    <row r="5" spans="1:3" ht="12.75">
      <c r="A5" s="46">
        <v>4</v>
      </c>
      <c r="B5" s="49" t="s">
        <v>256</v>
      </c>
      <c r="C5" s="46">
        <v>200</v>
      </c>
    </row>
    <row r="6" spans="1:3" ht="12.75">
      <c r="A6" s="46">
        <v>5</v>
      </c>
      <c r="B6" s="49" t="s">
        <v>257</v>
      </c>
      <c r="C6" s="46">
        <v>600</v>
      </c>
    </row>
    <row r="7" spans="1:3" ht="12.75">
      <c r="A7" s="46">
        <v>6</v>
      </c>
      <c r="B7" s="49" t="s">
        <v>258</v>
      </c>
      <c r="C7" s="46">
        <v>500</v>
      </c>
    </row>
    <row r="8" spans="1:3" ht="12.75">
      <c r="A8" s="46">
        <v>7</v>
      </c>
      <c r="B8" s="49" t="s">
        <v>259</v>
      </c>
      <c r="C8" s="46">
        <v>500</v>
      </c>
    </row>
    <row r="9" spans="1:3" ht="12.75">
      <c r="A9" s="46">
        <v>8</v>
      </c>
      <c r="B9" s="49" t="s">
        <v>260</v>
      </c>
      <c r="C9" s="46">
        <v>400</v>
      </c>
    </row>
    <row r="10" spans="1:3" ht="12.75">
      <c r="A10" s="46">
        <v>9</v>
      </c>
      <c r="B10" s="49" t="s">
        <v>261</v>
      </c>
      <c r="C10" s="46">
        <v>80</v>
      </c>
    </row>
    <row r="11" spans="1:3" ht="12.75">
      <c r="A11" s="46">
        <v>10</v>
      </c>
      <c r="B11" s="49" t="s">
        <v>262</v>
      </c>
      <c r="C11" s="46">
        <v>300</v>
      </c>
    </row>
    <row r="12" spans="1:3" ht="12.75">
      <c r="A12" s="46">
        <v>11</v>
      </c>
      <c r="B12" s="49" t="s">
        <v>1519</v>
      </c>
      <c r="C12" s="46">
        <v>1500</v>
      </c>
    </row>
    <row r="13" spans="1:3" ht="12.75">
      <c r="A13" s="46">
        <v>12</v>
      </c>
      <c r="B13" s="49" t="s">
        <v>263</v>
      </c>
      <c r="C13" s="46">
        <v>200</v>
      </c>
    </row>
    <row r="14" spans="1:3" ht="12.75">
      <c r="A14" s="46">
        <v>13</v>
      </c>
      <c r="B14" s="49" t="s">
        <v>264</v>
      </c>
      <c r="C14" s="46">
        <v>400</v>
      </c>
    </row>
    <row r="15" spans="1:3" ht="12.75">
      <c r="A15" s="46">
        <v>14</v>
      </c>
      <c r="B15" s="49" t="s">
        <v>1522</v>
      </c>
      <c r="C15" s="46">
        <v>80</v>
      </c>
    </row>
    <row r="16" spans="1:3" ht="12.75">
      <c r="A16" s="46">
        <v>15</v>
      </c>
      <c r="B16" s="49" t="s">
        <v>1523</v>
      </c>
      <c r="C16" s="46">
        <v>200</v>
      </c>
    </row>
    <row r="17" spans="1:3" ht="12.75">
      <c r="A17" s="46">
        <v>16</v>
      </c>
      <c r="B17" s="49" t="s">
        <v>265</v>
      </c>
      <c r="C17" s="46">
        <v>200</v>
      </c>
    </row>
    <row r="18" spans="1:3" ht="12.75">
      <c r="A18" s="46">
        <v>17</v>
      </c>
      <c r="B18" s="49" t="s">
        <v>266</v>
      </c>
      <c r="C18" s="46">
        <v>800</v>
      </c>
    </row>
    <row r="19" spans="1:3" ht="12.75">
      <c r="A19" s="46">
        <v>18</v>
      </c>
      <c r="B19" s="49" t="s">
        <v>267</v>
      </c>
      <c r="C19" s="46">
        <v>600</v>
      </c>
    </row>
    <row r="20" spans="1:3" ht="12.75">
      <c r="A20" s="46">
        <v>19</v>
      </c>
      <c r="B20" s="49" t="s">
        <v>268</v>
      </c>
      <c r="C20" s="46">
        <v>700</v>
      </c>
    </row>
    <row r="21" spans="1:3" ht="12.75">
      <c r="A21" s="46">
        <v>20</v>
      </c>
      <c r="B21" s="49" t="s">
        <v>269</v>
      </c>
      <c r="C21" s="46">
        <v>800</v>
      </c>
    </row>
    <row r="22" spans="1:3" ht="12.75">
      <c r="A22" s="46">
        <v>21</v>
      </c>
      <c r="B22" s="49" t="s">
        <v>270</v>
      </c>
      <c r="C22" s="46">
        <v>300</v>
      </c>
    </row>
    <row r="23" spans="1:3" ht="12.75">
      <c r="A23" s="46">
        <v>22</v>
      </c>
      <c r="B23" s="49" t="s">
        <v>271</v>
      </c>
      <c r="C23" s="46">
        <v>400</v>
      </c>
    </row>
    <row r="24" spans="1:3" ht="12.75">
      <c r="A24" s="46">
        <v>23</v>
      </c>
      <c r="B24" s="49" t="s">
        <v>272</v>
      </c>
      <c r="C24" s="46">
        <v>100</v>
      </c>
    </row>
    <row r="25" spans="1:3" ht="12.75">
      <c r="A25" s="46">
        <v>24</v>
      </c>
      <c r="B25" s="49" t="s">
        <v>273</v>
      </c>
      <c r="C25" s="46">
        <v>200</v>
      </c>
    </row>
    <row r="26" spans="1:3" ht="12.75">
      <c r="A26" s="46">
        <v>25</v>
      </c>
      <c r="B26" s="49" t="s">
        <v>274</v>
      </c>
      <c r="C26" s="46">
        <v>300</v>
      </c>
    </row>
    <row r="27" spans="1:3" ht="12.75">
      <c r="A27" s="46">
        <v>26</v>
      </c>
      <c r="B27" s="49" t="s">
        <v>275</v>
      </c>
      <c r="C27" s="46">
        <v>700</v>
      </c>
    </row>
    <row r="28" spans="1:3" ht="12.75">
      <c r="A28" s="46">
        <v>27</v>
      </c>
      <c r="B28" s="49" t="s">
        <v>1530</v>
      </c>
      <c r="C28" s="46">
        <v>1300</v>
      </c>
    </row>
    <row r="29" spans="1:3" ht="12.75">
      <c r="A29" s="46">
        <v>28</v>
      </c>
      <c r="B29" s="49" t="s">
        <v>276</v>
      </c>
      <c r="C29" s="46">
        <v>20</v>
      </c>
    </row>
    <row r="30" spans="1:3" ht="12.75">
      <c r="A30" s="46">
        <v>29</v>
      </c>
      <c r="B30" s="49" t="s">
        <v>1533</v>
      </c>
      <c r="C30" s="46">
        <v>500</v>
      </c>
    </row>
    <row r="31" spans="1:3" ht="12.75">
      <c r="A31" s="46">
        <v>30</v>
      </c>
      <c r="B31" s="49" t="s">
        <v>277</v>
      </c>
      <c r="C31" s="46">
        <v>500</v>
      </c>
    </row>
    <row r="32" spans="1:3" ht="12.75">
      <c r="A32" s="46">
        <v>31</v>
      </c>
      <c r="B32" s="49" t="s">
        <v>278</v>
      </c>
      <c r="C32" s="46">
        <v>800</v>
      </c>
    </row>
    <row r="33" spans="1:3" ht="12.75">
      <c r="A33" s="46">
        <v>32</v>
      </c>
      <c r="B33" s="49" t="s">
        <v>279</v>
      </c>
      <c r="C33" s="46">
        <v>400</v>
      </c>
    </row>
    <row r="34" spans="1:3" ht="12.75">
      <c r="A34" s="46">
        <v>33</v>
      </c>
      <c r="B34" s="49" t="s">
        <v>280</v>
      </c>
      <c r="C34" s="46">
        <v>400</v>
      </c>
    </row>
    <row r="35" spans="1:3" ht="12.75">
      <c r="A35" s="46">
        <v>34</v>
      </c>
      <c r="B35" s="49" t="s">
        <v>281</v>
      </c>
      <c r="C35" s="46">
        <v>2500</v>
      </c>
    </row>
    <row r="36" spans="1:3" ht="12.75">
      <c r="A36" s="46">
        <v>35</v>
      </c>
      <c r="B36" s="49" t="s">
        <v>282</v>
      </c>
      <c r="C36" s="46">
        <v>10500</v>
      </c>
    </row>
    <row r="37" spans="1:3" ht="12.75">
      <c r="A37" s="46">
        <v>36</v>
      </c>
      <c r="B37" s="49" t="s">
        <v>131</v>
      </c>
      <c r="C37" s="46">
        <v>50</v>
      </c>
    </row>
    <row r="38" spans="1:3" ht="12.75">
      <c r="A38" s="46">
        <v>37</v>
      </c>
      <c r="B38" s="49" t="s">
        <v>1535</v>
      </c>
      <c r="C38" s="46">
        <v>700</v>
      </c>
    </row>
    <row r="39" spans="1:3" ht="12.75">
      <c r="A39" s="46">
        <v>38</v>
      </c>
      <c r="B39" s="49" t="s">
        <v>283</v>
      </c>
      <c r="C39" s="46">
        <v>500</v>
      </c>
    </row>
    <row r="40" spans="1:3" ht="12.75">
      <c r="A40" s="46">
        <v>39</v>
      </c>
      <c r="B40" s="49" t="s">
        <v>284</v>
      </c>
      <c r="C40" s="46">
        <v>300</v>
      </c>
    </row>
    <row r="41" spans="1:3" ht="12.75">
      <c r="A41" s="46">
        <v>40</v>
      </c>
      <c r="B41" s="49" t="s">
        <v>285</v>
      </c>
      <c r="C41" s="46">
        <v>300</v>
      </c>
    </row>
    <row r="42" spans="1:3" ht="12.75">
      <c r="A42" s="46">
        <v>41</v>
      </c>
      <c r="B42" s="49" t="s">
        <v>286</v>
      </c>
      <c r="C42" s="46">
        <v>1700</v>
      </c>
    </row>
    <row r="43" spans="1:3" ht="12.75">
      <c r="A43" s="46">
        <v>42</v>
      </c>
      <c r="B43" s="49" t="s">
        <v>287</v>
      </c>
      <c r="C43" s="46">
        <v>200</v>
      </c>
    </row>
    <row r="44" spans="1:3" ht="12.75">
      <c r="A44" s="46">
        <v>43</v>
      </c>
      <c r="B44" s="49" t="s">
        <v>1539</v>
      </c>
      <c r="C44" s="46">
        <v>800</v>
      </c>
    </row>
    <row r="45" spans="1:3" ht="12.75">
      <c r="A45" s="46">
        <v>44</v>
      </c>
      <c r="B45" s="49" t="s">
        <v>288</v>
      </c>
      <c r="C45" s="46">
        <v>700</v>
      </c>
    </row>
    <row r="46" spans="1:3" ht="12.75">
      <c r="A46" s="46">
        <v>45</v>
      </c>
      <c r="B46" s="49" t="s">
        <v>289</v>
      </c>
      <c r="C46" s="46">
        <v>300</v>
      </c>
    </row>
    <row r="47" spans="1:3" ht="12.75">
      <c r="A47" s="46">
        <v>46</v>
      </c>
      <c r="B47" s="49" t="s">
        <v>290</v>
      </c>
      <c r="C47" s="46">
        <v>800</v>
      </c>
    </row>
    <row r="48" spans="1:3" ht="12.75">
      <c r="A48" s="46">
        <v>47</v>
      </c>
      <c r="B48" s="49" t="s">
        <v>291</v>
      </c>
      <c r="C48" s="46">
        <v>150</v>
      </c>
    </row>
    <row r="49" spans="1:3" ht="12.75">
      <c r="A49" s="46">
        <v>48</v>
      </c>
      <c r="B49" s="49" t="s">
        <v>292</v>
      </c>
      <c r="C49" s="46">
        <v>400</v>
      </c>
    </row>
    <row r="50" spans="1:3" ht="12.75">
      <c r="A50" s="46">
        <v>49</v>
      </c>
      <c r="B50" s="49" t="s">
        <v>293</v>
      </c>
      <c r="C50" s="46">
        <v>500</v>
      </c>
    </row>
    <row r="51" spans="1:3" ht="12.75">
      <c r="A51" s="46">
        <v>50</v>
      </c>
      <c r="B51" s="49" t="s">
        <v>1546</v>
      </c>
      <c r="C51" s="46">
        <v>200</v>
      </c>
    </row>
    <row r="52" spans="1:3" ht="12.75">
      <c r="A52" s="46">
        <v>51</v>
      </c>
      <c r="B52" s="49" t="s">
        <v>1547</v>
      </c>
      <c r="C52" s="46">
        <v>80</v>
      </c>
    </row>
    <row r="53" spans="1:3" ht="12.75">
      <c r="A53" s="46">
        <v>52</v>
      </c>
      <c r="B53" s="49" t="s">
        <v>294</v>
      </c>
      <c r="C53" s="46">
        <v>800</v>
      </c>
    </row>
    <row r="54" spans="1:3" ht="12.75">
      <c r="A54" s="46">
        <v>53</v>
      </c>
      <c r="B54" s="49" t="s">
        <v>295</v>
      </c>
      <c r="C54" s="46">
        <v>300</v>
      </c>
    </row>
    <row r="55" spans="1:3" ht="12.75">
      <c r="A55" s="46">
        <v>54</v>
      </c>
      <c r="B55" s="49" t="s">
        <v>1550</v>
      </c>
      <c r="C55" s="46">
        <v>800</v>
      </c>
    </row>
    <row r="56" spans="1:3" ht="12.75">
      <c r="A56" s="46">
        <v>55</v>
      </c>
      <c r="B56" s="49" t="s">
        <v>296</v>
      </c>
      <c r="C56" s="46">
        <v>40</v>
      </c>
    </row>
    <row r="57" spans="1:3" ht="12.75">
      <c r="A57" s="46">
        <v>56</v>
      </c>
      <c r="B57" s="49" t="s">
        <v>1552</v>
      </c>
      <c r="C57" s="46">
        <v>1000</v>
      </c>
    </row>
    <row r="58" spans="1:3" ht="12.75">
      <c r="A58" s="46">
        <v>57</v>
      </c>
      <c r="B58" s="49" t="s">
        <v>297</v>
      </c>
      <c r="C58" s="46">
        <v>80</v>
      </c>
    </row>
    <row r="59" spans="1:3" ht="12.75">
      <c r="A59" s="46">
        <v>58</v>
      </c>
      <c r="B59" s="49" t="s">
        <v>298</v>
      </c>
      <c r="C59" s="46">
        <v>600</v>
      </c>
    </row>
    <row r="60" spans="1:3" ht="12.75">
      <c r="A60" s="46">
        <v>59</v>
      </c>
      <c r="B60" s="49" t="s">
        <v>299</v>
      </c>
      <c r="C60" s="46">
        <v>300</v>
      </c>
    </row>
    <row r="61" spans="1:3" ht="12.75">
      <c r="A61" s="46">
        <v>60</v>
      </c>
      <c r="B61" s="49" t="s">
        <v>300</v>
      </c>
      <c r="C61" s="46">
        <v>80</v>
      </c>
    </row>
    <row r="62" spans="1:3" ht="12.75">
      <c r="A62" s="46">
        <v>61</v>
      </c>
      <c r="B62" s="49" t="s">
        <v>301</v>
      </c>
      <c r="C62" s="46">
        <v>100</v>
      </c>
    </row>
    <row r="63" spans="1:3" ht="12.75">
      <c r="A63" s="46">
        <v>62</v>
      </c>
      <c r="B63" s="49" t="s">
        <v>302</v>
      </c>
      <c r="C63" s="46">
        <v>600</v>
      </c>
    </row>
    <row r="64" spans="1:3" ht="12.75">
      <c r="A64" s="46">
        <v>63</v>
      </c>
      <c r="B64" s="49" t="s">
        <v>303</v>
      </c>
      <c r="C64" s="46">
        <v>1300</v>
      </c>
    </row>
    <row r="65" spans="1:3" ht="12.75">
      <c r="A65" s="46">
        <v>64</v>
      </c>
      <c r="B65" s="49" t="s">
        <v>304</v>
      </c>
      <c r="C65" s="46">
        <v>2100</v>
      </c>
    </row>
    <row r="66" spans="1:3" ht="12.75">
      <c r="A66" s="46">
        <v>65</v>
      </c>
      <c r="B66" s="49" t="s">
        <v>305</v>
      </c>
      <c r="C66" s="46">
        <v>300</v>
      </c>
    </row>
    <row r="67" spans="1:3" ht="12.75">
      <c r="A67" s="46">
        <v>66</v>
      </c>
      <c r="B67" s="49" t="s">
        <v>1559</v>
      </c>
      <c r="C67" s="46">
        <v>200</v>
      </c>
    </row>
    <row r="68" spans="1:3" ht="12.75">
      <c r="A68" s="46">
        <v>67</v>
      </c>
      <c r="B68" s="49" t="s">
        <v>306</v>
      </c>
      <c r="C68" s="46">
        <v>300</v>
      </c>
    </row>
    <row r="69" spans="1:3" ht="12.75">
      <c r="A69" s="46">
        <v>68</v>
      </c>
      <c r="B69" s="49" t="s">
        <v>1560</v>
      </c>
      <c r="C69" s="46">
        <v>1300</v>
      </c>
    </row>
    <row r="70" spans="1:3" ht="12.75">
      <c r="A70" s="46">
        <v>69</v>
      </c>
      <c r="B70" s="49" t="s">
        <v>307</v>
      </c>
      <c r="C70" s="46">
        <v>400</v>
      </c>
    </row>
    <row r="71" spans="1:3" ht="12.75">
      <c r="A71" s="46">
        <v>70</v>
      </c>
      <c r="B71" s="49" t="s">
        <v>308</v>
      </c>
      <c r="C71" s="46">
        <v>300</v>
      </c>
    </row>
    <row r="72" spans="1:3" ht="12.75">
      <c r="A72" s="46">
        <v>71</v>
      </c>
      <c r="B72" s="49" t="s">
        <v>309</v>
      </c>
      <c r="C72" s="46">
        <v>500</v>
      </c>
    </row>
    <row r="73" spans="1:3" ht="12.75">
      <c r="A73" s="46">
        <v>72</v>
      </c>
      <c r="B73" s="49" t="s">
        <v>310</v>
      </c>
      <c r="C73" s="46">
        <v>6000</v>
      </c>
    </row>
    <row r="74" spans="1:3" ht="12.75">
      <c r="A74" s="46">
        <v>73</v>
      </c>
      <c r="B74" s="49" t="s">
        <v>311</v>
      </c>
      <c r="C74" s="46">
        <v>1000</v>
      </c>
    </row>
    <row r="75" spans="1:3" ht="12.75">
      <c r="A75" s="46">
        <v>74</v>
      </c>
      <c r="B75" s="49" t="s">
        <v>312</v>
      </c>
      <c r="C75" s="46">
        <v>500</v>
      </c>
    </row>
    <row r="76" spans="1:3" ht="12.75">
      <c r="A76" s="46">
        <v>75</v>
      </c>
      <c r="B76" s="49" t="s">
        <v>1564</v>
      </c>
      <c r="C76" s="46">
        <v>1000</v>
      </c>
    </row>
    <row r="77" spans="1:3" ht="12.75">
      <c r="A77" s="46">
        <v>76</v>
      </c>
      <c r="B77" s="49" t="s">
        <v>313</v>
      </c>
      <c r="C77" s="46">
        <v>300</v>
      </c>
    </row>
    <row r="78" spans="1:3" ht="12.75">
      <c r="A78" s="46">
        <v>77</v>
      </c>
      <c r="B78" s="49" t="s">
        <v>314</v>
      </c>
      <c r="C78" s="46">
        <v>200</v>
      </c>
    </row>
    <row r="79" spans="1:3" ht="12.75">
      <c r="A79" s="46">
        <v>78</v>
      </c>
      <c r="B79" s="49" t="s">
        <v>315</v>
      </c>
      <c r="C79" s="46">
        <v>800</v>
      </c>
    </row>
    <row r="80" spans="1:3" ht="12.75">
      <c r="A80" s="46">
        <v>79</v>
      </c>
      <c r="B80" s="49" t="s">
        <v>1568</v>
      </c>
      <c r="C80" s="46">
        <v>50</v>
      </c>
    </row>
    <row r="81" spans="1:3" ht="12.75">
      <c r="A81" s="46">
        <v>80</v>
      </c>
      <c r="B81" s="49" t="s">
        <v>316</v>
      </c>
      <c r="C81" s="46">
        <v>600</v>
      </c>
    </row>
    <row r="82" spans="1:3" ht="12.75">
      <c r="A82" s="46">
        <v>81</v>
      </c>
      <c r="B82" s="49" t="s">
        <v>317</v>
      </c>
      <c r="C82" s="46">
        <v>800</v>
      </c>
    </row>
    <row r="83" spans="1:3" ht="12.75">
      <c r="A83" s="46">
        <v>82</v>
      </c>
      <c r="B83" s="49" t="s">
        <v>318</v>
      </c>
      <c r="C83" s="46">
        <v>400</v>
      </c>
    </row>
    <row r="84" spans="1:3" ht="12.75">
      <c r="A84" s="46">
        <v>83</v>
      </c>
      <c r="B84" s="49" t="s">
        <v>319</v>
      </c>
      <c r="C84" s="46">
        <v>1700</v>
      </c>
    </row>
    <row r="85" spans="1:3" ht="12.75">
      <c r="A85" s="46">
        <v>84</v>
      </c>
      <c r="B85" s="49" t="s">
        <v>320</v>
      </c>
      <c r="C85" s="46">
        <v>600</v>
      </c>
    </row>
    <row r="86" spans="1:3" ht="12.75">
      <c r="A86" s="46">
        <v>85</v>
      </c>
      <c r="B86" s="49" t="s">
        <v>321</v>
      </c>
      <c r="C86" s="46">
        <v>1600</v>
      </c>
    </row>
    <row r="87" spans="1:3" ht="12.75">
      <c r="A87" s="46">
        <v>86</v>
      </c>
      <c r="B87" s="49" t="s">
        <v>322</v>
      </c>
      <c r="C87" s="46">
        <v>500</v>
      </c>
    </row>
    <row r="88" spans="1:3" ht="12.75">
      <c r="A88" s="46">
        <v>87</v>
      </c>
      <c r="B88" s="49" t="s">
        <v>323</v>
      </c>
      <c r="C88" s="46">
        <v>700</v>
      </c>
    </row>
    <row r="89" spans="1:3" ht="12.75">
      <c r="A89" s="46">
        <v>88</v>
      </c>
      <c r="B89" s="49" t="s">
        <v>324</v>
      </c>
      <c r="C89" s="46">
        <v>500</v>
      </c>
    </row>
    <row r="90" spans="1:3" ht="12.75">
      <c r="A90" s="46">
        <v>89</v>
      </c>
      <c r="B90" s="49" t="s">
        <v>325</v>
      </c>
      <c r="C90" s="46">
        <v>1000</v>
      </c>
    </row>
    <row r="91" spans="1:3" ht="12.75">
      <c r="A91" s="46">
        <v>90</v>
      </c>
      <c r="B91" s="49" t="s">
        <v>326</v>
      </c>
      <c r="C91" s="46">
        <v>300</v>
      </c>
    </row>
    <row r="92" spans="1:3" ht="12.75">
      <c r="A92" s="46">
        <v>91</v>
      </c>
      <c r="B92" s="49" t="s">
        <v>327</v>
      </c>
      <c r="C92" s="46">
        <v>500</v>
      </c>
    </row>
    <row r="93" spans="1:3" ht="12.75">
      <c r="A93" s="46">
        <v>92</v>
      </c>
      <c r="B93" s="49" t="s">
        <v>328</v>
      </c>
      <c r="C93" s="46">
        <v>300</v>
      </c>
    </row>
    <row r="94" spans="1:3" ht="12.75">
      <c r="A94" s="46">
        <v>93</v>
      </c>
      <c r="B94" s="49" t="s">
        <v>1575</v>
      </c>
      <c r="C94" s="46">
        <v>300</v>
      </c>
    </row>
    <row r="95" spans="1:3" ht="12.75">
      <c r="A95" s="46">
        <v>94</v>
      </c>
      <c r="B95" s="49" t="s">
        <v>329</v>
      </c>
      <c r="C95" s="46">
        <v>300</v>
      </c>
    </row>
    <row r="96" spans="1:3" ht="12.75">
      <c r="A96" s="46">
        <v>95</v>
      </c>
      <c r="B96" s="49" t="s">
        <v>330</v>
      </c>
      <c r="C96" s="46">
        <v>1200</v>
      </c>
    </row>
    <row r="97" spans="1:3" ht="12.75">
      <c r="A97" s="46">
        <v>96</v>
      </c>
      <c r="B97" s="49" t="s">
        <v>331</v>
      </c>
      <c r="C97" s="46">
        <v>1000</v>
      </c>
    </row>
    <row r="98" spans="1:3" ht="12.75">
      <c r="A98" s="46">
        <v>97</v>
      </c>
      <c r="B98" s="49" t="s">
        <v>332</v>
      </c>
      <c r="C98" s="46">
        <v>300</v>
      </c>
    </row>
    <row r="99" spans="1:3" ht="12.75">
      <c r="A99" s="46">
        <v>98</v>
      </c>
      <c r="B99" s="49" t="s">
        <v>333</v>
      </c>
      <c r="C99" s="46">
        <v>400</v>
      </c>
    </row>
    <row r="100" spans="1:3" ht="12.75">
      <c r="A100" s="46">
        <v>99</v>
      </c>
      <c r="B100" s="49" t="s">
        <v>1577</v>
      </c>
      <c r="C100" s="46">
        <v>200</v>
      </c>
    </row>
    <row r="101" spans="1:3" ht="12.75">
      <c r="A101" s="46">
        <v>100</v>
      </c>
      <c r="B101" s="49" t="s">
        <v>334</v>
      </c>
      <c r="C101" s="46">
        <v>400</v>
      </c>
    </row>
    <row r="102" spans="1:3" ht="12.75">
      <c r="A102" s="46">
        <v>101</v>
      </c>
      <c r="B102" s="49" t="s">
        <v>335</v>
      </c>
      <c r="C102" s="46">
        <v>200</v>
      </c>
    </row>
    <row r="103" spans="1:3" ht="12.75">
      <c r="A103" s="46">
        <v>102</v>
      </c>
      <c r="B103" s="49" t="s">
        <v>336</v>
      </c>
      <c r="C103" s="46">
        <v>300</v>
      </c>
    </row>
    <row r="104" spans="1:3" ht="12.75">
      <c r="A104" s="46">
        <v>103</v>
      </c>
      <c r="B104" s="49" t="s">
        <v>337</v>
      </c>
      <c r="C104" s="46">
        <v>500</v>
      </c>
    </row>
    <row r="105" spans="1:3" ht="12.75">
      <c r="A105" s="46">
        <v>104</v>
      </c>
      <c r="B105" s="49" t="s">
        <v>338</v>
      </c>
      <c r="C105" s="46">
        <v>800</v>
      </c>
    </row>
    <row r="106" spans="1:3" ht="12.75">
      <c r="A106" s="46">
        <v>105</v>
      </c>
      <c r="B106" s="49" t="s">
        <v>1584</v>
      </c>
      <c r="C106" s="46">
        <v>300</v>
      </c>
    </row>
    <row r="107" spans="1:3" ht="12.75">
      <c r="A107" s="46">
        <v>106</v>
      </c>
      <c r="B107" s="49" t="s">
        <v>339</v>
      </c>
      <c r="C107" s="46">
        <v>200</v>
      </c>
    </row>
    <row r="108" spans="1:3" ht="12.75">
      <c r="A108" s="46">
        <v>107</v>
      </c>
      <c r="B108" s="49" t="s">
        <v>340</v>
      </c>
      <c r="C108" s="46">
        <v>800</v>
      </c>
    </row>
    <row r="109" spans="1:3" ht="12.75">
      <c r="A109" s="46">
        <v>108</v>
      </c>
      <c r="B109" s="49" t="s">
        <v>341</v>
      </c>
      <c r="C109" s="46">
        <v>600</v>
      </c>
    </row>
    <row r="110" spans="1:3" ht="12.75">
      <c r="A110" s="46">
        <v>109</v>
      </c>
      <c r="B110" s="49" t="s">
        <v>342</v>
      </c>
      <c r="C110" s="46">
        <v>500</v>
      </c>
    </row>
    <row r="111" spans="1:3" ht="12.75">
      <c r="A111" s="46">
        <v>110</v>
      </c>
      <c r="B111" s="49" t="s">
        <v>343</v>
      </c>
      <c r="C111" s="46">
        <v>200</v>
      </c>
    </row>
    <row r="112" spans="1:3" ht="12.75">
      <c r="A112" s="46">
        <v>111</v>
      </c>
      <c r="B112" s="49" t="s">
        <v>344</v>
      </c>
      <c r="C112" s="46">
        <v>300</v>
      </c>
    </row>
    <row r="113" spans="1:3" ht="12.75">
      <c r="A113" s="46">
        <v>112</v>
      </c>
      <c r="B113" s="49" t="s">
        <v>345</v>
      </c>
      <c r="C113" s="46">
        <v>400</v>
      </c>
    </row>
    <row r="114" spans="1:3" ht="12.75">
      <c r="A114" s="46">
        <v>113</v>
      </c>
      <c r="B114" s="49" t="s">
        <v>346</v>
      </c>
      <c r="C114" s="46">
        <v>500</v>
      </c>
    </row>
    <row r="115" spans="1:3" ht="12.75">
      <c r="A115" s="46">
        <v>114</v>
      </c>
      <c r="B115" s="49" t="s">
        <v>347</v>
      </c>
      <c r="C115" s="46">
        <v>1200</v>
      </c>
    </row>
    <row r="116" spans="1:3" ht="12.75">
      <c r="A116" s="46">
        <v>115</v>
      </c>
      <c r="B116" s="49" t="s">
        <v>348</v>
      </c>
      <c r="C116" s="46">
        <v>300</v>
      </c>
    </row>
    <row r="117" spans="1:3" ht="12.75">
      <c r="A117" s="46">
        <v>116</v>
      </c>
      <c r="B117" s="49" t="s">
        <v>349</v>
      </c>
      <c r="C117" s="46">
        <v>400</v>
      </c>
    </row>
    <row r="118" spans="1:3" ht="12.75">
      <c r="A118" s="46">
        <v>117</v>
      </c>
      <c r="B118" s="49" t="s">
        <v>350</v>
      </c>
      <c r="C118" s="46">
        <v>500</v>
      </c>
    </row>
    <row r="119" spans="1:3" ht="12.75">
      <c r="A119" s="46">
        <v>118</v>
      </c>
      <c r="B119" s="49" t="s">
        <v>351</v>
      </c>
      <c r="C119" s="46">
        <v>4000</v>
      </c>
    </row>
    <row r="120" spans="1:3" ht="12.75">
      <c r="A120" s="46">
        <v>119</v>
      </c>
      <c r="B120" s="49" t="s">
        <v>352</v>
      </c>
      <c r="C120" s="46">
        <v>500</v>
      </c>
    </row>
    <row r="121" spans="1:3" ht="12.75">
      <c r="A121" s="46">
        <v>120</v>
      </c>
      <c r="B121" s="49" t="s">
        <v>353</v>
      </c>
      <c r="C121" s="46">
        <v>200</v>
      </c>
    </row>
    <row r="122" spans="1:3" ht="12.75">
      <c r="A122" s="46">
        <v>121</v>
      </c>
      <c r="B122" s="49" t="s">
        <v>354</v>
      </c>
      <c r="C122" s="46">
        <v>200</v>
      </c>
    </row>
    <row r="123" spans="1:3" ht="12.75">
      <c r="A123" s="46">
        <v>122</v>
      </c>
      <c r="B123" s="49" t="s">
        <v>355</v>
      </c>
      <c r="C123" s="46">
        <v>80</v>
      </c>
    </row>
    <row r="124" spans="1:3" ht="12.75">
      <c r="A124" s="46">
        <v>123</v>
      </c>
      <c r="B124" s="49" t="s">
        <v>356</v>
      </c>
      <c r="C124" s="46">
        <v>700</v>
      </c>
    </row>
    <row r="125" spans="1:3" ht="12.75">
      <c r="A125" s="46">
        <v>124</v>
      </c>
      <c r="B125" s="49" t="s">
        <v>357</v>
      </c>
      <c r="C125" s="46">
        <v>700</v>
      </c>
    </row>
    <row r="126" spans="1:3" ht="12.75">
      <c r="A126" s="46">
        <v>125</v>
      </c>
      <c r="B126" s="49" t="s">
        <v>1600</v>
      </c>
      <c r="C126" s="46">
        <v>500</v>
      </c>
    </row>
    <row r="127" spans="1:3" ht="12.75">
      <c r="A127" s="46">
        <v>126</v>
      </c>
      <c r="B127" s="49" t="s">
        <v>358</v>
      </c>
      <c r="C127" s="46">
        <v>800</v>
      </c>
    </row>
    <row r="128" spans="1:3" ht="12.75">
      <c r="A128" s="46">
        <v>127</v>
      </c>
      <c r="B128" s="49" t="s">
        <v>359</v>
      </c>
      <c r="C128" s="46">
        <v>1000</v>
      </c>
    </row>
    <row r="129" spans="1:3" ht="12.75">
      <c r="A129" s="46">
        <v>128</v>
      </c>
      <c r="B129" s="49" t="s">
        <v>360</v>
      </c>
      <c r="C129" s="46">
        <v>800</v>
      </c>
    </row>
    <row r="130" spans="1:3" ht="12.75">
      <c r="A130" s="46">
        <v>129</v>
      </c>
      <c r="B130" s="49" t="s">
        <v>361</v>
      </c>
      <c r="C130" s="46">
        <v>200</v>
      </c>
    </row>
    <row r="131" spans="1:3" ht="12.75">
      <c r="A131" s="46">
        <v>130</v>
      </c>
      <c r="B131" s="49" t="s">
        <v>362</v>
      </c>
      <c r="C131" s="46">
        <v>300</v>
      </c>
    </row>
    <row r="132" spans="1:3" ht="12.75">
      <c r="A132" s="46">
        <v>131</v>
      </c>
      <c r="B132" s="49" t="s">
        <v>363</v>
      </c>
      <c r="C132" s="46">
        <v>400</v>
      </c>
    </row>
    <row r="133" spans="1:3" ht="12.75">
      <c r="A133" s="46">
        <v>132</v>
      </c>
      <c r="B133" s="49" t="s">
        <v>364</v>
      </c>
      <c r="C133" s="46">
        <v>200</v>
      </c>
    </row>
    <row r="134" spans="1:3" ht="12.75">
      <c r="A134" s="46">
        <v>133</v>
      </c>
      <c r="B134" s="49" t="s">
        <v>365</v>
      </c>
      <c r="C134" s="46">
        <v>300</v>
      </c>
    </row>
    <row r="135" spans="1:3" ht="12.75">
      <c r="A135" s="46">
        <v>134</v>
      </c>
      <c r="B135" s="49" t="s">
        <v>366</v>
      </c>
      <c r="C135" s="46">
        <v>400</v>
      </c>
    </row>
    <row r="136" spans="1:3" ht="12.75">
      <c r="A136" s="46">
        <v>135</v>
      </c>
      <c r="B136" s="49" t="s">
        <v>367</v>
      </c>
      <c r="C136" s="46">
        <v>400</v>
      </c>
    </row>
    <row r="137" spans="1:3" ht="12.75">
      <c r="A137" s="46">
        <v>136</v>
      </c>
      <c r="B137" s="49" t="s">
        <v>368</v>
      </c>
      <c r="C137" s="46">
        <v>800</v>
      </c>
    </row>
    <row r="138" spans="1:3" ht="12.75">
      <c r="A138" s="46">
        <v>137</v>
      </c>
      <c r="B138" s="49" t="s">
        <v>369</v>
      </c>
      <c r="C138" s="46">
        <v>800</v>
      </c>
    </row>
    <row r="139" spans="1:3" ht="12.75">
      <c r="A139" s="46">
        <v>138</v>
      </c>
      <c r="B139" s="49" t="s">
        <v>1606</v>
      </c>
      <c r="C139" s="46">
        <v>300</v>
      </c>
    </row>
    <row r="140" spans="1:3" ht="12.75">
      <c r="A140" s="46">
        <v>139</v>
      </c>
      <c r="B140" s="49" t="s">
        <v>370</v>
      </c>
      <c r="C140" s="46">
        <v>80</v>
      </c>
    </row>
    <row r="141" spans="1:3" ht="12.75">
      <c r="A141" s="46">
        <v>140</v>
      </c>
      <c r="B141" s="49" t="s">
        <v>371</v>
      </c>
      <c r="C141" s="46">
        <v>40</v>
      </c>
    </row>
    <row r="142" spans="1:3" ht="12.75">
      <c r="A142" s="46">
        <v>141</v>
      </c>
      <c r="B142" s="49" t="s">
        <v>372</v>
      </c>
      <c r="C142" s="46">
        <v>170</v>
      </c>
    </row>
    <row r="143" spans="1:3" ht="12.75">
      <c r="A143" s="46">
        <v>142</v>
      </c>
      <c r="B143" s="49" t="s">
        <v>373</v>
      </c>
      <c r="C143" s="46">
        <v>120</v>
      </c>
    </row>
    <row r="144" spans="1:3" ht="12.75">
      <c r="A144" s="46">
        <v>143</v>
      </c>
      <c r="B144" s="49" t="s">
        <v>374</v>
      </c>
      <c r="C144" s="46">
        <v>100</v>
      </c>
    </row>
    <row r="145" spans="1:3" ht="12.75">
      <c r="A145" s="46">
        <v>144</v>
      </c>
      <c r="B145" s="49" t="s">
        <v>375</v>
      </c>
      <c r="C145" s="46">
        <v>300</v>
      </c>
    </row>
    <row r="146" spans="1:3" ht="12.75">
      <c r="A146" s="46">
        <v>145</v>
      </c>
      <c r="B146" s="49" t="s">
        <v>376</v>
      </c>
      <c r="C146" s="46">
        <v>200</v>
      </c>
    </row>
    <row r="147" spans="1:3" ht="12.75">
      <c r="A147" s="46">
        <v>146</v>
      </c>
      <c r="B147" s="49" t="s">
        <v>377</v>
      </c>
      <c r="C147" s="46">
        <v>1000</v>
      </c>
    </row>
    <row r="148" spans="1:3" ht="12.75">
      <c r="A148" s="46">
        <v>147</v>
      </c>
      <c r="B148" s="49" t="s">
        <v>378</v>
      </c>
      <c r="C148" s="46">
        <v>80</v>
      </c>
    </row>
    <row r="149" spans="1:3" ht="12.75">
      <c r="A149" s="46">
        <v>148</v>
      </c>
      <c r="B149" s="49" t="s">
        <v>379</v>
      </c>
      <c r="C149" s="46">
        <v>0</v>
      </c>
    </row>
    <row r="150" spans="1:3" ht="12.75">
      <c r="A150" s="46">
        <v>149</v>
      </c>
      <c r="B150" s="49" t="s">
        <v>380</v>
      </c>
      <c r="C150" s="46">
        <v>100</v>
      </c>
    </row>
    <row r="151" spans="1:3" ht="12.75">
      <c r="A151" s="46">
        <v>150</v>
      </c>
      <c r="B151" s="49" t="s">
        <v>1629</v>
      </c>
      <c r="C151" s="46">
        <v>500</v>
      </c>
    </row>
    <row r="152" spans="1:3" ht="12.75">
      <c r="A152" s="46">
        <v>151</v>
      </c>
      <c r="B152" s="49" t="s">
        <v>1630</v>
      </c>
      <c r="C152" s="46">
        <v>200</v>
      </c>
    </row>
    <row r="153" spans="1:3" ht="12.75">
      <c r="A153" s="46">
        <v>152</v>
      </c>
      <c r="B153" s="49" t="s">
        <v>381</v>
      </c>
      <c r="C153" s="46">
        <v>500</v>
      </c>
    </row>
    <row r="154" spans="1:3" ht="12.75">
      <c r="A154" s="46">
        <v>153</v>
      </c>
      <c r="B154" s="49" t="s">
        <v>382</v>
      </c>
      <c r="C154" s="46">
        <v>200</v>
      </c>
    </row>
    <row r="155" spans="1:3" ht="12.75">
      <c r="A155" s="46">
        <v>154</v>
      </c>
      <c r="B155" s="49" t="s">
        <v>383</v>
      </c>
      <c r="C155" s="46">
        <v>300</v>
      </c>
    </row>
    <row r="156" spans="1:3" ht="12.75">
      <c r="A156" s="46">
        <v>155</v>
      </c>
      <c r="B156" s="49" t="s">
        <v>1632</v>
      </c>
      <c r="C156" s="46">
        <v>300</v>
      </c>
    </row>
    <row r="157" spans="1:3" ht="12.75">
      <c r="A157" s="46">
        <v>156</v>
      </c>
      <c r="B157" s="49" t="s">
        <v>384</v>
      </c>
      <c r="C157" s="46">
        <v>600</v>
      </c>
    </row>
    <row r="158" spans="1:3" ht="12.75">
      <c r="A158" s="46">
        <v>157</v>
      </c>
      <c r="B158" s="49" t="s">
        <v>385</v>
      </c>
      <c r="C158" s="46">
        <v>800</v>
      </c>
    </row>
    <row r="159" spans="1:3" ht="12.75">
      <c r="A159" s="46">
        <v>158</v>
      </c>
      <c r="B159" s="49" t="s">
        <v>386</v>
      </c>
      <c r="C159" s="46">
        <v>600</v>
      </c>
    </row>
    <row r="160" spans="1:3" ht="12.75">
      <c r="A160" s="46">
        <v>159</v>
      </c>
      <c r="B160" s="49" t="s">
        <v>387</v>
      </c>
      <c r="C160" s="46">
        <v>1000</v>
      </c>
    </row>
    <row r="161" spans="1:3" ht="12.75">
      <c r="A161" s="46">
        <v>160</v>
      </c>
      <c r="B161" s="49" t="s">
        <v>388</v>
      </c>
      <c r="C161" s="46">
        <v>400</v>
      </c>
    </row>
    <row r="162" spans="1:3" ht="12.75">
      <c r="A162" s="46">
        <v>161</v>
      </c>
      <c r="B162" s="49" t="s">
        <v>1635</v>
      </c>
      <c r="C162" s="46">
        <v>80</v>
      </c>
    </row>
    <row r="163" spans="1:3" ht="12.75">
      <c r="A163" s="46">
        <v>162</v>
      </c>
      <c r="B163" s="49" t="s">
        <v>389</v>
      </c>
      <c r="C163" s="46">
        <v>1000</v>
      </c>
    </row>
    <row r="164" spans="1:3" ht="12.75">
      <c r="A164" s="46">
        <v>163</v>
      </c>
      <c r="B164" s="49" t="s">
        <v>390</v>
      </c>
      <c r="C164" s="46">
        <v>900</v>
      </c>
    </row>
    <row r="165" spans="1:3" ht="12.75">
      <c r="A165" s="46">
        <v>164</v>
      </c>
      <c r="B165" s="49" t="s">
        <v>391</v>
      </c>
      <c r="C165" s="46">
        <v>800</v>
      </c>
    </row>
    <row r="166" spans="1:3" ht="12.75">
      <c r="A166" s="46">
        <v>165</v>
      </c>
      <c r="B166" s="49" t="s">
        <v>392</v>
      </c>
      <c r="C166" s="46">
        <v>400</v>
      </c>
    </row>
    <row r="167" spans="1:3" ht="12.75">
      <c r="A167" s="46">
        <v>166</v>
      </c>
      <c r="B167" s="49" t="s">
        <v>393</v>
      </c>
      <c r="C167" s="46">
        <v>80</v>
      </c>
    </row>
    <row r="168" spans="1:3" ht="12.75">
      <c r="A168" s="46">
        <v>167</v>
      </c>
      <c r="B168" s="49" t="s">
        <v>394</v>
      </c>
      <c r="C168" s="46">
        <v>500</v>
      </c>
    </row>
    <row r="169" spans="1:3" ht="12.75">
      <c r="A169" s="46">
        <v>168</v>
      </c>
      <c r="B169" s="49" t="s">
        <v>395</v>
      </c>
      <c r="C169" s="46">
        <v>500</v>
      </c>
    </row>
    <row r="170" spans="1:3" ht="12.75">
      <c r="A170" s="46">
        <v>169</v>
      </c>
      <c r="B170" s="49" t="s">
        <v>396</v>
      </c>
      <c r="C170" s="46">
        <v>800</v>
      </c>
    </row>
    <row r="171" spans="1:3" ht="25.5">
      <c r="A171" s="46">
        <v>170</v>
      </c>
      <c r="B171" s="49" t="s">
        <v>397</v>
      </c>
      <c r="C171" s="46">
        <v>3400</v>
      </c>
    </row>
    <row r="172" spans="1:3" ht="25.5">
      <c r="A172" s="46">
        <v>171</v>
      </c>
      <c r="B172" s="49" t="s">
        <v>398</v>
      </c>
      <c r="C172" s="46">
        <v>3400</v>
      </c>
    </row>
    <row r="173" spans="1:3" ht="25.5">
      <c r="A173" s="46">
        <v>172</v>
      </c>
      <c r="B173" s="49" t="s">
        <v>399</v>
      </c>
      <c r="C173" s="46">
        <v>3400</v>
      </c>
    </row>
    <row r="174" spans="1:3" ht="25.5">
      <c r="A174" s="46">
        <v>173</v>
      </c>
      <c r="B174" s="49" t="s">
        <v>400</v>
      </c>
      <c r="C174" s="46">
        <v>3400</v>
      </c>
    </row>
    <row r="175" spans="1:3" ht="51">
      <c r="A175" s="46">
        <v>174</v>
      </c>
      <c r="B175" s="49" t="s">
        <v>401</v>
      </c>
      <c r="C175" s="46">
        <v>1700</v>
      </c>
    </row>
    <row r="176" spans="1:3" ht="25.5">
      <c r="A176" s="46">
        <v>175</v>
      </c>
      <c r="B176" s="49" t="s">
        <v>402</v>
      </c>
      <c r="C176" s="46">
        <v>200</v>
      </c>
    </row>
    <row r="177" spans="1:3" ht="12.75">
      <c r="A177" s="46">
        <v>176</v>
      </c>
      <c r="B177" s="49" t="s">
        <v>403</v>
      </c>
      <c r="C177" s="46">
        <v>500</v>
      </c>
    </row>
    <row r="178" spans="1:3" ht="12.75">
      <c r="A178" s="46">
        <v>177</v>
      </c>
      <c r="B178" s="49" t="s">
        <v>404</v>
      </c>
      <c r="C178" s="46">
        <v>300</v>
      </c>
    </row>
    <row r="179" spans="1:3" ht="12.75">
      <c r="A179" s="46">
        <v>178</v>
      </c>
      <c r="B179" s="49" t="s">
        <v>405</v>
      </c>
      <c r="C179" s="46">
        <v>200</v>
      </c>
    </row>
    <row r="180" spans="1:3" ht="12.75">
      <c r="A180" s="46">
        <v>179</v>
      </c>
      <c r="B180" s="49" t="s">
        <v>406</v>
      </c>
      <c r="C180" s="46">
        <v>50</v>
      </c>
    </row>
    <row r="181" spans="1:3" ht="12.75">
      <c r="A181" s="46">
        <v>180</v>
      </c>
      <c r="B181" s="49" t="s">
        <v>407</v>
      </c>
      <c r="C181" s="46">
        <v>400</v>
      </c>
    </row>
    <row r="182" spans="1:3" ht="25.5">
      <c r="A182" s="46">
        <v>181</v>
      </c>
      <c r="B182" s="49" t="s">
        <v>408</v>
      </c>
      <c r="C182" s="46">
        <v>500</v>
      </c>
    </row>
    <row r="183" spans="1:3" ht="25.5">
      <c r="A183" s="46">
        <v>182</v>
      </c>
      <c r="B183" s="49" t="s">
        <v>409</v>
      </c>
      <c r="C183" s="46">
        <v>500</v>
      </c>
    </row>
    <row r="184" spans="1:3" ht="25.5">
      <c r="A184" s="46">
        <v>183</v>
      </c>
      <c r="B184" s="49" t="s">
        <v>410</v>
      </c>
      <c r="C184" s="46">
        <v>500</v>
      </c>
    </row>
    <row r="185" spans="1:3" ht="25.5">
      <c r="A185" s="46">
        <v>184</v>
      </c>
      <c r="B185" s="49" t="s">
        <v>411</v>
      </c>
      <c r="C185" s="46">
        <v>500</v>
      </c>
    </row>
    <row r="186" spans="1:3" ht="51">
      <c r="A186" s="46">
        <v>185</v>
      </c>
      <c r="B186" s="49" t="s">
        <v>412</v>
      </c>
      <c r="C186" s="46">
        <v>500</v>
      </c>
    </row>
    <row r="187" spans="1:3" ht="25.5">
      <c r="A187" s="46">
        <v>186</v>
      </c>
      <c r="B187" s="49" t="s">
        <v>413</v>
      </c>
      <c r="C187" s="46">
        <v>200</v>
      </c>
    </row>
    <row r="188" spans="1:3" ht="12.75">
      <c r="A188" s="46">
        <v>187</v>
      </c>
      <c r="B188" s="49" t="s">
        <v>414</v>
      </c>
      <c r="C188" s="46">
        <v>500</v>
      </c>
    </row>
    <row r="189" spans="1:3" ht="12.75">
      <c r="A189" s="46">
        <v>188</v>
      </c>
      <c r="B189" s="49" t="s">
        <v>415</v>
      </c>
      <c r="C189" s="46">
        <v>50</v>
      </c>
    </row>
    <row r="190" spans="1:3" ht="12.75">
      <c r="A190" s="46">
        <v>189</v>
      </c>
      <c r="B190" s="49" t="s">
        <v>416</v>
      </c>
      <c r="C190" s="46">
        <v>600</v>
      </c>
    </row>
    <row r="191" spans="1:3" ht="12.75">
      <c r="A191" s="46">
        <v>190</v>
      </c>
      <c r="B191" s="49" t="s">
        <v>417</v>
      </c>
      <c r="C191" s="46">
        <v>600</v>
      </c>
    </row>
    <row r="192" spans="1:3" ht="12.75">
      <c r="A192" s="46">
        <v>191</v>
      </c>
      <c r="B192" s="49" t="s">
        <v>418</v>
      </c>
      <c r="C192" s="46">
        <v>80</v>
      </c>
    </row>
    <row r="193" spans="1:3" ht="12.75">
      <c r="A193" s="46">
        <v>192</v>
      </c>
      <c r="B193" s="49" t="s">
        <v>419</v>
      </c>
      <c r="C193" s="46">
        <v>400</v>
      </c>
    </row>
    <row r="194" spans="1:3" ht="12.75">
      <c r="A194" s="46">
        <v>193</v>
      </c>
      <c r="B194" s="49" t="s">
        <v>420</v>
      </c>
      <c r="C194" s="46">
        <v>200</v>
      </c>
    </row>
    <row r="195" spans="1:3" ht="12.75">
      <c r="A195" s="46">
        <v>194</v>
      </c>
      <c r="B195" s="49" t="s">
        <v>421</v>
      </c>
      <c r="C195" s="46">
        <v>500</v>
      </c>
    </row>
    <row r="196" spans="1:3" ht="12.75">
      <c r="A196" s="46">
        <v>195</v>
      </c>
      <c r="B196" s="49" t="s">
        <v>422</v>
      </c>
      <c r="C196" s="46">
        <v>200</v>
      </c>
    </row>
    <row r="197" spans="1:3" ht="12.75">
      <c r="A197" s="46">
        <v>196</v>
      </c>
      <c r="B197" s="49" t="s">
        <v>423</v>
      </c>
      <c r="C197" s="46">
        <v>100</v>
      </c>
    </row>
    <row r="198" spans="1:3" ht="12.75">
      <c r="A198" s="46">
        <v>197</v>
      </c>
      <c r="B198" s="49" t="s">
        <v>424</v>
      </c>
      <c r="C198" s="46">
        <v>200</v>
      </c>
    </row>
    <row r="199" spans="1:3" ht="12.75">
      <c r="A199" s="46">
        <v>198</v>
      </c>
      <c r="B199" s="49" t="s">
        <v>425</v>
      </c>
      <c r="C199" s="46">
        <v>800</v>
      </c>
    </row>
    <row r="200" spans="1:3" ht="12.75">
      <c r="A200" s="46">
        <v>199</v>
      </c>
      <c r="B200" s="49" t="s">
        <v>426</v>
      </c>
      <c r="C200" s="46">
        <v>100</v>
      </c>
    </row>
    <row r="201" spans="1:3" ht="12.75">
      <c r="A201" s="46">
        <v>200</v>
      </c>
      <c r="B201" s="49" t="s">
        <v>427</v>
      </c>
      <c r="C201" s="46">
        <v>200</v>
      </c>
    </row>
    <row r="202" spans="1:3" ht="12.75">
      <c r="A202" s="46">
        <v>201</v>
      </c>
      <c r="B202" s="49" t="s">
        <v>428</v>
      </c>
      <c r="C202" s="46">
        <v>200</v>
      </c>
    </row>
    <row r="203" spans="1:3" ht="12.75">
      <c r="A203" s="46">
        <v>202</v>
      </c>
      <c r="B203" s="49" t="s">
        <v>429</v>
      </c>
      <c r="C203" s="46">
        <v>500</v>
      </c>
    </row>
    <row r="204" spans="1:3" ht="12.75">
      <c r="A204" s="46">
        <v>203</v>
      </c>
      <c r="B204" s="49" t="s">
        <v>430</v>
      </c>
      <c r="C204" s="46">
        <v>400</v>
      </c>
    </row>
    <row r="205" spans="1:3" ht="12.75">
      <c r="A205" s="46">
        <v>204</v>
      </c>
      <c r="B205" s="49" t="s">
        <v>431</v>
      </c>
      <c r="C205" s="46">
        <v>100</v>
      </c>
    </row>
    <row r="206" spans="1:3" ht="12.75">
      <c r="A206" s="46">
        <v>205</v>
      </c>
      <c r="B206" s="49" t="s">
        <v>432</v>
      </c>
      <c r="C206" s="46">
        <v>40</v>
      </c>
    </row>
    <row r="207" spans="1:3" ht="12.75">
      <c r="A207" s="46">
        <v>206</v>
      </c>
      <c r="B207" s="49" t="s">
        <v>433</v>
      </c>
      <c r="C207" s="46">
        <v>200</v>
      </c>
    </row>
    <row r="208" spans="1:3" ht="12.75">
      <c r="A208" s="46">
        <v>207</v>
      </c>
      <c r="B208" s="49" t="s">
        <v>434</v>
      </c>
      <c r="C208" s="46">
        <v>200</v>
      </c>
    </row>
    <row r="209" spans="1:3" ht="12.75">
      <c r="A209" s="46">
        <v>208</v>
      </c>
      <c r="B209" s="49" t="s">
        <v>435</v>
      </c>
      <c r="C209" s="46">
        <v>100</v>
      </c>
    </row>
    <row r="210" spans="1:3" ht="12.75">
      <c r="A210" s="46">
        <v>209</v>
      </c>
      <c r="B210" s="49" t="s">
        <v>132</v>
      </c>
      <c r="C210" s="46">
        <v>200</v>
      </c>
    </row>
    <row r="211" spans="1:3" ht="12.75">
      <c r="A211" s="46">
        <v>210</v>
      </c>
      <c r="B211" s="49" t="s">
        <v>436</v>
      </c>
      <c r="C211" s="46">
        <v>300</v>
      </c>
    </row>
    <row r="212" spans="1:3" ht="12.75">
      <c r="A212" s="46">
        <v>211</v>
      </c>
      <c r="B212" s="49" t="s">
        <v>437</v>
      </c>
      <c r="C212" s="46">
        <v>300</v>
      </c>
    </row>
    <row r="213" spans="1:3" ht="12.75">
      <c r="A213" s="46">
        <v>212</v>
      </c>
      <c r="B213" s="49" t="s">
        <v>438</v>
      </c>
      <c r="C213" s="46">
        <v>200</v>
      </c>
    </row>
    <row r="214" spans="1:3" ht="12.75">
      <c r="A214" s="46">
        <v>213</v>
      </c>
      <c r="B214" s="49" t="s">
        <v>439</v>
      </c>
      <c r="C214" s="46">
        <v>3000</v>
      </c>
    </row>
    <row r="215" spans="1:3" ht="12.75">
      <c r="A215" s="46">
        <v>214</v>
      </c>
      <c r="B215" s="49" t="s">
        <v>440</v>
      </c>
      <c r="C215" s="46">
        <v>800</v>
      </c>
    </row>
    <row r="216" spans="1:3" ht="12.75">
      <c r="A216" s="46">
        <v>215</v>
      </c>
      <c r="B216" s="49" t="s">
        <v>441</v>
      </c>
      <c r="C216" s="46">
        <v>200</v>
      </c>
    </row>
    <row r="217" spans="1:3" ht="12.75">
      <c r="A217" s="46">
        <v>216</v>
      </c>
      <c r="B217" s="49" t="s">
        <v>442</v>
      </c>
      <c r="C217" s="46">
        <v>700</v>
      </c>
    </row>
    <row r="218" spans="1:3" ht="12.75">
      <c r="A218" s="46">
        <v>217</v>
      </c>
      <c r="B218" s="49" t="s">
        <v>443</v>
      </c>
      <c r="C218" s="46">
        <v>600</v>
      </c>
    </row>
    <row r="219" spans="1:3" ht="12.75">
      <c r="A219" s="46">
        <v>218</v>
      </c>
      <c r="B219" s="49" t="s">
        <v>444</v>
      </c>
      <c r="C219" s="46">
        <v>1000</v>
      </c>
    </row>
    <row r="220" spans="1:3" ht="12.75">
      <c r="A220" s="46">
        <v>219</v>
      </c>
      <c r="B220" s="49" t="s">
        <v>445</v>
      </c>
      <c r="C220" s="46">
        <v>400</v>
      </c>
    </row>
    <row r="221" spans="1:3" ht="12.75">
      <c r="A221" s="46">
        <v>220</v>
      </c>
      <c r="B221" s="49" t="s">
        <v>446</v>
      </c>
      <c r="C221" s="46">
        <v>400</v>
      </c>
    </row>
    <row r="222" spans="1:3" ht="12.75">
      <c r="A222" s="46">
        <v>221</v>
      </c>
      <c r="B222" s="49" t="s">
        <v>447</v>
      </c>
      <c r="C222" s="46">
        <v>500</v>
      </c>
    </row>
    <row r="223" spans="1:3" ht="12.75">
      <c r="A223" s="46">
        <v>222</v>
      </c>
      <c r="B223" s="49" t="s">
        <v>448</v>
      </c>
      <c r="C223" s="46">
        <v>700</v>
      </c>
    </row>
    <row r="224" spans="1:3" ht="12.75">
      <c r="A224" s="46">
        <v>223</v>
      </c>
      <c r="B224" s="49" t="s">
        <v>449</v>
      </c>
      <c r="C224" s="46">
        <v>1700</v>
      </c>
    </row>
    <row r="225" spans="1:3" ht="12.75">
      <c r="A225" s="46">
        <v>224</v>
      </c>
      <c r="B225" s="49" t="s">
        <v>450</v>
      </c>
      <c r="C225" s="46">
        <v>200</v>
      </c>
    </row>
    <row r="226" spans="1:3" ht="12.75">
      <c r="A226" s="46">
        <v>225</v>
      </c>
      <c r="B226" s="49" t="s">
        <v>451</v>
      </c>
      <c r="C226" s="46">
        <v>200</v>
      </c>
    </row>
    <row r="227" spans="1:3" ht="12.75">
      <c r="A227" s="46">
        <v>226</v>
      </c>
      <c r="B227" s="49" t="s">
        <v>452</v>
      </c>
      <c r="C227" s="46">
        <v>300</v>
      </c>
    </row>
    <row r="228" spans="1:3" ht="12.75">
      <c r="A228" s="46">
        <v>227</v>
      </c>
      <c r="B228" s="49" t="s">
        <v>453</v>
      </c>
      <c r="C228" s="46">
        <v>300</v>
      </c>
    </row>
    <row r="229" spans="1:3" ht="12.75">
      <c r="A229" s="46">
        <v>228</v>
      </c>
      <c r="B229" s="49" t="s">
        <v>454</v>
      </c>
      <c r="C229" s="46">
        <v>300</v>
      </c>
    </row>
    <row r="230" spans="1:3" ht="12.75">
      <c r="A230" s="46">
        <v>229</v>
      </c>
      <c r="B230" s="49" t="s">
        <v>455</v>
      </c>
      <c r="C230" s="46">
        <v>300</v>
      </c>
    </row>
    <row r="231" spans="1:3" ht="12.75">
      <c r="A231" s="46">
        <v>230</v>
      </c>
      <c r="B231" s="49" t="s">
        <v>456</v>
      </c>
      <c r="C231" s="46">
        <v>100</v>
      </c>
    </row>
    <row r="232" spans="1:3" ht="12.75">
      <c r="A232" s="46">
        <v>231</v>
      </c>
      <c r="B232" s="49" t="s">
        <v>457</v>
      </c>
      <c r="C232" s="46">
        <v>2000</v>
      </c>
    </row>
    <row r="233" spans="1:3" ht="12.75">
      <c r="A233" s="46">
        <v>232</v>
      </c>
      <c r="B233" s="49" t="s">
        <v>1666</v>
      </c>
      <c r="C233" s="46">
        <v>500</v>
      </c>
    </row>
    <row r="234" spans="1:3" ht="12.75">
      <c r="A234" s="46">
        <v>233</v>
      </c>
      <c r="B234" s="49" t="s">
        <v>1671</v>
      </c>
      <c r="C234" s="46">
        <v>40</v>
      </c>
    </row>
    <row r="235" spans="1:3" ht="12.75">
      <c r="A235" s="46">
        <v>234</v>
      </c>
      <c r="B235" s="49" t="s">
        <v>458</v>
      </c>
      <c r="C235" s="46">
        <v>1600</v>
      </c>
    </row>
    <row r="236" spans="1:3" ht="12.75">
      <c r="A236" s="46">
        <v>235</v>
      </c>
      <c r="B236" s="49" t="s">
        <v>459</v>
      </c>
      <c r="C236" s="46">
        <v>400</v>
      </c>
    </row>
    <row r="237" spans="1:3" ht="25.5">
      <c r="A237" s="46">
        <v>236</v>
      </c>
      <c r="B237" s="49" t="s">
        <v>460</v>
      </c>
      <c r="C237" s="46">
        <v>40</v>
      </c>
    </row>
    <row r="238" spans="1:3" ht="12.75">
      <c r="A238" s="46">
        <v>237</v>
      </c>
      <c r="B238" s="49" t="s">
        <v>461</v>
      </c>
      <c r="C238" s="46">
        <v>1000</v>
      </c>
    </row>
    <row r="239" spans="1:3" ht="25.5">
      <c r="A239" s="46">
        <v>238</v>
      </c>
      <c r="B239" s="49" t="s">
        <v>462</v>
      </c>
      <c r="C239" s="46">
        <v>40</v>
      </c>
    </row>
    <row r="240" spans="1:3" ht="12.75">
      <c r="A240" s="46">
        <v>239</v>
      </c>
      <c r="B240" s="49" t="s">
        <v>463</v>
      </c>
      <c r="C240" s="46">
        <v>40</v>
      </c>
    </row>
    <row r="241" spans="1:3" ht="12.75">
      <c r="A241" s="46">
        <v>240</v>
      </c>
      <c r="B241" s="49" t="s">
        <v>464</v>
      </c>
      <c r="C241" s="46">
        <v>40</v>
      </c>
    </row>
    <row r="242" spans="1:3" ht="12.75">
      <c r="A242" s="46">
        <v>241</v>
      </c>
      <c r="B242" s="49" t="s">
        <v>465</v>
      </c>
      <c r="C242" s="46">
        <v>200</v>
      </c>
    </row>
    <row r="243" spans="1:3" ht="12.75">
      <c r="A243" s="46">
        <v>242</v>
      </c>
      <c r="B243" s="49" t="s">
        <v>466</v>
      </c>
      <c r="C243" s="46">
        <v>200</v>
      </c>
    </row>
    <row r="244" spans="1:3" ht="12.75">
      <c r="A244" s="46">
        <v>243</v>
      </c>
      <c r="B244" s="49" t="s">
        <v>467</v>
      </c>
      <c r="C244" s="46">
        <v>300</v>
      </c>
    </row>
    <row r="245" spans="1:3" ht="12.75">
      <c r="A245" s="46">
        <v>244</v>
      </c>
      <c r="B245" s="49" t="s">
        <v>468</v>
      </c>
      <c r="C245" s="46">
        <v>300</v>
      </c>
    </row>
    <row r="246" spans="1:3" ht="12.75">
      <c r="A246" s="46">
        <v>245</v>
      </c>
      <c r="B246" s="49" t="s">
        <v>469</v>
      </c>
      <c r="C246" s="46">
        <v>300</v>
      </c>
    </row>
    <row r="247" spans="1:3" ht="12.75">
      <c r="A247" s="46">
        <v>246</v>
      </c>
      <c r="B247" s="49" t="s">
        <v>1683</v>
      </c>
      <c r="C247" s="46">
        <v>300</v>
      </c>
    </row>
    <row r="248" spans="1:3" ht="12.75">
      <c r="A248" s="46">
        <v>247</v>
      </c>
      <c r="B248" s="49" t="s">
        <v>0</v>
      </c>
      <c r="C248" s="46">
        <v>600</v>
      </c>
    </row>
    <row r="249" spans="1:3" ht="12.75">
      <c r="A249" s="46">
        <v>248</v>
      </c>
      <c r="B249" s="49" t="s">
        <v>470</v>
      </c>
      <c r="C249" s="46">
        <v>700</v>
      </c>
    </row>
    <row r="250" spans="1:3" ht="12.75">
      <c r="A250" s="46">
        <v>249</v>
      </c>
      <c r="B250" s="49" t="s">
        <v>1681</v>
      </c>
      <c r="C250" s="46">
        <v>500</v>
      </c>
    </row>
    <row r="251" spans="1:3" ht="12.75">
      <c r="A251" s="46">
        <v>250</v>
      </c>
      <c r="B251" s="49" t="s">
        <v>471</v>
      </c>
      <c r="C251" s="46">
        <v>500</v>
      </c>
    </row>
    <row r="252" spans="1:3" ht="12.75">
      <c r="A252" s="46">
        <v>251</v>
      </c>
      <c r="B252" s="49" t="s">
        <v>472</v>
      </c>
      <c r="C252" s="46">
        <v>400</v>
      </c>
    </row>
    <row r="253" spans="1:3" ht="12.75">
      <c r="A253" s="46">
        <v>252</v>
      </c>
      <c r="B253" s="49" t="s">
        <v>473</v>
      </c>
      <c r="C253" s="46">
        <v>300</v>
      </c>
    </row>
    <row r="254" spans="1:3" ht="12.75">
      <c r="A254" s="46">
        <v>253</v>
      </c>
      <c r="B254" s="49" t="s">
        <v>3</v>
      </c>
      <c r="C254" s="46">
        <v>300</v>
      </c>
    </row>
    <row r="255" spans="1:3" ht="12.75">
      <c r="A255" s="46">
        <v>254</v>
      </c>
      <c r="B255" s="49" t="s">
        <v>474</v>
      </c>
      <c r="C255" s="46">
        <v>400</v>
      </c>
    </row>
    <row r="256" spans="1:3" ht="12.75">
      <c r="A256" s="46">
        <v>255</v>
      </c>
      <c r="B256" s="49" t="s">
        <v>475</v>
      </c>
      <c r="C256" s="46">
        <v>300</v>
      </c>
    </row>
    <row r="257" spans="1:3" ht="12.75">
      <c r="A257" s="46">
        <v>256</v>
      </c>
      <c r="B257" s="49" t="s">
        <v>476</v>
      </c>
      <c r="C257" s="46">
        <v>40</v>
      </c>
    </row>
    <row r="258" spans="1:3" ht="12.75">
      <c r="A258" s="46">
        <v>257</v>
      </c>
      <c r="B258" s="49" t="s">
        <v>4</v>
      </c>
      <c r="C258" s="46">
        <v>300</v>
      </c>
    </row>
    <row r="259" spans="1:3" ht="12.75">
      <c r="A259" s="46">
        <v>258</v>
      </c>
      <c r="B259" s="49" t="s">
        <v>477</v>
      </c>
      <c r="C259" s="46">
        <v>2100</v>
      </c>
    </row>
    <row r="260" spans="1:3" ht="12.75">
      <c r="A260" s="46">
        <v>259</v>
      </c>
      <c r="B260" s="49" t="s">
        <v>478</v>
      </c>
      <c r="C260" s="46">
        <v>600</v>
      </c>
    </row>
    <row r="261" spans="1:3" ht="12.75">
      <c r="A261" s="46">
        <v>260</v>
      </c>
      <c r="B261" s="49" t="s">
        <v>479</v>
      </c>
      <c r="C261" s="46">
        <v>500</v>
      </c>
    </row>
    <row r="262" spans="1:3" ht="12.75">
      <c r="A262" s="46">
        <v>261</v>
      </c>
      <c r="B262" s="49" t="s">
        <v>480</v>
      </c>
      <c r="C262" s="46">
        <v>1000</v>
      </c>
    </row>
    <row r="263" spans="1:3" ht="12.75">
      <c r="A263" s="46">
        <v>262</v>
      </c>
      <c r="B263" s="49" t="s">
        <v>481</v>
      </c>
      <c r="C263" s="46">
        <v>900</v>
      </c>
    </row>
    <row r="264" spans="1:3" ht="12.75">
      <c r="A264" s="46">
        <v>263</v>
      </c>
      <c r="B264" s="49" t="s">
        <v>9</v>
      </c>
      <c r="C264" s="46">
        <v>300</v>
      </c>
    </row>
    <row r="265" spans="1:3" ht="12.75">
      <c r="A265" s="46">
        <v>264</v>
      </c>
      <c r="B265" s="49" t="s">
        <v>482</v>
      </c>
      <c r="C265" s="46">
        <v>300</v>
      </c>
    </row>
    <row r="266" spans="1:3" ht="12.75">
      <c r="A266" s="46">
        <v>265</v>
      </c>
      <c r="B266" s="49" t="s">
        <v>483</v>
      </c>
      <c r="C266" s="46">
        <v>200</v>
      </c>
    </row>
    <row r="267" spans="1:3" ht="12.75">
      <c r="A267" s="46">
        <v>266</v>
      </c>
      <c r="B267" s="49" t="s">
        <v>484</v>
      </c>
      <c r="C267" s="46">
        <v>250</v>
      </c>
    </row>
    <row r="268" spans="1:3" ht="12.75">
      <c r="A268" s="46">
        <v>267</v>
      </c>
      <c r="B268" s="49" t="s">
        <v>485</v>
      </c>
      <c r="C268" s="46">
        <v>300</v>
      </c>
    </row>
    <row r="269" spans="1:3" ht="12.75">
      <c r="A269" s="46">
        <v>268</v>
      </c>
      <c r="B269" s="49" t="s">
        <v>486</v>
      </c>
      <c r="C269" s="46">
        <v>40</v>
      </c>
    </row>
    <row r="270" spans="1:3" ht="12.75">
      <c r="A270" s="46">
        <v>269</v>
      </c>
      <c r="B270" s="49" t="s">
        <v>487</v>
      </c>
      <c r="C270" s="46">
        <v>300</v>
      </c>
    </row>
    <row r="271" spans="1:3" ht="12.75">
      <c r="A271" s="46">
        <v>270</v>
      </c>
      <c r="B271" s="49" t="s">
        <v>12</v>
      </c>
      <c r="C271" s="46">
        <v>300</v>
      </c>
    </row>
    <row r="272" spans="1:3" ht="12.75">
      <c r="A272" s="46">
        <v>271</v>
      </c>
      <c r="B272" s="49" t="s">
        <v>488</v>
      </c>
      <c r="C272" s="46">
        <v>230</v>
      </c>
    </row>
    <row r="273" spans="1:3" ht="12.75">
      <c r="A273" s="46">
        <v>272</v>
      </c>
      <c r="B273" s="49" t="s">
        <v>489</v>
      </c>
      <c r="C273" s="46">
        <v>200</v>
      </c>
    </row>
    <row r="274" spans="1:3" ht="12.75">
      <c r="A274" s="46">
        <v>273</v>
      </c>
      <c r="B274" s="49" t="s">
        <v>490</v>
      </c>
      <c r="C274" s="46">
        <v>300</v>
      </c>
    </row>
    <row r="275" spans="1:3" ht="12.75">
      <c r="A275" s="46">
        <v>274</v>
      </c>
      <c r="B275" s="49" t="s">
        <v>20</v>
      </c>
      <c r="C275" s="46">
        <v>300</v>
      </c>
    </row>
    <row r="276" spans="1:3" ht="25.5">
      <c r="A276" s="46">
        <v>275</v>
      </c>
      <c r="B276" s="49" t="s">
        <v>491</v>
      </c>
      <c r="C276" s="46">
        <v>500</v>
      </c>
    </row>
    <row r="277" spans="1:3" ht="25.5">
      <c r="A277" s="46">
        <v>276</v>
      </c>
      <c r="B277" s="49" t="s">
        <v>492</v>
      </c>
      <c r="C277" s="46">
        <v>80</v>
      </c>
    </row>
    <row r="278" spans="1:3" ht="12.75">
      <c r="A278" s="46">
        <v>277</v>
      </c>
      <c r="B278" s="49" t="s">
        <v>493</v>
      </c>
      <c r="C278" s="46">
        <v>200</v>
      </c>
    </row>
    <row r="279" spans="1:3" ht="12.75">
      <c r="A279" s="46">
        <v>278</v>
      </c>
      <c r="B279" s="49" t="s">
        <v>494</v>
      </c>
      <c r="C279" s="46">
        <v>2000</v>
      </c>
    </row>
    <row r="280" spans="1:3" ht="12.75">
      <c r="A280" s="46">
        <v>279</v>
      </c>
      <c r="B280" s="49" t="s">
        <v>495</v>
      </c>
      <c r="C280" s="46">
        <v>400</v>
      </c>
    </row>
    <row r="281" spans="1:3" ht="12.75">
      <c r="A281" s="46">
        <v>280</v>
      </c>
      <c r="B281" s="49" t="s">
        <v>496</v>
      </c>
      <c r="C281" s="46">
        <v>200</v>
      </c>
    </row>
    <row r="282" spans="1:3" ht="12.75">
      <c r="A282" s="46">
        <v>281</v>
      </c>
      <c r="B282" s="49" t="s">
        <v>497</v>
      </c>
      <c r="C282" s="46">
        <v>500</v>
      </c>
    </row>
    <row r="283" spans="1:3" ht="12.75">
      <c r="A283" s="46">
        <v>282</v>
      </c>
      <c r="B283" s="49" t="s">
        <v>498</v>
      </c>
      <c r="C283" s="46">
        <v>400</v>
      </c>
    </row>
    <row r="284" spans="1:3" ht="12.75">
      <c r="A284" s="46">
        <v>283</v>
      </c>
      <c r="B284" s="49" t="s">
        <v>499</v>
      </c>
      <c r="C284" s="46">
        <v>800</v>
      </c>
    </row>
    <row r="285" spans="1:3" ht="12.75">
      <c r="A285" s="46">
        <v>284</v>
      </c>
      <c r="B285" s="49" t="s">
        <v>28</v>
      </c>
      <c r="C285" s="46">
        <v>1000</v>
      </c>
    </row>
    <row r="286" spans="1:3" ht="12.75">
      <c r="A286" s="46">
        <v>285</v>
      </c>
      <c r="B286" s="49" t="s">
        <v>500</v>
      </c>
      <c r="C286" s="46">
        <v>800</v>
      </c>
    </row>
    <row r="287" spans="1:3" ht="12.75">
      <c r="A287" s="46">
        <v>286</v>
      </c>
      <c r="B287" s="49" t="s">
        <v>501</v>
      </c>
      <c r="C287" s="46">
        <v>40</v>
      </c>
    </row>
    <row r="288" spans="1:3" ht="12.75">
      <c r="A288" s="46">
        <v>287</v>
      </c>
      <c r="B288" s="49" t="s">
        <v>502</v>
      </c>
      <c r="C288" s="46">
        <v>80</v>
      </c>
    </row>
    <row r="289" spans="1:3" ht="12.75">
      <c r="A289" s="46">
        <v>288</v>
      </c>
      <c r="B289" s="49" t="s">
        <v>29</v>
      </c>
      <c r="C289" s="46">
        <v>400</v>
      </c>
    </row>
    <row r="290" spans="1:3" ht="12.75">
      <c r="A290" s="46">
        <v>289</v>
      </c>
      <c r="B290" s="49" t="s">
        <v>503</v>
      </c>
      <c r="C290" s="46">
        <v>2000</v>
      </c>
    </row>
    <row r="291" spans="1:3" ht="12.75">
      <c r="A291" s="46">
        <v>290</v>
      </c>
      <c r="B291" s="49" t="s">
        <v>504</v>
      </c>
      <c r="C291" s="46">
        <v>600</v>
      </c>
    </row>
    <row r="292" spans="1:3" ht="12.75">
      <c r="A292" s="46">
        <v>291</v>
      </c>
      <c r="B292" s="49" t="s">
        <v>505</v>
      </c>
      <c r="C292" s="46">
        <v>600</v>
      </c>
    </row>
    <row r="293" spans="1:3" ht="12.75">
      <c r="A293" s="46">
        <v>292</v>
      </c>
      <c r="B293" s="49" t="s">
        <v>31</v>
      </c>
      <c r="C293" s="46">
        <v>200</v>
      </c>
    </row>
    <row r="294" spans="1:3" ht="12.75">
      <c r="A294" s="46">
        <v>293</v>
      </c>
      <c r="B294" s="49" t="s">
        <v>32</v>
      </c>
      <c r="C294" s="46">
        <v>800</v>
      </c>
    </row>
    <row r="295" spans="1:3" ht="12.75">
      <c r="A295" s="46">
        <v>294</v>
      </c>
      <c r="B295" s="49" t="s">
        <v>506</v>
      </c>
      <c r="C295" s="46">
        <v>100</v>
      </c>
    </row>
    <row r="296" spans="1:3" ht="12.75">
      <c r="A296" s="46">
        <v>295</v>
      </c>
      <c r="B296" s="49" t="s">
        <v>507</v>
      </c>
      <c r="C296" s="46">
        <v>400</v>
      </c>
    </row>
    <row r="297" spans="1:3" ht="12.75">
      <c r="A297" s="46">
        <v>296</v>
      </c>
      <c r="B297" s="49" t="s">
        <v>508</v>
      </c>
      <c r="C297" s="46">
        <v>400</v>
      </c>
    </row>
    <row r="298" spans="1:3" ht="12.75">
      <c r="A298" s="46">
        <v>297</v>
      </c>
      <c r="B298" s="49" t="s">
        <v>36</v>
      </c>
      <c r="C298" s="46">
        <v>400</v>
      </c>
    </row>
    <row r="299" spans="1:3" ht="12.75">
      <c r="A299" s="46">
        <v>298</v>
      </c>
      <c r="B299" s="49" t="s">
        <v>509</v>
      </c>
      <c r="C299" s="46">
        <v>500</v>
      </c>
    </row>
    <row r="300" spans="1:3" ht="12.75">
      <c r="A300" s="46">
        <v>299</v>
      </c>
      <c r="B300" s="49" t="s">
        <v>510</v>
      </c>
      <c r="C300" s="46">
        <v>800</v>
      </c>
    </row>
    <row r="301" spans="1:3" ht="12.75">
      <c r="A301" s="46">
        <v>300</v>
      </c>
      <c r="B301" s="49" t="s">
        <v>511</v>
      </c>
      <c r="C301" s="46">
        <v>400</v>
      </c>
    </row>
    <row r="302" spans="1:3" ht="12.75">
      <c r="A302" s="46">
        <v>301</v>
      </c>
      <c r="B302" s="49" t="s">
        <v>512</v>
      </c>
      <c r="C302" s="46">
        <v>250</v>
      </c>
    </row>
    <row r="303" spans="1:3" ht="12.75">
      <c r="A303" s="46">
        <v>302</v>
      </c>
      <c r="B303" s="49" t="s">
        <v>513</v>
      </c>
      <c r="C303" s="46">
        <v>3400</v>
      </c>
    </row>
    <row r="304" spans="1:3" ht="12.75">
      <c r="A304" s="46">
        <v>303</v>
      </c>
      <c r="B304" s="49" t="s">
        <v>43</v>
      </c>
      <c r="C304" s="46">
        <v>300</v>
      </c>
    </row>
    <row r="305" spans="1:3" ht="12.75">
      <c r="A305" s="46">
        <v>304</v>
      </c>
      <c r="B305" s="49" t="s">
        <v>44</v>
      </c>
      <c r="C305" s="46">
        <v>1000</v>
      </c>
    </row>
    <row r="306" spans="1:3" ht="12.75">
      <c r="A306" s="46">
        <v>305</v>
      </c>
      <c r="B306" s="49" t="s">
        <v>514</v>
      </c>
      <c r="C306" s="46">
        <v>600</v>
      </c>
    </row>
    <row r="307" spans="1:3" ht="12.75">
      <c r="A307" s="46">
        <v>306</v>
      </c>
      <c r="B307" s="49" t="s">
        <v>515</v>
      </c>
      <c r="C307" s="46">
        <v>1200</v>
      </c>
    </row>
    <row r="308" spans="1:3" ht="12.75">
      <c r="A308" s="46">
        <v>307</v>
      </c>
      <c r="B308" s="49" t="s">
        <v>516</v>
      </c>
      <c r="C308" s="46">
        <v>300</v>
      </c>
    </row>
    <row r="309" spans="1:3" ht="12.75">
      <c r="A309" s="46">
        <v>308</v>
      </c>
      <c r="B309" s="49" t="s">
        <v>517</v>
      </c>
      <c r="C309" s="46">
        <v>300</v>
      </c>
    </row>
    <row r="310" spans="1:3" ht="12.75">
      <c r="A310" s="46">
        <v>309</v>
      </c>
      <c r="B310" s="49" t="s">
        <v>518</v>
      </c>
      <c r="C310" s="46">
        <v>500</v>
      </c>
    </row>
    <row r="311" spans="1:3" ht="12.75">
      <c r="A311" s="46">
        <v>310</v>
      </c>
      <c r="B311" s="49" t="s">
        <v>519</v>
      </c>
      <c r="C311" s="46">
        <v>700</v>
      </c>
    </row>
    <row r="312" spans="1:3" ht="12.75">
      <c r="A312" s="46">
        <v>311</v>
      </c>
      <c r="B312" s="49" t="s">
        <v>520</v>
      </c>
      <c r="C312" s="46">
        <v>500</v>
      </c>
    </row>
    <row r="313" spans="1:3" ht="12.75">
      <c r="A313" s="46">
        <v>312</v>
      </c>
      <c r="B313" s="49" t="s">
        <v>521</v>
      </c>
      <c r="C313" s="46">
        <v>600</v>
      </c>
    </row>
    <row r="314" spans="1:3" ht="12.75">
      <c r="A314" s="46">
        <v>313</v>
      </c>
      <c r="B314" s="49" t="s">
        <v>522</v>
      </c>
      <c r="C314" s="46">
        <v>800</v>
      </c>
    </row>
    <row r="315" spans="1:3" ht="12.75">
      <c r="A315" s="46">
        <v>314</v>
      </c>
      <c r="B315" s="49" t="s">
        <v>523</v>
      </c>
      <c r="C315" s="46">
        <v>80</v>
      </c>
    </row>
    <row r="316" spans="1:3" ht="12.75">
      <c r="A316" s="46">
        <v>315</v>
      </c>
      <c r="B316" s="49" t="s">
        <v>524</v>
      </c>
      <c r="C316" s="46">
        <v>300</v>
      </c>
    </row>
    <row r="317" spans="1:3" ht="12.75">
      <c r="A317" s="46">
        <v>316</v>
      </c>
      <c r="B317" s="49" t="s">
        <v>525</v>
      </c>
      <c r="C317" s="46">
        <v>200</v>
      </c>
    </row>
    <row r="318" spans="1:3" ht="12.75">
      <c r="A318" s="46">
        <v>317</v>
      </c>
      <c r="B318" s="49" t="s">
        <v>526</v>
      </c>
      <c r="C318" s="46">
        <v>300</v>
      </c>
    </row>
    <row r="319" spans="1:3" ht="12.75">
      <c r="A319" s="46">
        <v>318</v>
      </c>
      <c r="B319" s="49" t="s">
        <v>55</v>
      </c>
      <c r="C319" s="46">
        <v>500</v>
      </c>
    </row>
    <row r="320" spans="1:3" ht="12.75">
      <c r="A320" s="46">
        <v>319</v>
      </c>
      <c r="B320" s="49" t="s">
        <v>527</v>
      </c>
      <c r="C320" s="46">
        <v>600</v>
      </c>
    </row>
    <row r="321" spans="1:3" ht="12.75">
      <c r="A321" s="46">
        <v>320</v>
      </c>
      <c r="B321" s="49" t="s">
        <v>528</v>
      </c>
      <c r="C321" s="46">
        <v>800</v>
      </c>
    </row>
    <row r="322" spans="1:3" ht="12.75">
      <c r="A322" s="46">
        <v>321</v>
      </c>
      <c r="B322" s="49" t="s">
        <v>529</v>
      </c>
      <c r="C322" s="46">
        <v>500</v>
      </c>
    </row>
    <row r="323" spans="1:3" ht="12.75">
      <c r="A323" s="46">
        <v>322</v>
      </c>
      <c r="B323" s="49" t="s">
        <v>58</v>
      </c>
      <c r="C323" s="46">
        <v>800</v>
      </c>
    </row>
    <row r="324" spans="1:3" ht="12.75">
      <c r="A324" s="46">
        <v>323</v>
      </c>
      <c r="B324" s="49" t="s">
        <v>530</v>
      </c>
      <c r="C324" s="46">
        <v>1000</v>
      </c>
    </row>
    <row r="325" spans="1:3" ht="12.75">
      <c r="A325" s="46">
        <v>324</v>
      </c>
      <c r="B325" s="49" t="s">
        <v>531</v>
      </c>
      <c r="C325" s="46">
        <v>3000</v>
      </c>
    </row>
    <row r="326" spans="1:3" ht="12.75">
      <c r="A326" s="46">
        <v>325</v>
      </c>
      <c r="B326" s="49" t="s">
        <v>532</v>
      </c>
      <c r="C326" s="46">
        <v>600</v>
      </c>
    </row>
    <row r="327" spans="1:3" ht="12.75">
      <c r="A327" s="46">
        <v>326</v>
      </c>
      <c r="B327" s="49" t="s">
        <v>60</v>
      </c>
      <c r="C327" s="46">
        <v>400</v>
      </c>
    </row>
    <row r="328" spans="1:3" ht="12.75">
      <c r="A328" s="46">
        <v>327</v>
      </c>
      <c r="B328" s="49" t="s">
        <v>61</v>
      </c>
      <c r="C328" s="46">
        <v>700</v>
      </c>
    </row>
    <row r="329" spans="1:3" ht="12.75">
      <c r="A329" s="46">
        <v>328</v>
      </c>
      <c r="B329" s="49" t="s">
        <v>533</v>
      </c>
      <c r="C329" s="46">
        <v>285</v>
      </c>
    </row>
    <row r="330" spans="1:3" ht="12.75">
      <c r="A330" s="46">
        <v>329</v>
      </c>
      <c r="B330" s="49" t="s">
        <v>534</v>
      </c>
      <c r="C330" s="46">
        <v>300</v>
      </c>
    </row>
    <row r="331" spans="1:3" ht="12.75">
      <c r="A331" s="46">
        <v>330</v>
      </c>
      <c r="B331" s="49" t="s">
        <v>535</v>
      </c>
      <c r="C331" s="46">
        <v>400</v>
      </c>
    </row>
    <row r="332" spans="1:3" ht="12.75">
      <c r="A332" s="46">
        <v>331</v>
      </c>
      <c r="B332" s="49" t="s">
        <v>536</v>
      </c>
      <c r="C332" s="46">
        <v>300</v>
      </c>
    </row>
    <row r="333" spans="1:3" ht="12.75">
      <c r="A333" s="46">
        <v>332</v>
      </c>
      <c r="B333" s="49" t="s">
        <v>537</v>
      </c>
      <c r="C333" s="46">
        <v>600</v>
      </c>
    </row>
    <row r="334" spans="1:3" ht="12.75">
      <c r="A334" s="46">
        <v>333</v>
      </c>
      <c r="B334" s="49" t="s">
        <v>67</v>
      </c>
      <c r="C334" s="46">
        <v>300</v>
      </c>
    </row>
    <row r="335" spans="1:3" ht="12.75">
      <c r="A335" s="46">
        <v>334</v>
      </c>
      <c r="B335" s="49" t="s">
        <v>538</v>
      </c>
      <c r="C335" s="46">
        <v>210</v>
      </c>
    </row>
    <row r="336" spans="1:3" ht="12.75">
      <c r="A336" s="46">
        <v>335</v>
      </c>
      <c r="B336" s="49" t="s">
        <v>70</v>
      </c>
      <c r="C336" s="46">
        <v>300</v>
      </c>
    </row>
    <row r="337" spans="1:3" ht="12.75">
      <c r="A337" s="46">
        <v>336</v>
      </c>
      <c r="B337" s="49" t="s">
        <v>69</v>
      </c>
      <c r="C337" s="46">
        <v>300</v>
      </c>
    </row>
    <row r="338" spans="1:3" ht="12.75">
      <c r="A338" s="46">
        <v>337</v>
      </c>
      <c r="B338" s="49" t="s">
        <v>539</v>
      </c>
      <c r="C338" s="46">
        <v>200</v>
      </c>
    </row>
    <row r="339" spans="1:3" ht="12.75">
      <c r="A339" s="46">
        <v>338</v>
      </c>
      <c r="B339" s="49" t="s">
        <v>540</v>
      </c>
      <c r="C339" s="46">
        <v>3000</v>
      </c>
    </row>
    <row r="340" spans="1:3" ht="12.75">
      <c r="A340" s="46">
        <v>339</v>
      </c>
      <c r="B340" s="49" t="s">
        <v>541</v>
      </c>
      <c r="C340" s="46">
        <v>80</v>
      </c>
    </row>
    <row r="341" spans="1:3" ht="12.75">
      <c r="A341" s="46">
        <v>340</v>
      </c>
      <c r="B341" s="49" t="s">
        <v>542</v>
      </c>
      <c r="C341" s="46">
        <v>40</v>
      </c>
    </row>
    <row r="342" spans="1:3" ht="12.75">
      <c r="A342" s="46">
        <v>341</v>
      </c>
      <c r="B342" s="49" t="s">
        <v>543</v>
      </c>
      <c r="C342" s="46">
        <v>200</v>
      </c>
    </row>
    <row r="343" spans="1:3" ht="12.75">
      <c r="A343" s="46">
        <v>342</v>
      </c>
      <c r="B343" s="49" t="s">
        <v>72</v>
      </c>
      <c r="C343" s="46">
        <v>700</v>
      </c>
    </row>
    <row r="344" spans="1:3" ht="12.75">
      <c r="A344" s="46">
        <v>343</v>
      </c>
      <c r="B344" s="49" t="s">
        <v>73</v>
      </c>
      <c r="C344" s="46">
        <v>100</v>
      </c>
    </row>
    <row r="345" spans="1:3" ht="12.75">
      <c r="A345" s="46">
        <v>344</v>
      </c>
      <c r="B345" s="49" t="s">
        <v>544</v>
      </c>
      <c r="C345" s="46">
        <v>600</v>
      </c>
    </row>
    <row r="346" spans="1:3" ht="12.75">
      <c r="A346" s="46">
        <v>345</v>
      </c>
      <c r="B346" s="49" t="s">
        <v>545</v>
      </c>
      <c r="C346" s="46">
        <v>600</v>
      </c>
    </row>
    <row r="347" spans="1:3" ht="12.75">
      <c r="A347" s="46">
        <v>346</v>
      </c>
      <c r="B347" s="49" t="s">
        <v>546</v>
      </c>
      <c r="C347" s="46">
        <v>700</v>
      </c>
    </row>
    <row r="348" spans="1:3" ht="25.5">
      <c r="A348" s="46">
        <v>347</v>
      </c>
      <c r="B348" s="49" t="s">
        <v>547</v>
      </c>
      <c r="C348" s="46">
        <v>700</v>
      </c>
    </row>
    <row r="349" spans="1:3" ht="12.75">
      <c r="A349" s="46">
        <v>348</v>
      </c>
      <c r="B349" s="49" t="s">
        <v>548</v>
      </c>
      <c r="C349" s="46">
        <v>600</v>
      </c>
    </row>
    <row r="350" spans="1:3" ht="12.75">
      <c r="A350" s="46">
        <v>349</v>
      </c>
      <c r="B350" s="49" t="s">
        <v>549</v>
      </c>
      <c r="C350" s="46">
        <v>1000</v>
      </c>
    </row>
    <row r="351" spans="1:3" ht="12.75">
      <c r="A351" s="46">
        <v>350</v>
      </c>
      <c r="B351" s="49" t="s">
        <v>550</v>
      </c>
      <c r="C351" s="46">
        <v>1300</v>
      </c>
    </row>
    <row r="352" spans="1:3" ht="12.75">
      <c r="A352" s="46">
        <v>351</v>
      </c>
      <c r="B352" s="49" t="s">
        <v>551</v>
      </c>
      <c r="C352" s="46">
        <v>1700</v>
      </c>
    </row>
    <row r="353" spans="1:3" ht="12.75">
      <c r="A353" s="46">
        <v>352</v>
      </c>
      <c r="B353" s="49" t="s">
        <v>552</v>
      </c>
      <c r="C353" s="46">
        <v>600</v>
      </c>
    </row>
    <row r="354" spans="1:3" ht="12.75">
      <c r="A354" s="46">
        <v>353</v>
      </c>
      <c r="B354" s="49" t="s">
        <v>553</v>
      </c>
      <c r="C354" s="46">
        <v>1000</v>
      </c>
    </row>
    <row r="355" spans="1:3" ht="12.75">
      <c r="A355" s="46">
        <v>354</v>
      </c>
      <c r="B355" s="49" t="s">
        <v>554</v>
      </c>
      <c r="C355" s="46">
        <v>200</v>
      </c>
    </row>
    <row r="356" spans="1:3" ht="12.75">
      <c r="A356" s="46">
        <v>355</v>
      </c>
      <c r="B356" s="49" t="s">
        <v>555</v>
      </c>
      <c r="C356" s="46">
        <v>800</v>
      </c>
    </row>
    <row r="357" spans="1:3" ht="12.75">
      <c r="A357" s="46">
        <v>356</v>
      </c>
      <c r="B357" s="49" t="s">
        <v>556</v>
      </c>
      <c r="C357" s="46">
        <v>200</v>
      </c>
    </row>
    <row r="358" spans="1:3" ht="12.75">
      <c r="A358" s="46">
        <v>357</v>
      </c>
      <c r="B358" s="49" t="s">
        <v>557</v>
      </c>
      <c r="C358" s="46">
        <v>80</v>
      </c>
    </row>
    <row r="359" spans="1:3" ht="12.75">
      <c r="A359" s="46">
        <v>358</v>
      </c>
      <c r="B359" s="49" t="s">
        <v>558</v>
      </c>
      <c r="C359" s="46">
        <v>200</v>
      </c>
    </row>
    <row r="360" spans="1:3" ht="12.75">
      <c r="A360" s="46">
        <v>359</v>
      </c>
      <c r="B360" s="49" t="s">
        <v>559</v>
      </c>
      <c r="C360" s="46">
        <v>500</v>
      </c>
    </row>
    <row r="361" spans="1:3" ht="12.75">
      <c r="A361" s="46">
        <v>360</v>
      </c>
      <c r="B361" s="49" t="s">
        <v>560</v>
      </c>
      <c r="C361" s="46">
        <v>2000</v>
      </c>
    </row>
    <row r="362" spans="1:3" ht="12.75">
      <c r="A362" s="46">
        <v>361</v>
      </c>
      <c r="B362" s="49" t="s">
        <v>561</v>
      </c>
      <c r="C362" s="46">
        <v>200</v>
      </c>
    </row>
    <row r="363" spans="1:3" ht="25.5">
      <c r="A363" s="46">
        <v>362</v>
      </c>
      <c r="B363" s="49" t="s">
        <v>562</v>
      </c>
      <c r="C363" s="46">
        <v>200</v>
      </c>
    </row>
    <row r="364" spans="1:3" ht="25.5">
      <c r="A364" s="46">
        <v>363</v>
      </c>
      <c r="B364" s="49" t="s">
        <v>563</v>
      </c>
      <c r="C364" s="46">
        <v>100</v>
      </c>
    </row>
    <row r="365" spans="1:3" ht="12.75">
      <c r="A365" s="46">
        <v>364</v>
      </c>
      <c r="B365" s="49" t="s">
        <v>564</v>
      </c>
      <c r="C365" s="46">
        <v>281</v>
      </c>
    </row>
    <row r="366" spans="1:3" ht="12.75">
      <c r="A366" s="46">
        <v>365</v>
      </c>
      <c r="B366" s="49" t="s">
        <v>565</v>
      </c>
      <c r="C366" s="46">
        <v>200</v>
      </c>
    </row>
    <row r="367" spans="1:3" ht="12.75">
      <c r="A367" s="46">
        <v>366</v>
      </c>
      <c r="B367" s="49" t="s">
        <v>566</v>
      </c>
      <c r="C367" s="46">
        <v>300</v>
      </c>
    </row>
    <row r="368" spans="1:3" ht="12.75">
      <c r="A368" s="46">
        <v>367</v>
      </c>
      <c r="B368" s="49" t="s">
        <v>567</v>
      </c>
      <c r="C368" s="46">
        <v>1200</v>
      </c>
    </row>
    <row r="369" spans="1:3" ht="12.75">
      <c r="A369" s="46">
        <v>368</v>
      </c>
      <c r="B369" s="49" t="s">
        <v>568</v>
      </c>
      <c r="C369" s="46">
        <v>300</v>
      </c>
    </row>
    <row r="370" spans="1:3" ht="12.75">
      <c r="A370" s="46">
        <v>369</v>
      </c>
      <c r="B370" s="49" t="s">
        <v>569</v>
      </c>
      <c r="C370" s="46">
        <v>200</v>
      </c>
    </row>
    <row r="371" spans="1:3" ht="12.75">
      <c r="A371" s="46">
        <v>370</v>
      </c>
      <c r="B371" s="49" t="s">
        <v>570</v>
      </c>
      <c r="C371" s="46">
        <v>300</v>
      </c>
    </row>
    <row r="372" spans="1:3" ht="12.75">
      <c r="A372" s="46">
        <v>371</v>
      </c>
      <c r="B372" s="49" t="s">
        <v>571</v>
      </c>
      <c r="C372" s="46">
        <v>300</v>
      </c>
    </row>
    <row r="373" spans="1:3" ht="12.75">
      <c r="A373" s="46">
        <v>372</v>
      </c>
      <c r="B373" s="49" t="s">
        <v>572</v>
      </c>
      <c r="C373" s="46">
        <v>600</v>
      </c>
    </row>
    <row r="374" spans="1:3" ht="12.75">
      <c r="A374" s="46">
        <v>373</v>
      </c>
      <c r="B374" s="49" t="s">
        <v>573</v>
      </c>
      <c r="C374" s="46">
        <v>500</v>
      </c>
    </row>
    <row r="375" spans="1:3" ht="12.75">
      <c r="A375" s="46">
        <v>374</v>
      </c>
      <c r="B375" s="49" t="s">
        <v>574</v>
      </c>
      <c r="C375" s="46">
        <v>500</v>
      </c>
    </row>
    <row r="376" spans="1:3" ht="12.75">
      <c r="A376" s="46">
        <v>375</v>
      </c>
      <c r="B376" s="49" t="s">
        <v>575</v>
      </c>
      <c r="C376" s="46">
        <v>200</v>
      </c>
    </row>
    <row r="377" spans="1:3" ht="12.75">
      <c r="A377" s="46">
        <v>376</v>
      </c>
      <c r="B377" s="49" t="s">
        <v>576</v>
      </c>
      <c r="C377" s="46">
        <v>600</v>
      </c>
    </row>
    <row r="378" spans="1:3" ht="12.75">
      <c r="A378" s="46">
        <v>377</v>
      </c>
      <c r="B378" s="49" t="s">
        <v>577</v>
      </c>
      <c r="C378" s="46">
        <v>800</v>
      </c>
    </row>
    <row r="379" spans="1:3" ht="12.75">
      <c r="A379" s="46">
        <v>378</v>
      </c>
      <c r="B379" s="49" t="s">
        <v>578</v>
      </c>
      <c r="C379" s="46">
        <v>500</v>
      </c>
    </row>
    <row r="380" spans="1:3" ht="12.75">
      <c r="A380" s="46">
        <v>379</v>
      </c>
      <c r="B380" s="49" t="s">
        <v>579</v>
      </c>
      <c r="C380" s="46">
        <v>300</v>
      </c>
    </row>
    <row r="381" spans="1:3" ht="12.75">
      <c r="A381" s="46">
        <v>380</v>
      </c>
      <c r="B381" s="49" t="s">
        <v>580</v>
      </c>
      <c r="C381" s="46">
        <v>700</v>
      </c>
    </row>
    <row r="382" spans="1:3" ht="12.75">
      <c r="A382" s="46">
        <v>381</v>
      </c>
      <c r="B382" s="49" t="s">
        <v>581</v>
      </c>
      <c r="C382" s="46">
        <v>700</v>
      </c>
    </row>
    <row r="383" spans="1:3" ht="12.75">
      <c r="A383" s="46">
        <v>382</v>
      </c>
      <c r="B383" s="49" t="s">
        <v>582</v>
      </c>
      <c r="C383" s="46">
        <v>300</v>
      </c>
    </row>
    <row r="384" spans="1:3" ht="12.75">
      <c r="A384" s="46">
        <v>383</v>
      </c>
      <c r="B384" s="49" t="s">
        <v>583</v>
      </c>
      <c r="C384" s="46">
        <v>300</v>
      </c>
    </row>
    <row r="385" spans="1:3" ht="12.75">
      <c r="A385" s="46">
        <v>384</v>
      </c>
      <c r="B385" s="49" t="s">
        <v>584</v>
      </c>
      <c r="C385" s="46">
        <v>300</v>
      </c>
    </row>
    <row r="386" spans="1:3" ht="12.75">
      <c r="A386" s="46">
        <v>385</v>
      </c>
      <c r="B386" s="49" t="s">
        <v>585</v>
      </c>
      <c r="C386" s="46">
        <v>500</v>
      </c>
    </row>
    <row r="387" spans="1:3" ht="12.75">
      <c r="A387" s="46">
        <v>386</v>
      </c>
      <c r="B387" s="49" t="s">
        <v>586</v>
      </c>
      <c r="C387" s="46">
        <v>700</v>
      </c>
    </row>
    <row r="388" spans="1:3" ht="12.75">
      <c r="A388" s="46">
        <v>387</v>
      </c>
      <c r="B388" s="49" t="s">
        <v>105</v>
      </c>
      <c r="C388" s="46">
        <v>400</v>
      </c>
    </row>
    <row r="389" spans="1:3" ht="12.75">
      <c r="A389" s="46">
        <v>388</v>
      </c>
      <c r="B389" s="49" t="s">
        <v>587</v>
      </c>
      <c r="C389" s="46">
        <v>300</v>
      </c>
    </row>
    <row r="390" spans="1:3" ht="12.75">
      <c r="A390" s="46">
        <v>389</v>
      </c>
      <c r="B390" s="49" t="s">
        <v>588</v>
      </c>
      <c r="C390" s="46">
        <v>1000</v>
      </c>
    </row>
    <row r="391" spans="1:3" ht="12.75">
      <c r="A391" s="46">
        <v>390</v>
      </c>
      <c r="B391" s="49" t="s">
        <v>589</v>
      </c>
      <c r="C391" s="46">
        <v>600</v>
      </c>
    </row>
    <row r="392" spans="1:3" ht="12.75">
      <c r="A392" s="46">
        <v>391</v>
      </c>
      <c r="B392" s="49" t="s">
        <v>109</v>
      </c>
      <c r="C392" s="46">
        <v>300</v>
      </c>
    </row>
    <row r="393" spans="1:3" ht="12.75">
      <c r="A393" s="46">
        <v>392</v>
      </c>
      <c r="B393" s="49" t="s">
        <v>590</v>
      </c>
      <c r="C393" s="46">
        <v>100</v>
      </c>
    </row>
    <row r="394" spans="1:3" ht="12.75">
      <c r="A394" s="46">
        <v>393</v>
      </c>
      <c r="B394" s="49" t="s">
        <v>111</v>
      </c>
      <c r="C394" s="46">
        <v>300</v>
      </c>
    </row>
    <row r="395" spans="1:3" ht="12.75">
      <c r="A395" s="46">
        <v>394</v>
      </c>
      <c r="B395" s="49" t="s">
        <v>591</v>
      </c>
      <c r="C395" s="46">
        <v>800</v>
      </c>
    </row>
    <row r="396" spans="1:3" ht="12.75">
      <c r="A396" s="46">
        <v>395</v>
      </c>
      <c r="B396" s="49" t="s">
        <v>592</v>
      </c>
      <c r="C396" s="46">
        <v>100</v>
      </c>
    </row>
    <row r="397" spans="1:3" ht="12.75">
      <c r="A397" s="46">
        <v>396</v>
      </c>
      <c r="B397" s="49" t="s">
        <v>593</v>
      </c>
      <c r="C397" s="46">
        <v>300</v>
      </c>
    </row>
    <row r="398" spans="1:3" ht="12.75">
      <c r="A398" s="46">
        <v>397</v>
      </c>
      <c r="B398" s="49" t="s">
        <v>594</v>
      </c>
      <c r="C398" s="46">
        <v>420</v>
      </c>
    </row>
    <row r="399" spans="1:3" ht="12.75">
      <c r="A399" s="46">
        <v>398</v>
      </c>
      <c r="B399" s="49" t="s">
        <v>595</v>
      </c>
      <c r="C399" s="46">
        <v>800</v>
      </c>
    </row>
    <row r="400" spans="1:3" ht="12.75">
      <c r="A400" s="46">
        <v>399</v>
      </c>
      <c r="B400" s="49" t="s">
        <v>596</v>
      </c>
      <c r="C400" s="46">
        <v>800</v>
      </c>
    </row>
    <row r="401" spans="1:3" ht="12.75">
      <c r="A401" s="46">
        <v>400</v>
      </c>
      <c r="B401" s="49" t="s">
        <v>597</v>
      </c>
      <c r="C401" s="46">
        <v>400</v>
      </c>
    </row>
    <row r="402" spans="1:3" ht="12.75">
      <c r="A402" s="46">
        <v>401</v>
      </c>
      <c r="B402" s="49" t="s">
        <v>598</v>
      </c>
      <c r="C402" s="46">
        <v>600</v>
      </c>
    </row>
    <row r="403" spans="1:3" ht="12.75">
      <c r="A403" s="46">
        <v>402</v>
      </c>
      <c r="B403" s="49" t="s">
        <v>599</v>
      </c>
      <c r="C403" s="46">
        <v>120</v>
      </c>
    </row>
    <row r="404" spans="1:3" ht="12.75">
      <c r="A404" s="46">
        <v>403</v>
      </c>
      <c r="B404" s="49" t="s">
        <v>115</v>
      </c>
      <c r="C404" s="46">
        <v>200</v>
      </c>
    </row>
    <row r="405" spans="1:3" ht="12.75">
      <c r="A405" s="46">
        <v>404</v>
      </c>
      <c r="B405" s="49" t="s">
        <v>600</v>
      </c>
      <c r="C405" s="46">
        <v>1700</v>
      </c>
    </row>
    <row r="406" spans="1:3" ht="12.75">
      <c r="A406" s="46">
        <v>405</v>
      </c>
      <c r="B406" s="49" t="s">
        <v>601</v>
      </c>
      <c r="C406" s="46">
        <v>1000</v>
      </c>
    </row>
    <row r="407" spans="1:3" ht="12.75">
      <c r="A407" s="46">
        <v>406</v>
      </c>
      <c r="B407" s="49" t="s">
        <v>602</v>
      </c>
      <c r="C407" s="46">
        <v>400</v>
      </c>
    </row>
    <row r="408" spans="1:3" ht="12.75">
      <c r="A408" s="46">
        <v>407</v>
      </c>
      <c r="B408" s="49" t="s">
        <v>603</v>
      </c>
      <c r="C408" s="46">
        <v>200</v>
      </c>
    </row>
    <row r="409" spans="1:3" ht="12.75">
      <c r="A409" s="46">
        <v>408</v>
      </c>
      <c r="B409" s="49" t="s">
        <v>604</v>
      </c>
      <c r="C409" s="46">
        <v>2000</v>
      </c>
    </row>
    <row r="410" spans="1:3" ht="12.75">
      <c r="A410" s="46">
        <v>409</v>
      </c>
      <c r="B410" s="49" t="s">
        <v>605</v>
      </c>
      <c r="C410" s="46">
        <v>1000</v>
      </c>
    </row>
    <row r="411" spans="1:3" ht="12.75">
      <c r="A411" s="46">
        <v>410</v>
      </c>
      <c r="B411" s="49" t="s">
        <v>606</v>
      </c>
      <c r="C411" s="46">
        <v>4200</v>
      </c>
    </row>
    <row r="412" spans="1:3" ht="12.75">
      <c r="A412" s="46">
        <v>411</v>
      </c>
      <c r="B412" s="49" t="s">
        <v>607</v>
      </c>
      <c r="C412" s="46">
        <v>400</v>
      </c>
    </row>
    <row r="413" spans="1:3" ht="12.75">
      <c r="A413" s="46">
        <v>412</v>
      </c>
      <c r="B413" s="49" t="s">
        <v>608</v>
      </c>
      <c r="C413" s="46">
        <v>200</v>
      </c>
    </row>
    <row r="414" spans="1:3" ht="12.75">
      <c r="A414" s="46">
        <v>413</v>
      </c>
      <c r="B414" s="49" t="s">
        <v>609</v>
      </c>
      <c r="C414" s="46">
        <v>500</v>
      </c>
    </row>
    <row r="415" spans="1:3" ht="12.75">
      <c r="A415" s="46">
        <v>414</v>
      </c>
      <c r="B415" s="49" t="s">
        <v>610</v>
      </c>
      <c r="C415" s="46">
        <v>300</v>
      </c>
    </row>
    <row r="416" spans="1:3" ht="12.75">
      <c r="A416" s="46">
        <v>415</v>
      </c>
      <c r="B416" s="49" t="s">
        <v>611</v>
      </c>
      <c r="C416" s="46">
        <v>80</v>
      </c>
    </row>
    <row r="417" spans="1:3" ht="12.75">
      <c r="A417" s="46">
        <v>416</v>
      </c>
      <c r="B417" s="49" t="s">
        <v>612</v>
      </c>
      <c r="C417" s="46">
        <v>80</v>
      </c>
    </row>
    <row r="418" spans="1:3" ht="12.75">
      <c r="A418" s="46">
        <v>417</v>
      </c>
      <c r="B418" s="49" t="s">
        <v>613</v>
      </c>
      <c r="C418" s="46">
        <v>200</v>
      </c>
    </row>
    <row r="419" spans="1:3" ht="12.75">
      <c r="A419" s="46">
        <v>418</v>
      </c>
      <c r="B419" s="49" t="s">
        <v>614</v>
      </c>
      <c r="C419" s="46">
        <v>700</v>
      </c>
    </row>
    <row r="420" spans="1:3" ht="12.75">
      <c r="A420" s="46">
        <v>419</v>
      </c>
      <c r="B420" s="49" t="s">
        <v>615</v>
      </c>
      <c r="C420" s="46">
        <v>200</v>
      </c>
    </row>
    <row r="421" spans="1:3" ht="12.75">
      <c r="A421" s="46">
        <v>420</v>
      </c>
      <c r="B421" s="49" t="s">
        <v>616</v>
      </c>
      <c r="C421" s="46">
        <v>700</v>
      </c>
    </row>
    <row r="422" spans="1:3" ht="12.75">
      <c r="A422" s="46">
        <v>421</v>
      </c>
      <c r="B422" s="49" t="s">
        <v>617</v>
      </c>
      <c r="C422" s="46">
        <v>100</v>
      </c>
    </row>
    <row r="423" spans="1:3" ht="12.75">
      <c r="A423" s="46">
        <v>422</v>
      </c>
      <c r="B423" s="49" t="s">
        <v>618</v>
      </c>
      <c r="C423" s="46">
        <v>100</v>
      </c>
    </row>
    <row r="424" spans="1:3" ht="12.75">
      <c r="A424" s="46">
        <v>423</v>
      </c>
      <c r="B424" s="49" t="s">
        <v>619</v>
      </c>
      <c r="C424" s="46">
        <v>200</v>
      </c>
    </row>
    <row r="425" spans="1:3" ht="12.75">
      <c r="A425" s="46">
        <v>424</v>
      </c>
      <c r="B425" s="49" t="s">
        <v>125</v>
      </c>
      <c r="C425" s="46">
        <v>200</v>
      </c>
    </row>
    <row r="426" spans="1:3" ht="12.75">
      <c r="A426" s="46">
        <v>425</v>
      </c>
      <c r="B426" s="49" t="s">
        <v>620</v>
      </c>
      <c r="C426" s="46">
        <v>300</v>
      </c>
    </row>
    <row r="427" spans="1:3" ht="12.75">
      <c r="A427" s="46">
        <v>426</v>
      </c>
      <c r="B427" s="49" t="s">
        <v>621</v>
      </c>
      <c r="C427" s="46">
        <v>200</v>
      </c>
    </row>
    <row r="428" spans="1:3" ht="12.75">
      <c r="A428" s="46">
        <v>427</v>
      </c>
      <c r="B428" s="49" t="s">
        <v>622</v>
      </c>
      <c r="C428" s="46">
        <v>1000</v>
      </c>
    </row>
    <row r="429" spans="1:3" ht="12.75">
      <c r="A429" s="46">
        <v>489</v>
      </c>
      <c r="B429" s="49" t="s">
        <v>623</v>
      </c>
      <c r="C429" s="46">
        <v>1000</v>
      </c>
    </row>
    <row r="430" spans="1:3" ht="12.75">
      <c r="A430" s="46">
        <v>490</v>
      </c>
      <c r="B430" s="49" t="s">
        <v>624</v>
      </c>
      <c r="C430" s="46">
        <v>700</v>
      </c>
    </row>
    <row r="431" spans="1:3" ht="12.75">
      <c r="A431" s="46">
        <v>428</v>
      </c>
      <c r="B431" s="49" t="s">
        <v>625</v>
      </c>
      <c r="C431" s="46">
        <v>0</v>
      </c>
    </row>
    <row r="432" spans="1:3" ht="12.75">
      <c r="A432" s="46">
        <v>429</v>
      </c>
      <c r="B432" s="49" t="s">
        <v>626</v>
      </c>
      <c r="C432" s="46">
        <v>780</v>
      </c>
    </row>
    <row r="433" spans="1:3" ht="12.75">
      <c r="A433" s="46">
        <v>430</v>
      </c>
      <c r="B433" s="49" t="s">
        <v>627</v>
      </c>
      <c r="C433" s="46">
        <v>900</v>
      </c>
    </row>
    <row r="434" spans="1:3" ht="12.75">
      <c r="A434" s="46">
        <v>431</v>
      </c>
      <c r="B434" s="49" t="s">
        <v>628</v>
      </c>
      <c r="C434" s="46">
        <v>500</v>
      </c>
    </row>
    <row r="435" spans="1:3" ht="12.75">
      <c r="A435" s="46">
        <v>432</v>
      </c>
      <c r="B435" s="49" t="s">
        <v>1480</v>
      </c>
      <c r="C435" s="46">
        <v>600</v>
      </c>
    </row>
    <row r="436" spans="1:3" ht="12.75">
      <c r="A436" s="46">
        <v>433</v>
      </c>
      <c r="B436" s="49" t="s">
        <v>1479</v>
      </c>
      <c r="C436" s="46">
        <v>400</v>
      </c>
    </row>
    <row r="437" spans="1:3" ht="12.75">
      <c r="A437" s="46">
        <v>434</v>
      </c>
      <c r="B437" s="49" t="s">
        <v>629</v>
      </c>
      <c r="C437" s="46">
        <v>300</v>
      </c>
    </row>
    <row r="438" spans="1:3" ht="12.75">
      <c r="A438" s="46">
        <v>435</v>
      </c>
      <c r="B438" s="49" t="s">
        <v>1482</v>
      </c>
      <c r="C438" s="46">
        <v>400</v>
      </c>
    </row>
    <row r="439" spans="1:3" ht="12.75">
      <c r="A439" s="46">
        <v>436</v>
      </c>
      <c r="B439" s="49" t="s">
        <v>630</v>
      </c>
      <c r="C439" s="46">
        <v>800</v>
      </c>
    </row>
    <row r="440" spans="1:3" ht="12.75">
      <c r="A440" s="46">
        <v>437</v>
      </c>
      <c r="B440" s="49" t="s">
        <v>1481</v>
      </c>
      <c r="C440" s="46">
        <v>700</v>
      </c>
    </row>
    <row r="441" spans="1:3" ht="12.75">
      <c r="A441" s="46">
        <v>438</v>
      </c>
      <c r="B441" s="49" t="s">
        <v>631</v>
      </c>
      <c r="C441" s="46">
        <v>80</v>
      </c>
    </row>
    <row r="442" spans="1:3" ht="12.75">
      <c r="A442" s="46">
        <v>439</v>
      </c>
      <c r="B442" s="49" t="s">
        <v>632</v>
      </c>
      <c r="C442" s="46">
        <v>80</v>
      </c>
    </row>
    <row r="443" spans="1:3" ht="12.75">
      <c r="A443" s="46">
        <v>440</v>
      </c>
      <c r="B443" s="49" t="s">
        <v>633</v>
      </c>
      <c r="C443" s="46">
        <v>200</v>
      </c>
    </row>
    <row r="444" spans="1:3" ht="12.75">
      <c r="A444" s="46">
        <v>441</v>
      </c>
      <c r="B444" s="49" t="s">
        <v>634</v>
      </c>
      <c r="C444" s="46">
        <v>200</v>
      </c>
    </row>
    <row r="445" spans="1:3" ht="12.75">
      <c r="A445" s="46">
        <v>442</v>
      </c>
      <c r="B445" s="49" t="s">
        <v>635</v>
      </c>
      <c r="C445" s="46">
        <v>200</v>
      </c>
    </row>
    <row r="446" spans="1:3" ht="12.75">
      <c r="A446" s="46">
        <v>443</v>
      </c>
      <c r="B446" s="49" t="s">
        <v>1486</v>
      </c>
      <c r="C446" s="46">
        <v>400</v>
      </c>
    </row>
    <row r="447" spans="1:3" ht="12.75">
      <c r="A447" s="46">
        <v>444</v>
      </c>
      <c r="B447" s="49" t="s">
        <v>1487</v>
      </c>
      <c r="C447" s="46">
        <v>310</v>
      </c>
    </row>
    <row r="448" spans="1:3" ht="12.75">
      <c r="A448" s="46">
        <v>445</v>
      </c>
      <c r="B448" s="49" t="s">
        <v>636</v>
      </c>
      <c r="C448" s="46">
        <v>300</v>
      </c>
    </row>
    <row r="449" spans="1:3" ht="12.75">
      <c r="A449" s="46">
        <v>446</v>
      </c>
      <c r="B449" s="49" t="s">
        <v>1489</v>
      </c>
      <c r="C449" s="46">
        <v>700</v>
      </c>
    </row>
    <row r="450" spans="1:3" ht="12.75">
      <c r="A450" s="46">
        <v>447</v>
      </c>
      <c r="B450" s="49" t="s">
        <v>1490</v>
      </c>
      <c r="C450" s="46">
        <v>1000</v>
      </c>
    </row>
    <row r="451" spans="1:3" ht="12.75">
      <c r="A451" s="46">
        <v>448</v>
      </c>
      <c r="B451" s="49" t="s">
        <v>637</v>
      </c>
      <c r="C451" s="46">
        <v>700</v>
      </c>
    </row>
    <row r="452" spans="1:3" ht="12.75">
      <c r="A452" s="46">
        <v>449</v>
      </c>
      <c r="B452" s="49" t="s">
        <v>638</v>
      </c>
      <c r="C452" s="46">
        <v>200</v>
      </c>
    </row>
    <row r="453" spans="1:3" ht="12.75">
      <c r="A453" s="46">
        <v>450</v>
      </c>
      <c r="B453" s="49" t="s">
        <v>1491</v>
      </c>
      <c r="C453" s="46">
        <v>40</v>
      </c>
    </row>
    <row r="454" spans="1:3" ht="12.75">
      <c r="A454" s="46">
        <v>451</v>
      </c>
      <c r="B454" s="49" t="s">
        <v>639</v>
      </c>
      <c r="C454" s="46">
        <v>200</v>
      </c>
    </row>
    <row r="455" spans="1:3" ht="12.75">
      <c r="A455" s="46">
        <v>452</v>
      </c>
      <c r="B455" s="49" t="s">
        <v>640</v>
      </c>
      <c r="C455" s="46">
        <v>800</v>
      </c>
    </row>
    <row r="456" spans="1:3" ht="12.75">
      <c r="A456" s="46">
        <v>453</v>
      </c>
      <c r="B456" s="49" t="s">
        <v>1493</v>
      </c>
      <c r="C456" s="46">
        <v>700</v>
      </c>
    </row>
    <row r="457" spans="1:3" ht="12.75">
      <c r="A457" s="46">
        <v>454</v>
      </c>
      <c r="B457" s="49" t="s">
        <v>1494</v>
      </c>
      <c r="C457" s="46">
        <v>300</v>
      </c>
    </row>
    <row r="458" spans="1:3" ht="12.75">
      <c r="A458" s="46">
        <v>455</v>
      </c>
      <c r="B458" s="49" t="s">
        <v>641</v>
      </c>
      <c r="C458" s="46">
        <v>400</v>
      </c>
    </row>
    <row r="459" spans="1:3" ht="12.75">
      <c r="A459" s="46">
        <v>456</v>
      </c>
      <c r="B459" s="49" t="s">
        <v>642</v>
      </c>
      <c r="C459" s="46">
        <v>400</v>
      </c>
    </row>
    <row r="460" spans="1:3" ht="12.75">
      <c r="A460" s="46">
        <v>457</v>
      </c>
      <c r="B460" s="49" t="s">
        <v>643</v>
      </c>
      <c r="C460" s="46">
        <v>600</v>
      </c>
    </row>
    <row r="461" spans="1:3" ht="12.75">
      <c r="A461" s="46">
        <v>458</v>
      </c>
      <c r="B461" s="49" t="s">
        <v>644</v>
      </c>
      <c r="C461" s="46">
        <v>700</v>
      </c>
    </row>
    <row r="462" spans="1:3" ht="12.75">
      <c r="A462" s="46">
        <v>459</v>
      </c>
      <c r="B462" s="49" t="s">
        <v>645</v>
      </c>
      <c r="C462" s="46">
        <v>200</v>
      </c>
    </row>
    <row r="463" spans="1:3" ht="12.75">
      <c r="A463" s="46">
        <v>460</v>
      </c>
      <c r="B463" s="49" t="s">
        <v>1495</v>
      </c>
      <c r="C463" s="46">
        <v>300</v>
      </c>
    </row>
    <row r="464" spans="1:3" ht="12.75">
      <c r="A464" s="46">
        <v>461</v>
      </c>
      <c r="B464" s="49" t="s">
        <v>797</v>
      </c>
      <c r="C464" s="46">
        <v>4200</v>
      </c>
    </row>
    <row r="465" spans="1:3" ht="12.75">
      <c r="A465" s="46">
        <v>462</v>
      </c>
      <c r="B465" s="49" t="s">
        <v>646</v>
      </c>
      <c r="C465" s="46">
        <v>400</v>
      </c>
    </row>
    <row r="466" spans="1:3" ht="12.75">
      <c r="A466" s="46">
        <v>463</v>
      </c>
      <c r="B466" s="49" t="s">
        <v>647</v>
      </c>
      <c r="C466" s="46">
        <v>50</v>
      </c>
    </row>
    <row r="467" spans="1:3" ht="12.75">
      <c r="A467" s="46">
        <v>464</v>
      </c>
      <c r="B467" s="49" t="s">
        <v>1496</v>
      </c>
      <c r="C467" s="46">
        <v>300</v>
      </c>
    </row>
    <row r="468" spans="1:3" ht="12.75">
      <c r="A468" s="46">
        <v>465</v>
      </c>
      <c r="B468" s="49" t="s">
        <v>648</v>
      </c>
      <c r="C468" s="46">
        <v>300</v>
      </c>
    </row>
    <row r="469" spans="1:3" ht="12.75">
      <c r="A469" s="46">
        <v>466</v>
      </c>
      <c r="B469" s="49" t="s">
        <v>649</v>
      </c>
      <c r="C469" s="46">
        <v>500</v>
      </c>
    </row>
    <row r="470" spans="1:3" ht="12.75">
      <c r="A470" s="46">
        <v>467</v>
      </c>
      <c r="B470" s="49" t="s">
        <v>650</v>
      </c>
      <c r="C470" s="46">
        <v>700</v>
      </c>
    </row>
    <row r="471" spans="1:3" ht="12.75">
      <c r="A471" s="46">
        <v>468</v>
      </c>
      <c r="B471" s="49" t="s">
        <v>651</v>
      </c>
      <c r="C471" s="46">
        <v>40</v>
      </c>
    </row>
    <row r="472" spans="1:3" ht="12.75">
      <c r="A472" s="46">
        <v>469</v>
      </c>
      <c r="B472" s="49" t="s">
        <v>652</v>
      </c>
      <c r="C472" s="46">
        <v>500</v>
      </c>
    </row>
    <row r="473" spans="1:3" ht="12.75">
      <c r="A473" s="46">
        <v>470</v>
      </c>
      <c r="B473" s="49" t="s">
        <v>653</v>
      </c>
      <c r="C473" s="46">
        <v>1000</v>
      </c>
    </row>
    <row r="474" spans="1:3" ht="12.75">
      <c r="A474" s="46">
        <v>471</v>
      </c>
      <c r="B474" s="49" t="s">
        <v>654</v>
      </c>
      <c r="C474" s="46">
        <v>800</v>
      </c>
    </row>
    <row r="475" spans="1:3" ht="12.75">
      <c r="A475" s="46">
        <v>472</v>
      </c>
      <c r="B475" s="49" t="s">
        <v>655</v>
      </c>
      <c r="C475" s="46">
        <v>400</v>
      </c>
    </row>
    <row r="476" spans="1:3" ht="12.75">
      <c r="A476" s="46">
        <v>473</v>
      </c>
      <c r="B476" s="49" t="s">
        <v>1500</v>
      </c>
      <c r="C476" s="46">
        <v>200</v>
      </c>
    </row>
    <row r="477" spans="1:3" ht="12.75">
      <c r="A477" s="46">
        <v>474</v>
      </c>
      <c r="B477" s="49" t="s">
        <v>656</v>
      </c>
      <c r="C477" s="46">
        <v>300</v>
      </c>
    </row>
    <row r="478" spans="1:3" ht="12.75">
      <c r="A478" s="46">
        <v>475</v>
      </c>
      <c r="B478" s="49" t="s">
        <v>657</v>
      </c>
      <c r="C478" s="46">
        <v>300</v>
      </c>
    </row>
    <row r="479" spans="1:3" ht="12.75">
      <c r="A479" s="46">
        <v>476</v>
      </c>
      <c r="B479" s="49" t="s">
        <v>658</v>
      </c>
      <c r="C479" s="46">
        <v>700</v>
      </c>
    </row>
    <row r="480" spans="1:3" ht="12.75">
      <c r="A480" s="46">
        <v>477</v>
      </c>
      <c r="B480" s="49" t="s">
        <v>659</v>
      </c>
      <c r="C480" s="46">
        <v>300</v>
      </c>
    </row>
    <row r="481" spans="1:3" ht="12.75">
      <c r="A481" s="46">
        <v>478</v>
      </c>
      <c r="B481" s="49" t="s">
        <v>660</v>
      </c>
      <c r="C481" s="46">
        <v>150</v>
      </c>
    </row>
    <row r="482" spans="1:3" ht="12.75">
      <c r="A482" s="46">
        <v>479</v>
      </c>
      <c r="B482" s="49" t="s">
        <v>661</v>
      </c>
      <c r="C482" s="46">
        <v>500</v>
      </c>
    </row>
    <row r="483" spans="1:3" ht="12.75">
      <c r="A483" s="46">
        <v>480</v>
      </c>
      <c r="B483" s="49" t="s">
        <v>662</v>
      </c>
      <c r="C483" s="46">
        <v>200</v>
      </c>
    </row>
    <row r="484" spans="1:3" ht="12.75">
      <c r="A484" s="46">
        <v>481</v>
      </c>
      <c r="B484" s="49" t="s">
        <v>663</v>
      </c>
      <c r="C484" s="46">
        <v>200</v>
      </c>
    </row>
    <row r="485" spans="1:3" ht="12.75">
      <c r="A485" s="46">
        <v>482</v>
      </c>
      <c r="B485" s="49" t="s">
        <v>664</v>
      </c>
      <c r="C485" s="46">
        <v>600</v>
      </c>
    </row>
    <row r="486" spans="1:3" ht="12.75">
      <c r="A486" s="46">
        <v>483</v>
      </c>
      <c r="B486" s="49" t="s">
        <v>665</v>
      </c>
      <c r="C486" s="46">
        <v>400</v>
      </c>
    </row>
    <row r="487" spans="1:3" ht="12.75">
      <c r="A487" s="46">
        <v>484</v>
      </c>
      <c r="B487" s="49" t="s">
        <v>666</v>
      </c>
      <c r="C487" s="46">
        <v>400</v>
      </c>
    </row>
    <row r="488" spans="1:3" ht="12.75">
      <c r="A488" s="46">
        <v>485</v>
      </c>
      <c r="B488" s="49" t="s">
        <v>667</v>
      </c>
      <c r="C488" s="46">
        <v>300</v>
      </c>
    </row>
    <row r="489" spans="1:3" ht="12.75">
      <c r="A489" s="46">
        <v>486</v>
      </c>
      <c r="B489" s="49" t="s">
        <v>1511</v>
      </c>
      <c r="C489" s="46">
        <v>800</v>
      </c>
    </row>
    <row r="490" spans="1:3" ht="12.75">
      <c r="A490" s="46">
        <v>487</v>
      </c>
      <c r="B490" s="49" t="s">
        <v>668</v>
      </c>
      <c r="C490" s="46">
        <v>400</v>
      </c>
    </row>
    <row r="491" spans="1:3" ht="12.75">
      <c r="A491" s="46"/>
      <c r="B491" s="49"/>
      <c r="C491" s="46"/>
    </row>
    <row r="492" spans="1:3" ht="12.75">
      <c r="A492" s="46"/>
      <c r="B492" s="49"/>
      <c r="C492" s="46"/>
    </row>
    <row r="493" spans="1:3" ht="12.75">
      <c r="A493" s="46"/>
      <c r="B493" s="49"/>
      <c r="C493" s="46"/>
    </row>
    <row r="494" spans="1:3" ht="12.75">
      <c r="A494" s="46"/>
      <c r="B494" s="49"/>
      <c r="C494" s="46"/>
    </row>
    <row r="495" spans="1:3" ht="12.75">
      <c r="A495" s="46"/>
      <c r="B495" s="49"/>
      <c r="C495" s="46"/>
    </row>
    <row r="496" spans="1:3" ht="12.75">
      <c r="A496" s="46"/>
      <c r="B496" s="49"/>
      <c r="C496" s="46"/>
    </row>
    <row r="497" spans="1:3" ht="12.75">
      <c r="A497" s="46"/>
      <c r="B497" s="49"/>
      <c r="C497" s="46"/>
    </row>
    <row r="498" spans="1:3" ht="12.75">
      <c r="A498" s="46"/>
      <c r="B498" s="49"/>
      <c r="C498" s="46"/>
    </row>
    <row r="499" spans="1:3" ht="12.75">
      <c r="A499" s="46"/>
      <c r="B499" s="49"/>
      <c r="C499" s="46"/>
    </row>
    <row r="500" spans="1:3" ht="12.75">
      <c r="A500" s="46"/>
      <c r="B500" s="49"/>
      <c r="C500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8515625" style="0" bestFit="1" customWidth="1"/>
    <col min="2" max="2" width="55.7109375" style="0" bestFit="1" customWidth="1"/>
    <col min="3" max="3" width="17.28125" style="0" customWidth="1"/>
  </cols>
  <sheetData>
    <row r="1" spans="1:3" ht="25.5">
      <c r="A1" s="44" t="s">
        <v>223</v>
      </c>
      <c r="B1" s="45" t="s">
        <v>224</v>
      </c>
      <c r="C1" s="45" t="s">
        <v>225</v>
      </c>
    </row>
    <row r="2" spans="1:3" ht="12.75">
      <c r="A2" s="46">
        <v>1</v>
      </c>
      <c r="B2" s="46" t="s">
        <v>969</v>
      </c>
      <c r="C2" s="46">
        <v>84</v>
      </c>
    </row>
    <row r="3" spans="1:3" ht="12.75">
      <c r="A3" s="46">
        <v>2</v>
      </c>
      <c r="B3" s="46" t="s">
        <v>226</v>
      </c>
      <c r="C3" s="46">
        <v>2009</v>
      </c>
    </row>
    <row r="4" spans="1:3" ht="12.75">
      <c r="A4" s="46">
        <v>3</v>
      </c>
      <c r="B4" s="46" t="s">
        <v>227</v>
      </c>
      <c r="C4" s="46">
        <v>1340</v>
      </c>
    </row>
    <row r="5" spans="1:3" ht="12.75">
      <c r="A5" s="46">
        <v>4</v>
      </c>
      <c r="B5" s="46" t="s">
        <v>228</v>
      </c>
      <c r="C5" s="46">
        <v>2009</v>
      </c>
    </row>
    <row r="6" spans="1:3" ht="12.75">
      <c r="A6" s="46">
        <v>5</v>
      </c>
      <c r="B6" s="46" t="s">
        <v>229</v>
      </c>
      <c r="C6" s="46">
        <v>2679</v>
      </c>
    </row>
    <row r="7" spans="1:3" ht="12.75">
      <c r="A7" s="46">
        <v>6</v>
      </c>
      <c r="B7" s="46" t="s">
        <v>230</v>
      </c>
      <c r="C7" s="46">
        <v>670</v>
      </c>
    </row>
    <row r="8" spans="1:3" ht="12.75">
      <c r="A8" s="46">
        <v>7</v>
      </c>
      <c r="B8" s="46" t="s">
        <v>231</v>
      </c>
      <c r="C8" s="46">
        <v>1674</v>
      </c>
    </row>
    <row r="9" spans="1:3" ht="12.75">
      <c r="A9" s="46">
        <v>8</v>
      </c>
      <c r="B9" s="46" t="s">
        <v>232</v>
      </c>
      <c r="C9" s="46">
        <v>2679</v>
      </c>
    </row>
    <row r="10" spans="1:3" ht="12.75">
      <c r="A10" s="46">
        <v>9</v>
      </c>
      <c r="B10" s="46" t="s">
        <v>233</v>
      </c>
      <c r="C10" s="46">
        <v>2511</v>
      </c>
    </row>
    <row r="11" spans="1:3" ht="12.75">
      <c r="A11" s="46">
        <v>10</v>
      </c>
      <c r="B11" s="46" t="s">
        <v>234</v>
      </c>
      <c r="C11" s="46">
        <v>503</v>
      </c>
    </row>
    <row r="12" spans="1:3" ht="12.75">
      <c r="A12" s="46">
        <v>11</v>
      </c>
      <c r="B12" s="46" t="s">
        <v>970</v>
      </c>
      <c r="C12" s="46">
        <v>837</v>
      </c>
    </row>
    <row r="13" spans="1:3" ht="12.75">
      <c r="A13" s="46">
        <v>12</v>
      </c>
      <c r="B13" s="46" t="s">
        <v>235</v>
      </c>
      <c r="C13" s="46">
        <v>837</v>
      </c>
    </row>
    <row r="14" spans="1:3" ht="12.75">
      <c r="A14" s="46">
        <v>13</v>
      </c>
      <c r="B14" s="46" t="s">
        <v>971</v>
      </c>
      <c r="C14" s="46">
        <v>2009</v>
      </c>
    </row>
    <row r="15" spans="1:3" ht="12.75">
      <c r="A15" s="46">
        <v>14</v>
      </c>
      <c r="B15" s="46" t="s">
        <v>236</v>
      </c>
      <c r="C15" s="46">
        <v>1005</v>
      </c>
    </row>
    <row r="16" spans="1:3" ht="12.75">
      <c r="A16" s="46">
        <v>15</v>
      </c>
      <c r="B16" s="46" t="s">
        <v>237</v>
      </c>
      <c r="C16" s="46">
        <v>837</v>
      </c>
    </row>
    <row r="17" spans="1:3" ht="12.75">
      <c r="A17" s="46">
        <v>16</v>
      </c>
      <c r="B17" s="46" t="s">
        <v>238</v>
      </c>
      <c r="C17" s="46">
        <v>2009</v>
      </c>
    </row>
    <row r="18" spans="1:3" ht="12.75">
      <c r="A18" s="46">
        <v>17</v>
      </c>
      <c r="B18" s="46" t="s">
        <v>973</v>
      </c>
      <c r="C18" s="46">
        <v>1005</v>
      </c>
    </row>
    <row r="19" spans="1:3" ht="12.75">
      <c r="A19" s="46">
        <v>18</v>
      </c>
      <c r="B19" s="46" t="s">
        <v>239</v>
      </c>
      <c r="C19" s="46">
        <v>168</v>
      </c>
    </row>
    <row r="20" spans="1:3" ht="12.75">
      <c r="A20" s="46">
        <v>19</v>
      </c>
      <c r="B20" s="46" t="s">
        <v>240</v>
      </c>
      <c r="C20" s="46">
        <v>1172</v>
      </c>
    </row>
    <row r="21" spans="1:3" ht="12.75">
      <c r="A21" s="46">
        <v>20</v>
      </c>
      <c r="B21" s="46" t="s">
        <v>975</v>
      </c>
      <c r="C21" s="46">
        <v>418</v>
      </c>
    </row>
    <row r="22" spans="1:3" ht="12.75">
      <c r="A22" s="46">
        <v>21</v>
      </c>
      <c r="B22" s="46" t="s">
        <v>976</v>
      </c>
      <c r="C22" s="46">
        <v>837</v>
      </c>
    </row>
    <row r="23" spans="1:3" ht="12.75">
      <c r="A23" s="46">
        <v>22</v>
      </c>
      <c r="B23" s="46" t="s">
        <v>241</v>
      </c>
      <c r="C23" s="46">
        <v>1080</v>
      </c>
    </row>
    <row r="24" spans="1:3" ht="12.75">
      <c r="A24" s="46">
        <v>23</v>
      </c>
      <c r="B24" s="46" t="s">
        <v>977</v>
      </c>
      <c r="C24" s="46">
        <v>2846</v>
      </c>
    </row>
    <row r="25" spans="1:3" ht="12.75">
      <c r="A25" s="46">
        <v>24</v>
      </c>
      <c r="B25" s="46" t="s">
        <v>978</v>
      </c>
      <c r="C25" s="46">
        <v>335</v>
      </c>
    </row>
    <row r="26" spans="1:3" ht="12.75">
      <c r="A26" s="46">
        <v>25</v>
      </c>
      <c r="B26" s="46" t="s">
        <v>242</v>
      </c>
      <c r="C26" s="46">
        <v>418</v>
      </c>
    </row>
    <row r="27" spans="1:3" ht="12.75">
      <c r="A27" s="46">
        <v>26</v>
      </c>
      <c r="B27" s="46" t="s">
        <v>243</v>
      </c>
      <c r="C27" s="46">
        <v>837</v>
      </c>
    </row>
    <row r="28" spans="1:3" ht="12.75">
      <c r="A28" s="46">
        <v>27</v>
      </c>
      <c r="B28" s="46" t="s">
        <v>244</v>
      </c>
      <c r="C28" s="46">
        <v>2177</v>
      </c>
    </row>
    <row r="29" spans="1:3" ht="12.75">
      <c r="A29" s="46">
        <v>28</v>
      </c>
      <c r="B29" s="46" t="s">
        <v>245</v>
      </c>
      <c r="C29" s="46">
        <v>1172</v>
      </c>
    </row>
    <row r="30" spans="1:3" ht="12.75">
      <c r="A30" s="46">
        <v>29</v>
      </c>
      <c r="B30" s="46" t="s">
        <v>979</v>
      </c>
      <c r="C30" s="46">
        <v>59</v>
      </c>
    </row>
    <row r="31" spans="1:3" ht="12.75">
      <c r="A31" s="46">
        <v>30</v>
      </c>
      <c r="B31" s="46" t="s">
        <v>980</v>
      </c>
      <c r="C31" s="46">
        <v>67</v>
      </c>
    </row>
    <row r="32" spans="1:3" ht="12.75">
      <c r="A32" s="46">
        <v>31</v>
      </c>
      <c r="B32" s="46" t="s">
        <v>246</v>
      </c>
      <c r="C32" s="46">
        <v>47</v>
      </c>
    </row>
    <row r="33" spans="1:3" ht="12.75">
      <c r="A33" s="46">
        <v>32</v>
      </c>
      <c r="B33" s="46" t="s">
        <v>247</v>
      </c>
      <c r="C33" s="46">
        <v>252</v>
      </c>
    </row>
    <row r="34" spans="1:3" ht="12.75">
      <c r="A34" s="46">
        <v>33</v>
      </c>
      <c r="B34" s="46" t="s">
        <v>1017</v>
      </c>
      <c r="C34" s="46">
        <v>335</v>
      </c>
    </row>
    <row r="35" spans="1:3" ht="12.75">
      <c r="A35" s="46">
        <v>34</v>
      </c>
      <c r="B35" s="46" t="s">
        <v>248</v>
      </c>
      <c r="C35" s="46">
        <v>590</v>
      </c>
    </row>
    <row r="36" spans="1:3" ht="12.75">
      <c r="A36" s="46">
        <v>35</v>
      </c>
      <c r="B36" s="46" t="s">
        <v>981</v>
      </c>
      <c r="C36" s="46">
        <v>418</v>
      </c>
    </row>
    <row r="37" spans="1:3" ht="12.75">
      <c r="A37" s="46">
        <v>36</v>
      </c>
      <c r="B37" s="46" t="s">
        <v>249</v>
      </c>
      <c r="C37" s="46">
        <v>252</v>
      </c>
    </row>
    <row r="38" spans="1:3" ht="12.75">
      <c r="A38" s="46">
        <v>37</v>
      </c>
      <c r="B38" s="46" t="s">
        <v>250</v>
      </c>
      <c r="C38" s="46">
        <v>23</v>
      </c>
    </row>
    <row r="39" spans="1:3" ht="12.75">
      <c r="A39" s="46"/>
      <c r="B39" s="46"/>
      <c r="C39" s="46"/>
    </row>
    <row r="40" spans="1:3" ht="12.75">
      <c r="A40" s="46"/>
      <c r="B40" s="46"/>
      <c r="C40" s="46"/>
    </row>
    <row r="41" spans="1:3" ht="12.75">
      <c r="A41" s="46"/>
      <c r="B41" s="46"/>
      <c r="C41" s="46"/>
    </row>
    <row r="42" spans="1:3" ht="12.75">
      <c r="A42" s="46"/>
      <c r="B42" s="46"/>
      <c r="C42" s="46"/>
    </row>
    <row r="43" spans="1:3" ht="12.75">
      <c r="A43" s="46"/>
      <c r="B43" s="46"/>
      <c r="C43" s="46"/>
    </row>
    <row r="44" spans="1:3" ht="12.75">
      <c r="A44" s="46"/>
      <c r="B44" s="46"/>
      <c r="C44" s="46"/>
    </row>
    <row r="45" spans="1:3" ht="12.75">
      <c r="A45" s="46"/>
      <c r="B45" s="46"/>
      <c r="C45" s="46"/>
    </row>
    <row r="46" spans="1:3" ht="12.75">
      <c r="A46" s="46"/>
      <c r="B46" s="46"/>
      <c r="C46" s="46"/>
    </row>
    <row r="47" spans="1:3" ht="12.75">
      <c r="A47" s="46"/>
      <c r="B47" s="46"/>
      <c r="C47" s="46"/>
    </row>
    <row r="48" spans="1:3" ht="12.75">
      <c r="A48" s="46"/>
      <c r="B48" s="46"/>
      <c r="C48" s="46"/>
    </row>
    <row r="49" spans="1:3" ht="12.75">
      <c r="A49" s="46"/>
      <c r="B49" s="46"/>
      <c r="C49" s="46"/>
    </row>
    <row r="50" spans="1:3" ht="12.75">
      <c r="A50" s="46"/>
      <c r="B50" s="46"/>
      <c r="C50" s="46"/>
    </row>
    <row r="51" spans="1:3" ht="12.75">
      <c r="A51" s="46"/>
      <c r="B51" s="46"/>
      <c r="C51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21.140625" style="0" bestFit="1" customWidth="1"/>
    <col min="2" max="2" width="40.8515625" style="0" bestFit="1" customWidth="1"/>
    <col min="3" max="3" width="12.7109375" style="0" bestFit="1" customWidth="1"/>
  </cols>
  <sheetData>
    <row r="1" spans="1:3" ht="25.5">
      <c r="A1" s="44" t="s">
        <v>669</v>
      </c>
      <c r="B1" s="45" t="s">
        <v>670</v>
      </c>
      <c r="C1" s="45" t="s">
        <v>671</v>
      </c>
    </row>
    <row r="2" spans="1:3" ht="12.75">
      <c r="A2" s="46">
        <v>1</v>
      </c>
      <c r="B2" s="46" t="s">
        <v>672</v>
      </c>
      <c r="C2" s="46">
        <v>800</v>
      </c>
    </row>
    <row r="3" spans="1:3" ht="12.75">
      <c r="A3" s="46">
        <v>2</v>
      </c>
      <c r="B3" s="46" t="s">
        <v>673</v>
      </c>
      <c r="C3" s="46">
        <v>3400</v>
      </c>
    </row>
    <row r="4" spans="1:3" ht="12.75">
      <c r="A4" s="46">
        <v>3</v>
      </c>
      <c r="B4" s="46" t="s">
        <v>674</v>
      </c>
      <c r="C4" s="46">
        <v>3300</v>
      </c>
    </row>
    <row r="5" spans="1:3" ht="12.75">
      <c r="A5" s="46">
        <v>4</v>
      </c>
      <c r="B5" s="46" t="s">
        <v>675</v>
      </c>
      <c r="C5" s="46">
        <v>200</v>
      </c>
    </row>
    <row r="6" spans="1:3" ht="12.75">
      <c r="A6" s="46">
        <v>5</v>
      </c>
      <c r="B6" s="46" t="s">
        <v>676</v>
      </c>
      <c r="C6" s="46">
        <v>1700</v>
      </c>
    </row>
    <row r="7" spans="1:3" ht="12.75">
      <c r="A7" s="46">
        <v>6</v>
      </c>
      <c r="B7" s="46" t="s">
        <v>677</v>
      </c>
      <c r="C7" s="46">
        <v>1100</v>
      </c>
    </row>
    <row r="8" spans="1:3" ht="12.75">
      <c r="A8" s="46">
        <v>7</v>
      </c>
      <c r="B8" s="46" t="s">
        <v>678</v>
      </c>
      <c r="C8" s="46">
        <v>1000</v>
      </c>
    </row>
    <row r="9" spans="1:3" ht="12.75">
      <c r="A9" s="46">
        <v>8</v>
      </c>
      <c r="B9" s="46" t="s">
        <v>679</v>
      </c>
      <c r="C9" s="46">
        <v>800</v>
      </c>
    </row>
    <row r="10" spans="1:3" ht="12.75">
      <c r="A10" s="46">
        <v>9</v>
      </c>
      <c r="B10" s="46" t="s">
        <v>680</v>
      </c>
      <c r="C10" s="46">
        <v>200</v>
      </c>
    </row>
    <row r="11" spans="1:3" ht="12.75">
      <c r="A11" s="46">
        <v>10</v>
      </c>
      <c r="B11" s="46" t="s">
        <v>681</v>
      </c>
      <c r="C11" s="46">
        <v>1000</v>
      </c>
    </row>
    <row r="12" spans="1:3" ht="12.75">
      <c r="A12" s="46">
        <v>11</v>
      </c>
      <c r="B12" s="46" t="s">
        <v>682</v>
      </c>
      <c r="C12" s="46">
        <v>400</v>
      </c>
    </row>
    <row r="13" spans="1:3" ht="12.75">
      <c r="A13" s="46">
        <v>12</v>
      </c>
      <c r="B13" s="46" t="s">
        <v>807</v>
      </c>
      <c r="C13" s="46">
        <v>3400</v>
      </c>
    </row>
    <row r="14" spans="1:3" ht="12.75">
      <c r="A14" s="46">
        <v>13</v>
      </c>
      <c r="B14" s="46" t="s">
        <v>499</v>
      </c>
      <c r="C14" s="46">
        <v>300</v>
      </c>
    </row>
    <row r="15" spans="1:3" ht="12.75">
      <c r="A15" s="46">
        <v>14</v>
      </c>
      <c r="B15" s="46" t="s">
        <v>683</v>
      </c>
      <c r="C15" s="46">
        <v>600</v>
      </c>
    </row>
    <row r="16" spans="1:3" ht="12.75">
      <c r="A16" s="46">
        <v>15</v>
      </c>
      <c r="B16" s="46" t="s">
        <v>684</v>
      </c>
      <c r="C16" s="46">
        <v>400</v>
      </c>
    </row>
    <row r="17" spans="1:3" ht="12.75">
      <c r="A17" s="46">
        <v>16</v>
      </c>
      <c r="B17" s="46" t="s">
        <v>685</v>
      </c>
      <c r="C17" s="46">
        <v>800</v>
      </c>
    </row>
    <row r="18" spans="1:3" ht="12.75">
      <c r="A18" s="46">
        <v>17</v>
      </c>
      <c r="B18" s="46" t="s">
        <v>686</v>
      </c>
      <c r="C18" s="46">
        <v>4000</v>
      </c>
    </row>
    <row r="19" spans="1:3" ht="12.75">
      <c r="A19" s="46">
        <v>18</v>
      </c>
      <c r="B19" s="46" t="s">
        <v>687</v>
      </c>
      <c r="C19" s="46">
        <v>600</v>
      </c>
    </row>
    <row r="20" spans="1:3" ht="12.75">
      <c r="A20" s="46">
        <v>19</v>
      </c>
      <c r="B20" s="46" t="s">
        <v>688</v>
      </c>
      <c r="C20" s="46">
        <v>22400</v>
      </c>
    </row>
    <row r="21" spans="1:3" ht="12.75">
      <c r="A21" s="46">
        <v>20</v>
      </c>
      <c r="B21" s="46" t="s">
        <v>689</v>
      </c>
      <c r="C21" s="46">
        <v>1500</v>
      </c>
    </row>
    <row r="22" spans="1:3" ht="12.75">
      <c r="A22" s="46">
        <v>21</v>
      </c>
      <c r="B22" s="46" t="s">
        <v>690</v>
      </c>
      <c r="C22" s="46">
        <v>200</v>
      </c>
    </row>
    <row r="23" spans="1:3" ht="12.75">
      <c r="A23" s="46">
        <v>22</v>
      </c>
      <c r="B23" s="46" t="s">
        <v>691</v>
      </c>
      <c r="C23" s="46">
        <v>4200</v>
      </c>
    </row>
    <row r="24" spans="1:3" ht="12.75">
      <c r="A24" s="46">
        <v>23</v>
      </c>
      <c r="B24" s="46" t="s">
        <v>692</v>
      </c>
      <c r="C24" s="46">
        <v>2500</v>
      </c>
    </row>
    <row r="25" spans="1:3" ht="12.75">
      <c r="A25" s="46">
        <v>24</v>
      </c>
      <c r="B25" s="46" t="s">
        <v>693</v>
      </c>
      <c r="C25" s="46">
        <v>2500</v>
      </c>
    </row>
    <row r="26" spans="1:3" ht="12.75">
      <c r="A26" s="46">
        <v>25</v>
      </c>
      <c r="B26" s="46" t="s">
        <v>958</v>
      </c>
      <c r="C26" s="46">
        <v>1700</v>
      </c>
    </row>
    <row r="27" spans="1:3" ht="12.75">
      <c r="A27" s="46">
        <v>26</v>
      </c>
      <c r="B27" s="46" t="s">
        <v>363</v>
      </c>
      <c r="C27" s="46">
        <v>800</v>
      </c>
    </row>
    <row r="28" spans="1:3" ht="12.75">
      <c r="A28" s="46">
        <v>27</v>
      </c>
      <c r="B28" s="46" t="s">
        <v>694</v>
      </c>
      <c r="C28" s="46">
        <v>3400</v>
      </c>
    </row>
    <row r="29" spans="1:3" ht="12.75">
      <c r="A29" s="46">
        <v>28</v>
      </c>
      <c r="B29" s="46" t="s">
        <v>695</v>
      </c>
      <c r="C29" s="46">
        <v>100</v>
      </c>
    </row>
    <row r="30" spans="1:3" ht="12.75">
      <c r="A30" s="46">
        <v>29</v>
      </c>
      <c r="B30" s="46" t="s">
        <v>696</v>
      </c>
      <c r="C30" s="46">
        <v>600</v>
      </c>
    </row>
    <row r="31" spans="1:3" ht="12.75">
      <c r="A31" s="46">
        <v>30</v>
      </c>
      <c r="B31" s="46" t="s">
        <v>697</v>
      </c>
      <c r="C31" s="46">
        <v>800</v>
      </c>
    </row>
    <row r="32" spans="1:3" ht="12.75">
      <c r="A32" s="46">
        <v>31</v>
      </c>
      <c r="B32" s="46" t="s">
        <v>698</v>
      </c>
      <c r="C32" s="46">
        <v>500</v>
      </c>
    </row>
    <row r="33" spans="1:3" ht="12.75">
      <c r="A33" s="46">
        <v>32</v>
      </c>
      <c r="B33" s="46" t="s">
        <v>699</v>
      </c>
      <c r="C33" s="46">
        <v>2000</v>
      </c>
    </row>
    <row r="34" spans="1:3" ht="12.75">
      <c r="A34" s="46">
        <v>33</v>
      </c>
      <c r="B34" s="46" t="s">
        <v>700</v>
      </c>
      <c r="C34" s="46">
        <v>1800</v>
      </c>
    </row>
    <row r="35" spans="1:3" ht="12.75">
      <c r="A35" s="46">
        <v>34</v>
      </c>
      <c r="B35" s="46" t="s">
        <v>701</v>
      </c>
      <c r="C35" s="46">
        <v>600</v>
      </c>
    </row>
    <row r="36" spans="1:3" ht="12.75">
      <c r="A36" s="46">
        <v>35</v>
      </c>
      <c r="B36" s="46" t="s">
        <v>702</v>
      </c>
      <c r="C36" s="46">
        <v>18900</v>
      </c>
    </row>
    <row r="37" spans="1:3" ht="12.75">
      <c r="A37" s="46">
        <v>36</v>
      </c>
      <c r="B37" s="46" t="s">
        <v>703</v>
      </c>
      <c r="C37" s="46">
        <v>200</v>
      </c>
    </row>
    <row r="38" spans="1:3" ht="12.75">
      <c r="A38" s="46">
        <v>37</v>
      </c>
      <c r="B38" s="46" t="s">
        <v>704</v>
      </c>
      <c r="C38" s="46">
        <v>2000</v>
      </c>
    </row>
    <row r="39" spans="1:3" ht="12.75">
      <c r="A39" s="46">
        <v>38</v>
      </c>
      <c r="B39" s="46" t="s">
        <v>705</v>
      </c>
      <c r="C39" s="46">
        <v>6000</v>
      </c>
    </row>
    <row r="40" spans="1:3" ht="12.75">
      <c r="A40" s="46">
        <v>39</v>
      </c>
      <c r="B40" s="46" t="s">
        <v>706</v>
      </c>
      <c r="C40" s="46">
        <v>2500</v>
      </c>
    </row>
    <row r="41" spans="1:3" ht="12.75">
      <c r="A41" s="46">
        <v>40</v>
      </c>
      <c r="B41" s="46" t="s">
        <v>707</v>
      </c>
      <c r="C41" s="46">
        <v>800</v>
      </c>
    </row>
    <row r="42" spans="1:3" ht="12.75">
      <c r="A42" s="46">
        <v>41</v>
      </c>
      <c r="B42" s="46" t="s">
        <v>708</v>
      </c>
      <c r="C42" s="46">
        <v>3400</v>
      </c>
    </row>
    <row r="43" spans="1:3" ht="12.75">
      <c r="A43" s="46">
        <v>42</v>
      </c>
      <c r="B43" s="46" t="s">
        <v>474</v>
      </c>
      <c r="C43" s="46">
        <v>13000</v>
      </c>
    </row>
    <row r="44" spans="1:3" ht="12.75">
      <c r="A44" s="46">
        <v>43</v>
      </c>
      <c r="B44" s="46" t="s">
        <v>709</v>
      </c>
      <c r="C44" s="46">
        <v>1000</v>
      </c>
    </row>
    <row r="45" spans="1:3" ht="12.75">
      <c r="A45" s="46">
        <v>44</v>
      </c>
      <c r="B45" s="46" t="s">
        <v>710</v>
      </c>
      <c r="C45" s="46">
        <v>200</v>
      </c>
    </row>
    <row r="46" spans="1:3" ht="12.75">
      <c r="A46" s="46">
        <v>45</v>
      </c>
      <c r="B46" s="46" t="s">
        <v>711</v>
      </c>
      <c r="C46" s="46">
        <v>1300</v>
      </c>
    </row>
    <row r="47" spans="1:3" ht="12.75">
      <c r="A47" s="46">
        <v>46</v>
      </c>
      <c r="B47" s="46" t="s">
        <v>712</v>
      </c>
      <c r="C47" s="46">
        <v>2500</v>
      </c>
    </row>
    <row r="48" spans="1:3" ht="12.75">
      <c r="A48" s="46">
        <v>47</v>
      </c>
      <c r="B48" s="46" t="s">
        <v>713</v>
      </c>
      <c r="C48" s="46">
        <v>800</v>
      </c>
    </row>
    <row r="49" spans="1:3" ht="12.75">
      <c r="A49" s="46">
        <v>48</v>
      </c>
      <c r="B49" s="46" t="s">
        <v>857</v>
      </c>
      <c r="C49" s="46">
        <v>800</v>
      </c>
    </row>
    <row r="50" spans="1:3" ht="12.75">
      <c r="A50" s="46">
        <v>49</v>
      </c>
      <c r="B50" s="46" t="s">
        <v>714</v>
      </c>
      <c r="C50" s="46">
        <v>500</v>
      </c>
    </row>
    <row r="51" spans="1:3" ht="12.75">
      <c r="A51" s="46">
        <v>50</v>
      </c>
      <c r="B51" s="46" t="s">
        <v>715</v>
      </c>
      <c r="C51" s="46">
        <v>9000</v>
      </c>
    </row>
    <row r="52" spans="1:3" ht="12.75">
      <c r="A52" s="46">
        <v>51</v>
      </c>
      <c r="B52" s="46" t="s">
        <v>716</v>
      </c>
      <c r="C52" s="46">
        <v>10500</v>
      </c>
    </row>
    <row r="53" spans="1:3" ht="12.75">
      <c r="A53" s="46">
        <v>52</v>
      </c>
      <c r="B53" s="46" t="s">
        <v>717</v>
      </c>
      <c r="C53" s="46">
        <v>1100</v>
      </c>
    </row>
    <row r="54" spans="1:3" ht="12.75">
      <c r="A54" s="46">
        <v>53</v>
      </c>
      <c r="B54" s="46" t="s">
        <v>718</v>
      </c>
      <c r="C54" s="46">
        <v>1300</v>
      </c>
    </row>
    <row r="55" spans="1:3" ht="12.75">
      <c r="A55" s="46">
        <v>54</v>
      </c>
      <c r="B55" s="46" t="s">
        <v>719</v>
      </c>
      <c r="C55" s="46">
        <v>200</v>
      </c>
    </row>
    <row r="56" spans="1:3" ht="12.75">
      <c r="A56" s="46">
        <v>55</v>
      </c>
      <c r="B56" s="46" t="s">
        <v>720</v>
      </c>
      <c r="C56" s="46">
        <v>3000</v>
      </c>
    </row>
    <row r="57" spans="1:3" ht="12.75">
      <c r="A57" s="46">
        <v>56</v>
      </c>
      <c r="B57" s="46" t="s">
        <v>721</v>
      </c>
      <c r="C57" s="46">
        <v>10000</v>
      </c>
    </row>
    <row r="58" spans="1:3" ht="12.75">
      <c r="A58" s="46">
        <v>57</v>
      </c>
      <c r="B58" s="46" t="s">
        <v>722</v>
      </c>
      <c r="C58" s="46">
        <v>1100</v>
      </c>
    </row>
    <row r="59" spans="1:3" ht="12.75">
      <c r="A59" s="46">
        <v>58</v>
      </c>
      <c r="B59" s="46" t="s">
        <v>723</v>
      </c>
      <c r="C59" s="46">
        <v>1200</v>
      </c>
    </row>
    <row r="60" spans="1:3" ht="12.75">
      <c r="A60" s="46">
        <v>59</v>
      </c>
      <c r="B60" s="46" t="s">
        <v>284</v>
      </c>
      <c r="C60" s="46">
        <v>800</v>
      </c>
    </row>
    <row r="61" spans="1:3" ht="12.75">
      <c r="A61" s="46">
        <v>60</v>
      </c>
      <c r="B61" s="46" t="s">
        <v>467</v>
      </c>
      <c r="C61" s="46">
        <v>800</v>
      </c>
    </row>
    <row r="62" spans="1:3" ht="12.75">
      <c r="A62" s="46">
        <v>61</v>
      </c>
      <c r="B62" s="46" t="s">
        <v>468</v>
      </c>
      <c r="C62" s="46">
        <v>800</v>
      </c>
    </row>
    <row r="63" spans="1:3" ht="12.75">
      <c r="A63" s="46">
        <v>62</v>
      </c>
      <c r="B63" s="46" t="s">
        <v>724</v>
      </c>
      <c r="C63" s="46">
        <v>5900</v>
      </c>
    </row>
    <row r="64" spans="1:3" ht="12.75">
      <c r="A64" s="46">
        <v>63</v>
      </c>
      <c r="B64" s="46" t="s">
        <v>725</v>
      </c>
      <c r="C64" s="46">
        <v>2900</v>
      </c>
    </row>
    <row r="65" spans="1:3" ht="12.75">
      <c r="A65" s="46">
        <v>64</v>
      </c>
      <c r="B65" s="46" t="s">
        <v>726</v>
      </c>
      <c r="C65" s="46">
        <v>3000</v>
      </c>
    </row>
    <row r="66" spans="1:3" ht="12.75">
      <c r="A66" s="46">
        <v>65</v>
      </c>
      <c r="B66" s="46" t="s">
        <v>727</v>
      </c>
      <c r="C66" s="46">
        <v>200</v>
      </c>
    </row>
    <row r="67" spans="1:3" ht="12.75">
      <c r="A67" s="46">
        <v>66</v>
      </c>
      <c r="B67" s="46" t="s">
        <v>728</v>
      </c>
      <c r="C67" s="46">
        <v>300</v>
      </c>
    </row>
    <row r="68" spans="1:3" ht="12.75">
      <c r="A68" s="46">
        <v>67</v>
      </c>
      <c r="B68" s="46" t="s">
        <v>729</v>
      </c>
      <c r="C68" s="46">
        <v>5000</v>
      </c>
    </row>
    <row r="69" spans="1:3" ht="12.75">
      <c r="A69" s="46">
        <v>68</v>
      </c>
      <c r="B69" s="46" t="s">
        <v>730</v>
      </c>
      <c r="C69" s="46">
        <v>18900</v>
      </c>
    </row>
    <row r="70" spans="1:3" ht="12.75">
      <c r="A70" s="46">
        <v>69</v>
      </c>
      <c r="B70" s="46" t="s">
        <v>731</v>
      </c>
      <c r="C70" s="46">
        <v>2100</v>
      </c>
    </row>
    <row r="71" spans="1:3" ht="12.75">
      <c r="A71" s="46">
        <v>70</v>
      </c>
      <c r="B71" s="46" t="s">
        <v>732</v>
      </c>
      <c r="C71" s="46">
        <v>1700</v>
      </c>
    </row>
    <row r="72" spans="1:3" ht="12.75">
      <c r="A72" s="46">
        <v>71</v>
      </c>
      <c r="B72" s="46" t="s">
        <v>733</v>
      </c>
      <c r="C72" s="46">
        <v>4200</v>
      </c>
    </row>
    <row r="73" spans="1:3" ht="12.75">
      <c r="A73" s="46">
        <v>72</v>
      </c>
      <c r="B73" s="46" t="s">
        <v>734</v>
      </c>
      <c r="C73" s="46">
        <v>4200</v>
      </c>
    </row>
    <row r="74" spans="1:3" ht="12.75">
      <c r="A74" s="46">
        <v>73</v>
      </c>
      <c r="B74" s="46" t="s">
        <v>735</v>
      </c>
      <c r="C74" s="46">
        <v>200</v>
      </c>
    </row>
    <row r="75" spans="1:3" ht="12.75">
      <c r="A75" s="46">
        <v>74</v>
      </c>
      <c r="B75" s="46" t="s">
        <v>736</v>
      </c>
      <c r="C75" s="46">
        <v>1800</v>
      </c>
    </row>
    <row r="76" spans="1:3" ht="12.75">
      <c r="A76" s="46">
        <v>75</v>
      </c>
      <c r="B76" s="46" t="s">
        <v>737</v>
      </c>
      <c r="C76" s="46">
        <v>2100</v>
      </c>
    </row>
    <row r="77" spans="1:3" ht="12.75">
      <c r="A77" s="46">
        <v>76</v>
      </c>
      <c r="B77" s="46" t="s">
        <v>738</v>
      </c>
      <c r="C77" s="46">
        <v>400</v>
      </c>
    </row>
    <row r="78" spans="1:3" ht="12.75">
      <c r="A78" s="46">
        <v>77</v>
      </c>
      <c r="B78" s="46" t="s">
        <v>739</v>
      </c>
      <c r="C78" s="46">
        <v>400</v>
      </c>
    </row>
    <row r="79" spans="1:3" ht="12.75">
      <c r="A79" s="46">
        <v>78</v>
      </c>
      <c r="B79" s="46" t="s">
        <v>740</v>
      </c>
      <c r="C79" s="46">
        <v>2900</v>
      </c>
    </row>
    <row r="80" spans="1:3" ht="12.75">
      <c r="A80" s="46">
        <v>79</v>
      </c>
      <c r="B80" s="46" t="s">
        <v>741</v>
      </c>
      <c r="C80" s="46">
        <v>100</v>
      </c>
    </row>
    <row r="81" spans="1:3" ht="12.75">
      <c r="A81" s="46">
        <v>80</v>
      </c>
      <c r="B81" s="46" t="s">
        <v>742</v>
      </c>
      <c r="C81" s="46">
        <v>200</v>
      </c>
    </row>
    <row r="82" spans="1:3" ht="12.75">
      <c r="A82" s="46">
        <v>81</v>
      </c>
      <c r="B82" s="46" t="s">
        <v>743</v>
      </c>
      <c r="C82" s="46">
        <v>40</v>
      </c>
    </row>
    <row r="83" spans="1:3" ht="12.75">
      <c r="A83" s="46">
        <v>82</v>
      </c>
      <c r="B83" s="46" t="s">
        <v>744</v>
      </c>
      <c r="C83" s="46">
        <v>40</v>
      </c>
    </row>
    <row r="84" spans="1:3" ht="12.75">
      <c r="A84" s="46">
        <v>83</v>
      </c>
      <c r="B84" s="46" t="s">
        <v>303</v>
      </c>
      <c r="C84" s="46">
        <v>2100</v>
      </c>
    </row>
    <row r="85" spans="1:3" ht="12.75">
      <c r="A85" s="46"/>
      <c r="B85" s="46"/>
      <c r="C85" s="46"/>
    </row>
    <row r="86" spans="1:3" ht="12.75">
      <c r="A86" s="46"/>
      <c r="B86" s="46"/>
      <c r="C86" s="46"/>
    </row>
    <row r="87" spans="1:3" ht="12.75">
      <c r="A87" s="46"/>
      <c r="B87" s="46"/>
      <c r="C87" s="46"/>
    </row>
    <row r="88" spans="1:3" ht="12.75">
      <c r="A88" s="46"/>
      <c r="B88" s="46"/>
      <c r="C88" s="46"/>
    </row>
    <row r="89" spans="1:3" ht="12.75">
      <c r="A89" s="46"/>
      <c r="B89" s="46"/>
      <c r="C89" s="46"/>
    </row>
    <row r="90" spans="1:3" ht="12.75">
      <c r="A90" s="46"/>
      <c r="B90" s="46"/>
      <c r="C90" s="46"/>
    </row>
    <row r="91" spans="1:3" ht="12.75">
      <c r="A91" s="46"/>
      <c r="B91" s="46"/>
      <c r="C91" s="46"/>
    </row>
    <row r="92" spans="1:3" ht="12.75">
      <c r="A92" s="46"/>
      <c r="B92" s="46"/>
      <c r="C92" s="46"/>
    </row>
    <row r="93" spans="1:3" ht="12.75">
      <c r="A93" s="46"/>
      <c r="B93" s="46"/>
      <c r="C93" s="46"/>
    </row>
    <row r="94" spans="1:3" ht="12.75">
      <c r="A94" s="46"/>
      <c r="B94" s="46"/>
      <c r="C94" s="46"/>
    </row>
    <row r="95" spans="1:3" ht="12.75">
      <c r="A95" s="46"/>
      <c r="B95" s="46"/>
      <c r="C95" s="46"/>
    </row>
    <row r="96" spans="1:3" ht="12.75">
      <c r="A96" s="46"/>
      <c r="B96" s="46"/>
      <c r="C96" s="46"/>
    </row>
    <row r="97" spans="1:3" ht="12.75">
      <c r="A97" s="46"/>
      <c r="B97" s="46"/>
      <c r="C97" s="46"/>
    </row>
    <row r="98" spans="1:3" ht="12.75">
      <c r="A98" s="46"/>
      <c r="B98" s="46"/>
      <c r="C98" s="46"/>
    </row>
  </sheetData>
  <sheetProtection password="CC06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488">
      <selection activeCell="F517" sqref="F517"/>
    </sheetView>
  </sheetViews>
  <sheetFormatPr defaultColWidth="8.8515625" defaultRowHeight="18" customHeight="1"/>
  <cols>
    <col min="1" max="4" width="8.8515625" style="2" customWidth="1"/>
    <col min="5" max="5" width="21.421875" style="2" customWidth="1"/>
    <col min="6" max="6" width="14.7109375" style="17" customWidth="1"/>
    <col min="7" max="7" width="11.421875" style="32" customWidth="1"/>
    <col min="8" max="8" width="8.8515625" style="2" customWidth="1"/>
    <col min="9" max="10" width="8.8515625" style="33" hidden="1" customWidth="1"/>
    <col min="11" max="11" width="8.8515625" style="2" hidden="1" customWidth="1"/>
    <col min="12" max="12" width="2.00390625" style="2" customWidth="1"/>
    <col min="13" max="16384" width="8.8515625" style="2" customWidth="1"/>
  </cols>
  <sheetData>
    <row r="1" spans="1:13" ht="18" customHeight="1">
      <c r="A1" s="395" t="s">
        <v>1020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53"/>
      <c r="M1" s="1"/>
    </row>
    <row r="2" spans="1:13" ht="18" customHeigh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53"/>
      <c r="M2" s="1"/>
    </row>
    <row r="3" spans="1:12" s="42" customFormat="1" ht="52.5" customHeight="1">
      <c r="A3" s="396" t="s">
        <v>984</v>
      </c>
      <c r="B3" s="397" t="s">
        <v>985</v>
      </c>
      <c r="C3" s="398"/>
      <c r="D3" s="398"/>
      <c r="E3" s="399"/>
      <c r="F3" s="39" t="s">
        <v>986</v>
      </c>
      <c r="G3" s="40" t="s">
        <v>987</v>
      </c>
      <c r="H3" s="403" t="s">
        <v>988</v>
      </c>
      <c r="I3" s="403" t="s">
        <v>986</v>
      </c>
      <c r="J3" s="403"/>
      <c r="K3" s="403"/>
      <c r="L3" s="41"/>
    </row>
    <row r="4" spans="1:13" s="42" customFormat="1" ht="18" customHeight="1">
      <c r="A4" s="396"/>
      <c r="B4" s="400"/>
      <c r="C4" s="401"/>
      <c r="D4" s="401"/>
      <c r="E4" s="402"/>
      <c r="F4" s="39" t="s">
        <v>753</v>
      </c>
      <c r="G4" s="40" t="s">
        <v>753</v>
      </c>
      <c r="H4" s="403"/>
      <c r="I4" s="403" t="s">
        <v>1021</v>
      </c>
      <c r="J4" s="403"/>
      <c r="K4" s="39" t="s">
        <v>753</v>
      </c>
      <c r="L4" s="41"/>
      <c r="M4" s="42">
        <v>1.217</v>
      </c>
    </row>
    <row r="5" spans="1:12" ht="18" customHeight="1">
      <c r="A5" s="7" t="s">
        <v>765</v>
      </c>
      <c r="B5" s="404" t="s">
        <v>1022</v>
      </c>
      <c r="C5" s="404"/>
      <c r="D5" s="404"/>
      <c r="E5" s="404"/>
      <c r="F5" s="5">
        <f>+K5</f>
        <v>19.6</v>
      </c>
      <c r="G5" s="21">
        <f>+F5*$M$4</f>
        <v>23.853200000000005</v>
      </c>
      <c r="H5" s="22">
        <v>750</v>
      </c>
      <c r="I5" s="405">
        <f>K5*238</f>
        <v>4664.8</v>
      </c>
      <c r="J5" s="405"/>
      <c r="K5" s="23">
        <v>19.6</v>
      </c>
      <c r="L5" s="24"/>
    </row>
    <row r="6" spans="1:12" ht="18" customHeight="1">
      <c r="A6" s="7" t="s">
        <v>765</v>
      </c>
      <c r="B6" s="404" t="s">
        <v>1023</v>
      </c>
      <c r="C6" s="404"/>
      <c r="D6" s="404"/>
      <c r="E6" s="404"/>
      <c r="F6" s="5">
        <f>+K6</f>
        <v>19.6</v>
      </c>
      <c r="G6" s="21">
        <f>+F6*$M$4</f>
        <v>23.853200000000005</v>
      </c>
      <c r="H6" s="22">
        <v>1230</v>
      </c>
      <c r="I6" s="405">
        <f aca="true" t="shared" si="0" ref="I6:I69">K6*238</f>
        <v>4664.8</v>
      </c>
      <c r="J6" s="405"/>
      <c r="K6" s="23">
        <v>19.6</v>
      </c>
      <c r="L6" s="24"/>
    </row>
    <row r="7" spans="1:12" ht="18" customHeight="1">
      <c r="A7" s="7" t="s">
        <v>765</v>
      </c>
      <c r="B7" s="404" t="s">
        <v>786</v>
      </c>
      <c r="C7" s="404"/>
      <c r="D7" s="404"/>
      <c r="E7" s="404"/>
      <c r="F7" s="5">
        <f>+K7</f>
        <v>21</v>
      </c>
      <c r="G7" s="21">
        <f aca="true" t="shared" si="1" ref="G7:G70">+F7*$M$4</f>
        <v>25.557000000000002</v>
      </c>
      <c r="H7" s="25">
        <v>800</v>
      </c>
      <c r="I7" s="405">
        <f t="shared" si="0"/>
        <v>4998</v>
      </c>
      <c r="J7" s="405"/>
      <c r="K7" s="23">
        <v>21</v>
      </c>
      <c r="L7" s="24"/>
    </row>
    <row r="8" spans="1:12" ht="18" customHeight="1">
      <c r="A8" s="7" t="s">
        <v>765</v>
      </c>
      <c r="B8" s="404" t="s">
        <v>1024</v>
      </c>
      <c r="C8" s="404"/>
      <c r="D8" s="404"/>
      <c r="E8" s="404"/>
      <c r="F8" s="5">
        <f>+K8</f>
        <v>510</v>
      </c>
      <c r="G8" s="21">
        <f t="shared" si="1"/>
        <v>620.6700000000001</v>
      </c>
      <c r="H8" s="12" t="s">
        <v>991</v>
      </c>
      <c r="I8" s="405">
        <f t="shared" si="0"/>
        <v>121380</v>
      </c>
      <c r="J8" s="405"/>
      <c r="K8" s="26">
        <v>510</v>
      </c>
      <c r="L8" s="27"/>
    </row>
    <row r="9" spans="1:12" ht="18" customHeight="1">
      <c r="A9" s="7" t="s">
        <v>765</v>
      </c>
      <c r="B9" s="404" t="s">
        <v>1025</v>
      </c>
      <c r="C9" s="404"/>
      <c r="D9" s="404"/>
      <c r="E9" s="404"/>
      <c r="F9" s="5">
        <f aca="true" t="shared" si="2" ref="F9:F72">+K9</f>
        <v>38</v>
      </c>
      <c r="G9" s="21">
        <f t="shared" si="1"/>
        <v>46.246</v>
      </c>
      <c r="H9" s="25">
        <v>1050</v>
      </c>
      <c r="I9" s="405">
        <f t="shared" si="0"/>
        <v>9044</v>
      </c>
      <c r="J9" s="405"/>
      <c r="K9" s="23">
        <v>38</v>
      </c>
      <c r="L9" s="24"/>
    </row>
    <row r="10" spans="1:12" ht="18" customHeight="1">
      <c r="A10" s="7" t="s">
        <v>765</v>
      </c>
      <c r="B10" s="404" t="s">
        <v>1026</v>
      </c>
      <c r="C10" s="404"/>
      <c r="D10" s="404"/>
      <c r="E10" s="404"/>
      <c r="F10" s="5">
        <f t="shared" si="2"/>
        <v>36</v>
      </c>
      <c r="G10" s="21">
        <f t="shared" si="1"/>
        <v>43.812000000000005</v>
      </c>
      <c r="H10" s="25">
        <v>1060</v>
      </c>
      <c r="I10" s="405">
        <f t="shared" si="0"/>
        <v>8568</v>
      </c>
      <c r="J10" s="405"/>
      <c r="K10" s="23">
        <v>36</v>
      </c>
      <c r="L10" s="24"/>
    </row>
    <row r="11" spans="1:12" ht="18" customHeight="1">
      <c r="A11" s="7" t="s">
        <v>765</v>
      </c>
      <c r="B11" s="404" t="s">
        <v>1027</v>
      </c>
      <c r="C11" s="404"/>
      <c r="D11" s="404"/>
      <c r="E11" s="404"/>
      <c r="F11" s="5">
        <f t="shared" si="2"/>
        <v>17.8</v>
      </c>
      <c r="G11" s="21">
        <f t="shared" si="1"/>
        <v>21.6626</v>
      </c>
      <c r="H11" s="25">
        <v>800</v>
      </c>
      <c r="I11" s="405">
        <f t="shared" si="0"/>
        <v>4236.400000000001</v>
      </c>
      <c r="J11" s="405"/>
      <c r="K11" s="23">
        <v>17.8</v>
      </c>
      <c r="L11" s="24"/>
    </row>
    <row r="12" spans="1:12" ht="18" customHeight="1">
      <c r="A12" s="7" t="s">
        <v>765</v>
      </c>
      <c r="B12" s="404" t="s">
        <v>1028</v>
      </c>
      <c r="C12" s="404"/>
      <c r="D12" s="404"/>
      <c r="E12" s="404"/>
      <c r="F12" s="5">
        <f t="shared" si="2"/>
        <v>17.8</v>
      </c>
      <c r="G12" s="21">
        <f t="shared" si="1"/>
        <v>21.6626</v>
      </c>
      <c r="H12" s="25">
        <v>1050</v>
      </c>
      <c r="I12" s="405">
        <f t="shared" si="0"/>
        <v>4236.400000000001</v>
      </c>
      <c r="J12" s="405"/>
      <c r="K12" s="23">
        <v>17.8</v>
      </c>
      <c r="L12" s="24"/>
    </row>
    <row r="13" spans="1:12" ht="18" customHeight="1">
      <c r="A13" s="7" t="s">
        <v>765</v>
      </c>
      <c r="B13" s="404" t="s">
        <v>1029</v>
      </c>
      <c r="C13" s="404"/>
      <c r="D13" s="404"/>
      <c r="E13" s="404"/>
      <c r="F13" s="5">
        <f t="shared" si="2"/>
        <v>26.04</v>
      </c>
      <c r="G13" s="21">
        <f t="shared" si="1"/>
        <v>31.69068</v>
      </c>
      <c r="H13" s="25">
        <v>1519</v>
      </c>
      <c r="I13" s="405">
        <f t="shared" si="0"/>
        <v>6197.5199999999995</v>
      </c>
      <c r="J13" s="405"/>
      <c r="K13" s="23">
        <v>26.04</v>
      </c>
      <c r="L13" s="24"/>
    </row>
    <row r="14" spans="1:12" ht="18" customHeight="1">
      <c r="A14" s="7" t="s">
        <v>765</v>
      </c>
      <c r="B14" s="404" t="s">
        <v>1030</v>
      </c>
      <c r="C14" s="404"/>
      <c r="D14" s="404"/>
      <c r="E14" s="404"/>
      <c r="F14" s="5">
        <f t="shared" si="2"/>
        <v>26.04</v>
      </c>
      <c r="G14" s="21">
        <f t="shared" si="1"/>
        <v>31.69068</v>
      </c>
      <c r="H14" s="25">
        <v>790</v>
      </c>
      <c r="I14" s="405">
        <f t="shared" si="0"/>
        <v>6197.5199999999995</v>
      </c>
      <c r="J14" s="405"/>
      <c r="K14" s="23">
        <v>26.04</v>
      </c>
      <c r="L14" s="24"/>
    </row>
    <row r="15" spans="1:12" ht="18" customHeight="1">
      <c r="A15" s="7" t="s">
        <v>765</v>
      </c>
      <c r="B15" s="404" t="s">
        <v>1031</v>
      </c>
      <c r="C15" s="404"/>
      <c r="D15" s="404"/>
      <c r="E15" s="404"/>
      <c r="F15" s="5">
        <f t="shared" si="2"/>
        <v>23.7</v>
      </c>
      <c r="G15" s="21">
        <f t="shared" si="1"/>
        <v>28.8429</v>
      </c>
      <c r="H15" s="25">
        <v>1220</v>
      </c>
      <c r="I15" s="405">
        <f t="shared" si="0"/>
        <v>5640.599999999999</v>
      </c>
      <c r="J15" s="405"/>
      <c r="K15" s="23">
        <v>23.7</v>
      </c>
      <c r="L15" s="24"/>
    </row>
    <row r="16" spans="1:12" ht="18" customHeight="1">
      <c r="A16" s="7" t="s">
        <v>765</v>
      </c>
      <c r="B16" s="404" t="s">
        <v>1032</v>
      </c>
      <c r="C16" s="404"/>
      <c r="D16" s="404"/>
      <c r="E16" s="404"/>
      <c r="F16" s="5">
        <f t="shared" si="2"/>
        <v>33</v>
      </c>
      <c r="G16" s="21">
        <f t="shared" si="1"/>
        <v>40.161</v>
      </c>
      <c r="H16" s="25">
        <v>894</v>
      </c>
      <c r="I16" s="405">
        <f t="shared" si="0"/>
        <v>7854</v>
      </c>
      <c r="J16" s="405"/>
      <c r="K16" s="23">
        <v>33</v>
      </c>
      <c r="L16" s="24"/>
    </row>
    <row r="17" spans="1:12" ht="18" customHeight="1">
      <c r="A17" s="7" t="s">
        <v>765</v>
      </c>
      <c r="B17" s="404" t="s">
        <v>1033</v>
      </c>
      <c r="C17" s="404"/>
      <c r="D17" s="404"/>
      <c r="E17" s="404"/>
      <c r="F17" s="5">
        <f t="shared" si="2"/>
        <v>23.43</v>
      </c>
      <c r="G17" s="21">
        <f t="shared" si="1"/>
        <v>28.514310000000002</v>
      </c>
      <c r="H17" s="25">
        <v>1400</v>
      </c>
      <c r="I17" s="405">
        <f t="shared" si="0"/>
        <v>5576.34</v>
      </c>
      <c r="J17" s="405"/>
      <c r="K17" s="23">
        <v>23.43</v>
      </c>
      <c r="L17" s="24"/>
    </row>
    <row r="18" spans="1:12" ht="18" customHeight="1">
      <c r="A18" s="7" t="s">
        <v>765</v>
      </c>
      <c r="B18" s="404" t="s">
        <v>1034</v>
      </c>
      <c r="C18" s="404"/>
      <c r="D18" s="404"/>
      <c r="E18" s="404"/>
      <c r="F18" s="5">
        <f t="shared" si="2"/>
        <v>17</v>
      </c>
      <c r="G18" s="21">
        <f t="shared" si="1"/>
        <v>20.689</v>
      </c>
      <c r="H18" s="10" t="s">
        <v>991</v>
      </c>
      <c r="I18" s="405">
        <f t="shared" si="0"/>
        <v>4046</v>
      </c>
      <c r="J18" s="405"/>
      <c r="K18" s="23">
        <v>17</v>
      </c>
      <c r="L18" s="24"/>
    </row>
    <row r="19" spans="1:12" ht="18" customHeight="1">
      <c r="A19" s="7" t="s">
        <v>765</v>
      </c>
      <c r="B19" s="404" t="s">
        <v>1035</v>
      </c>
      <c r="C19" s="404"/>
      <c r="D19" s="404"/>
      <c r="E19" s="404"/>
      <c r="F19" s="5">
        <f t="shared" si="2"/>
        <v>25.06</v>
      </c>
      <c r="G19" s="21">
        <f t="shared" si="1"/>
        <v>30.49802</v>
      </c>
      <c r="H19" s="25">
        <v>925</v>
      </c>
      <c r="I19" s="405">
        <f t="shared" si="0"/>
        <v>5964.28</v>
      </c>
      <c r="J19" s="405"/>
      <c r="K19" s="23">
        <v>25.06</v>
      </c>
      <c r="L19" s="24"/>
    </row>
    <row r="20" spans="1:12" ht="18" customHeight="1">
      <c r="A20" s="7" t="s">
        <v>765</v>
      </c>
      <c r="B20" s="404" t="s">
        <v>1036</v>
      </c>
      <c r="C20" s="404"/>
      <c r="D20" s="404"/>
      <c r="E20" s="404"/>
      <c r="F20" s="5">
        <f t="shared" si="2"/>
        <v>30.22</v>
      </c>
      <c r="G20" s="21">
        <f t="shared" si="1"/>
        <v>36.77774</v>
      </c>
      <c r="H20" s="25">
        <v>889</v>
      </c>
      <c r="I20" s="405">
        <f t="shared" si="0"/>
        <v>7192.36</v>
      </c>
      <c r="J20" s="405"/>
      <c r="K20" s="23">
        <v>30.22</v>
      </c>
      <c r="L20" s="24"/>
    </row>
    <row r="21" spans="1:12" ht="18" customHeight="1">
      <c r="A21" s="7" t="s">
        <v>765</v>
      </c>
      <c r="B21" s="404" t="s">
        <v>1037</v>
      </c>
      <c r="C21" s="404"/>
      <c r="D21" s="404"/>
      <c r="E21" s="404"/>
      <c r="F21" s="5">
        <f t="shared" si="2"/>
        <v>21.89</v>
      </c>
      <c r="G21" s="21">
        <f t="shared" si="1"/>
        <v>26.640130000000003</v>
      </c>
      <c r="H21" s="25">
        <v>895</v>
      </c>
      <c r="I21" s="405">
        <f t="shared" si="0"/>
        <v>5209.82</v>
      </c>
      <c r="J21" s="405"/>
      <c r="K21" s="23">
        <v>21.89</v>
      </c>
      <c r="L21" s="24"/>
    </row>
    <row r="22" spans="1:12" ht="18" customHeight="1">
      <c r="A22" s="7" t="s">
        <v>765</v>
      </c>
      <c r="B22" s="404" t="s">
        <v>1038</v>
      </c>
      <c r="C22" s="404"/>
      <c r="D22" s="404"/>
      <c r="E22" s="404"/>
      <c r="F22" s="5">
        <f t="shared" si="2"/>
        <v>21.14</v>
      </c>
      <c r="G22" s="21">
        <f t="shared" si="1"/>
        <v>25.727380000000004</v>
      </c>
      <c r="H22" s="25">
        <v>959</v>
      </c>
      <c r="I22" s="405">
        <f t="shared" si="0"/>
        <v>5031.32</v>
      </c>
      <c r="J22" s="405"/>
      <c r="K22" s="23">
        <v>21.14</v>
      </c>
      <c r="L22" s="24"/>
    </row>
    <row r="23" spans="1:12" ht="18" customHeight="1">
      <c r="A23" s="7" t="s">
        <v>765</v>
      </c>
      <c r="B23" s="404" t="s">
        <v>1039</v>
      </c>
      <c r="C23" s="404"/>
      <c r="D23" s="404"/>
      <c r="E23" s="404"/>
      <c r="F23" s="5">
        <f t="shared" si="2"/>
        <v>30.49</v>
      </c>
      <c r="G23" s="21">
        <f t="shared" si="1"/>
        <v>37.10633</v>
      </c>
      <c r="H23" s="25">
        <v>893</v>
      </c>
      <c r="I23" s="405">
        <f t="shared" si="0"/>
        <v>7256.62</v>
      </c>
      <c r="J23" s="405"/>
      <c r="K23" s="23">
        <v>30.49</v>
      </c>
      <c r="L23" s="24"/>
    </row>
    <row r="24" spans="1:12" ht="18" customHeight="1">
      <c r="A24" s="7" t="s">
        <v>765</v>
      </c>
      <c r="B24" s="404" t="s">
        <v>1040</v>
      </c>
      <c r="C24" s="404"/>
      <c r="D24" s="404"/>
      <c r="E24" s="404"/>
      <c r="F24" s="5">
        <f t="shared" si="2"/>
        <v>21.05</v>
      </c>
      <c r="G24" s="21">
        <f t="shared" si="1"/>
        <v>25.617850000000004</v>
      </c>
      <c r="H24" s="25">
        <v>907</v>
      </c>
      <c r="I24" s="405">
        <f t="shared" si="0"/>
        <v>5009.900000000001</v>
      </c>
      <c r="J24" s="405"/>
      <c r="K24" s="23">
        <v>21.05</v>
      </c>
      <c r="L24" s="24"/>
    </row>
    <row r="25" spans="1:12" ht="18" customHeight="1">
      <c r="A25" s="7" t="s">
        <v>765</v>
      </c>
      <c r="B25" s="404" t="s">
        <v>1041</v>
      </c>
      <c r="C25" s="404"/>
      <c r="D25" s="404"/>
      <c r="E25" s="404"/>
      <c r="F25" s="5">
        <f t="shared" si="2"/>
        <v>34</v>
      </c>
      <c r="G25" s="21">
        <f t="shared" si="1"/>
        <v>41.378</v>
      </c>
      <c r="H25" s="25">
        <v>939</v>
      </c>
      <c r="I25" s="405">
        <f t="shared" si="0"/>
        <v>8092</v>
      </c>
      <c r="J25" s="405"/>
      <c r="K25" s="23">
        <v>34</v>
      </c>
      <c r="L25" s="24"/>
    </row>
    <row r="26" spans="1:12" ht="18" customHeight="1">
      <c r="A26" s="7" t="s">
        <v>765</v>
      </c>
      <c r="B26" s="404" t="s">
        <v>1042</v>
      </c>
      <c r="C26" s="404"/>
      <c r="D26" s="404"/>
      <c r="E26" s="404"/>
      <c r="F26" s="5">
        <f t="shared" si="2"/>
        <v>23.06</v>
      </c>
      <c r="G26" s="21">
        <f t="shared" si="1"/>
        <v>28.06402</v>
      </c>
      <c r="H26" s="25">
        <v>939</v>
      </c>
      <c r="I26" s="405">
        <f t="shared" si="0"/>
        <v>5488.28</v>
      </c>
      <c r="J26" s="405"/>
      <c r="K26" s="23">
        <v>23.06</v>
      </c>
      <c r="L26" s="24"/>
    </row>
    <row r="27" spans="1:12" ht="18" customHeight="1">
      <c r="A27" s="7" t="s">
        <v>765</v>
      </c>
      <c r="B27" s="404" t="s">
        <v>1043</v>
      </c>
      <c r="C27" s="404"/>
      <c r="D27" s="404"/>
      <c r="E27" s="404"/>
      <c r="F27" s="5">
        <f t="shared" si="2"/>
        <v>49.6</v>
      </c>
      <c r="G27" s="21">
        <f t="shared" si="1"/>
        <v>60.363200000000006</v>
      </c>
      <c r="H27" s="25">
        <v>510</v>
      </c>
      <c r="I27" s="405">
        <f t="shared" si="0"/>
        <v>11804.800000000001</v>
      </c>
      <c r="J27" s="405"/>
      <c r="K27" s="23">
        <v>49.6</v>
      </c>
      <c r="L27" s="24"/>
    </row>
    <row r="28" spans="1:12" ht="18" customHeight="1">
      <c r="A28" s="7" t="s">
        <v>765</v>
      </c>
      <c r="B28" s="404" t="s">
        <v>1044</v>
      </c>
      <c r="C28" s="404"/>
      <c r="D28" s="404"/>
      <c r="E28" s="404"/>
      <c r="F28" s="5">
        <f t="shared" si="2"/>
        <v>49.6</v>
      </c>
      <c r="G28" s="21">
        <f t="shared" si="1"/>
        <v>60.363200000000006</v>
      </c>
      <c r="H28" s="25">
        <v>0.898</v>
      </c>
      <c r="I28" s="405">
        <f t="shared" si="0"/>
        <v>11804.800000000001</v>
      </c>
      <c r="J28" s="405"/>
      <c r="K28" s="23">
        <v>49.6</v>
      </c>
      <c r="L28" s="24"/>
    </row>
    <row r="29" spans="1:12" ht="18" customHeight="1">
      <c r="A29" s="7" t="s">
        <v>765</v>
      </c>
      <c r="B29" s="404" t="s">
        <v>787</v>
      </c>
      <c r="C29" s="404"/>
      <c r="D29" s="404"/>
      <c r="E29" s="404"/>
      <c r="F29" s="5">
        <f t="shared" si="2"/>
        <v>34</v>
      </c>
      <c r="G29" s="21">
        <f t="shared" si="1"/>
        <v>41.378</v>
      </c>
      <c r="H29" s="25">
        <v>810</v>
      </c>
      <c r="I29" s="405">
        <f t="shared" si="0"/>
        <v>8092</v>
      </c>
      <c r="J29" s="405"/>
      <c r="K29" s="23">
        <v>34</v>
      </c>
      <c r="L29" s="24"/>
    </row>
    <row r="30" spans="1:12" ht="18" customHeight="1">
      <c r="A30" s="7" t="s">
        <v>765</v>
      </c>
      <c r="B30" s="404" t="s">
        <v>1045</v>
      </c>
      <c r="C30" s="404"/>
      <c r="D30" s="404"/>
      <c r="E30" s="404"/>
      <c r="F30" s="5">
        <f t="shared" si="2"/>
        <v>25.35</v>
      </c>
      <c r="G30" s="21">
        <f t="shared" si="1"/>
        <v>30.850950000000005</v>
      </c>
      <c r="H30" s="25">
        <v>1320</v>
      </c>
      <c r="I30" s="405">
        <f t="shared" si="0"/>
        <v>6033.3</v>
      </c>
      <c r="J30" s="405"/>
      <c r="K30" s="23">
        <v>25.35</v>
      </c>
      <c r="L30" s="24"/>
    </row>
    <row r="31" spans="1:12" ht="18" customHeight="1">
      <c r="A31" s="7" t="s">
        <v>765</v>
      </c>
      <c r="B31" s="404" t="s">
        <v>1046</v>
      </c>
      <c r="C31" s="404"/>
      <c r="D31" s="404"/>
      <c r="E31" s="404"/>
      <c r="F31" s="5">
        <f t="shared" si="2"/>
        <v>39.06</v>
      </c>
      <c r="G31" s="21">
        <f t="shared" si="1"/>
        <v>47.53602000000001</v>
      </c>
      <c r="H31" s="25">
        <v>858</v>
      </c>
      <c r="I31" s="405">
        <f t="shared" si="0"/>
        <v>9296.28</v>
      </c>
      <c r="J31" s="405"/>
      <c r="K31" s="23">
        <v>39.06</v>
      </c>
      <c r="L31" s="24"/>
    </row>
    <row r="32" spans="1:12" ht="18" customHeight="1">
      <c r="A32" s="7" t="s">
        <v>765</v>
      </c>
      <c r="B32" s="404" t="s">
        <v>1047</v>
      </c>
      <c r="C32" s="404"/>
      <c r="D32" s="404"/>
      <c r="E32" s="404"/>
      <c r="F32" s="5">
        <f t="shared" si="2"/>
        <v>22.45</v>
      </c>
      <c r="G32" s="21">
        <f t="shared" si="1"/>
        <v>27.32165</v>
      </c>
      <c r="H32" s="10" t="s">
        <v>991</v>
      </c>
      <c r="I32" s="405">
        <f t="shared" si="0"/>
        <v>5343.099999999999</v>
      </c>
      <c r="J32" s="405"/>
      <c r="K32" s="23">
        <v>22.45</v>
      </c>
      <c r="L32" s="24"/>
    </row>
    <row r="33" spans="1:12" ht="18" customHeight="1">
      <c r="A33" s="7" t="s">
        <v>765</v>
      </c>
      <c r="B33" s="404" t="s">
        <v>1048</v>
      </c>
      <c r="C33" s="404"/>
      <c r="D33" s="404"/>
      <c r="E33" s="404"/>
      <c r="F33" s="5">
        <f t="shared" si="2"/>
        <v>38.75</v>
      </c>
      <c r="G33" s="21">
        <f t="shared" si="1"/>
        <v>47.158750000000005</v>
      </c>
      <c r="H33" s="25">
        <v>900</v>
      </c>
      <c r="I33" s="405">
        <f t="shared" si="0"/>
        <v>9222.5</v>
      </c>
      <c r="J33" s="405"/>
      <c r="K33" s="23">
        <v>38.75</v>
      </c>
      <c r="L33" s="24"/>
    </row>
    <row r="34" spans="1:12" ht="18" customHeight="1">
      <c r="A34" s="7" t="s">
        <v>765</v>
      </c>
      <c r="B34" s="404" t="s">
        <v>1049</v>
      </c>
      <c r="C34" s="404"/>
      <c r="D34" s="404"/>
      <c r="E34" s="404"/>
      <c r="F34" s="5">
        <f t="shared" si="2"/>
        <v>21.91</v>
      </c>
      <c r="G34" s="21">
        <f t="shared" si="1"/>
        <v>26.66447</v>
      </c>
      <c r="H34" s="25">
        <v>1441</v>
      </c>
      <c r="I34" s="405">
        <f t="shared" si="0"/>
        <v>5214.58</v>
      </c>
      <c r="J34" s="405"/>
      <c r="K34" s="23">
        <v>21.91</v>
      </c>
      <c r="L34" s="24"/>
    </row>
    <row r="35" spans="1:12" ht="18" customHeight="1">
      <c r="A35" s="7" t="s">
        <v>765</v>
      </c>
      <c r="B35" s="404" t="s">
        <v>788</v>
      </c>
      <c r="C35" s="404"/>
      <c r="D35" s="404"/>
      <c r="E35" s="404"/>
      <c r="F35" s="5">
        <f t="shared" si="2"/>
        <v>42</v>
      </c>
      <c r="G35" s="21">
        <f t="shared" si="1"/>
        <v>51.114000000000004</v>
      </c>
      <c r="H35" s="25">
        <v>880</v>
      </c>
      <c r="I35" s="405">
        <f t="shared" si="0"/>
        <v>9996</v>
      </c>
      <c r="J35" s="405"/>
      <c r="K35" s="23">
        <v>42</v>
      </c>
      <c r="L35" s="24"/>
    </row>
    <row r="36" spans="1:12" ht="18" customHeight="1">
      <c r="A36" s="7" t="s">
        <v>765</v>
      </c>
      <c r="B36" s="404" t="s">
        <v>1050</v>
      </c>
      <c r="C36" s="404"/>
      <c r="D36" s="404"/>
      <c r="E36" s="404"/>
      <c r="F36" s="5">
        <f t="shared" si="2"/>
        <v>30.8</v>
      </c>
      <c r="G36" s="21">
        <f t="shared" si="1"/>
        <v>37.4836</v>
      </c>
      <c r="H36" s="10" t="s">
        <v>991</v>
      </c>
      <c r="I36" s="405">
        <f t="shared" si="0"/>
        <v>7330.400000000001</v>
      </c>
      <c r="J36" s="405"/>
      <c r="K36" s="23">
        <v>30.8</v>
      </c>
      <c r="L36" s="24"/>
    </row>
    <row r="37" spans="1:12" ht="18" customHeight="1">
      <c r="A37" s="7" t="s">
        <v>765</v>
      </c>
      <c r="B37" s="404" t="s">
        <v>1051</v>
      </c>
      <c r="C37" s="404"/>
      <c r="D37" s="404"/>
      <c r="E37" s="404"/>
      <c r="F37" s="5">
        <f t="shared" si="2"/>
        <v>32.87</v>
      </c>
      <c r="G37" s="21">
        <f t="shared" si="1"/>
        <v>40.00279</v>
      </c>
      <c r="H37" s="25">
        <v>1280</v>
      </c>
      <c r="I37" s="405">
        <f t="shared" si="0"/>
        <v>7823.0599999999995</v>
      </c>
      <c r="J37" s="405"/>
      <c r="K37" s="23">
        <v>32.87</v>
      </c>
      <c r="L37" s="24"/>
    </row>
    <row r="38" spans="1:12" ht="18" customHeight="1">
      <c r="A38" s="7" t="s">
        <v>765</v>
      </c>
      <c r="B38" s="404" t="s">
        <v>1052</v>
      </c>
      <c r="C38" s="404"/>
      <c r="D38" s="404"/>
      <c r="E38" s="404"/>
      <c r="F38" s="5">
        <f t="shared" si="2"/>
        <v>39.94</v>
      </c>
      <c r="G38" s="21">
        <f t="shared" si="1"/>
        <v>48.60698</v>
      </c>
      <c r="H38" s="10" t="s">
        <v>991</v>
      </c>
      <c r="I38" s="405">
        <f t="shared" si="0"/>
        <v>9505.72</v>
      </c>
      <c r="J38" s="405"/>
      <c r="K38" s="23">
        <v>39.94</v>
      </c>
      <c r="L38" s="24"/>
    </row>
    <row r="39" spans="1:12" ht="18" customHeight="1">
      <c r="A39" s="7" t="s">
        <v>765</v>
      </c>
      <c r="B39" s="404" t="s">
        <v>1053</v>
      </c>
      <c r="C39" s="404"/>
      <c r="D39" s="404"/>
      <c r="E39" s="404"/>
      <c r="F39" s="5">
        <f t="shared" si="2"/>
        <v>38</v>
      </c>
      <c r="G39" s="21">
        <f t="shared" si="1"/>
        <v>46.246</v>
      </c>
      <c r="H39" s="25">
        <v>1050</v>
      </c>
      <c r="I39" s="405">
        <f t="shared" si="0"/>
        <v>9044</v>
      </c>
      <c r="J39" s="405"/>
      <c r="K39" s="23">
        <v>38</v>
      </c>
      <c r="L39" s="24"/>
    </row>
    <row r="40" spans="1:12" ht="18" customHeight="1">
      <c r="A40" s="7" t="s">
        <v>765</v>
      </c>
      <c r="B40" s="404" t="s">
        <v>1054</v>
      </c>
      <c r="C40" s="404"/>
      <c r="D40" s="404"/>
      <c r="E40" s="404"/>
      <c r="F40" s="5">
        <f t="shared" si="2"/>
        <v>14.7</v>
      </c>
      <c r="G40" s="21">
        <f t="shared" si="1"/>
        <v>17.8899</v>
      </c>
      <c r="H40" s="25">
        <v>840</v>
      </c>
      <c r="I40" s="405">
        <f t="shared" si="0"/>
        <v>3498.6</v>
      </c>
      <c r="J40" s="405"/>
      <c r="K40" s="23">
        <v>14.7</v>
      </c>
      <c r="L40" s="24"/>
    </row>
    <row r="41" spans="1:12" ht="18" customHeight="1">
      <c r="A41" s="7" t="s">
        <v>765</v>
      </c>
      <c r="B41" s="404" t="s">
        <v>1055</v>
      </c>
      <c r="C41" s="404"/>
      <c r="D41" s="404"/>
      <c r="E41" s="404"/>
      <c r="F41" s="5">
        <f t="shared" si="2"/>
        <v>37.71</v>
      </c>
      <c r="G41" s="21">
        <f t="shared" si="1"/>
        <v>45.89307</v>
      </c>
      <c r="H41" s="25">
        <v>827</v>
      </c>
      <c r="I41" s="405">
        <f t="shared" si="0"/>
        <v>8974.98</v>
      </c>
      <c r="J41" s="405"/>
      <c r="K41" s="23">
        <v>37.71</v>
      </c>
      <c r="L41" s="24"/>
    </row>
    <row r="42" spans="1:12" ht="18" customHeight="1">
      <c r="A42" s="7" t="s">
        <v>765</v>
      </c>
      <c r="B42" s="404" t="s">
        <v>1056</v>
      </c>
      <c r="C42" s="404"/>
      <c r="D42" s="404"/>
      <c r="E42" s="404"/>
      <c r="F42" s="5">
        <f t="shared" si="2"/>
        <v>32.93</v>
      </c>
      <c r="G42" s="21">
        <f t="shared" si="1"/>
        <v>40.075810000000004</v>
      </c>
      <c r="H42" s="25">
        <v>1040</v>
      </c>
      <c r="I42" s="405">
        <f t="shared" si="0"/>
        <v>7837.34</v>
      </c>
      <c r="J42" s="405"/>
      <c r="K42" s="23">
        <v>32.93</v>
      </c>
      <c r="L42" s="24"/>
    </row>
    <row r="43" spans="1:12" ht="18" customHeight="1">
      <c r="A43" s="7" t="s">
        <v>765</v>
      </c>
      <c r="B43" s="404" t="s">
        <v>789</v>
      </c>
      <c r="C43" s="404"/>
      <c r="D43" s="404"/>
      <c r="E43" s="404"/>
      <c r="F43" s="5">
        <f t="shared" si="2"/>
        <v>35.44</v>
      </c>
      <c r="G43" s="21">
        <f t="shared" si="1"/>
        <v>43.13048</v>
      </c>
      <c r="H43" s="25">
        <v>828</v>
      </c>
      <c r="I43" s="405">
        <f t="shared" si="0"/>
        <v>8434.72</v>
      </c>
      <c r="J43" s="405"/>
      <c r="K43" s="23">
        <v>35.44</v>
      </c>
      <c r="L43" s="24"/>
    </row>
    <row r="44" spans="1:12" ht="18" customHeight="1">
      <c r="A44" s="7" t="s">
        <v>765</v>
      </c>
      <c r="B44" s="404" t="s">
        <v>1057</v>
      </c>
      <c r="C44" s="404"/>
      <c r="D44" s="404"/>
      <c r="E44" s="404"/>
      <c r="F44" s="5">
        <f t="shared" si="2"/>
        <v>27.21</v>
      </c>
      <c r="G44" s="21">
        <f t="shared" si="1"/>
        <v>33.11457</v>
      </c>
      <c r="H44" s="25">
        <v>811</v>
      </c>
      <c r="I44" s="405">
        <f t="shared" si="0"/>
        <v>6475.9800000000005</v>
      </c>
      <c r="J44" s="405"/>
      <c r="K44" s="23">
        <v>27.21</v>
      </c>
      <c r="L44" s="24"/>
    </row>
    <row r="45" spans="1:12" ht="18" customHeight="1">
      <c r="A45" s="7" t="s">
        <v>765</v>
      </c>
      <c r="B45" s="404" t="s">
        <v>790</v>
      </c>
      <c r="C45" s="404"/>
      <c r="D45" s="404"/>
      <c r="E45" s="404"/>
      <c r="F45" s="5">
        <v>30</v>
      </c>
      <c r="G45" s="21">
        <f t="shared" si="1"/>
        <v>36.510000000000005</v>
      </c>
      <c r="H45" s="25">
        <v>811</v>
      </c>
      <c r="I45" s="405">
        <f t="shared" si="0"/>
        <v>5950</v>
      </c>
      <c r="J45" s="405"/>
      <c r="K45" s="23">
        <v>25</v>
      </c>
      <c r="L45" s="24"/>
    </row>
    <row r="46" spans="1:12" ht="18" customHeight="1">
      <c r="A46" s="7" t="s">
        <v>765</v>
      </c>
      <c r="B46" s="404" t="s">
        <v>790</v>
      </c>
      <c r="C46" s="404"/>
      <c r="D46" s="404"/>
      <c r="E46" s="404"/>
      <c r="F46" s="5">
        <v>30</v>
      </c>
      <c r="G46" s="21">
        <f t="shared" si="1"/>
        <v>36.510000000000005</v>
      </c>
      <c r="H46" s="25">
        <v>811</v>
      </c>
      <c r="I46" s="405">
        <f t="shared" si="0"/>
        <v>6911.5199999999995</v>
      </c>
      <c r="J46" s="405"/>
      <c r="K46" s="23">
        <v>29.04</v>
      </c>
      <c r="L46" s="24"/>
    </row>
    <row r="47" spans="1:12" ht="18" customHeight="1">
      <c r="A47" s="7" t="s">
        <v>765</v>
      </c>
      <c r="B47" s="404" t="s">
        <v>1058</v>
      </c>
      <c r="C47" s="404"/>
      <c r="D47" s="404"/>
      <c r="E47" s="404"/>
      <c r="F47" s="5">
        <f t="shared" si="2"/>
        <v>32.98</v>
      </c>
      <c r="G47" s="21">
        <f t="shared" si="1"/>
        <v>40.13666</v>
      </c>
      <c r="H47" s="25">
        <v>822</v>
      </c>
      <c r="I47" s="405">
        <f t="shared" si="0"/>
        <v>7849.239999999999</v>
      </c>
      <c r="J47" s="405"/>
      <c r="K47" s="23">
        <v>32.98</v>
      </c>
      <c r="L47" s="24"/>
    </row>
    <row r="48" spans="1:12" ht="18" customHeight="1">
      <c r="A48" s="7" t="s">
        <v>765</v>
      </c>
      <c r="B48" s="404" t="s">
        <v>1059</v>
      </c>
      <c r="C48" s="404"/>
      <c r="D48" s="404"/>
      <c r="E48" s="404"/>
      <c r="F48" s="5">
        <f t="shared" si="2"/>
        <v>22.06</v>
      </c>
      <c r="G48" s="21">
        <f t="shared" si="1"/>
        <v>26.84702</v>
      </c>
      <c r="H48" s="25">
        <v>796</v>
      </c>
      <c r="I48" s="405">
        <f t="shared" si="0"/>
        <v>5250.28</v>
      </c>
      <c r="J48" s="405"/>
      <c r="K48" s="23">
        <v>22.06</v>
      </c>
      <c r="L48" s="24"/>
    </row>
    <row r="49" spans="1:12" ht="18" customHeight="1">
      <c r="A49" s="7" t="s">
        <v>765</v>
      </c>
      <c r="B49" s="404" t="s">
        <v>1060</v>
      </c>
      <c r="C49" s="404"/>
      <c r="D49" s="404"/>
      <c r="E49" s="404"/>
      <c r="F49" s="5">
        <f t="shared" si="2"/>
        <v>23.01</v>
      </c>
      <c r="G49" s="21">
        <f t="shared" si="1"/>
        <v>28.003170000000004</v>
      </c>
      <c r="H49" s="10" t="s">
        <v>991</v>
      </c>
      <c r="I49" s="405">
        <f t="shared" si="0"/>
        <v>5476.38</v>
      </c>
      <c r="J49" s="405"/>
      <c r="K49" s="23">
        <v>23.01</v>
      </c>
      <c r="L49" s="24"/>
    </row>
    <row r="50" spans="1:12" ht="18" customHeight="1">
      <c r="A50" s="7" t="s">
        <v>765</v>
      </c>
      <c r="B50" s="404" t="s">
        <v>1061</v>
      </c>
      <c r="C50" s="404"/>
      <c r="D50" s="404"/>
      <c r="E50" s="404"/>
      <c r="F50" s="5">
        <f t="shared" si="2"/>
        <v>26.04</v>
      </c>
      <c r="G50" s="21">
        <f t="shared" si="1"/>
        <v>31.69068</v>
      </c>
      <c r="H50" s="25">
        <v>790</v>
      </c>
      <c r="I50" s="405">
        <f t="shared" si="0"/>
        <v>6197.5199999999995</v>
      </c>
      <c r="J50" s="405"/>
      <c r="K50" s="23">
        <v>26.04</v>
      </c>
      <c r="L50" s="24"/>
    </row>
    <row r="51" spans="1:12" ht="18" customHeight="1">
      <c r="A51" s="7" t="s">
        <v>765</v>
      </c>
      <c r="B51" s="404" t="s">
        <v>1062</v>
      </c>
      <c r="C51" s="404"/>
      <c r="D51" s="404"/>
      <c r="E51" s="404"/>
      <c r="F51" s="5">
        <f t="shared" si="2"/>
        <v>30.88</v>
      </c>
      <c r="G51" s="21">
        <f t="shared" si="1"/>
        <v>37.580960000000005</v>
      </c>
      <c r="H51" s="25">
        <v>2700</v>
      </c>
      <c r="I51" s="405">
        <f t="shared" si="0"/>
        <v>7349.44</v>
      </c>
      <c r="J51" s="405"/>
      <c r="K51" s="23">
        <v>30.88</v>
      </c>
      <c r="L51" s="24"/>
    </row>
    <row r="52" spans="1:12" ht="18" customHeight="1">
      <c r="A52" s="7" t="s">
        <v>765</v>
      </c>
      <c r="B52" s="404" t="s">
        <v>792</v>
      </c>
      <c r="C52" s="404"/>
      <c r="D52" s="404"/>
      <c r="E52" s="404"/>
      <c r="F52" s="5">
        <f t="shared" si="2"/>
        <v>17</v>
      </c>
      <c r="G52" s="21">
        <f t="shared" si="1"/>
        <v>20.689</v>
      </c>
      <c r="H52" s="25">
        <v>1530</v>
      </c>
      <c r="I52" s="405">
        <f t="shared" si="0"/>
        <v>4046</v>
      </c>
      <c r="J52" s="405"/>
      <c r="K52" s="23">
        <v>17</v>
      </c>
      <c r="L52" s="24"/>
    </row>
    <row r="53" spans="1:12" ht="18" customHeight="1">
      <c r="A53" s="7" t="s">
        <v>765</v>
      </c>
      <c r="B53" s="404" t="s">
        <v>1063</v>
      </c>
      <c r="C53" s="404"/>
      <c r="D53" s="404"/>
      <c r="E53" s="404"/>
      <c r="F53" s="5">
        <f t="shared" si="2"/>
        <v>44.63</v>
      </c>
      <c r="G53" s="21">
        <f t="shared" si="1"/>
        <v>54.314710000000005</v>
      </c>
      <c r="H53" s="25">
        <v>660</v>
      </c>
      <c r="I53" s="405">
        <f t="shared" si="0"/>
        <v>10621.94</v>
      </c>
      <c r="J53" s="405"/>
      <c r="K53" s="23">
        <v>44.63</v>
      </c>
      <c r="L53" s="24"/>
    </row>
    <row r="54" spans="1:12" ht="18" customHeight="1">
      <c r="A54" s="7" t="s">
        <v>765</v>
      </c>
      <c r="B54" s="404" t="s">
        <v>1064</v>
      </c>
      <c r="C54" s="404"/>
      <c r="D54" s="404"/>
      <c r="E54" s="404"/>
      <c r="F54" s="5">
        <f t="shared" si="2"/>
        <v>18.48</v>
      </c>
      <c r="G54" s="21">
        <f t="shared" si="1"/>
        <v>22.490160000000003</v>
      </c>
      <c r="H54" s="25">
        <v>0.588</v>
      </c>
      <c r="I54" s="405">
        <f t="shared" si="0"/>
        <v>4398.24</v>
      </c>
      <c r="J54" s="405"/>
      <c r="K54" s="23">
        <v>18.48</v>
      </c>
      <c r="L54" s="24"/>
    </row>
    <row r="55" spans="1:12" ht="18" customHeight="1">
      <c r="A55" s="7" t="s">
        <v>765</v>
      </c>
      <c r="B55" s="404" t="s">
        <v>1065</v>
      </c>
      <c r="C55" s="404"/>
      <c r="D55" s="404"/>
      <c r="E55" s="404"/>
      <c r="F55" s="5">
        <f t="shared" si="2"/>
        <v>22.04</v>
      </c>
      <c r="G55" s="21">
        <f t="shared" si="1"/>
        <v>26.822680000000002</v>
      </c>
      <c r="H55" s="25">
        <v>1531</v>
      </c>
      <c r="I55" s="405">
        <f t="shared" si="0"/>
        <v>5245.5199999999995</v>
      </c>
      <c r="J55" s="405"/>
      <c r="K55" s="23">
        <v>22.04</v>
      </c>
      <c r="L55" s="24"/>
    </row>
    <row r="56" spans="1:12" ht="18" customHeight="1">
      <c r="A56" s="7" t="s">
        <v>765</v>
      </c>
      <c r="B56" s="404" t="s">
        <v>1066</v>
      </c>
      <c r="C56" s="404"/>
      <c r="D56" s="404"/>
      <c r="E56" s="404"/>
      <c r="F56" s="5">
        <f t="shared" si="2"/>
        <v>38</v>
      </c>
      <c r="G56" s="21">
        <f t="shared" si="1"/>
        <v>46.246</v>
      </c>
      <c r="H56" s="25">
        <v>1037</v>
      </c>
      <c r="I56" s="405">
        <f t="shared" si="0"/>
        <v>9044</v>
      </c>
      <c r="J56" s="405"/>
      <c r="K56" s="23">
        <v>38</v>
      </c>
      <c r="L56" s="24"/>
    </row>
    <row r="57" spans="1:12" ht="18" customHeight="1">
      <c r="A57" s="7" t="s">
        <v>765</v>
      </c>
      <c r="B57" s="404" t="s">
        <v>1067</v>
      </c>
      <c r="C57" s="404"/>
      <c r="D57" s="404"/>
      <c r="E57" s="404"/>
      <c r="F57" s="5">
        <f t="shared" si="2"/>
        <v>39.92</v>
      </c>
      <c r="G57" s="21">
        <f t="shared" si="1"/>
        <v>48.582640000000005</v>
      </c>
      <c r="H57" s="25">
        <v>1240</v>
      </c>
      <c r="I57" s="405">
        <f t="shared" si="0"/>
        <v>9500.960000000001</v>
      </c>
      <c r="J57" s="405"/>
      <c r="K57" s="23">
        <v>39.92</v>
      </c>
      <c r="L57" s="24"/>
    </row>
    <row r="58" spans="1:12" ht="18" customHeight="1">
      <c r="A58" s="7" t="s">
        <v>765</v>
      </c>
      <c r="B58" s="404" t="s">
        <v>793</v>
      </c>
      <c r="C58" s="404"/>
      <c r="D58" s="404"/>
      <c r="E58" s="404"/>
      <c r="F58" s="5">
        <v>30</v>
      </c>
      <c r="G58" s="21">
        <f t="shared" si="1"/>
        <v>36.510000000000005</v>
      </c>
      <c r="H58" s="25">
        <v>1200</v>
      </c>
      <c r="I58" s="405">
        <f t="shared" si="0"/>
        <v>8092</v>
      </c>
      <c r="J58" s="405"/>
      <c r="K58" s="23">
        <v>34</v>
      </c>
      <c r="L58" s="24"/>
    </row>
    <row r="59" spans="1:12" ht="18" customHeight="1">
      <c r="A59" s="7" t="s">
        <v>765</v>
      </c>
      <c r="B59" s="404" t="s">
        <v>798</v>
      </c>
      <c r="C59" s="404"/>
      <c r="D59" s="404"/>
      <c r="E59" s="404"/>
      <c r="F59" s="5">
        <v>40</v>
      </c>
      <c r="G59" s="21">
        <f t="shared" si="1"/>
        <v>48.68000000000001</v>
      </c>
      <c r="H59" s="25">
        <v>1100</v>
      </c>
      <c r="I59" s="405">
        <f t="shared" si="0"/>
        <v>9477.16</v>
      </c>
      <c r="J59" s="405"/>
      <c r="K59" s="23">
        <v>39.82</v>
      </c>
      <c r="L59" s="24"/>
    </row>
    <row r="60" spans="1:12" ht="18" customHeight="1">
      <c r="A60" s="7" t="s">
        <v>783</v>
      </c>
      <c r="B60" s="404" t="s">
        <v>1068</v>
      </c>
      <c r="C60" s="404"/>
      <c r="D60" s="404"/>
      <c r="E60" s="404"/>
      <c r="F60" s="5">
        <f t="shared" si="2"/>
        <v>42</v>
      </c>
      <c r="G60" s="21">
        <f t="shared" si="1"/>
        <v>51.114000000000004</v>
      </c>
      <c r="H60" s="25">
        <v>880</v>
      </c>
      <c r="I60" s="405">
        <f t="shared" si="0"/>
        <v>9996</v>
      </c>
      <c r="J60" s="405"/>
      <c r="K60" s="23">
        <v>42</v>
      </c>
      <c r="L60" s="24"/>
    </row>
    <row r="61" spans="1:12" ht="18" customHeight="1">
      <c r="A61" s="7" t="s">
        <v>783</v>
      </c>
      <c r="B61" s="404" t="s">
        <v>1069</v>
      </c>
      <c r="C61" s="404"/>
      <c r="D61" s="404"/>
      <c r="E61" s="404"/>
      <c r="F61" s="5">
        <f t="shared" si="2"/>
        <v>17</v>
      </c>
      <c r="G61" s="21">
        <f t="shared" si="1"/>
        <v>20.689</v>
      </c>
      <c r="H61" s="10" t="s">
        <v>991</v>
      </c>
      <c r="I61" s="405">
        <f t="shared" si="0"/>
        <v>4046</v>
      </c>
      <c r="J61" s="405"/>
      <c r="K61" s="23">
        <v>17</v>
      </c>
      <c r="L61" s="24"/>
    </row>
    <row r="62" spans="1:12" ht="18" customHeight="1">
      <c r="A62" s="7" t="s">
        <v>783</v>
      </c>
      <c r="B62" s="404" t="s">
        <v>748</v>
      </c>
      <c r="C62" s="404"/>
      <c r="D62" s="404"/>
      <c r="E62" s="404"/>
      <c r="F62" s="5">
        <f t="shared" si="2"/>
        <v>40.14</v>
      </c>
      <c r="G62" s="21">
        <f t="shared" si="1"/>
        <v>48.85038</v>
      </c>
      <c r="H62" s="25">
        <v>880</v>
      </c>
      <c r="I62" s="405">
        <f t="shared" si="0"/>
        <v>9553.32</v>
      </c>
      <c r="J62" s="405"/>
      <c r="K62" s="23">
        <v>40.14</v>
      </c>
      <c r="L62" s="24"/>
    </row>
    <row r="63" spans="1:12" ht="18" customHeight="1">
      <c r="A63" s="7" t="s">
        <v>783</v>
      </c>
      <c r="B63" s="404" t="s">
        <v>803</v>
      </c>
      <c r="C63" s="404"/>
      <c r="D63" s="404"/>
      <c r="E63" s="404"/>
      <c r="F63" s="5">
        <v>45</v>
      </c>
      <c r="G63" s="21">
        <f t="shared" si="1"/>
        <v>54.765</v>
      </c>
      <c r="H63" s="25">
        <v>770</v>
      </c>
      <c r="I63" s="405">
        <f t="shared" si="0"/>
        <v>10369.66</v>
      </c>
      <c r="J63" s="405"/>
      <c r="K63" s="23">
        <v>43.57</v>
      </c>
      <c r="L63" s="24"/>
    </row>
    <row r="64" spans="1:12" ht="18" customHeight="1">
      <c r="A64" s="7" t="s">
        <v>783</v>
      </c>
      <c r="B64" s="404" t="s">
        <v>1070</v>
      </c>
      <c r="C64" s="404"/>
      <c r="D64" s="404"/>
      <c r="E64" s="404"/>
      <c r="F64" s="5">
        <v>47</v>
      </c>
      <c r="G64" s="21">
        <f t="shared" si="1"/>
        <v>57.199000000000005</v>
      </c>
      <c r="H64" s="25">
        <v>735</v>
      </c>
      <c r="I64" s="405">
        <f t="shared" si="0"/>
        <v>10472</v>
      </c>
      <c r="J64" s="405"/>
      <c r="K64" s="23">
        <v>44</v>
      </c>
      <c r="L64" s="24"/>
    </row>
    <row r="65" spans="1:12" ht="18" customHeight="1">
      <c r="A65" s="7" t="s">
        <v>783</v>
      </c>
      <c r="B65" s="404" t="s">
        <v>804</v>
      </c>
      <c r="C65" s="404"/>
      <c r="D65" s="404"/>
      <c r="E65" s="404"/>
      <c r="F65" s="5">
        <f t="shared" si="2"/>
        <v>42</v>
      </c>
      <c r="G65" s="21">
        <f t="shared" si="1"/>
        <v>51.114000000000004</v>
      </c>
      <c r="H65" s="25">
        <v>880</v>
      </c>
      <c r="I65" s="405">
        <f t="shared" si="0"/>
        <v>9996</v>
      </c>
      <c r="J65" s="405"/>
      <c r="K65" s="23">
        <v>42</v>
      </c>
      <c r="L65" s="24"/>
    </row>
    <row r="66" spans="1:12" ht="18" customHeight="1">
      <c r="A66" s="7" t="s">
        <v>783</v>
      </c>
      <c r="B66" s="404" t="s">
        <v>1071</v>
      </c>
      <c r="C66" s="404"/>
      <c r="D66" s="404"/>
      <c r="E66" s="404"/>
      <c r="F66" s="5">
        <f t="shared" si="2"/>
        <v>19</v>
      </c>
      <c r="G66" s="21">
        <f t="shared" si="1"/>
        <v>23.123</v>
      </c>
      <c r="H66" s="25">
        <v>770</v>
      </c>
      <c r="I66" s="405">
        <f t="shared" si="0"/>
        <v>4522</v>
      </c>
      <c r="J66" s="405"/>
      <c r="K66" s="23">
        <v>19</v>
      </c>
      <c r="L66" s="24"/>
    </row>
    <row r="67" spans="1:12" ht="18" customHeight="1">
      <c r="A67" s="7" t="s">
        <v>783</v>
      </c>
      <c r="B67" s="404" t="s">
        <v>1072</v>
      </c>
      <c r="C67" s="404"/>
      <c r="D67" s="404"/>
      <c r="E67" s="404"/>
      <c r="F67" s="5">
        <f t="shared" si="2"/>
        <v>19</v>
      </c>
      <c r="G67" s="21">
        <f t="shared" si="1"/>
        <v>23.123</v>
      </c>
      <c r="H67" s="25">
        <v>1090</v>
      </c>
      <c r="I67" s="405">
        <f t="shared" si="0"/>
        <v>4522</v>
      </c>
      <c r="J67" s="405"/>
      <c r="K67" s="23">
        <v>19</v>
      </c>
      <c r="L67" s="24"/>
    </row>
    <row r="68" spans="1:12" ht="18" customHeight="1">
      <c r="A68" s="7" t="s">
        <v>783</v>
      </c>
      <c r="B68" s="404" t="s">
        <v>1073</v>
      </c>
      <c r="C68" s="404"/>
      <c r="D68" s="404"/>
      <c r="E68" s="404"/>
      <c r="F68" s="5">
        <f t="shared" si="2"/>
        <v>16.75</v>
      </c>
      <c r="G68" s="21">
        <f t="shared" si="1"/>
        <v>20.38475</v>
      </c>
      <c r="H68" s="25">
        <v>650</v>
      </c>
      <c r="I68" s="405">
        <f t="shared" si="0"/>
        <v>3986.5</v>
      </c>
      <c r="J68" s="405"/>
      <c r="K68" s="23">
        <v>16.75</v>
      </c>
      <c r="L68" s="24"/>
    </row>
    <row r="69" spans="1:12" ht="18" customHeight="1">
      <c r="A69" s="7" t="s">
        <v>783</v>
      </c>
      <c r="B69" s="404" t="s">
        <v>806</v>
      </c>
      <c r="C69" s="404"/>
      <c r="D69" s="404"/>
      <c r="E69" s="404"/>
      <c r="F69" s="5">
        <f t="shared" si="2"/>
        <v>15</v>
      </c>
      <c r="G69" s="21">
        <f t="shared" si="1"/>
        <v>18.255000000000003</v>
      </c>
      <c r="H69" s="25">
        <v>120</v>
      </c>
      <c r="I69" s="405">
        <f t="shared" si="0"/>
        <v>3570</v>
      </c>
      <c r="J69" s="405"/>
      <c r="K69" s="23">
        <v>15</v>
      </c>
      <c r="L69" s="24"/>
    </row>
    <row r="70" spans="1:12" ht="18" customHeight="1">
      <c r="A70" s="7" t="s">
        <v>783</v>
      </c>
      <c r="B70" s="404" t="s">
        <v>807</v>
      </c>
      <c r="C70" s="404"/>
      <c r="D70" s="404"/>
      <c r="E70" s="404"/>
      <c r="F70" s="5">
        <v>40</v>
      </c>
      <c r="G70" s="21">
        <f t="shared" si="1"/>
        <v>48.68000000000001</v>
      </c>
      <c r="H70" s="25">
        <v>1300</v>
      </c>
      <c r="I70" s="405">
        <f aca="true" t="shared" si="3" ref="I70:I133">K70*238</f>
        <v>9293.9</v>
      </c>
      <c r="J70" s="405"/>
      <c r="K70" s="23">
        <v>39.05</v>
      </c>
      <c r="L70" s="24"/>
    </row>
    <row r="71" spans="1:12" ht="18" customHeight="1">
      <c r="A71" s="7" t="s">
        <v>783</v>
      </c>
      <c r="B71" s="404" t="s">
        <v>1074</v>
      </c>
      <c r="C71" s="404"/>
      <c r="D71" s="404"/>
      <c r="E71" s="404"/>
      <c r="F71" s="5">
        <f t="shared" si="2"/>
        <v>11.47</v>
      </c>
      <c r="G71" s="21">
        <f aca="true" t="shared" si="4" ref="G71:G134">+F71*$M$4</f>
        <v>13.958990000000002</v>
      </c>
      <c r="H71" s="25">
        <v>1490</v>
      </c>
      <c r="I71" s="405">
        <f t="shared" si="3"/>
        <v>2729.86</v>
      </c>
      <c r="J71" s="405"/>
      <c r="K71" s="23">
        <v>11.47</v>
      </c>
      <c r="L71" s="24"/>
    </row>
    <row r="72" spans="1:12" ht="18" customHeight="1">
      <c r="A72" s="7" t="s">
        <v>783</v>
      </c>
      <c r="B72" s="404" t="s">
        <v>808</v>
      </c>
      <c r="C72" s="404"/>
      <c r="D72" s="404"/>
      <c r="E72" s="404"/>
      <c r="F72" s="5">
        <f t="shared" si="2"/>
        <v>38.5</v>
      </c>
      <c r="G72" s="21">
        <f t="shared" si="4"/>
        <v>46.8545</v>
      </c>
      <c r="H72" s="25">
        <v>950</v>
      </c>
      <c r="I72" s="405">
        <f t="shared" si="3"/>
        <v>9163</v>
      </c>
      <c r="J72" s="405"/>
      <c r="K72" s="23">
        <v>38.5</v>
      </c>
      <c r="L72" s="24"/>
    </row>
    <row r="73" spans="1:12" ht="18" customHeight="1">
      <c r="A73" s="7" t="s">
        <v>783</v>
      </c>
      <c r="B73" s="404" t="s">
        <v>1075</v>
      </c>
      <c r="C73" s="404"/>
      <c r="D73" s="404"/>
      <c r="E73" s="404"/>
      <c r="F73" s="5">
        <f aca="true" t="shared" si="5" ref="F73:F136">+K73</f>
        <v>45.48</v>
      </c>
      <c r="G73" s="21">
        <f t="shared" si="4"/>
        <v>55.34916</v>
      </c>
      <c r="H73" s="10" t="s">
        <v>991</v>
      </c>
      <c r="I73" s="405">
        <f t="shared" si="3"/>
        <v>10824.24</v>
      </c>
      <c r="J73" s="405"/>
      <c r="K73" s="23">
        <v>45.48</v>
      </c>
      <c r="L73" s="24"/>
    </row>
    <row r="74" spans="1:12" ht="18" customHeight="1">
      <c r="A74" s="7" t="s">
        <v>783</v>
      </c>
      <c r="B74" s="404" t="s">
        <v>1076</v>
      </c>
      <c r="C74" s="404"/>
      <c r="D74" s="404"/>
      <c r="E74" s="404"/>
      <c r="F74" s="5">
        <f t="shared" si="5"/>
        <v>44.15</v>
      </c>
      <c r="G74" s="21">
        <f t="shared" si="4"/>
        <v>53.73055</v>
      </c>
      <c r="H74" s="25">
        <v>1880</v>
      </c>
      <c r="I74" s="405">
        <f t="shared" si="3"/>
        <v>10507.699999999999</v>
      </c>
      <c r="J74" s="405"/>
      <c r="K74" s="23">
        <v>44.15</v>
      </c>
      <c r="L74" s="24"/>
    </row>
    <row r="75" spans="1:12" ht="18" customHeight="1">
      <c r="A75" s="7" t="s">
        <v>783</v>
      </c>
      <c r="B75" s="404" t="s">
        <v>1077</v>
      </c>
      <c r="C75" s="404"/>
      <c r="D75" s="404"/>
      <c r="E75" s="404"/>
      <c r="F75" s="5">
        <f t="shared" si="5"/>
        <v>39.94</v>
      </c>
      <c r="G75" s="21">
        <f t="shared" si="4"/>
        <v>48.60698</v>
      </c>
      <c r="H75" s="10" t="s">
        <v>991</v>
      </c>
      <c r="I75" s="405">
        <f t="shared" si="3"/>
        <v>9505.72</v>
      </c>
      <c r="J75" s="405"/>
      <c r="K75" s="23">
        <v>39.94</v>
      </c>
      <c r="L75" s="24"/>
    </row>
    <row r="76" spans="1:12" ht="18" customHeight="1">
      <c r="A76" s="7" t="s">
        <v>783</v>
      </c>
      <c r="B76" s="404" t="s">
        <v>1078</v>
      </c>
      <c r="C76" s="404"/>
      <c r="D76" s="404"/>
      <c r="E76" s="404"/>
      <c r="F76" s="5">
        <f t="shared" si="5"/>
        <v>42.49</v>
      </c>
      <c r="G76" s="21">
        <f t="shared" si="4"/>
        <v>51.710330000000006</v>
      </c>
      <c r="H76" s="10" t="s">
        <v>991</v>
      </c>
      <c r="I76" s="405">
        <f t="shared" si="3"/>
        <v>10112.62</v>
      </c>
      <c r="J76" s="405"/>
      <c r="K76" s="23">
        <v>42.49</v>
      </c>
      <c r="L76" s="24"/>
    </row>
    <row r="77" spans="1:12" ht="18" customHeight="1">
      <c r="A77" s="7" t="s">
        <v>783</v>
      </c>
      <c r="B77" s="404" t="s">
        <v>809</v>
      </c>
      <c r="C77" s="404"/>
      <c r="D77" s="404"/>
      <c r="E77" s="404"/>
      <c r="F77" s="5">
        <f t="shared" si="5"/>
        <v>51</v>
      </c>
      <c r="G77" s="21">
        <f t="shared" si="4"/>
        <v>62.06700000000001</v>
      </c>
      <c r="H77" s="25">
        <v>2003</v>
      </c>
      <c r="I77" s="405">
        <f t="shared" si="3"/>
        <v>12138</v>
      </c>
      <c r="J77" s="405"/>
      <c r="K77" s="23">
        <v>51</v>
      </c>
      <c r="L77" s="24"/>
    </row>
    <row r="78" spans="1:12" ht="18" customHeight="1">
      <c r="A78" s="7" t="s">
        <v>783</v>
      </c>
      <c r="B78" s="404" t="s">
        <v>1079</v>
      </c>
      <c r="C78" s="404"/>
      <c r="D78" s="404"/>
      <c r="E78" s="404"/>
      <c r="F78" s="5">
        <f t="shared" si="5"/>
        <v>35.44</v>
      </c>
      <c r="G78" s="21">
        <f t="shared" si="4"/>
        <v>43.13048</v>
      </c>
      <c r="H78" s="25">
        <v>828</v>
      </c>
      <c r="I78" s="405">
        <f t="shared" si="3"/>
        <v>8434.72</v>
      </c>
      <c r="J78" s="405"/>
      <c r="K78" s="23">
        <v>35.44</v>
      </c>
      <c r="L78" s="24"/>
    </row>
    <row r="79" spans="1:12" ht="18" customHeight="1">
      <c r="A79" s="7" t="s">
        <v>783</v>
      </c>
      <c r="B79" s="404" t="s">
        <v>1080</v>
      </c>
      <c r="C79" s="404"/>
      <c r="D79" s="404"/>
      <c r="E79" s="404"/>
      <c r="F79" s="5">
        <f t="shared" si="5"/>
        <v>33.38</v>
      </c>
      <c r="G79" s="21">
        <f t="shared" si="4"/>
        <v>40.62346000000001</v>
      </c>
      <c r="H79" s="25">
        <v>824</v>
      </c>
      <c r="I79" s="405">
        <f t="shared" si="3"/>
        <v>7944.4400000000005</v>
      </c>
      <c r="J79" s="405"/>
      <c r="K79" s="23">
        <v>33.38</v>
      </c>
      <c r="L79" s="24"/>
    </row>
    <row r="80" spans="1:12" ht="18" customHeight="1">
      <c r="A80" s="7" t="s">
        <v>783</v>
      </c>
      <c r="B80" s="404" t="s">
        <v>1081</v>
      </c>
      <c r="C80" s="404"/>
      <c r="D80" s="404"/>
      <c r="E80" s="404"/>
      <c r="F80" s="5">
        <f t="shared" si="5"/>
        <v>48.22</v>
      </c>
      <c r="G80" s="21">
        <f t="shared" si="4"/>
        <v>58.68374</v>
      </c>
      <c r="H80" s="25">
        <v>1936</v>
      </c>
      <c r="I80" s="405">
        <f t="shared" si="3"/>
        <v>11476.36</v>
      </c>
      <c r="J80" s="405"/>
      <c r="K80" s="23">
        <v>48.22</v>
      </c>
      <c r="L80" s="24"/>
    </row>
    <row r="81" spans="1:12" ht="18" customHeight="1">
      <c r="A81" s="7" t="s">
        <v>783</v>
      </c>
      <c r="B81" s="404" t="s">
        <v>1082</v>
      </c>
      <c r="C81" s="404"/>
      <c r="D81" s="404"/>
      <c r="E81" s="404"/>
      <c r="F81" s="5">
        <f t="shared" si="5"/>
        <v>40.13</v>
      </c>
      <c r="G81" s="21">
        <f t="shared" si="4"/>
        <v>48.838210000000004</v>
      </c>
      <c r="H81" s="25">
        <v>715</v>
      </c>
      <c r="I81" s="405">
        <f t="shared" si="3"/>
        <v>9550.94</v>
      </c>
      <c r="J81" s="405"/>
      <c r="K81" s="23">
        <v>40.13</v>
      </c>
      <c r="L81" s="24"/>
    </row>
    <row r="82" spans="1:12" ht="18" customHeight="1">
      <c r="A82" s="7" t="s">
        <v>784</v>
      </c>
      <c r="B82" s="404" t="s">
        <v>1083</v>
      </c>
      <c r="C82" s="404"/>
      <c r="D82" s="404"/>
      <c r="E82" s="404"/>
      <c r="F82" s="5">
        <f t="shared" si="5"/>
        <v>21</v>
      </c>
      <c r="G82" s="21">
        <f t="shared" si="4"/>
        <v>25.557000000000002</v>
      </c>
      <c r="H82" s="10" t="s">
        <v>991</v>
      </c>
      <c r="I82" s="405">
        <f t="shared" si="3"/>
        <v>4998</v>
      </c>
      <c r="J82" s="405"/>
      <c r="K82" s="23">
        <v>21</v>
      </c>
      <c r="L82" s="24"/>
    </row>
    <row r="83" spans="1:12" ht="18" customHeight="1">
      <c r="A83" s="7" t="s">
        <v>784</v>
      </c>
      <c r="B83" s="404" t="s">
        <v>756</v>
      </c>
      <c r="C83" s="404"/>
      <c r="D83" s="404"/>
      <c r="E83" s="404"/>
      <c r="F83" s="5">
        <f t="shared" si="5"/>
        <v>17</v>
      </c>
      <c r="G83" s="21">
        <f t="shared" si="4"/>
        <v>20.689</v>
      </c>
      <c r="H83" s="25">
        <v>700</v>
      </c>
      <c r="I83" s="405">
        <f t="shared" si="3"/>
        <v>4046</v>
      </c>
      <c r="J83" s="405"/>
      <c r="K83" s="23">
        <v>17</v>
      </c>
      <c r="L83" s="24"/>
    </row>
    <row r="84" spans="1:12" ht="18" customHeight="1">
      <c r="A84" s="7" t="s">
        <v>784</v>
      </c>
      <c r="B84" s="404" t="s">
        <v>810</v>
      </c>
      <c r="C84" s="404"/>
      <c r="D84" s="404"/>
      <c r="E84" s="404"/>
      <c r="F84" s="5">
        <f t="shared" si="5"/>
        <v>21</v>
      </c>
      <c r="G84" s="21">
        <f t="shared" si="4"/>
        <v>25.557000000000002</v>
      </c>
      <c r="H84" s="10" t="s">
        <v>991</v>
      </c>
      <c r="I84" s="405">
        <f t="shared" si="3"/>
        <v>4998</v>
      </c>
      <c r="J84" s="405"/>
      <c r="K84" s="23">
        <v>21</v>
      </c>
      <c r="L84" s="24"/>
    </row>
    <row r="85" spans="1:12" ht="18" customHeight="1">
      <c r="A85" s="7" t="s">
        <v>784</v>
      </c>
      <c r="B85" s="404" t="s">
        <v>1084</v>
      </c>
      <c r="C85" s="404"/>
      <c r="D85" s="404"/>
      <c r="E85" s="404"/>
      <c r="F85" s="5">
        <f t="shared" si="5"/>
        <v>9.2</v>
      </c>
      <c r="G85" s="21">
        <f t="shared" si="4"/>
        <v>11.1964</v>
      </c>
      <c r="H85" s="10" t="s">
        <v>991</v>
      </c>
      <c r="I85" s="405">
        <f t="shared" si="3"/>
        <v>2189.6</v>
      </c>
      <c r="J85" s="405"/>
      <c r="K85" s="23">
        <v>9.2</v>
      </c>
      <c r="L85" s="24"/>
    </row>
    <row r="86" spans="1:12" ht="18" customHeight="1">
      <c r="A86" s="7" t="s">
        <v>784</v>
      </c>
      <c r="B86" s="404" t="s">
        <v>1085</v>
      </c>
      <c r="C86" s="404"/>
      <c r="D86" s="404"/>
      <c r="E86" s="404"/>
      <c r="F86" s="5">
        <f t="shared" si="5"/>
        <v>17</v>
      </c>
      <c r="G86" s="21">
        <f t="shared" si="4"/>
        <v>20.689</v>
      </c>
      <c r="H86" s="10" t="s">
        <v>991</v>
      </c>
      <c r="I86" s="405">
        <f t="shared" si="3"/>
        <v>4046</v>
      </c>
      <c r="J86" s="405"/>
      <c r="K86" s="23">
        <v>17</v>
      </c>
      <c r="L86" s="24"/>
    </row>
    <row r="87" spans="1:12" ht="18" customHeight="1">
      <c r="A87" s="7" t="s">
        <v>784</v>
      </c>
      <c r="B87" s="404" t="s">
        <v>1086</v>
      </c>
      <c r="C87" s="404"/>
      <c r="D87" s="404"/>
      <c r="E87" s="404"/>
      <c r="F87" s="5">
        <f t="shared" si="5"/>
        <v>38</v>
      </c>
      <c r="G87" s="21">
        <f t="shared" si="4"/>
        <v>46.246</v>
      </c>
      <c r="H87" s="25">
        <v>995</v>
      </c>
      <c r="I87" s="405">
        <f t="shared" si="3"/>
        <v>9044</v>
      </c>
      <c r="J87" s="405"/>
      <c r="K87" s="23">
        <v>38</v>
      </c>
      <c r="L87" s="24"/>
    </row>
    <row r="88" spans="1:12" ht="18" customHeight="1">
      <c r="A88" s="7" t="s">
        <v>784</v>
      </c>
      <c r="B88" s="404" t="s">
        <v>1087</v>
      </c>
      <c r="C88" s="404"/>
      <c r="D88" s="404"/>
      <c r="E88" s="404"/>
      <c r="F88" s="5">
        <f t="shared" si="5"/>
        <v>17</v>
      </c>
      <c r="G88" s="21">
        <f t="shared" si="4"/>
        <v>20.689</v>
      </c>
      <c r="H88" s="25">
        <v>1500</v>
      </c>
      <c r="I88" s="405">
        <f t="shared" si="3"/>
        <v>4046</v>
      </c>
      <c r="J88" s="405"/>
      <c r="K88" s="23">
        <v>17</v>
      </c>
      <c r="L88" s="24"/>
    </row>
    <row r="89" spans="1:12" ht="18" customHeight="1">
      <c r="A89" s="7" t="s">
        <v>784</v>
      </c>
      <c r="B89" s="404" t="s">
        <v>1088</v>
      </c>
      <c r="C89" s="404"/>
      <c r="D89" s="404"/>
      <c r="E89" s="404"/>
      <c r="F89" s="5">
        <f t="shared" si="5"/>
        <v>17</v>
      </c>
      <c r="G89" s="21">
        <f t="shared" si="4"/>
        <v>20.689</v>
      </c>
      <c r="H89" s="25">
        <v>2200</v>
      </c>
      <c r="I89" s="405">
        <f t="shared" si="3"/>
        <v>4046</v>
      </c>
      <c r="J89" s="405"/>
      <c r="K89" s="23">
        <v>17</v>
      </c>
      <c r="L89" s="24"/>
    </row>
    <row r="90" spans="1:12" ht="18" customHeight="1">
      <c r="A90" s="7" t="s">
        <v>784</v>
      </c>
      <c r="B90" s="404" t="s">
        <v>816</v>
      </c>
      <c r="C90" s="404"/>
      <c r="D90" s="404"/>
      <c r="E90" s="404"/>
      <c r="F90" s="5">
        <f t="shared" si="5"/>
        <v>35</v>
      </c>
      <c r="G90" s="21">
        <f t="shared" si="4"/>
        <v>42.595000000000006</v>
      </c>
      <c r="H90" s="25">
        <v>2000</v>
      </c>
      <c r="I90" s="405">
        <f t="shared" si="3"/>
        <v>8330</v>
      </c>
      <c r="J90" s="405"/>
      <c r="K90" s="23">
        <v>35</v>
      </c>
      <c r="L90" s="24"/>
    </row>
    <row r="91" spans="1:12" ht="18" customHeight="1">
      <c r="A91" s="7" t="s">
        <v>784</v>
      </c>
      <c r="B91" s="404" t="s">
        <v>1089</v>
      </c>
      <c r="C91" s="404"/>
      <c r="D91" s="404"/>
      <c r="E91" s="404"/>
      <c r="F91" s="5">
        <f t="shared" si="5"/>
        <v>32.81</v>
      </c>
      <c r="G91" s="21">
        <f t="shared" si="4"/>
        <v>39.929770000000005</v>
      </c>
      <c r="H91" s="25">
        <v>2000</v>
      </c>
      <c r="I91" s="405">
        <f t="shared" si="3"/>
        <v>7808.780000000001</v>
      </c>
      <c r="J91" s="405"/>
      <c r="K91" s="23">
        <v>32.81</v>
      </c>
      <c r="L91" s="24"/>
    </row>
    <row r="92" spans="1:12" ht="18" customHeight="1">
      <c r="A92" s="7" t="s">
        <v>784</v>
      </c>
      <c r="B92" s="404" t="s">
        <v>817</v>
      </c>
      <c r="C92" s="404"/>
      <c r="D92" s="404"/>
      <c r="E92" s="404"/>
      <c r="F92" s="5">
        <f t="shared" si="5"/>
        <v>34</v>
      </c>
      <c r="G92" s="21">
        <f t="shared" si="4"/>
        <v>41.378</v>
      </c>
      <c r="H92" s="25">
        <v>1000</v>
      </c>
      <c r="I92" s="405">
        <f t="shared" si="3"/>
        <v>8092</v>
      </c>
      <c r="J92" s="405"/>
      <c r="K92" s="23">
        <v>34</v>
      </c>
      <c r="L92" s="24"/>
    </row>
    <row r="93" spans="1:12" ht="18" customHeight="1">
      <c r="A93" s="7" t="s">
        <v>784</v>
      </c>
      <c r="B93" s="404" t="s">
        <v>1090</v>
      </c>
      <c r="C93" s="404"/>
      <c r="D93" s="404"/>
      <c r="E93" s="404"/>
      <c r="F93" s="5">
        <f t="shared" si="5"/>
        <v>35.2</v>
      </c>
      <c r="G93" s="21">
        <f t="shared" si="4"/>
        <v>42.83840000000001</v>
      </c>
      <c r="H93" s="10" t="s">
        <v>991</v>
      </c>
      <c r="I93" s="405">
        <f t="shared" si="3"/>
        <v>8377.6</v>
      </c>
      <c r="J93" s="405"/>
      <c r="K93" s="23">
        <v>35.2</v>
      </c>
      <c r="L93" s="24"/>
    </row>
    <row r="94" spans="1:12" ht="18" customHeight="1">
      <c r="A94" s="7" t="s">
        <v>784</v>
      </c>
      <c r="B94" s="404" t="s">
        <v>1091</v>
      </c>
      <c r="C94" s="404"/>
      <c r="D94" s="404"/>
      <c r="E94" s="404"/>
      <c r="F94" s="5">
        <f t="shared" si="5"/>
        <v>30</v>
      </c>
      <c r="G94" s="21">
        <f t="shared" si="4"/>
        <v>36.510000000000005</v>
      </c>
      <c r="H94" s="25">
        <v>460</v>
      </c>
      <c r="I94" s="405">
        <f t="shared" si="3"/>
        <v>7140</v>
      </c>
      <c r="J94" s="405"/>
      <c r="K94" s="23">
        <v>30</v>
      </c>
      <c r="L94" s="24"/>
    </row>
    <row r="95" spans="1:12" ht="18" customHeight="1">
      <c r="A95" s="7" t="s">
        <v>784</v>
      </c>
      <c r="B95" s="404" t="s">
        <v>1092</v>
      </c>
      <c r="C95" s="404"/>
      <c r="D95" s="404"/>
      <c r="E95" s="404"/>
      <c r="F95" s="5">
        <f t="shared" si="5"/>
        <v>30.56</v>
      </c>
      <c r="G95" s="21">
        <f t="shared" si="4"/>
        <v>37.191520000000004</v>
      </c>
      <c r="H95" s="25">
        <v>700</v>
      </c>
      <c r="I95" s="405">
        <f t="shared" si="3"/>
        <v>7273.28</v>
      </c>
      <c r="J95" s="405"/>
      <c r="K95" s="23">
        <v>30.56</v>
      </c>
      <c r="L95" s="24"/>
    </row>
    <row r="96" spans="1:12" ht="18" customHeight="1">
      <c r="A96" s="7" t="s">
        <v>784</v>
      </c>
      <c r="B96" s="404" t="s">
        <v>1093</v>
      </c>
      <c r="C96" s="404"/>
      <c r="D96" s="404"/>
      <c r="E96" s="404"/>
      <c r="F96" s="5">
        <f t="shared" si="5"/>
        <v>30</v>
      </c>
      <c r="G96" s="21">
        <f t="shared" si="4"/>
        <v>36.510000000000005</v>
      </c>
      <c r="H96" s="25">
        <v>250</v>
      </c>
      <c r="I96" s="405">
        <f t="shared" si="3"/>
        <v>7140</v>
      </c>
      <c r="J96" s="405"/>
      <c r="K96" s="23">
        <v>30</v>
      </c>
      <c r="L96" s="24"/>
    </row>
    <row r="97" spans="1:12" ht="18" customHeight="1">
      <c r="A97" s="7" t="s">
        <v>784</v>
      </c>
      <c r="B97" s="404" t="s">
        <v>1094</v>
      </c>
      <c r="C97" s="404"/>
      <c r="D97" s="404"/>
      <c r="E97" s="404"/>
      <c r="F97" s="5">
        <f t="shared" si="5"/>
        <v>34</v>
      </c>
      <c r="G97" s="21">
        <f t="shared" si="4"/>
        <v>41.378</v>
      </c>
      <c r="H97" s="25">
        <v>1250</v>
      </c>
      <c r="I97" s="405">
        <f t="shared" si="3"/>
        <v>8092</v>
      </c>
      <c r="J97" s="405"/>
      <c r="K97" s="23">
        <v>34</v>
      </c>
      <c r="L97" s="24"/>
    </row>
    <row r="98" spans="1:12" ht="18" customHeight="1">
      <c r="A98" s="7" t="s">
        <v>784</v>
      </c>
      <c r="B98" s="404" t="s">
        <v>1095</v>
      </c>
      <c r="C98" s="404"/>
      <c r="D98" s="404"/>
      <c r="E98" s="404"/>
      <c r="F98" s="5">
        <f t="shared" si="5"/>
        <v>34.7</v>
      </c>
      <c r="G98" s="21">
        <f t="shared" si="4"/>
        <v>42.22990000000001</v>
      </c>
      <c r="H98" s="10" t="s">
        <v>991</v>
      </c>
      <c r="I98" s="405">
        <f t="shared" si="3"/>
        <v>8258.6</v>
      </c>
      <c r="J98" s="405"/>
      <c r="K98" s="23">
        <v>34.7</v>
      </c>
      <c r="L98" s="24"/>
    </row>
    <row r="99" spans="1:12" ht="18" customHeight="1">
      <c r="A99" s="7" t="s">
        <v>784</v>
      </c>
      <c r="B99" s="404" t="s">
        <v>1096</v>
      </c>
      <c r="C99" s="404"/>
      <c r="D99" s="404"/>
      <c r="E99" s="404"/>
      <c r="F99" s="5">
        <f t="shared" si="5"/>
        <v>18.4</v>
      </c>
      <c r="G99" s="21">
        <f t="shared" si="4"/>
        <v>22.3928</v>
      </c>
      <c r="H99" s="25">
        <v>2450</v>
      </c>
      <c r="I99" s="405">
        <f t="shared" si="3"/>
        <v>4379.2</v>
      </c>
      <c r="J99" s="405"/>
      <c r="K99" s="23">
        <v>18.4</v>
      </c>
      <c r="L99" s="24"/>
    </row>
    <row r="100" spans="1:12" ht="18" customHeight="1">
      <c r="A100" s="7" t="s">
        <v>784</v>
      </c>
      <c r="B100" s="404" t="s">
        <v>1097</v>
      </c>
      <c r="C100" s="404"/>
      <c r="D100" s="404"/>
      <c r="E100" s="404"/>
      <c r="F100" s="5">
        <f t="shared" si="5"/>
        <v>28.47</v>
      </c>
      <c r="G100" s="21">
        <f t="shared" si="4"/>
        <v>34.64799</v>
      </c>
      <c r="H100" s="25">
        <v>750</v>
      </c>
      <c r="I100" s="405">
        <f t="shared" si="3"/>
        <v>6775.86</v>
      </c>
      <c r="J100" s="405"/>
      <c r="K100" s="23">
        <v>28.47</v>
      </c>
      <c r="L100" s="24"/>
    </row>
    <row r="101" spans="1:12" ht="18" customHeight="1">
      <c r="A101" s="7" t="s">
        <v>784</v>
      </c>
      <c r="B101" s="404" t="s">
        <v>1098</v>
      </c>
      <c r="C101" s="404"/>
      <c r="D101" s="404"/>
      <c r="E101" s="404"/>
      <c r="F101" s="5">
        <f t="shared" si="5"/>
        <v>34</v>
      </c>
      <c r="G101" s="21">
        <f t="shared" si="4"/>
        <v>41.378</v>
      </c>
      <c r="H101" s="25">
        <v>1250</v>
      </c>
      <c r="I101" s="405">
        <f t="shared" si="3"/>
        <v>8092</v>
      </c>
      <c r="J101" s="405"/>
      <c r="K101" s="23">
        <v>34</v>
      </c>
      <c r="L101" s="24"/>
    </row>
    <row r="102" spans="1:12" ht="18" customHeight="1">
      <c r="A102" s="7" t="s">
        <v>784</v>
      </c>
      <c r="B102" s="404" t="s">
        <v>1099</v>
      </c>
      <c r="C102" s="404"/>
      <c r="D102" s="404"/>
      <c r="E102" s="404"/>
      <c r="F102" s="5">
        <f t="shared" si="5"/>
        <v>34.2</v>
      </c>
      <c r="G102" s="21">
        <f t="shared" si="4"/>
        <v>41.62140000000001</v>
      </c>
      <c r="H102" s="25">
        <v>220</v>
      </c>
      <c r="I102" s="405">
        <f t="shared" si="3"/>
        <v>8139.6</v>
      </c>
      <c r="J102" s="405"/>
      <c r="K102" s="23">
        <v>34.2</v>
      </c>
      <c r="L102" s="24"/>
    </row>
    <row r="103" spans="1:12" ht="18" customHeight="1">
      <c r="A103" s="7" t="s">
        <v>784</v>
      </c>
      <c r="B103" s="404" t="s">
        <v>1100</v>
      </c>
      <c r="C103" s="404"/>
      <c r="D103" s="404"/>
      <c r="E103" s="404"/>
      <c r="F103" s="5">
        <f t="shared" si="5"/>
        <v>28</v>
      </c>
      <c r="G103" s="21">
        <f t="shared" si="4"/>
        <v>34.076</v>
      </c>
      <c r="H103" s="10" t="s">
        <v>991</v>
      </c>
      <c r="I103" s="405">
        <f t="shared" si="3"/>
        <v>6664</v>
      </c>
      <c r="J103" s="405"/>
      <c r="K103" s="23">
        <v>28</v>
      </c>
      <c r="L103" s="24"/>
    </row>
    <row r="104" spans="1:12" ht="18" customHeight="1">
      <c r="A104" s="7" t="s">
        <v>784</v>
      </c>
      <c r="B104" s="404" t="s">
        <v>1101</v>
      </c>
      <c r="C104" s="404"/>
      <c r="D104" s="404"/>
      <c r="E104" s="404"/>
      <c r="F104" s="5">
        <f t="shared" si="5"/>
        <v>43.5</v>
      </c>
      <c r="G104" s="21">
        <f t="shared" si="4"/>
        <v>52.9395</v>
      </c>
      <c r="H104" s="25">
        <v>830</v>
      </c>
      <c r="I104" s="405">
        <f t="shared" si="3"/>
        <v>10353</v>
      </c>
      <c r="J104" s="405"/>
      <c r="K104" s="23">
        <v>43.5</v>
      </c>
      <c r="L104" s="24"/>
    </row>
    <row r="105" spans="1:12" ht="18" customHeight="1">
      <c r="A105" s="7" t="s">
        <v>784</v>
      </c>
      <c r="B105" s="404" t="s">
        <v>1102</v>
      </c>
      <c r="C105" s="404"/>
      <c r="D105" s="404"/>
      <c r="E105" s="404"/>
      <c r="F105" s="5">
        <f t="shared" si="5"/>
        <v>26</v>
      </c>
      <c r="G105" s="21">
        <f t="shared" si="4"/>
        <v>31.642000000000003</v>
      </c>
      <c r="H105" s="10" t="s">
        <v>991</v>
      </c>
      <c r="I105" s="405">
        <f t="shared" si="3"/>
        <v>6188</v>
      </c>
      <c r="J105" s="405"/>
      <c r="K105" s="23">
        <v>26</v>
      </c>
      <c r="L105" s="24"/>
    </row>
    <row r="106" spans="1:12" ht="18" customHeight="1">
      <c r="A106" s="7" t="s">
        <v>784</v>
      </c>
      <c r="B106" s="404" t="s">
        <v>1103</v>
      </c>
      <c r="C106" s="404"/>
      <c r="D106" s="404"/>
      <c r="E106" s="404"/>
      <c r="F106" s="5">
        <f t="shared" si="5"/>
        <v>17</v>
      </c>
      <c r="G106" s="21">
        <f t="shared" si="4"/>
        <v>20.689</v>
      </c>
      <c r="H106" s="25">
        <v>875</v>
      </c>
      <c r="I106" s="405">
        <f t="shared" si="3"/>
        <v>4046</v>
      </c>
      <c r="J106" s="405"/>
      <c r="K106" s="23">
        <v>17</v>
      </c>
      <c r="L106" s="24"/>
    </row>
    <row r="107" spans="1:12" ht="18" customHeight="1">
      <c r="A107" s="7" t="s">
        <v>784</v>
      </c>
      <c r="B107" s="404" t="s">
        <v>1104</v>
      </c>
      <c r="C107" s="404"/>
      <c r="D107" s="404"/>
      <c r="E107" s="404"/>
      <c r="F107" s="5">
        <f t="shared" si="5"/>
        <v>47</v>
      </c>
      <c r="G107" s="21">
        <f t="shared" si="4"/>
        <v>57.199000000000005</v>
      </c>
      <c r="H107" s="25">
        <v>1200</v>
      </c>
      <c r="I107" s="405">
        <f t="shared" si="3"/>
        <v>11186</v>
      </c>
      <c r="J107" s="405"/>
      <c r="K107" s="23">
        <v>47</v>
      </c>
      <c r="L107" s="24"/>
    </row>
    <row r="108" spans="1:12" ht="18" customHeight="1">
      <c r="A108" s="7" t="s">
        <v>784</v>
      </c>
      <c r="B108" s="404" t="s">
        <v>1105</v>
      </c>
      <c r="C108" s="404"/>
      <c r="D108" s="404"/>
      <c r="E108" s="404"/>
      <c r="F108" s="5">
        <f t="shared" si="5"/>
        <v>12.7</v>
      </c>
      <c r="G108" s="21">
        <f t="shared" si="4"/>
        <v>15.4559</v>
      </c>
      <c r="H108" s="25">
        <v>800</v>
      </c>
      <c r="I108" s="405">
        <f t="shared" si="3"/>
        <v>3022.6</v>
      </c>
      <c r="J108" s="405"/>
      <c r="K108" s="23">
        <v>12.7</v>
      </c>
      <c r="L108" s="24"/>
    </row>
    <row r="109" spans="1:12" ht="18" customHeight="1">
      <c r="A109" s="7" t="s">
        <v>784</v>
      </c>
      <c r="B109" s="404" t="s">
        <v>1106</v>
      </c>
      <c r="C109" s="404"/>
      <c r="D109" s="404"/>
      <c r="E109" s="404"/>
      <c r="F109" s="5">
        <f t="shared" si="5"/>
        <v>21.5</v>
      </c>
      <c r="G109" s="21">
        <f t="shared" si="4"/>
        <v>26.1655</v>
      </c>
      <c r="H109" s="25">
        <v>900</v>
      </c>
      <c r="I109" s="405">
        <f t="shared" si="3"/>
        <v>5117</v>
      </c>
      <c r="J109" s="405"/>
      <c r="K109" s="23">
        <v>21.5</v>
      </c>
      <c r="L109" s="24"/>
    </row>
    <row r="110" spans="1:12" ht="18" customHeight="1">
      <c r="A110" s="7" t="s">
        <v>784</v>
      </c>
      <c r="B110" s="404" t="s">
        <v>822</v>
      </c>
      <c r="C110" s="404"/>
      <c r="D110" s="404"/>
      <c r="E110" s="404"/>
      <c r="F110" s="5">
        <v>20</v>
      </c>
      <c r="G110" s="21">
        <f t="shared" si="4"/>
        <v>24.340000000000003</v>
      </c>
      <c r="H110" s="25">
        <v>1050</v>
      </c>
      <c r="I110" s="405">
        <f t="shared" si="3"/>
        <v>4046</v>
      </c>
      <c r="J110" s="405"/>
      <c r="K110" s="23">
        <v>17</v>
      </c>
      <c r="L110" s="24"/>
    </row>
    <row r="111" spans="1:12" ht="18" customHeight="1">
      <c r="A111" s="7" t="s">
        <v>784</v>
      </c>
      <c r="B111" s="404" t="s">
        <v>824</v>
      </c>
      <c r="C111" s="404"/>
      <c r="D111" s="404"/>
      <c r="E111" s="404"/>
      <c r="F111" s="5">
        <f t="shared" si="5"/>
        <v>21</v>
      </c>
      <c r="G111" s="21">
        <f t="shared" si="4"/>
        <v>25.557000000000002</v>
      </c>
      <c r="H111" s="25">
        <v>1300</v>
      </c>
      <c r="I111" s="405">
        <f t="shared" si="3"/>
        <v>4998</v>
      </c>
      <c r="J111" s="405"/>
      <c r="K111" s="23">
        <v>21</v>
      </c>
      <c r="L111" s="24"/>
    </row>
    <row r="112" spans="1:12" ht="18" customHeight="1">
      <c r="A112" s="7" t="s">
        <v>784</v>
      </c>
      <c r="B112" s="404" t="s">
        <v>825</v>
      </c>
      <c r="C112" s="404"/>
      <c r="D112" s="404"/>
      <c r="E112" s="404"/>
      <c r="F112" s="5">
        <f t="shared" si="5"/>
        <v>17</v>
      </c>
      <c r="G112" s="21">
        <f t="shared" si="4"/>
        <v>20.689</v>
      </c>
      <c r="H112" s="25">
        <v>1300</v>
      </c>
      <c r="I112" s="405">
        <f t="shared" si="3"/>
        <v>4046</v>
      </c>
      <c r="J112" s="405"/>
      <c r="K112" s="23">
        <v>17</v>
      </c>
      <c r="L112" s="24"/>
    </row>
    <row r="113" spans="1:12" ht="18" customHeight="1">
      <c r="A113" s="7" t="s">
        <v>784</v>
      </c>
      <c r="B113" s="404" t="s">
        <v>1107</v>
      </c>
      <c r="C113" s="404"/>
      <c r="D113" s="404"/>
      <c r="E113" s="404"/>
      <c r="F113" s="5">
        <f t="shared" si="5"/>
        <v>21</v>
      </c>
      <c r="G113" s="21">
        <f t="shared" si="4"/>
        <v>25.557000000000002</v>
      </c>
      <c r="H113" s="25">
        <v>1200</v>
      </c>
      <c r="I113" s="405">
        <f t="shared" si="3"/>
        <v>4998</v>
      </c>
      <c r="J113" s="405"/>
      <c r="K113" s="23">
        <v>21</v>
      </c>
      <c r="L113" s="24"/>
    </row>
    <row r="114" spans="1:12" ht="18" customHeight="1">
      <c r="A114" s="7" t="s">
        <v>784</v>
      </c>
      <c r="B114" s="404" t="s">
        <v>826</v>
      </c>
      <c r="C114" s="404"/>
      <c r="D114" s="404"/>
      <c r="E114" s="404"/>
      <c r="F114" s="5">
        <f t="shared" si="5"/>
        <v>17</v>
      </c>
      <c r="G114" s="21">
        <f t="shared" si="4"/>
        <v>20.689</v>
      </c>
      <c r="H114" s="25">
        <v>1200</v>
      </c>
      <c r="I114" s="405">
        <f t="shared" si="3"/>
        <v>4046</v>
      </c>
      <c r="J114" s="405"/>
      <c r="K114" s="23">
        <v>17</v>
      </c>
      <c r="L114" s="24"/>
    </row>
    <row r="115" spans="1:12" ht="18" customHeight="1">
      <c r="A115" s="7" t="s">
        <v>784</v>
      </c>
      <c r="B115" s="404" t="s">
        <v>1108</v>
      </c>
      <c r="C115" s="404"/>
      <c r="D115" s="404"/>
      <c r="E115" s="404"/>
      <c r="F115" s="5">
        <f t="shared" si="5"/>
        <v>38</v>
      </c>
      <c r="G115" s="21">
        <f t="shared" si="4"/>
        <v>46.246</v>
      </c>
      <c r="H115" s="25">
        <v>1300</v>
      </c>
      <c r="I115" s="405">
        <f t="shared" si="3"/>
        <v>9044</v>
      </c>
      <c r="J115" s="405"/>
      <c r="K115" s="23">
        <v>38</v>
      </c>
      <c r="L115" s="24"/>
    </row>
    <row r="116" spans="1:12" ht="18" customHeight="1">
      <c r="A116" s="7" t="s">
        <v>784</v>
      </c>
      <c r="B116" s="404" t="s">
        <v>829</v>
      </c>
      <c r="C116" s="404"/>
      <c r="D116" s="404"/>
      <c r="E116" s="404"/>
      <c r="F116" s="5">
        <f t="shared" si="5"/>
        <v>19</v>
      </c>
      <c r="G116" s="21">
        <f t="shared" si="4"/>
        <v>23.123</v>
      </c>
      <c r="H116" s="25">
        <v>1400</v>
      </c>
      <c r="I116" s="405">
        <f t="shared" si="3"/>
        <v>4522</v>
      </c>
      <c r="J116" s="405"/>
      <c r="K116" s="23">
        <v>19</v>
      </c>
      <c r="L116" s="24"/>
    </row>
    <row r="117" spans="1:12" ht="18" customHeight="1">
      <c r="A117" s="7" t="s">
        <v>784</v>
      </c>
      <c r="B117" s="404" t="s">
        <v>1109</v>
      </c>
      <c r="C117" s="404"/>
      <c r="D117" s="404"/>
      <c r="E117" s="404"/>
      <c r="F117" s="5">
        <f t="shared" si="5"/>
        <v>17</v>
      </c>
      <c r="G117" s="21">
        <f t="shared" si="4"/>
        <v>20.689</v>
      </c>
      <c r="H117" s="25">
        <v>60</v>
      </c>
      <c r="I117" s="405">
        <f t="shared" si="3"/>
        <v>4046</v>
      </c>
      <c r="J117" s="405"/>
      <c r="K117" s="23">
        <v>17</v>
      </c>
      <c r="L117" s="24"/>
    </row>
    <row r="118" spans="1:12" ht="18" customHeight="1">
      <c r="A118" s="7" t="s">
        <v>784</v>
      </c>
      <c r="B118" s="404" t="s">
        <v>1110</v>
      </c>
      <c r="C118" s="404"/>
      <c r="D118" s="404"/>
      <c r="E118" s="404"/>
      <c r="F118" s="5">
        <f t="shared" si="5"/>
        <v>47</v>
      </c>
      <c r="G118" s="21">
        <f t="shared" si="4"/>
        <v>57.199000000000005</v>
      </c>
      <c r="H118" s="25">
        <v>798</v>
      </c>
      <c r="I118" s="405">
        <f t="shared" si="3"/>
        <v>11186</v>
      </c>
      <c r="J118" s="405"/>
      <c r="K118" s="23">
        <v>47</v>
      </c>
      <c r="L118" s="24"/>
    </row>
    <row r="119" spans="1:12" ht="18" customHeight="1">
      <c r="A119" s="7" t="s">
        <v>784</v>
      </c>
      <c r="B119" s="404" t="s">
        <v>832</v>
      </c>
      <c r="C119" s="404"/>
      <c r="D119" s="404"/>
      <c r="E119" s="404"/>
      <c r="F119" s="5">
        <f t="shared" si="5"/>
        <v>17</v>
      </c>
      <c r="G119" s="21">
        <f t="shared" si="4"/>
        <v>20.689</v>
      </c>
      <c r="H119" s="25">
        <v>750</v>
      </c>
      <c r="I119" s="405">
        <f t="shared" si="3"/>
        <v>4046</v>
      </c>
      <c r="J119" s="405"/>
      <c r="K119" s="23">
        <v>17</v>
      </c>
      <c r="L119" s="24"/>
    </row>
    <row r="120" spans="1:12" ht="18" customHeight="1">
      <c r="A120" s="7" t="s">
        <v>784</v>
      </c>
      <c r="B120" s="404" t="s">
        <v>1111</v>
      </c>
      <c r="C120" s="404"/>
      <c r="D120" s="404"/>
      <c r="E120" s="404"/>
      <c r="F120" s="5">
        <f t="shared" si="5"/>
        <v>9</v>
      </c>
      <c r="G120" s="21">
        <f t="shared" si="4"/>
        <v>10.953000000000001</v>
      </c>
      <c r="H120" s="10" t="s">
        <v>991</v>
      </c>
      <c r="I120" s="405">
        <f t="shared" si="3"/>
        <v>2142</v>
      </c>
      <c r="J120" s="405"/>
      <c r="K120" s="23">
        <v>9</v>
      </c>
      <c r="L120" s="24"/>
    </row>
    <row r="121" spans="1:12" ht="18" customHeight="1">
      <c r="A121" s="7" t="s">
        <v>784</v>
      </c>
      <c r="B121" s="404" t="s">
        <v>1112</v>
      </c>
      <c r="C121" s="404"/>
      <c r="D121" s="404"/>
      <c r="E121" s="404"/>
      <c r="F121" s="5">
        <f t="shared" si="5"/>
        <v>20.79</v>
      </c>
      <c r="G121" s="21">
        <f t="shared" si="4"/>
        <v>25.30143</v>
      </c>
      <c r="H121" s="25">
        <v>1796</v>
      </c>
      <c r="I121" s="405">
        <f t="shared" si="3"/>
        <v>4948.0199999999995</v>
      </c>
      <c r="J121" s="405"/>
      <c r="K121" s="23">
        <v>20.79</v>
      </c>
      <c r="L121" s="24"/>
    </row>
    <row r="122" spans="1:12" ht="18" customHeight="1">
      <c r="A122" s="7" t="s">
        <v>784</v>
      </c>
      <c r="B122" s="404" t="s">
        <v>1113</v>
      </c>
      <c r="C122" s="404"/>
      <c r="D122" s="404"/>
      <c r="E122" s="404"/>
      <c r="F122" s="5">
        <f t="shared" si="5"/>
        <v>20.79</v>
      </c>
      <c r="G122" s="21">
        <f t="shared" si="4"/>
        <v>25.30143</v>
      </c>
      <c r="H122" s="25">
        <v>911</v>
      </c>
      <c r="I122" s="405">
        <f t="shared" si="3"/>
        <v>4948.0199999999995</v>
      </c>
      <c r="J122" s="405"/>
      <c r="K122" s="23">
        <v>20.79</v>
      </c>
      <c r="L122" s="24"/>
    </row>
    <row r="123" spans="1:12" ht="18" customHeight="1">
      <c r="A123" s="7" t="s">
        <v>784</v>
      </c>
      <c r="B123" s="404" t="s">
        <v>1114</v>
      </c>
      <c r="C123" s="404"/>
      <c r="D123" s="404"/>
      <c r="E123" s="404"/>
      <c r="F123" s="5">
        <f t="shared" si="5"/>
        <v>45.36</v>
      </c>
      <c r="G123" s="21">
        <f t="shared" si="4"/>
        <v>55.203120000000006</v>
      </c>
      <c r="H123" s="10" t="s">
        <v>991</v>
      </c>
      <c r="I123" s="405">
        <f t="shared" si="3"/>
        <v>10795.68</v>
      </c>
      <c r="J123" s="405"/>
      <c r="K123" s="23">
        <v>45.36</v>
      </c>
      <c r="L123" s="24"/>
    </row>
    <row r="124" spans="1:12" ht="18" customHeight="1">
      <c r="A124" s="7" t="s">
        <v>784</v>
      </c>
      <c r="B124" s="404" t="s">
        <v>1115</v>
      </c>
      <c r="C124" s="404"/>
      <c r="D124" s="404"/>
      <c r="E124" s="404"/>
      <c r="F124" s="5">
        <f t="shared" si="5"/>
        <v>45.94</v>
      </c>
      <c r="G124" s="21">
        <f t="shared" si="4"/>
        <v>55.90898</v>
      </c>
      <c r="H124" s="25">
        <v>828</v>
      </c>
      <c r="I124" s="405">
        <f t="shared" si="3"/>
        <v>10933.72</v>
      </c>
      <c r="J124" s="405"/>
      <c r="K124" s="23">
        <v>45.94</v>
      </c>
      <c r="L124" s="24"/>
    </row>
    <row r="125" spans="1:12" ht="18" customHeight="1">
      <c r="A125" s="7" t="s">
        <v>784</v>
      </c>
      <c r="B125" s="404" t="s">
        <v>1116</v>
      </c>
      <c r="C125" s="404"/>
      <c r="D125" s="404"/>
      <c r="E125" s="404"/>
      <c r="F125" s="5">
        <f t="shared" si="5"/>
        <v>35.39</v>
      </c>
      <c r="G125" s="21">
        <f t="shared" si="4"/>
        <v>43.069630000000004</v>
      </c>
      <c r="H125" s="25">
        <v>959</v>
      </c>
      <c r="I125" s="405">
        <f t="shared" si="3"/>
        <v>8422.82</v>
      </c>
      <c r="J125" s="405"/>
      <c r="K125" s="23">
        <v>35.39</v>
      </c>
      <c r="L125" s="24"/>
    </row>
    <row r="126" spans="1:12" ht="18" customHeight="1">
      <c r="A126" s="7" t="s">
        <v>784</v>
      </c>
      <c r="B126" s="404" t="s">
        <v>1117</v>
      </c>
      <c r="C126" s="404"/>
      <c r="D126" s="404"/>
      <c r="E126" s="404"/>
      <c r="F126" s="5">
        <f t="shared" si="5"/>
        <v>34.6</v>
      </c>
      <c r="G126" s="21">
        <f t="shared" si="4"/>
        <v>42.108200000000004</v>
      </c>
      <c r="H126" s="25">
        <v>810</v>
      </c>
      <c r="I126" s="405">
        <f t="shared" si="3"/>
        <v>8234.800000000001</v>
      </c>
      <c r="J126" s="405"/>
      <c r="K126" s="23">
        <v>34.6</v>
      </c>
      <c r="L126" s="24"/>
    </row>
    <row r="127" spans="1:12" ht="18" customHeight="1">
      <c r="A127" s="7" t="s">
        <v>784</v>
      </c>
      <c r="B127" s="404" t="s">
        <v>1118</v>
      </c>
      <c r="C127" s="404"/>
      <c r="D127" s="404"/>
      <c r="E127" s="404"/>
      <c r="F127" s="5">
        <f t="shared" si="5"/>
        <v>41</v>
      </c>
      <c r="G127" s="21">
        <f t="shared" si="4"/>
        <v>49.897000000000006</v>
      </c>
      <c r="H127" s="25">
        <v>881</v>
      </c>
      <c r="I127" s="405">
        <f t="shared" si="3"/>
        <v>9758</v>
      </c>
      <c r="J127" s="405"/>
      <c r="K127" s="23">
        <v>41</v>
      </c>
      <c r="L127" s="24"/>
    </row>
    <row r="128" spans="1:12" ht="18" customHeight="1">
      <c r="A128" s="7" t="s">
        <v>784</v>
      </c>
      <c r="B128" s="404" t="s">
        <v>1119</v>
      </c>
      <c r="C128" s="404"/>
      <c r="D128" s="404"/>
      <c r="E128" s="404"/>
      <c r="F128" s="5">
        <f t="shared" si="5"/>
        <v>44.19</v>
      </c>
      <c r="G128" s="21">
        <f t="shared" si="4"/>
        <v>53.77923</v>
      </c>
      <c r="H128" s="25">
        <v>750</v>
      </c>
      <c r="I128" s="405">
        <f t="shared" si="3"/>
        <v>10517.22</v>
      </c>
      <c r="J128" s="405"/>
      <c r="K128" s="23">
        <v>44.19</v>
      </c>
      <c r="L128" s="24"/>
    </row>
    <row r="129" spans="1:12" ht="18" customHeight="1">
      <c r="A129" s="7" t="s">
        <v>784</v>
      </c>
      <c r="B129" s="404" t="s">
        <v>1120</v>
      </c>
      <c r="C129" s="404"/>
      <c r="D129" s="404"/>
      <c r="E129" s="404"/>
      <c r="F129" s="5">
        <f t="shared" si="5"/>
        <v>46.55</v>
      </c>
      <c r="G129" s="21">
        <f t="shared" si="4"/>
        <v>56.65135</v>
      </c>
      <c r="H129" s="25">
        <v>720</v>
      </c>
      <c r="I129" s="405">
        <f t="shared" si="3"/>
        <v>11078.9</v>
      </c>
      <c r="J129" s="405"/>
      <c r="K129" s="23">
        <v>46.55</v>
      </c>
      <c r="L129" s="24"/>
    </row>
    <row r="130" spans="1:12" ht="18" customHeight="1">
      <c r="A130" s="7" t="s">
        <v>784</v>
      </c>
      <c r="B130" s="404" t="s">
        <v>835</v>
      </c>
      <c r="C130" s="404"/>
      <c r="D130" s="404"/>
      <c r="E130" s="404"/>
      <c r="F130" s="5">
        <f t="shared" si="5"/>
        <v>26</v>
      </c>
      <c r="G130" s="21">
        <f t="shared" si="4"/>
        <v>31.642000000000003</v>
      </c>
      <c r="H130" s="25">
        <v>1029</v>
      </c>
      <c r="I130" s="405">
        <f t="shared" si="3"/>
        <v>6188</v>
      </c>
      <c r="J130" s="405"/>
      <c r="K130" s="23">
        <v>26</v>
      </c>
      <c r="L130" s="24"/>
    </row>
    <row r="131" spans="1:12" ht="18" customHeight="1">
      <c r="A131" s="7" t="s">
        <v>784</v>
      </c>
      <c r="B131" s="404" t="s">
        <v>1121</v>
      </c>
      <c r="C131" s="404"/>
      <c r="D131" s="404"/>
      <c r="E131" s="404"/>
      <c r="F131" s="5">
        <f t="shared" si="5"/>
        <v>27.34</v>
      </c>
      <c r="G131" s="21">
        <f t="shared" si="4"/>
        <v>33.272780000000004</v>
      </c>
      <c r="H131" s="25">
        <v>1129</v>
      </c>
      <c r="I131" s="405">
        <f t="shared" si="3"/>
        <v>6506.92</v>
      </c>
      <c r="J131" s="405"/>
      <c r="K131" s="23">
        <v>27.34</v>
      </c>
      <c r="L131" s="24"/>
    </row>
    <row r="132" spans="1:12" ht="18" customHeight="1">
      <c r="A132" s="7" t="s">
        <v>784</v>
      </c>
      <c r="B132" s="404" t="s">
        <v>1122</v>
      </c>
      <c r="C132" s="404"/>
      <c r="D132" s="404"/>
      <c r="E132" s="404"/>
      <c r="F132" s="5">
        <f t="shared" si="5"/>
        <v>13.4</v>
      </c>
      <c r="G132" s="21">
        <f t="shared" si="4"/>
        <v>16.3078</v>
      </c>
      <c r="H132" s="25">
        <v>1727</v>
      </c>
      <c r="I132" s="405">
        <f t="shared" si="3"/>
        <v>3189.2000000000003</v>
      </c>
      <c r="J132" s="405"/>
      <c r="K132" s="23">
        <v>13.4</v>
      </c>
      <c r="L132" s="24"/>
    </row>
    <row r="133" spans="1:12" ht="18" customHeight="1">
      <c r="A133" s="7" t="s">
        <v>784</v>
      </c>
      <c r="B133" s="404" t="s">
        <v>1123</v>
      </c>
      <c r="C133" s="404"/>
      <c r="D133" s="404"/>
      <c r="E133" s="404"/>
      <c r="F133" s="5">
        <f t="shared" si="5"/>
        <v>13.4</v>
      </c>
      <c r="G133" s="21">
        <f t="shared" si="4"/>
        <v>16.3078</v>
      </c>
      <c r="H133" s="25">
        <v>953</v>
      </c>
      <c r="I133" s="405">
        <f t="shared" si="3"/>
        <v>3189.2000000000003</v>
      </c>
      <c r="J133" s="405"/>
      <c r="K133" s="23">
        <v>13.4</v>
      </c>
      <c r="L133" s="24"/>
    </row>
    <row r="134" spans="1:12" ht="18" customHeight="1">
      <c r="A134" s="7" t="s">
        <v>784</v>
      </c>
      <c r="B134" s="404" t="s">
        <v>1124</v>
      </c>
      <c r="C134" s="404"/>
      <c r="D134" s="404"/>
      <c r="E134" s="404"/>
      <c r="F134" s="5">
        <f t="shared" si="5"/>
        <v>1.92</v>
      </c>
      <c r="G134" s="21">
        <f t="shared" si="4"/>
        <v>2.33664</v>
      </c>
      <c r="H134" s="25">
        <v>1310</v>
      </c>
      <c r="I134" s="405">
        <f aca="true" t="shared" si="6" ref="I134:I197">K134*238</f>
        <v>456.96</v>
      </c>
      <c r="J134" s="405"/>
      <c r="K134" s="23">
        <v>1.92</v>
      </c>
      <c r="L134" s="24"/>
    </row>
    <row r="135" spans="1:12" ht="18" customHeight="1">
      <c r="A135" s="7" t="s">
        <v>784</v>
      </c>
      <c r="B135" s="404" t="s">
        <v>1125</v>
      </c>
      <c r="C135" s="404"/>
      <c r="D135" s="404"/>
      <c r="E135" s="404"/>
      <c r="F135" s="5">
        <f t="shared" si="5"/>
        <v>20.39</v>
      </c>
      <c r="G135" s="21">
        <f aca="true" t="shared" si="7" ref="G135:G198">+F135*$M$4</f>
        <v>24.81463</v>
      </c>
      <c r="H135" s="25">
        <v>2245</v>
      </c>
      <c r="I135" s="405">
        <f t="shared" si="6"/>
        <v>4852.82</v>
      </c>
      <c r="J135" s="405"/>
      <c r="K135" s="23">
        <v>20.39</v>
      </c>
      <c r="L135" s="24"/>
    </row>
    <row r="136" spans="1:12" ht="18" customHeight="1">
      <c r="A136" s="7" t="s">
        <v>784</v>
      </c>
      <c r="B136" s="404" t="s">
        <v>1126</v>
      </c>
      <c r="C136" s="404"/>
      <c r="D136" s="404"/>
      <c r="E136" s="404"/>
      <c r="F136" s="5">
        <f t="shared" si="5"/>
        <v>20.39</v>
      </c>
      <c r="G136" s="21">
        <f t="shared" si="7"/>
        <v>24.81463</v>
      </c>
      <c r="H136" s="25">
        <v>921</v>
      </c>
      <c r="I136" s="405">
        <f t="shared" si="6"/>
        <v>4852.82</v>
      </c>
      <c r="J136" s="405"/>
      <c r="K136" s="23">
        <v>20.39</v>
      </c>
      <c r="L136" s="24"/>
    </row>
    <row r="137" spans="1:12" ht="18" customHeight="1">
      <c r="A137" s="7" t="s">
        <v>784</v>
      </c>
      <c r="B137" s="404" t="s">
        <v>1127</v>
      </c>
      <c r="C137" s="404"/>
      <c r="D137" s="404"/>
      <c r="E137" s="404"/>
      <c r="F137" s="5">
        <f aca="true" t="shared" si="8" ref="F137:F200">+K137</f>
        <v>13.4</v>
      </c>
      <c r="G137" s="21">
        <f t="shared" si="7"/>
        <v>16.3078</v>
      </c>
      <c r="H137" s="25">
        <v>1727</v>
      </c>
      <c r="I137" s="405">
        <f t="shared" si="6"/>
        <v>3189.2000000000003</v>
      </c>
      <c r="J137" s="405"/>
      <c r="K137" s="23">
        <v>13.4</v>
      </c>
      <c r="L137" s="24"/>
    </row>
    <row r="138" spans="1:12" ht="18" customHeight="1">
      <c r="A138" s="7" t="s">
        <v>784</v>
      </c>
      <c r="B138" s="404" t="s">
        <v>1128</v>
      </c>
      <c r="C138" s="404"/>
      <c r="D138" s="404"/>
      <c r="E138" s="404"/>
      <c r="F138" s="5">
        <f t="shared" si="8"/>
        <v>13.4</v>
      </c>
      <c r="G138" s="21">
        <f t="shared" si="7"/>
        <v>16.3078</v>
      </c>
      <c r="H138" s="25">
        <v>953</v>
      </c>
      <c r="I138" s="405">
        <f t="shared" si="6"/>
        <v>3189.2000000000003</v>
      </c>
      <c r="J138" s="405"/>
      <c r="K138" s="23">
        <v>13.4</v>
      </c>
      <c r="L138" s="24"/>
    </row>
    <row r="139" spans="1:12" ht="18" customHeight="1">
      <c r="A139" s="7" t="s">
        <v>784</v>
      </c>
      <c r="B139" s="404" t="s">
        <v>1129</v>
      </c>
      <c r="C139" s="404"/>
      <c r="D139" s="404"/>
      <c r="E139" s="404"/>
      <c r="F139" s="5">
        <f t="shared" si="8"/>
        <v>34</v>
      </c>
      <c r="G139" s="21">
        <f t="shared" si="7"/>
        <v>41.378</v>
      </c>
      <c r="H139" s="25">
        <v>1350</v>
      </c>
      <c r="I139" s="405">
        <f t="shared" si="6"/>
        <v>8092</v>
      </c>
      <c r="J139" s="405"/>
      <c r="K139" s="23">
        <v>34</v>
      </c>
      <c r="L139" s="24"/>
    </row>
    <row r="140" spans="1:12" ht="18" customHeight="1">
      <c r="A140" s="28" t="s">
        <v>784</v>
      </c>
      <c r="B140" s="404" t="s">
        <v>1130</v>
      </c>
      <c r="C140" s="404"/>
      <c r="D140" s="404"/>
      <c r="E140" s="404"/>
      <c r="F140" s="5">
        <f t="shared" si="8"/>
        <v>34</v>
      </c>
      <c r="G140" s="21">
        <f t="shared" si="7"/>
        <v>41.378</v>
      </c>
      <c r="H140" s="29">
        <v>90</v>
      </c>
      <c r="I140" s="406">
        <f t="shared" si="6"/>
        <v>8092</v>
      </c>
      <c r="J140" s="406"/>
      <c r="K140" s="30">
        <v>34</v>
      </c>
      <c r="L140" s="24"/>
    </row>
    <row r="141" spans="1:12" ht="18" customHeight="1">
      <c r="A141" s="7" t="s">
        <v>784</v>
      </c>
      <c r="B141" s="404" t="s">
        <v>1131</v>
      </c>
      <c r="C141" s="404"/>
      <c r="D141" s="404"/>
      <c r="E141" s="404"/>
      <c r="F141" s="5">
        <f t="shared" si="8"/>
        <v>21</v>
      </c>
      <c r="G141" s="21">
        <f t="shared" si="7"/>
        <v>25.557000000000002</v>
      </c>
      <c r="H141" s="25">
        <v>1450</v>
      </c>
      <c r="I141" s="405">
        <f t="shared" si="6"/>
        <v>4998</v>
      </c>
      <c r="J141" s="405"/>
      <c r="K141" s="23">
        <v>21</v>
      </c>
      <c r="L141" s="24"/>
    </row>
    <row r="142" spans="1:12" ht="18" customHeight="1">
      <c r="A142" s="7" t="s">
        <v>784</v>
      </c>
      <c r="B142" s="404" t="s">
        <v>1132</v>
      </c>
      <c r="C142" s="404"/>
      <c r="D142" s="404"/>
      <c r="E142" s="404"/>
      <c r="F142" s="5">
        <f t="shared" si="8"/>
        <v>21</v>
      </c>
      <c r="G142" s="21">
        <f t="shared" si="7"/>
        <v>25.557000000000002</v>
      </c>
      <c r="H142" s="25">
        <v>100</v>
      </c>
      <c r="I142" s="405">
        <f t="shared" si="6"/>
        <v>4998</v>
      </c>
      <c r="J142" s="405"/>
      <c r="K142" s="23">
        <v>21</v>
      </c>
      <c r="L142" s="24"/>
    </row>
    <row r="143" spans="1:12" ht="18" customHeight="1">
      <c r="A143" s="7" t="s">
        <v>784</v>
      </c>
      <c r="B143" s="404" t="s">
        <v>1133</v>
      </c>
      <c r="C143" s="404"/>
      <c r="D143" s="404"/>
      <c r="E143" s="404"/>
      <c r="F143" s="5">
        <f t="shared" si="8"/>
        <v>18.91</v>
      </c>
      <c r="G143" s="21">
        <f t="shared" si="7"/>
        <v>23.01347</v>
      </c>
      <c r="H143" s="25">
        <v>2142</v>
      </c>
      <c r="I143" s="405">
        <f t="shared" si="6"/>
        <v>4500.58</v>
      </c>
      <c r="J143" s="405"/>
      <c r="K143" s="23">
        <v>18.91</v>
      </c>
      <c r="L143" s="24"/>
    </row>
    <row r="144" spans="1:12" ht="18" customHeight="1">
      <c r="A144" s="7" t="s">
        <v>784</v>
      </c>
      <c r="B144" s="404" t="s">
        <v>1134</v>
      </c>
      <c r="C144" s="404"/>
      <c r="D144" s="404"/>
      <c r="E144" s="404"/>
      <c r="F144" s="5">
        <f t="shared" si="8"/>
        <v>18.91</v>
      </c>
      <c r="G144" s="21">
        <f t="shared" si="7"/>
        <v>23.01347</v>
      </c>
      <c r="H144" s="25">
        <v>958</v>
      </c>
      <c r="I144" s="405">
        <f t="shared" si="6"/>
        <v>4500.58</v>
      </c>
      <c r="J144" s="405"/>
      <c r="K144" s="23">
        <v>18.91</v>
      </c>
      <c r="L144" s="24"/>
    </row>
    <row r="145" spans="1:12" ht="18" customHeight="1">
      <c r="A145" s="7" t="s">
        <v>784</v>
      </c>
      <c r="B145" s="404" t="s">
        <v>1135</v>
      </c>
      <c r="C145" s="404"/>
      <c r="D145" s="404"/>
      <c r="E145" s="404"/>
      <c r="F145" s="5">
        <f t="shared" si="8"/>
        <v>26</v>
      </c>
      <c r="G145" s="21">
        <f t="shared" si="7"/>
        <v>31.642000000000003</v>
      </c>
      <c r="H145" s="25">
        <v>500</v>
      </c>
      <c r="I145" s="405">
        <f t="shared" si="6"/>
        <v>6188</v>
      </c>
      <c r="J145" s="405"/>
      <c r="K145" s="23">
        <v>26</v>
      </c>
      <c r="L145" s="24"/>
    </row>
    <row r="146" spans="1:12" ht="18" customHeight="1">
      <c r="A146" s="7" t="s">
        <v>784</v>
      </c>
      <c r="B146" s="404" t="s">
        <v>1136</v>
      </c>
      <c r="C146" s="404"/>
      <c r="D146" s="404"/>
      <c r="E146" s="404"/>
      <c r="F146" s="5">
        <f t="shared" si="8"/>
        <v>34</v>
      </c>
      <c r="G146" s="21">
        <f t="shared" si="7"/>
        <v>41.378</v>
      </c>
      <c r="H146" s="25">
        <v>600</v>
      </c>
      <c r="I146" s="405">
        <f t="shared" si="6"/>
        <v>8092</v>
      </c>
      <c r="J146" s="405"/>
      <c r="K146" s="23">
        <v>34</v>
      </c>
      <c r="L146" s="24"/>
    </row>
    <row r="147" spans="1:12" ht="18" customHeight="1">
      <c r="A147" s="7" t="s">
        <v>784</v>
      </c>
      <c r="B147" s="404" t="s">
        <v>1137</v>
      </c>
      <c r="C147" s="404"/>
      <c r="D147" s="404"/>
      <c r="E147" s="404"/>
      <c r="F147" s="5">
        <f t="shared" si="8"/>
        <v>17</v>
      </c>
      <c r="G147" s="21">
        <f t="shared" si="7"/>
        <v>20.689</v>
      </c>
      <c r="H147" s="10" t="s">
        <v>991</v>
      </c>
      <c r="I147" s="405">
        <f t="shared" si="6"/>
        <v>4046</v>
      </c>
      <c r="J147" s="405"/>
      <c r="K147" s="23">
        <v>17</v>
      </c>
      <c r="L147" s="24"/>
    </row>
    <row r="148" spans="1:12" ht="18" customHeight="1">
      <c r="A148" s="7" t="s">
        <v>784</v>
      </c>
      <c r="B148" s="404" t="s">
        <v>1138</v>
      </c>
      <c r="C148" s="404"/>
      <c r="D148" s="404"/>
      <c r="E148" s="404"/>
      <c r="F148" s="5">
        <f t="shared" si="8"/>
        <v>2</v>
      </c>
      <c r="G148" s="21">
        <f t="shared" si="7"/>
        <v>2.434</v>
      </c>
      <c r="H148" s="10" t="s">
        <v>991</v>
      </c>
      <c r="I148" s="405">
        <f>K148*238</f>
        <v>476</v>
      </c>
      <c r="J148" s="405"/>
      <c r="K148" s="23">
        <v>2</v>
      </c>
      <c r="L148" s="24"/>
    </row>
    <row r="149" spans="1:12" ht="18" customHeight="1">
      <c r="A149" s="7" t="s">
        <v>784</v>
      </c>
      <c r="B149" s="404" t="s">
        <v>1139</v>
      </c>
      <c r="C149" s="404"/>
      <c r="D149" s="404"/>
      <c r="E149" s="404"/>
      <c r="F149" s="5">
        <f t="shared" si="8"/>
        <v>9</v>
      </c>
      <c r="G149" s="21">
        <f t="shared" si="7"/>
        <v>10.953000000000001</v>
      </c>
      <c r="H149" s="10" t="s">
        <v>991</v>
      </c>
      <c r="I149" s="405">
        <f t="shared" si="6"/>
        <v>2142</v>
      </c>
      <c r="J149" s="405"/>
      <c r="K149" s="23">
        <v>9</v>
      </c>
      <c r="L149" s="24"/>
    </row>
    <row r="150" spans="1:12" ht="18" customHeight="1">
      <c r="A150" s="7" t="s">
        <v>784</v>
      </c>
      <c r="B150" s="404" t="s">
        <v>1140</v>
      </c>
      <c r="C150" s="404"/>
      <c r="D150" s="404"/>
      <c r="E150" s="404"/>
      <c r="F150" s="5">
        <f t="shared" si="8"/>
        <v>20.4</v>
      </c>
      <c r="G150" s="21">
        <f t="shared" si="7"/>
        <v>24.8268</v>
      </c>
      <c r="H150" s="10" t="s">
        <v>991</v>
      </c>
      <c r="I150" s="405">
        <f t="shared" si="6"/>
        <v>4855.2</v>
      </c>
      <c r="J150" s="405"/>
      <c r="K150" s="23">
        <v>20.4</v>
      </c>
      <c r="L150" s="24"/>
    </row>
    <row r="151" spans="1:12" ht="18" customHeight="1">
      <c r="A151" s="7" t="s">
        <v>784</v>
      </c>
      <c r="B151" s="404" t="s">
        <v>1141</v>
      </c>
      <c r="C151" s="404"/>
      <c r="D151" s="404"/>
      <c r="E151" s="404"/>
      <c r="F151" s="5">
        <v>20</v>
      </c>
      <c r="G151" s="21">
        <f t="shared" si="7"/>
        <v>24.340000000000003</v>
      </c>
      <c r="H151" s="25">
        <v>1500</v>
      </c>
      <c r="I151" s="405">
        <f t="shared" si="6"/>
        <v>4046</v>
      </c>
      <c r="J151" s="405"/>
      <c r="K151" s="23">
        <v>17</v>
      </c>
      <c r="L151" s="24"/>
    </row>
    <row r="152" spans="1:12" ht="18" customHeight="1">
      <c r="A152" s="7" t="s">
        <v>784</v>
      </c>
      <c r="B152" s="404" t="s">
        <v>1142</v>
      </c>
      <c r="C152" s="404"/>
      <c r="D152" s="404"/>
      <c r="E152" s="404"/>
      <c r="F152" s="5">
        <f t="shared" si="8"/>
        <v>42.3</v>
      </c>
      <c r="G152" s="21">
        <f t="shared" si="7"/>
        <v>51.4791</v>
      </c>
      <c r="H152" s="25">
        <v>925</v>
      </c>
      <c r="I152" s="405">
        <f t="shared" si="6"/>
        <v>10067.4</v>
      </c>
      <c r="J152" s="405"/>
      <c r="K152" s="23">
        <v>42.3</v>
      </c>
      <c r="L152" s="24"/>
    </row>
    <row r="153" spans="1:12" ht="18" customHeight="1">
      <c r="A153" s="7" t="s">
        <v>784</v>
      </c>
      <c r="B153" s="404" t="s">
        <v>843</v>
      </c>
      <c r="C153" s="404"/>
      <c r="D153" s="404"/>
      <c r="E153" s="404"/>
      <c r="F153" s="5">
        <f t="shared" si="8"/>
        <v>21</v>
      </c>
      <c r="G153" s="21">
        <f t="shared" si="7"/>
        <v>25.557000000000002</v>
      </c>
      <c r="H153" s="10" t="s">
        <v>991</v>
      </c>
      <c r="I153" s="405">
        <f t="shared" si="6"/>
        <v>4998</v>
      </c>
      <c r="J153" s="405"/>
      <c r="K153" s="23">
        <v>21</v>
      </c>
      <c r="L153" s="24"/>
    </row>
    <row r="154" spans="1:12" ht="18" customHeight="1">
      <c r="A154" s="7" t="s">
        <v>785</v>
      </c>
      <c r="B154" s="404" t="s">
        <v>1143</v>
      </c>
      <c r="C154" s="404"/>
      <c r="D154" s="404"/>
      <c r="E154" s="404"/>
      <c r="F154" s="5">
        <f t="shared" si="8"/>
        <v>44.24</v>
      </c>
      <c r="G154" s="21">
        <f t="shared" si="7"/>
        <v>53.84008000000001</v>
      </c>
      <c r="H154" s="25">
        <v>730</v>
      </c>
      <c r="I154" s="405">
        <f t="shared" si="6"/>
        <v>10529.12</v>
      </c>
      <c r="J154" s="405"/>
      <c r="K154" s="23">
        <v>44.24</v>
      </c>
      <c r="L154" s="24"/>
    </row>
    <row r="155" spans="1:12" ht="18" customHeight="1">
      <c r="A155" s="7" t="s">
        <v>785</v>
      </c>
      <c r="B155" s="404" t="s">
        <v>1144</v>
      </c>
      <c r="C155" s="404"/>
      <c r="D155" s="404"/>
      <c r="E155" s="404"/>
      <c r="F155" s="5">
        <f t="shared" si="8"/>
        <v>30.38</v>
      </c>
      <c r="G155" s="21">
        <f t="shared" si="7"/>
        <v>36.97246</v>
      </c>
      <c r="H155" s="25">
        <v>993</v>
      </c>
      <c r="I155" s="405">
        <f t="shared" si="6"/>
        <v>7230.44</v>
      </c>
      <c r="J155" s="405"/>
      <c r="K155" s="23">
        <v>30.38</v>
      </c>
      <c r="L155" s="24"/>
    </row>
    <row r="156" spans="1:12" ht="18" customHeight="1">
      <c r="A156" s="7" t="s">
        <v>785</v>
      </c>
      <c r="B156" s="404" t="s">
        <v>1145</v>
      </c>
      <c r="C156" s="404"/>
      <c r="D156" s="404"/>
      <c r="E156" s="404"/>
      <c r="F156" s="5">
        <f t="shared" si="8"/>
        <v>43</v>
      </c>
      <c r="G156" s="21">
        <f t="shared" si="7"/>
        <v>52.331</v>
      </c>
      <c r="H156" s="25">
        <v>774</v>
      </c>
      <c r="I156" s="405">
        <f t="shared" si="6"/>
        <v>10234</v>
      </c>
      <c r="J156" s="405"/>
      <c r="K156" s="23">
        <v>43</v>
      </c>
      <c r="L156" s="24"/>
    </row>
    <row r="157" spans="1:12" ht="18" customHeight="1">
      <c r="A157" s="7" t="s">
        <v>785</v>
      </c>
      <c r="B157" s="404" t="s">
        <v>1146</v>
      </c>
      <c r="C157" s="404"/>
      <c r="D157" s="404"/>
      <c r="E157" s="404"/>
      <c r="F157" s="5">
        <f t="shared" si="8"/>
        <v>43.58</v>
      </c>
      <c r="G157" s="21">
        <f t="shared" si="7"/>
        <v>53.036860000000004</v>
      </c>
      <c r="H157" s="25">
        <v>993</v>
      </c>
      <c r="I157" s="405">
        <f t="shared" si="6"/>
        <v>10372.039999999999</v>
      </c>
      <c r="J157" s="405"/>
      <c r="K157" s="23">
        <v>43.58</v>
      </c>
      <c r="L157" s="24"/>
    </row>
    <row r="158" spans="1:12" ht="18" customHeight="1">
      <c r="A158" s="7" t="s">
        <v>785</v>
      </c>
      <c r="B158" s="404" t="s">
        <v>1147</v>
      </c>
      <c r="C158" s="404"/>
      <c r="D158" s="404"/>
      <c r="E158" s="404"/>
      <c r="F158" s="5">
        <f t="shared" si="8"/>
        <v>12.44</v>
      </c>
      <c r="G158" s="21">
        <f t="shared" si="7"/>
        <v>15.13948</v>
      </c>
      <c r="H158" s="25">
        <v>1287</v>
      </c>
      <c r="I158" s="405">
        <f t="shared" si="6"/>
        <v>2960.72</v>
      </c>
      <c r="J158" s="405"/>
      <c r="K158" s="23">
        <v>12.44</v>
      </c>
      <c r="L158" s="24"/>
    </row>
    <row r="159" spans="1:12" ht="18" customHeight="1">
      <c r="A159" s="7" t="s">
        <v>785</v>
      </c>
      <c r="B159" s="404" t="s">
        <v>1148</v>
      </c>
      <c r="C159" s="404"/>
      <c r="D159" s="404"/>
      <c r="E159" s="404"/>
      <c r="F159" s="5">
        <f t="shared" si="8"/>
        <v>40.27</v>
      </c>
      <c r="G159" s="21">
        <f t="shared" si="7"/>
        <v>49.008590000000005</v>
      </c>
      <c r="H159" s="25">
        <v>710</v>
      </c>
      <c r="I159" s="405">
        <f t="shared" si="6"/>
        <v>9584.26</v>
      </c>
      <c r="J159" s="405"/>
      <c r="K159" s="23">
        <v>40.27</v>
      </c>
      <c r="L159" s="24"/>
    </row>
    <row r="160" spans="1:12" ht="18" customHeight="1">
      <c r="A160" s="7" t="s">
        <v>785</v>
      </c>
      <c r="B160" s="404" t="s">
        <v>1149</v>
      </c>
      <c r="C160" s="404"/>
      <c r="D160" s="404"/>
      <c r="E160" s="404"/>
      <c r="F160" s="5">
        <f t="shared" si="8"/>
        <v>37.95</v>
      </c>
      <c r="G160" s="21">
        <f t="shared" si="7"/>
        <v>46.18515000000001</v>
      </c>
      <c r="H160" s="25">
        <v>1554</v>
      </c>
      <c r="I160" s="405">
        <f t="shared" si="6"/>
        <v>9032.1</v>
      </c>
      <c r="J160" s="405"/>
      <c r="K160" s="23">
        <v>37.95</v>
      </c>
      <c r="L160" s="24"/>
    </row>
    <row r="161" spans="1:12" ht="18" customHeight="1">
      <c r="A161" s="7" t="s">
        <v>785</v>
      </c>
      <c r="B161" s="404" t="s">
        <v>1150</v>
      </c>
      <c r="C161" s="404"/>
      <c r="D161" s="404"/>
      <c r="E161" s="404"/>
      <c r="F161" s="5">
        <f t="shared" si="8"/>
        <v>37.95</v>
      </c>
      <c r="G161" s="21">
        <f t="shared" si="7"/>
        <v>46.18515000000001</v>
      </c>
      <c r="H161" s="25">
        <v>700</v>
      </c>
      <c r="I161" s="405">
        <f t="shared" si="6"/>
        <v>9032.1</v>
      </c>
      <c r="J161" s="405"/>
      <c r="K161" s="23">
        <v>37.95</v>
      </c>
      <c r="L161" s="24"/>
    </row>
    <row r="162" spans="1:12" ht="18" customHeight="1">
      <c r="A162" s="7" t="s">
        <v>785</v>
      </c>
      <c r="B162" s="404" t="s">
        <v>1151</v>
      </c>
      <c r="C162" s="404"/>
      <c r="D162" s="404"/>
      <c r="E162" s="404"/>
      <c r="F162" s="5">
        <f t="shared" si="8"/>
        <v>31.08</v>
      </c>
      <c r="G162" s="21">
        <f t="shared" si="7"/>
        <v>37.82436</v>
      </c>
      <c r="H162" s="25">
        <v>1588</v>
      </c>
      <c r="I162" s="405">
        <f t="shared" si="6"/>
        <v>7397.04</v>
      </c>
      <c r="J162" s="405"/>
      <c r="K162" s="23">
        <v>31.08</v>
      </c>
      <c r="L162" s="24"/>
    </row>
    <row r="163" spans="1:12" ht="18" customHeight="1">
      <c r="A163" s="7" t="s">
        <v>785</v>
      </c>
      <c r="B163" s="404" t="s">
        <v>1152</v>
      </c>
      <c r="C163" s="404"/>
      <c r="D163" s="404"/>
      <c r="E163" s="404"/>
      <c r="F163" s="5">
        <f t="shared" si="8"/>
        <v>31.08</v>
      </c>
      <c r="G163" s="21">
        <f t="shared" si="7"/>
        <v>37.82436</v>
      </c>
      <c r="H163" s="25">
        <v>638</v>
      </c>
      <c r="I163" s="405">
        <f t="shared" si="6"/>
        <v>7397.04</v>
      </c>
      <c r="J163" s="405"/>
      <c r="K163" s="23">
        <v>31.08</v>
      </c>
      <c r="L163" s="24"/>
    </row>
    <row r="164" spans="1:12" ht="18" customHeight="1">
      <c r="A164" s="7" t="s">
        <v>785</v>
      </c>
      <c r="B164" s="404" t="s">
        <v>1153</v>
      </c>
      <c r="C164" s="404"/>
      <c r="D164" s="404"/>
      <c r="E164" s="404"/>
      <c r="F164" s="5">
        <f t="shared" si="8"/>
        <v>11.75</v>
      </c>
      <c r="G164" s="21">
        <f t="shared" si="7"/>
        <v>14.299750000000001</v>
      </c>
      <c r="H164" s="25">
        <v>1351</v>
      </c>
      <c r="I164" s="405">
        <f t="shared" si="6"/>
        <v>2796.5</v>
      </c>
      <c r="J164" s="405"/>
      <c r="K164" s="23">
        <v>11.75</v>
      </c>
      <c r="L164" s="24"/>
    </row>
    <row r="165" spans="1:12" ht="18" customHeight="1">
      <c r="A165" s="7" t="s">
        <v>785</v>
      </c>
      <c r="B165" s="404" t="s">
        <v>1154</v>
      </c>
      <c r="C165" s="404"/>
      <c r="D165" s="404"/>
      <c r="E165" s="404"/>
      <c r="F165" s="5">
        <f t="shared" si="8"/>
        <v>26.16</v>
      </c>
      <c r="G165" s="21">
        <f t="shared" si="7"/>
        <v>31.836720000000003</v>
      </c>
      <c r="H165" s="25">
        <v>1057</v>
      </c>
      <c r="I165" s="405">
        <f t="shared" si="6"/>
        <v>6226.08</v>
      </c>
      <c r="J165" s="405"/>
      <c r="K165" s="23">
        <v>26.16</v>
      </c>
      <c r="L165" s="24"/>
    </row>
    <row r="166" spans="1:12" ht="18" customHeight="1">
      <c r="A166" s="7" t="s">
        <v>785</v>
      </c>
      <c r="B166" s="404" t="s">
        <v>1155</v>
      </c>
      <c r="C166" s="404"/>
      <c r="D166" s="404"/>
      <c r="E166" s="404"/>
      <c r="F166" s="5">
        <f t="shared" si="8"/>
        <v>43.9</v>
      </c>
      <c r="G166" s="21">
        <f t="shared" si="7"/>
        <v>53.426300000000005</v>
      </c>
      <c r="H166" s="25">
        <v>738</v>
      </c>
      <c r="I166" s="405">
        <f t="shared" si="6"/>
        <v>10448.199999999999</v>
      </c>
      <c r="J166" s="405"/>
      <c r="K166" s="23">
        <v>43.9</v>
      </c>
      <c r="L166" s="24"/>
    </row>
    <row r="167" spans="1:12" ht="18" customHeight="1">
      <c r="A167" s="7" t="s">
        <v>1156</v>
      </c>
      <c r="B167" s="404" t="s">
        <v>1157</v>
      </c>
      <c r="C167" s="404"/>
      <c r="D167" s="404"/>
      <c r="E167" s="404"/>
      <c r="F167" s="5">
        <f t="shared" si="8"/>
        <v>18.81</v>
      </c>
      <c r="G167" s="21">
        <f t="shared" si="7"/>
        <v>22.89177</v>
      </c>
      <c r="H167" s="25">
        <v>950</v>
      </c>
      <c r="I167" s="405">
        <f t="shared" si="6"/>
        <v>4476.78</v>
      </c>
      <c r="J167" s="405"/>
      <c r="K167" s="23">
        <v>18.81</v>
      </c>
      <c r="L167" s="24"/>
    </row>
    <row r="168" spans="1:12" ht="18" customHeight="1">
      <c r="A168" s="7" t="s">
        <v>1156</v>
      </c>
      <c r="B168" s="404" t="s">
        <v>1158</v>
      </c>
      <c r="C168" s="404"/>
      <c r="D168" s="404"/>
      <c r="E168" s="404"/>
      <c r="F168" s="5">
        <f t="shared" si="8"/>
        <v>47.3</v>
      </c>
      <c r="G168" s="21">
        <f t="shared" si="7"/>
        <v>57.5641</v>
      </c>
      <c r="H168" s="25">
        <v>700</v>
      </c>
      <c r="I168" s="405">
        <f t="shared" si="6"/>
        <v>11257.4</v>
      </c>
      <c r="J168" s="405"/>
      <c r="K168" s="23">
        <v>47.3</v>
      </c>
      <c r="L168" s="24"/>
    </row>
    <row r="169" spans="1:12" ht="18" customHeight="1">
      <c r="A169" s="7" t="s">
        <v>1156</v>
      </c>
      <c r="B169" s="404" t="s">
        <v>851</v>
      </c>
      <c r="C169" s="404"/>
      <c r="D169" s="404"/>
      <c r="E169" s="404"/>
      <c r="F169" s="5">
        <f t="shared" si="8"/>
        <v>47.58</v>
      </c>
      <c r="G169" s="21">
        <f t="shared" si="7"/>
        <v>57.90486</v>
      </c>
      <c r="H169" s="25">
        <v>678</v>
      </c>
      <c r="I169" s="405">
        <f t="shared" si="6"/>
        <v>11324.039999999999</v>
      </c>
      <c r="J169" s="405"/>
      <c r="K169" s="23">
        <v>47.58</v>
      </c>
      <c r="L169" s="24"/>
    </row>
    <row r="170" spans="1:12" ht="18" customHeight="1">
      <c r="A170" s="7" t="s">
        <v>1156</v>
      </c>
      <c r="B170" s="404" t="s">
        <v>1159</v>
      </c>
      <c r="C170" s="404"/>
      <c r="D170" s="404"/>
      <c r="E170" s="404"/>
      <c r="F170" s="5">
        <f t="shared" si="8"/>
        <v>44.43</v>
      </c>
      <c r="G170" s="21">
        <f t="shared" si="7"/>
        <v>54.071310000000004</v>
      </c>
      <c r="H170" s="25">
        <v>700</v>
      </c>
      <c r="I170" s="405">
        <f t="shared" si="6"/>
        <v>10574.34</v>
      </c>
      <c r="J170" s="405"/>
      <c r="K170" s="23">
        <v>44.43</v>
      </c>
      <c r="L170" s="24"/>
    </row>
    <row r="171" spans="1:12" ht="18" customHeight="1">
      <c r="A171" s="7" t="s">
        <v>1156</v>
      </c>
      <c r="B171" s="404" t="s">
        <v>749</v>
      </c>
      <c r="C171" s="404"/>
      <c r="D171" s="404"/>
      <c r="E171" s="404"/>
      <c r="F171" s="5">
        <f t="shared" si="8"/>
        <v>53</v>
      </c>
      <c r="G171" s="21">
        <f t="shared" si="7"/>
        <v>64.501</v>
      </c>
      <c r="H171" s="25">
        <v>1.04</v>
      </c>
      <c r="I171" s="405">
        <f t="shared" si="6"/>
        <v>12614</v>
      </c>
      <c r="J171" s="405"/>
      <c r="K171" s="23">
        <v>53</v>
      </c>
      <c r="L171" s="24"/>
    </row>
    <row r="172" spans="1:12" ht="18" customHeight="1">
      <c r="A172" s="7" t="s">
        <v>1156</v>
      </c>
      <c r="B172" s="404" t="s">
        <v>750</v>
      </c>
      <c r="C172" s="404"/>
      <c r="D172" s="404"/>
      <c r="E172" s="404"/>
      <c r="F172" s="5">
        <v>30</v>
      </c>
      <c r="G172" s="21">
        <f t="shared" si="7"/>
        <v>36.510000000000005</v>
      </c>
      <c r="H172" s="25">
        <v>790</v>
      </c>
      <c r="I172" s="405">
        <f t="shared" si="6"/>
        <v>6387.92</v>
      </c>
      <c r="J172" s="405"/>
      <c r="K172" s="23">
        <v>26.84</v>
      </c>
      <c r="L172" s="24"/>
    </row>
    <row r="173" spans="1:12" ht="18" customHeight="1">
      <c r="A173" s="7" t="s">
        <v>1156</v>
      </c>
      <c r="B173" s="404" t="s">
        <v>1160</v>
      </c>
      <c r="C173" s="404"/>
      <c r="D173" s="404"/>
      <c r="E173" s="404"/>
      <c r="F173" s="5">
        <f t="shared" si="8"/>
        <v>47.16</v>
      </c>
      <c r="G173" s="21">
        <f t="shared" si="7"/>
        <v>57.39372</v>
      </c>
      <c r="H173" s="25">
        <v>700</v>
      </c>
      <c r="I173" s="405">
        <f t="shared" si="6"/>
        <v>11224.08</v>
      </c>
      <c r="J173" s="405"/>
      <c r="K173" s="23">
        <v>47.16</v>
      </c>
      <c r="L173" s="24"/>
    </row>
    <row r="174" spans="1:11" ht="18" customHeight="1">
      <c r="A174" s="7" t="s">
        <v>1156</v>
      </c>
      <c r="B174" s="404" t="s">
        <v>852</v>
      </c>
      <c r="C174" s="404"/>
      <c r="D174" s="404"/>
      <c r="E174" s="404"/>
      <c r="F174" s="5">
        <f t="shared" si="8"/>
        <v>42</v>
      </c>
      <c r="G174" s="21">
        <f t="shared" si="7"/>
        <v>51.114000000000004</v>
      </c>
      <c r="H174" s="25">
        <v>770</v>
      </c>
      <c r="I174" s="405">
        <f t="shared" si="6"/>
        <v>9996</v>
      </c>
      <c r="J174" s="405"/>
      <c r="K174" s="23">
        <v>42</v>
      </c>
    </row>
    <row r="175" spans="1:11" ht="18" customHeight="1">
      <c r="A175" s="7" t="s">
        <v>1156</v>
      </c>
      <c r="B175" s="404" t="s">
        <v>1161</v>
      </c>
      <c r="C175" s="404"/>
      <c r="D175" s="404"/>
      <c r="E175" s="404"/>
      <c r="F175" s="5">
        <f t="shared" si="8"/>
        <v>40.36</v>
      </c>
      <c r="G175" s="21">
        <f t="shared" si="7"/>
        <v>49.118120000000005</v>
      </c>
      <c r="H175" s="25">
        <v>783</v>
      </c>
      <c r="I175" s="405">
        <f t="shared" si="6"/>
        <v>9605.68</v>
      </c>
      <c r="J175" s="405"/>
      <c r="K175" s="23">
        <v>40.36</v>
      </c>
    </row>
    <row r="176" spans="1:11" ht="18" customHeight="1">
      <c r="A176" s="7" t="s">
        <v>1156</v>
      </c>
      <c r="B176" s="404" t="s">
        <v>853</v>
      </c>
      <c r="C176" s="404"/>
      <c r="D176" s="404"/>
      <c r="E176" s="404"/>
      <c r="F176" s="5">
        <f t="shared" si="8"/>
        <v>36.45</v>
      </c>
      <c r="G176" s="21">
        <f t="shared" si="7"/>
        <v>44.35965000000001</v>
      </c>
      <c r="H176" s="25">
        <v>738</v>
      </c>
      <c r="I176" s="405">
        <f t="shared" si="6"/>
        <v>8675.1</v>
      </c>
      <c r="J176" s="405"/>
      <c r="K176" s="23">
        <v>36.45</v>
      </c>
    </row>
    <row r="177" spans="1:11" ht="18" customHeight="1">
      <c r="A177" s="7" t="s">
        <v>1156</v>
      </c>
      <c r="B177" s="404" t="s">
        <v>1162</v>
      </c>
      <c r="C177" s="404"/>
      <c r="D177" s="404"/>
      <c r="E177" s="404"/>
      <c r="F177" s="5">
        <f t="shared" si="8"/>
        <v>15.09</v>
      </c>
      <c r="G177" s="21">
        <f t="shared" si="7"/>
        <v>18.364530000000002</v>
      </c>
      <c r="H177" s="25">
        <v>400</v>
      </c>
      <c r="I177" s="405">
        <f t="shared" si="6"/>
        <v>3591.42</v>
      </c>
      <c r="J177" s="405"/>
      <c r="K177" s="23">
        <v>15.09</v>
      </c>
    </row>
    <row r="178" spans="1:11" ht="18" customHeight="1">
      <c r="A178" s="7" t="s">
        <v>1156</v>
      </c>
      <c r="B178" s="404" t="s">
        <v>1163</v>
      </c>
      <c r="C178" s="404"/>
      <c r="D178" s="404"/>
      <c r="E178" s="404"/>
      <c r="F178" s="5">
        <f t="shared" si="8"/>
        <v>42.32</v>
      </c>
      <c r="G178" s="21">
        <f t="shared" si="7"/>
        <v>51.503440000000005</v>
      </c>
      <c r="H178" s="25">
        <v>766</v>
      </c>
      <c r="I178" s="405">
        <f t="shared" si="6"/>
        <v>10072.16</v>
      </c>
      <c r="J178" s="405"/>
      <c r="K178" s="23">
        <v>42.32</v>
      </c>
    </row>
    <row r="179" spans="1:11" ht="18" customHeight="1">
      <c r="A179" s="7" t="s">
        <v>1156</v>
      </c>
      <c r="B179" s="404" t="s">
        <v>1164</v>
      </c>
      <c r="C179" s="404"/>
      <c r="D179" s="404"/>
      <c r="E179" s="404"/>
      <c r="F179" s="5">
        <f t="shared" si="8"/>
        <v>33.1</v>
      </c>
      <c r="G179" s="21">
        <f t="shared" si="7"/>
        <v>40.282700000000006</v>
      </c>
      <c r="H179" s="25">
        <v>2003</v>
      </c>
      <c r="I179" s="405">
        <f t="shared" si="6"/>
        <v>7877.8</v>
      </c>
      <c r="J179" s="405"/>
      <c r="K179" s="23">
        <v>33.1</v>
      </c>
    </row>
    <row r="180" spans="1:11" ht="18" customHeight="1">
      <c r="A180" s="7" t="s">
        <v>1156</v>
      </c>
      <c r="B180" s="404" t="s">
        <v>1165</v>
      </c>
      <c r="C180" s="404"/>
      <c r="D180" s="404"/>
      <c r="E180" s="404"/>
      <c r="F180" s="5">
        <f t="shared" si="8"/>
        <v>33.1</v>
      </c>
      <c r="G180" s="21">
        <f t="shared" si="7"/>
        <v>40.282700000000006</v>
      </c>
      <c r="H180" s="25">
        <v>777</v>
      </c>
      <c r="I180" s="405">
        <f t="shared" si="6"/>
        <v>7877.8</v>
      </c>
      <c r="J180" s="405"/>
      <c r="K180" s="23">
        <v>33.1</v>
      </c>
    </row>
    <row r="181" spans="1:11" ht="18" customHeight="1">
      <c r="A181" s="7" t="s">
        <v>1156</v>
      </c>
      <c r="B181" s="404" t="s">
        <v>1166</v>
      </c>
      <c r="C181" s="404"/>
      <c r="D181" s="404"/>
      <c r="E181" s="404"/>
      <c r="F181" s="5">
        <f t="shared" si="8"/>
        <v>37.28</v>
      </c>
      <c r="G181" s="21">
        <f t="shared" si="7"/>
        <v>45.36976000000001</v>
      </c>
      <c r="H181" s="25">
        <v>1554</v>
      </c>
      <c r="I181" s="405">
        <f t="shared" si="6"/>
        <v>8872.64</v>
      </c>
      <c r="J181" s="405"/>
      <c r="K181" s="23">
        <v>37.28</v>
      </c>
    </row>
    <row r="182" spans="1:11" ht="18" customHeight="1">
      <c r="A182" s="7" t="s">
        <v>1156</v>
      </c>
      <c r="B182" s="404" t="s">
        <v>1167</v>
      </c>
      <c r="C182" s="404"/>
      <c r="D182" s="404"/>
      <c r="E182" s="404"/>
      <c r="F182" s="5">
        <f t="shared" si="8"/>
        <v>37.28</v>
      </c>
      <c r="G182" s="21">
        <f t="shared" si="7"/>
        <v>45.36976000000001</v>
      </c>
      <c r="H182" s="25">
        <v>705</v>
      </c>
      <c r="I182" s="405">
        <f t="shared" si="6"/>
        <v>8872.64</v>
      </c>
      <c r="J182" s="405"/>
      <c r="K182" s="23">
        <v>37.28</v>
      </c>
    </row>
    <row r="183" spans="1:11" ht="18" customHeight="1">
      <c r="A183" s="7" t="s">
        <v>1156</v>
      </c>
      <c r="B183" s="404" t="s">
        <v>1168</v>
      </c>
      <c r="C183" s="404"/>
      <c r="D183" s="404"/>
      <c r="E183" s="404"/>
      <c r="F183" s="5">
        <f t="shared" si="8"/>
        <v>49.67</v>
      </c>
      <c r="G183" s="21">
        <f t="shared" si="7"/>
        <v>60.44839</v>
      </c>
      <c r="H183" s="25">
        <v>0.967</v>
      </c>
      <c r="I183" s="405">
        <f t="shared" si="6"/>
        <v>11821.460000000001</v>
      </c>
      <c r="J183" s="405"/>
      <c r="K183" s="23">
        <v>49.67</v>
      </c>
    </row>
    <row r="184" spans="1:11" ht="18" customHeight="1">
      <c r="A184" s="7" t="s">
        <v>1156</v>
      </c>
      <c r="B184" s="404" t="s">
        <v>1169</v>
      </c>
      <c r="C184" s="404"/>
      <c r="D184" s="404"/>
      <c r="E184" s="404"/>
      <c r="F184" s="5">
        <f t="shared" si="8"/>
        <v>49.67</v>
      </c>
      <c r="G184" s="21">
        <f t="shared" si="7"/>
        <v>60.44839</v>
      </c>
      <c r="H184" s="25">
        <v>275</v>
      </c>
      <c r="I184" s="405">
        <f t="shared" si="6"/>
        <v>11821.460000000001</v>
      </c>
      <c r="J184" s="405"/>
      <c r="K184" s="23">
        <v>49.67</v>
      </c>
    </row>
    <row r="185" spans="1:11" ht="18" customHeight="1">
      <c r="A185" s="7" t="s">
        <v>1156</v>
      </c>
      <c r="B185" s="404" t="s">
        <v>1170</v>
      </c>
      <c r="C185" s="404"/>
      <c r="D185" s="404"/>
      <c r="E185" s="404"/>
      <c r="F185" s="5">
        <f t="shared" si="8"/>
        <v>21.67</v>
      </c>
      <c r="G185" s="21">
        <f t="shared" si="7"/>
        <v>26.372390000000003</v>
      </c>
      <c r="H185" s="25">
        <v>947</v>
      </c>
      <c r="I185" s="405">
        <f t="shared" si="6"/>
        <v>5157.46</v>
      </c>
      <c r="J185" s="405"/>
      <c r="K185" s="23">
        <v>21.67</v>
      </c>
    </row>
    <row r="186" spans="1:11" ht="18" customHeight="1">
      <c r="A186" s="7" t="s">
        <v>1171</v>
      </c>
      <c r="B186" s="404" t="s">
        <v>1172</v>
      </c>
      <c r="C186" s="404"/>
      <c r="D186" s="404"/>
      <c r="E186" s="404"/>
      <c r="F186" s="5">
        <f t="shared" si="8"/>
        <v>18.7</v>
      </c>
      <c r="G186" s="21">
        <f t="shared" si="7"/>
        <v>22.7579</v>
      </c>
      <c r="H186" s="25">
        <v>970</v>
      </c>
      <c r="I186" s="405">
        <f t="shared" si="6"/>
        <v>4450.599999999999</v>
      </c>
      <c r="J186" s="405"/>
      <c r="K186" s="23">
        <v>18.7</v>
      </c>
    </row>
    <row r="187" spans="1:11" ht="18" customHeight="1">
      <c r="A187" s="7" t="s">
        <v>1171</v>
      </c>
      <c r="B187" s="404" t="s">
        <v>1173</v>
      </c>
      <c r="C187" s="404"/>
      <c r="D187" s="404"/>
      <c r="E187" s="404"/>
      <c r="F187" s="5">
        <f t="shared" si="8"/>
        <v>18.7</v>
      </c>
      <c r="G187" s="21">
        <f t="shared" si="7"/>
        <v>22.7579</v>
      </c>
      <c r="H187" s="25">
        <v>1120</v>
      </c>
      <c r="I187" s="405">
        <f t="shared" si="6"/>
        <v>4450.599999999999</v>
      </c>
      <c r="J187" s="405"/>
      <c r="K187" s="23">
        <v>18.7</v>
      </c>
    </row>
    <row r="188" spans="1:11" ht="18" customHeight="1">
      <c r="A188" s="7" t="s">
        <v>1171</v>
      </c>
      <c r="B188" s="404" t="s">
        <v>1174</v>
      </c>
      <c r="C188" s="404"/>
      <c r="D188" s="404"/>
      <c r="E188" s="404"/>
      <c r="F188" s="5">
        <f t="shared" si="8"/>
        <v>16.75</v>
      </c>
      <c r="G188" s="21">
        <f t="shared" si="7"/>
        <v>20.38475</v>
      </c>
      <c r="H188" s="25">
        <v>500</v>
      </c>
      <c r="I188" s="405">
        <f t="shared" si="6"/>
        <v>3986.5</v>
      </c>
      <c r="J188" s="405"/>
      <c r="K188" s="23">
        <v>16.75</v>
      </c>
    </row>
    <row r="189" spans="1:11" ht="18" customHeight="1">
      <c r="A189" s="7" t="s">
        <v>1171</v>
      </c>
      <c r="B189" s="404" t="s">
        <v>854</v>
      </c>
      <c r="C189" s="404"/>
      <c r="D189" s="404"/>
      <c r="E189" s="404"/>
      <c r="F189" s="5">
        <f t="shared" si="8"/>
        <v>16.75</v>
      </c>
      <c r="G189" s="21">
        <f t="shared" si="7"/>
        <v>20.38475</v>
      </c>
      <c r="H189" s="25">
        <v>800</v>
      </c>
      <c r="I189" s="405">
        <f t="shared" si="6"/>
        <v>3986.5</v>
      </c>
      <c r="J189" s="405"/>
      <c r="K189" s="23">
        <v>16.75</v>
      </c>
    </row>
    <row r="190" spans="1:11" ht="18" customHeight="1">
      <c r="A190" s="7" t="s">
        <v>1171</v>
      </c>
      <c r="B190" s="404" t="s">
        <v>1175</v>
      </c>
      <c r="C190" s="404"/>
      <c r="D190" s="404"/>
      <c r="E190" s="404"/>
      <c r="F190" s="5">
        <f t="shared" si="8"/>
        <v>42</v>
      </c>
      <c r="G190" s="21">
        <f t="shared" si="7"/>
        <v>51.114000000000004</v>
      </c>
      <c r="H190" s="25">
        <v>921</v>
      </c>
      <c r="I190" s="405">
        <f t="shared" si="6"/>
        <v>9996</v>
      </c>
      <c r="J190" s="405"/>
      <c r="K190" s="23">
        <v>42</v>
      </c>
    </row>
    <row r="191" spans="1:11" ht="18" customHeight="1">
      <c r="A191" s="7" t="s">
        <v>1171</v>
      </c>
      <c r="B191" s="404" t="s">
        <v>1176</v>
      </c>
      <c r="C191" s="404"/>
      <c r="D191" s="404"/>
      <c r="E191" s="404"/>
      <c r="F191" s="5">
        <f t="shared" si="8"/>
        <v>30.4</v>
      </c>
      <c r="G191" s="21">
        <f t="shared" si="7"/>
        <v>36.9968</v>
      </c>
      <c r="H191" s="25">
        <v>1450</v>
      </c>
      <c r="I191" s="405">
        <f t="shared" si="6"/>
        <v>7235.2</v>
      </c>
      <c r="J191" s="405"/>
      <c r="K191" s="23">
        <v>30.4</v>
      </c>
    </row>
    <row r="192" spans="1:11" ht="18" customHeight="1">
      <c r="A192" s="7" t="s">
        <v>1171</v>
      </c>
      <c r="B192" s="404" t="s">
        <v>1177</v>
      </c>
      <c r="C192" s="404"/>
      <c r="D192" s="404"/>
      <c r="E192" s="404"/>
      <c r="F192" s="5">
        <f t="shared" si="8"/>
        <v>26.2</v>
      </c>
      <c r="G192" s="21">
        <f t="shared" si="7"/>
        <v>31.8854</v>
      </c>
      <c r="H192" s="25">
        <v>1450</v>
      </c>
      <c r="I192" s="405">
        <f t="shared" si="6"/>
        <v>6235.599999999999</v>
      </c>
      <c r="J192" s="405"/>
      <c r="K192" s="23">
        <v>26.2</v>
      </c>
    </row>
    <row r="193" spans="1:11" ht="18" customHeight="1">
      <c r="A193" s="7" t="s">
        <v>1171</v>
      </c>
      <c r="B193" s="404" t="s">
        <v>1178</v>
      </c>
      <c r="C193" s="404"/>
      <c r="D193" s="404"/>
      <c r="E193" s="404"/>
      <c r="F193" s="5">
        <f t="shared" si="8"/>
        <v>17</v>
      </c>
      <c r="G193" s="21">
        <f t="shared" si="7"/>
        <v>20.689</v>
      </c>
      <c r="H193" s="25">
        <v>1500</v>
      </c>
      <c r="I193" s="405">
        <f t="shared" si="6"/>
        <v>4046</v>
      </c>
      <c r="J193" s="405"/>
      <c r="K193" s="23">
        <v>17</v>
      </c>
    </row>
    <row r="194" spans="1:11" ht="18" customHeight="1">
      <c r="A194" s="7" t="s">
        <v>1171</v>
      </c>
      <c r="B194" s="404" t="s">
        <v>1179</v>
      </c>
      <c r="C194" s="404"/>
      <c r="D194" s="404"/>
      <c r="E194" s="404"/>
      <c r="F194" s="5">
        <f t="shared" si="8"/>
        <v>32.13</v>
      </c>
      <c r="G194" s="21">
        <f t="shared" si="7"/>
        <v>39.10221000000001</v>
      </c>
      <c r="H194" s="25">
        <v>1091</v>
      </c>
      <c r="I194" s="405">
        <f t="shared" si="6"/>
        <v>7646.9400000000005</v>
      </c>
      <c r="J194" s="405"/>
      <c r="K194" s="23">
        <v>32.13</v>
      </c>
    </row>
    <row r="195" spans="1:11" ht="18" customHeight="1">
      <c r="A195" s="7" t="s">
        <v>1171</v>
      </c>
      <c r="B195" s="404" t="s">
        <v>858</v>
      </c>
      <c r="C195" s="404"/>
      <c r="D195" s="404"/>
      <c r="E195" s="404"/>
      <c r="F195" s="5">
        <f t="shared" si="8"/>
        <v>17</v>
      </c>
      <c r="G195" s="21">
        <f t="shared" si="7"/>
        <v>20.689</v>
      </c>
      <c r="H195" s="10" t="s">
        <v>991</v>
      </c>
      <c r="I195" s="405">
        <f t="shared" si="6"/>
        <v>4046</v>
      </c>
      <c r="J195" s="405"/>
      <c r="K195" s="23">
        <v>17</v>
      </c>
    </row>
    <row r="196" spans="1:11" ht="18" customHeight="1">
      <c r="A196" s="7" t="s">
        <v>1171</v>
      </c>
      <c r="B196" s="404" t="s">
        <v>859</v>
      </c>
      <c r="C196" s="404"/>
      <c r="D196" s="404"/>
      <c r="E196" s="404"/>
      <c r="F196" s="5">
        <f t="shared" si="8"/>
        <v>17</v>
      </c>
      <c r="G196" s="21">
        <f t="shared" si="7"/>
        <v>20.689</v>
      </c>
      <c r="H196" s="25">
        <v>1000</v>
      </c>
      <c r="I196" s="405">
        <f t="shared" si="6"/>
        <v>4046</v>
      </c>
      <c r="J196" s="405"/>
      <c r="K196" s="23">
        <v>17</v>
      </c>
    </row>
    <row r="197" spans="1:11" ht="18" customHeight="1">
      <c r="A197" s="7" t="s">
        <v>1171</v>
      </c>
      <c r="B197" s="404" t="s">
        <v>1180</v>
      </c>
      <c r="C197" s="404"/>
      <c r="D197" s="404"/>
      <c r="E197" s="404"/>
      <c r="F197" s="5">
        <f t="shared" si="8"/>
        <v>17</v>
      </c>
      <c r="G197" s="21">
        <f t="shared" si="7"/>
        <v>20.689</v>
      </c>
      <c r="H197" s="25">
        <v>170</v>
      </c>
      <c r="I197" s="405">
        <f t="shared" si="6"/>
        <v>4046</v>
      </c>
      <c r="J197" s="405"/>
      <c r="K197" s="23">
        <v>17</v>
      </c>
    </row>
    <row r="198" spans="1:11" ht="18" customHeight="1">
      <c r="A198" s="7" t="s">
        <v>1171</v>
      </c>
      <c r="B198" s="404" t="s">
        <v>1181</v>
      </c>
      <c r="C198" s="404"/>
      <c r="D198" s="404"/>
      <c r="E198" s="404"/>
      <c r="F198" s="5">
        <f t="shared" si="8"/>
        <v>17</v>
      </c>
      <c r="G198" s="21">
        <f t="shared" si="7"/>
        <v>20.689</v>
      </c>
      <c r="H198" s="25">
        <v>100</v>
      </c>
      <c r="I198" s="405">
        <f aca="true" t="shared" si="9" ref="I198:I261">K198*238</f>
        <v>4046</v>
      </c>
      <c r="J198" s="405"/>
      <c r="K198" s="23">
        <v>17</v>
      </c>
    </row>
    <row r="199" spans="1:11" ht="18" customHeight="1">
      <c r="A199" s="7" t="s">
        <v>1171</v>
      </c>
      <c r="B199" s="404" t="s">
        <v>1182</v>
      </c>
      <c r="C199" s="404"/>
      <c r="D199" s="404"/>
      <c r="E199" s="404"/>
      <c r="F199" s="5">
        <f t="shared" si="8"/>
        <v>15.08</v>
      </c>
      <c r="G199" s="21">
        <f aca="true" t="shared" si="10" ref="G199:G262">+F199*$M$4</f>
        <v>18.35236</v>
      </c>
      <c r="H199" s="25">
        <v>1588</v>
      </c>
      <c r="I199" s="405">
        <f t="shared" si="9"/>
        <v>3589.04</v>
      </c>
      <c r="J199" s="405"/>
      <c r="K199" s="23">
        <v>15.08</v>
      </c>
    </row>
    <row r="200" spans="1:11" ht="18" customHeight="1">
      <c r="A200" s="7" t="s">
        <v>1171</v>
      </c>
      <c r="B200" s="404" t="s">
        <v>1183</v>
      </c>
      <c r="C200" s="404"/>
      <c r="D200" s="404"/>
      <c r="E200" s="404"/>
      <c r="F200" s="5">
        <f t="shared" si="8"/>
        <v>15.08</v>
      </c>
      <c r="G200" s="21">
        <f t="shared" si="10"/>
        <v>18.35236</v>
      </c>
      <c r="H200" s="25">
        <v>707</v>
      </c>
      <c r="I200" s="405">
        <f t="shared" si="9"/>
        <v>3589.04</v>
      </c>
      <c r="J200" s="405"/>
      <c r="K200" s="23">
        <v>15.08</v>
      </c>
    </row>
    <row r="201" spans="1:11" ht="18" customHeight="1">
      <c r="A201" s="7" t="s">
        <v>1171</v>
      </c>
      <c r="B201" s="404" t="s">
        <v>1184</v>
      </c>
      <c r="C201" s="404"/>
      <c r="D201" s="404"/>
      <c r="E201" s="404"/>
      <c r="F201" s="5">
        <f aca="true" t="shared" si="11" ref="F201:F264">+K201</f>
        <v>15.08</v>
      </c>
      <c r="G201" s="21">
        <f t="shared" si="10"/>
        <v>18.35236</v>
      </c>
      <c r="H201" s="25">
        <v>1588</v>
      </c>
      <c r="I201" s="405">
        <f t="shared" si="9"/>
        <v>3589.04</v>
      </c>
      <c r="J201" s="405"/>
      <c r="K201" s="23">
        <v>15.08</v>
      </c>
    </row>
    <row r="202" spans="1:11" ht="18" customHeight="1">
      <c r="A202" s="7" t="s">
        <v>1171</v>
      </c>
      <c r="B202" s="404" t="s">
        <v>1185</v>
      </c>
      <c r="C202" s="404"/>
      <c r="D202" s="404"/>
      <c r="E202" s="404"/>
      <c r="F202" s="5">
        <f t="shared" si="11"/>
        <v>15.08</v>
      </c>
      <c r="G202" s="21">
        <f t="shared" si="10"/>
        <v>18.35236</v>
      </c>
      <c r="H202" s="25">
        <v>707</v>
      </c>
      <c r="I202" s="405">
        <f t="shared" si="9"/>
        <v>3589.04</v>
      </c>
      <c r="J202" s="405"/>
      <c r="K202" s="23">
        <v>15.08</v>
      </c>
    </row>
    <row r="203" spans="1:11" ht="18" customHeight="1">
      <c r="A203" s="7" t="s">
        <v>1171</v>
      </c>
      <c r="B203" s="404" t="s">
        <v>865</v>
      </c>
      <c r="C203" s="404"/>
      <c r="D203" s="404"/>
      <c r="E203" s="404"/>
      <c r="F203" s="5">
        <f t="shared" si="11"/>
        <v>18</v>
      </c>
      <c r="G203" s="21">
        <f t="shared" si="10"/>
        <v>21.906000000000002</v>
      </c>
      <c r="H203" s="25">
        <v>1200</v>
      </c>
      <c r="I203" s="405">
        <f t="shared" si="9"/>
        <v>4284</v>
      </c>
      <c r="J203" s="405"/>
      <c r="K203" s="23">
        <v>18</v>
      </c>
    </row>
    <row r="204" spans="1:11" ht="18" customHeight="1">
      <c r="A204" s="7" t="s">
        <v>1171</v>
      </c>
      <c r="B204" s="404" t="s">
        <v>866</v>
      </c>
      <c r="C204" s="404"/>
      <c r="D204" s="404"/>
      <c r="E204" s="404"/>
      <c r="F204" s="5">
        <f t="shared" si="11"/>
        <v>17</v>
      </c>
      <c r="G204" s="21">
        <f t="shared" si="10"/>
        <v>20.689</v>
      </c>
      <c r="H204" s="25">
        <v>1200</v>
      </c>
      <c r="I204" s="405">
        <f t="shared" si="9"/>
        <v>4046</v>
      </c>
      <c r="J204" s="405"/>
      <c r="K204" s="23">
        <v>17</v>
      </c>
    </row>
    <row r="205" spans="1:11" ht="18" customHeight="1">
      <c r="A205" s="7" t="s">
        <v>1171</v>
      </c>
      <c r="B205" s="404" t="s">
        <v>1186</v>
      </c>
      <c r="C205" s="404"/>
      <c r="D205" s="404"/>
      <c r="E205" s="404"/>
      <c r="F205" s="5">
        <f t="shared" si="11"/>
        <v>39.07</v>
      </c>
      <c r="G205" s="21">
        <f t="shared" si="10"/>
        <v>47.548190000000005</v>
      </c>
      <c r="H205" s="25">
        <v>1125</v>
      </c>
      <c r="I205" s="405">
        <f t="shared" si="9"/>
        <v>9298.66</v>
      </c>
      <c r="J205" s="405"/>
      <c r="K205" s="23">
        <v>39.07</v>
      </c>
    </row>
    <row r="206" spans="1:11" ht="18" customHeight="1">
      <c r="A206" s="7" t="s">
        <v>1171</v>
      </c>
      <c r="B206" s="404" t="s">
        <v>1187</v>
      </c>
      <c r="C206" s="404"/>
      <c r="D206" s="404"/>
      <c r="E206" s="404"/>
      <c r="F206" s="5">
        <f t="shared" si="11"/>
        <v>18.52</v>
      </c>
      <c r="G206" s="21">
        <f t="shared" si="10"/>
        <v>22.53884</v>
      </c>
      <c r="H206" s="25">
        <v>1520</v>
      </c>
      <c r="I206" s="405">
        <f t="shared" si="9"/>
        <v>4407.76</v>
      </c>
      <c r="J206" s="405"/>
      <c r="K206" s="23">
        <v>18.52</v>
      </c>
    </row>
    <row r="207" spans="1:11" ht="18" customHeight="1">
      <c r="A207" s="7" t="s">
        <v>1171</v>
      </c>
      <c r="B207" s="404" t="s">
        <v>1188</v>
      </c>
      <c r="C207" s="404"/>
      <c r="D207" s="404"/>
      <c r="E207" s="404"/>
      <c r="F207" s="5">
        <f t="shared" si="11"/>
        <v>21.67</v>
      </c>
      <c r="G207" s="21">
        <f t="shared" si="10"/>
        <v>26.372390000000003</v>
      </c>
      <c r="H207" s="25">
        <v>947</v>
      </c>
      <c r="I207" s="405">
        <f t="shared" si="9"/>
        <v>5157.46</v>
      </c>
      <c r="J207" s="405"/>
      <c r="K207" s="23">
        <v>21.67</v>
      </c>
    </row>
    <row r="208" spans="1:11" ht="18" customHeight="1">
      <c r="A208" s="7" t="s">
        <v>1171</v>
      </c>
      <c r="B208" s="404" t="s">
        <v>1189</v>
      </c>
      <c r="C208" s="404"/>
      <c r="D208" s="404"/>
      <c r="E208" s="404"/>
      <c r="F208" s="5">
        <f t="shared" si="11"/>
        <v>26</v>
      </c>
      <c r="G208" s="21">
        <f t="shared" si="10"/>
        <v>31.642000000000003</v>
      </c>
      <c r="H208" s="25">
        <v>1800</v>
      </c>
      <c r="I208" s="405">
        <f t="shared" si="9"/>
        <v>6188</v>
      </c>
      <c r="J208" s="405"/>
      <c r="K208" s="23">
        <v>26</v>
      </c>
    </row>
    <row r="209" spans="1:11" ht="18" customHeight="1">
      <c r="A209" s="7" t="s">
        <v>1171</v>
      </c>
      <c r="B209" s="404" t="s">
        <v>1190</v>
      </c>
      <c r="C209" s="404"/>
      <c r="D209" s="404"/>
      <c r="E209" s="404"/>
      <c r="F209" s="5">
        <f t="shared" si="11"/>
        <v>26</v>
      </c>
      <c r="G209" s="21">
        <f t="shared" si="10"/>
        <v>31.642000000000003</v>
      </c>
      <c r="H209" s="25">
        <v>2200</v>
      </c>
      <c r="I209" s="405">
        <f t="shared" si="9"/>
        <v>6188</v>
      </c>
      <c r="J209" s="405"/>
      <c r="K209" s="23">
        <v>26</v>
      </c>
    </row>
    <row r="210" spans="1:11" ht="18" customHeight="1">
      <c r="A210" s="7" t="s">
        <v>1171</v>
      </c>
      <c r="B210" s="404" t="s">
        <v>1191</v>
      </c>
      <c r="C210" s="404"/>
      <c r="D210" s="404"/>
      <c r="E210" s="404"/>
      <c r="F210" s="5">
        <f t="shared" si="11"/>
        <v>14.65</v>
      </c>
      <c r="G210" s="21">
        <f t="shared" si="10"/>
        <v>17.829050000000002</v>
      </c>
      <c r="H210" s="25">
        <v>800</v>
      </c>
      <c r="I210" s="405">
        <f t="shared" si="9"/>
        <v>3486.7000000000003</v>
      </c>
      <c r="J210" s="405"/>
      <c r="K210" s="23">
        <v>14.65</v>
      </c>
    </row>
    <row r="211" spans="1:11" ht="18" customHeight="1">
      <c r="A211" s="7" t="s">
        <v>1171</v>
      </c>
      <c r="B211" s="404" t="s">
        <v>868</v>
      </c>
      <c r="C211" s="404"/>
      <c r="D211" s="404"/>
      <c r="E211" s="404"/>
      <c r="F211" s="5">
        <f t="shared" si="11"/>
        <v>13</v>
      </c>
      <c r="G211" s="21">
        <f t="shared" si="10"/>
        <v>15.821000000000002</v>
      </c>
      <c r="H211" s="10" t="s">
        <v>991</v>
      </c>
      <c r="I211" s="405">
        <f t="shared" si="9"/>
        <v>3094</v>
      </c>
      <c r="J211" s="405"/>
      <c r="K211" s="23">
        <v>13</v>
      </c>
    </row>
    <row r="212" spans="1:11" ht="18" customHeight="1">
      <c r="A212" s="7" t="s">
        <v>1171</v>
      </c>
      <c r="B212" s="404" t="s">
        <v>1192</v>
      </c>
      <c r="C212" s="404"/>
      <c r="D212" s="404"/>
      <c r="E212" s="404"/>
      <c r="F212" s="5">
        <f t="shared" si="11"/>
        <v>29.31</v>
      </c>
      <c r="G212" s="21">
        <f t="shared" si="10"/>
        <v>35.67027</v>
      </c>
      <c r="H212" s="25">
        <v>940</v>
      </c>
      <c r="I212" s="405">
        <f t="shared" si="9"/>
        <v>6975.78</v>
      </c>
      <c r="J212" s="405"/>
      <c r="K212" s="23">
        <v>29.31</v>
      </c>
    </row>
    <row r="213" spans="1:11" ht="18" customHeight="1">
      <c r="A213" s="7" t="s">
        <v>1171</v>
      </c>
      <c r="B213" s="404" t="s">
        <v>1193</v>
      </c>
      <c r="C213" s="404"/>
      <c r="D213" s="404"/>
      <c r="E213" s="404"/>
      <c r="F213" s="5">
        <f t="shared" si="11"/>
        <v>24.18</v>
      </c>
      <c r="G213" s="21">
        <f t="shared" si="10"/>
        <v>29.42706</v>
      </c>
      <c r="H213" s="25">
        <v>1177</v>
      </c>
      <c r="I213" s="405">
        <f t="shared" si="9"/>
        <v>5754.84</v>
      </c>
      <c r="J213" s="405"/>
      <c r="K213" s="23">
        <v>24.18</v>
      </c>
    </row>
    <row r="214" spans="1:11" ht="18" customHeight="1">
      <c r="A214" s="7" t="s">
        <v>1194</v>
      </c>
      <c r="B214" s="404" t="s">
        <v>1195</v>
      </c>
      <c r="C214" s="404"/>
      <c r="D214" s="404"/>
      <c r="E214" s="404"/>
      <c r="F214" s="5">
        <f t="shared" si="11"/>
        <v>18</v>
      </c>
      <c r="G214" s="21">
        <f t="shared" si="10"/>
        <v>21.906000000000002</v>
      </c>
      <c r="H214" s="10" t="s">
        <v>991</v>
      </c>
      <c r="I214" s="405">
        <f t="shared" si="9"/>
        <v>4284</v>
      </c>
      <c r="J214" s="405"/>
      <c r="K214" s="23">
        <v>18</v>
      </c>
    </row>
    <row r="215" spans="1:11" ht="18" customHeight="1">
      <c r="A215" s="7" t="s">
        <v>1194</v>
      </c>
      <c r="B215" s="404" t="s">
        <v>1196</v>
      </c>
      <c r="C215" s="404"/>
      <c r="D215" s="404"/>
      <c r="E215" s="404"/>
      <c r="F215" s="5">
        <f t="shared" si="11"/>
        <v>17</v>
      </c>
      <c r="G215" s="21">
        <f t="shared" si="10"/>
        <v>20.689</v>
      </c>
      <c r="H215" s="10" t="s">
        <v>991</v>
      </c>
      <c r="I215" s="405">
        <f t="shared" si="9"/>
        <v>4046</v>
      </c>
      <c r="J215" s="405"/>
      <c r="K215" s="23">
        <v>17</v>
      </c>
    </row>
    <row r="216" spans="1:11" ht="18" customHeight="1">
      <c r="A216" s="7" t="s">
        <v>1194</v>
      </c>
      <c r="B216" s="404" t="s">
        <v>1197</v>
      </c>
      <c r="C216" s="404"/>
      <c r="D216" s="404"/>
      <c r="E216" s="404"/>
      <c r="F216" s="5">
        <f t="shared" si="11"/>
        <v>40</v>
      </c>
      <c r="G216" s="21">
        <f t="shared" si="10"/>
        <v>48.68000000000001</v>
      </c>
      <c r="H216" s="10" t="s">
        <v>991</v>
      </c>
      <c r="I216" s="405">
        <f t="shared" si="9"/>
        <v>9520</v>
      </c>
      <c r="J216" s="405"/>
      <c r="K216" s="23">
        <v>40</v>
      </c>
    </row>
    <row r="217" spans="1:11" ht="18" customHeight="1">
      <c r="A217" s="7" t="s">
        <v>1194</v>
      </c>
      <c r="B217" s="404" t="s">
        <v>870</v>
      </c>
      <c r="C217" s="404"/>
      <c r="D217" s="404"/>
      <c r="E217" s="404"/>
      <c r="F217" s="5">
        <v>45</v>
      </c>
      <c r="G217" s="21">
        <f t="shared" si="10"/>
        <v>54.765</v>
      </c>
      <c r="H217" s="25">
        <v>910</v>
      </c>
      <c r="I217" s="405">
        <f t="shared" si="9"/>
        <v>10272.08</v>
      </c>
      <c r="J217" s="405"/>
      <c r="K217" s="23">
        <v>43.16</v>
      </c>
    </row>
    <row r="218" spans="1:11" ht="18" customHeight="1">
      <c r="A218" s="7" t="s">
        <v>1194</v>
      </c>
      <c r="B218" s="404" t="s">
        <v>872</v>
      </c>
      <c r="C218" s="404"/>
      <c r="D218" s="404"/>
      <c r="E218" s="404"/>
      <c r="F218" s="5">
        <f t="shared" si="11"/>
        <v>17.61</v>
      </c>
      <c r="G218" s="21">
        <f t="shared" si="10"/>
        <v>21.43137</v>
      </c>
      <c r="H218" s="25">
        <v>1278</v>
      </c>
      <c r="I218" s="405">
        <f t="shared" si="9"/>
        <v>4191.18</v>
      </c>
      <c r="J218" s="405"/>
      <c r="K218" s="23">
        <v>17.61</v>
      </c>
    </row>
    <row r="219" spans="1:11" ht="18" customHeight="1">
      <c r="A219" s="7" t="s">
        <v>1194</v>
      </c>
      <c r="B219" s="404" t="s">
        <v>1198</v>
      </c>
      <c r="C219" s="404"/>
      <c r="D219" s="404"/>
      <c r="E219" s="404"/>
      <c r="F219" s="5">
        <f t="shared" si="11"/>
        <v>18.11</v>
      </c>
      <c r="G219" s="21">
        <f t="shared" si="10"/>
        <v>22.03987</v>
      </c>
      <c r="H219" s="25">
        <v>1110</v>
      </c>
      <c r="I219" s="405">
        <f t="shared" si="9"/>
        <v>4310.18</v>
      </c>
      <c r="J219" s="405"/>
      <c r="K219" s="23">
        <v>18.11</v>
      </c>
    </row>
    <row r="220" spans="1:11" ht="18" customHeight="1">
      <c r="A220" s="7" t="s">
        <v>1194</v>
      </c>
      <c r="B220" s="404" t="s">
        <v>1199</v>
      </c>
      <c r="C220" s="404"/>
      <c r="D220" s="404"/>
      <c r="E220" s="404"/>
      <c r="F220" s="5">
        <f t="shared" si="11"/>
        <v>42</v>
      </c>
      <c r="G220" s="21">
        <f t="shared" si="10"/>
        <v>51.114000000000004</v>
      </c>
      <c r="H220" s="25">
        <v>1200</v>
      </c>
      <c r="I220" s="405">
        <f t="shared" si="9"/>
        <v>9996</v>
      </c>
      <c r="J220" s="405"/>
      <c r="K220" s="23">
        <v>42</v>
      </c>
    </row>
    <row r="221" spans="1:11" ht="18" customHeight="1">
      <c r="A221" s="7" t="s">
        <v>1194</v>
      </c>
      <c r="B221" s="404" t="s">
        <v>873</v>
      </c>
      <c r="C221" s="404"/>
      <c r="D221" s="404"/>
      <c r="E221" s="404"/>
      <c r="F221" s="5">
        <f t="shared" si="11"/>
        <v>42</v>
      </c>
      <c r="G221" s="21">
        <f t="shared" si="10"/>
        <v>51.114000000000004</v>
      </c>
      <c r="H221" s="25">
        <v>1400</v>
      </c>
      <c r="I221" s="405">
        <f t="shared" si="9"/>
        <v>9996</v>
      </c>
      <c r="J221" s="405"/>
      <c r="K221" s="23">
        <v>42</v>
      </c>
    </row>
    <row r="222" spans="1:11" ht="18" customHeight="1">
      <c r="A222" s="7" t="s">
        <v>1194</v>
      </c>
      <c r="B222" s="404" t="s">
        <v>1200</v>
      </c>
      <c r="C222" s="404"/>
      <c r="D222" s="404"/>
      <c r="E222" s="404"/>
      <c r="F222" s="5">
        <f t="shared" si="11"/>
        <v>40.6</v>
      </c>
      <c r="G222" s="21">
        <f t="shared" si="10"/>
        <v>49.4102</v>
      </c>
      <c r="H222" s="10" t="s">
        <v>991</v>
      </c>
      <c r="I222" s="405">
        <f t="shared" si="9"/>
        <v>9662.800000000001</v>
      </c>
      <c r="J222" s="405"/>
      <c r="K222" s="23">
        <v>40.6</v>
      </c>
    </row>
    <row r="223" spans="1:11" ht="18" customHeight="1">
      <c r="A223" s="7" t="s">
        <v>1194</v>
      </c>
      <c r="B223" s="404" t="s">
        <v>1201</v>
      </c>
      <c r="C223" s="404"/>
      <c r="D223" s="404"/>
      <c r="E223" s="404"/>
      <c r="F223" s="5">
        <f t="shared" si="11"/>
        <v>46.23</v>
      </c>
      <c r="G223" s="21">
        <f t="shared" si="10"/>
        <v>56.26191</v>
      </c>
      <c r="H223" s="25">
        <v>1000</v>
      </c>
      <c r="I223" s="405">
        <f t="shared" si="9"/>
        <v>11002.74</v>
      </c>
      <c r="J223" s="405"/>
      <c r="K223" s="23">
        <v>46.23</v>
      </c>
    </row>
    <row r="224" spans="1:11" ht="18" customHeight="1">
      <c r="A224" s="7" t="s">
        <v>1194</v>
      </c>
      <c r="B224" s="404" t="s">
        <v>1202</v>
      </c>
      <c r="C224" s="404"/>
      <c r="D224" s="404"/>
      <c r="E224" s="404"/>
      <c r="F224" s="5">
        <f t="shared" si="11"/>
        <v>25.12</v>
      </c>
      <c r="G224" s="21">
        <f t="shared" si="10"/>
        <v>30.571040000000004</v>
      </c>
      <c r="H224" s="25">
        <v>1200</v>
      </c>
      <c r="I224" s="405">
        <f t="shared" si="9"/>
        <v>5978.56</v>
      </c>
      <c r="J224" s="405"/>
      <c r="K224" s="23">
        <v>25.12</v>
      </c>
    </row>
    <row r="225" spans="1:11" ht="18" customHeight="1">
      <c r="A225" s="7" t="s">
        <v>1194</v>
      </c>
      <c r="B225" s="404" t="s">
        <v>1203</v>
      </c>
      <c r="C225" s="404"/>
      <c r="D225" s="404"/>
      <c r="E225" s="404"/>
      <c r="F225" s="5">
        <f t="shared" si="11"/>
        <v>42</v>
      </c>
      <c r="G225" s="21">
        <f t="shared" si="10"/>
        <v>51.114000000000004</v>
      </c>
      <c r="H225" s="25">
        <v>1000</v>
      </c>
      <c r="I225" s="405">
        <f t="shared" si="9"/>
        <v>9996</v>
      </c>
      <c r="J225" s="405"/>
      <c r="K225" s="23">
        <v>42</v>
      </c>
    </row>
    <row r="226" spans="1:11" ht="18" customHeight="1">
      <c r="A226" s="7" t="s">
        <v>1194</v>
      </c>
      <c r="B226" s="404" t="s">
        <v>1204</v>
      </c>
      <c r="C226" s="404"/>
      <c r="D226" s="404"/>
      <c r="E226" s="404"/>
      <c r="F226" s="5">
        <f t="shared" si="11"/>
        <v>46.49</v>
      </c>
      <c r="G226" s="21">
        <f t="shared" si="10"/>
        <v>56.57833000000001</v>
      </c>
      <c r="H226" s="25">
        <v>1865</v>
      </c>
      <c r="I226" s="405">
        <f t="shared" si="9"/>
        <v>11064.62</v>
      </c>
      <c r="J226" s="405"/>
      <c r="K226" s="23">
        <v>46.49</v>
      </c>
    </row>
    <row r="227" spans="1:11" ht="18" customHeight="1">
      <c r="A227" s="7" t="s">
        <v>1194</v>
      </c>
      <c r="B227" s="404" t="s">
        <v>1205</v>
      </c>
      <c r="C227" s="404"/>
      <c r="D227" s="404"/>
      <c r="E227" s="404"/>
      <c r="F227" s="5">
        <f t="shared" si="11"/>
        <v>46.49</v>
      </c>
      <c r="G227" s="21">
        <f t="shared" si="10"/>
        <v>56.57833000000001</v>
      </c>
      <c r="H227" s="25">
        <v>590</v>
      </c>
      <c r="I227" s="405">
        <f t="shared" si="9"/>
        <v>11064.62</v>
      </c>
      <c r="J227" s="405"/>
      <c r="K227" s="23">
        <v>46.49</v>
      </c>
    </row>
    <row r="228" spans="1:11" ht="18" customHeight="1">
      <c r="A228" s="7" t="s">
        <v>1194</v>
      </c>
      <c r="B228" s="404" t="s">
        <v>874</v>
      </c>
      <c r="C228" s="404"/>
      <c r="D228" s="404"/>
      <c r="E228" s="404"/>
      <c r="F228" s="5">
        <f t="shared" si="11"/>
        <v>17</v>
      </c>
      <c r="G228" s="21">
        <f t="shared" si="10"/>
        <v>20.689</v>
      </c>
      <c r="H228" s="25">
        <v>800</v>
      </c>
      <c r="I228" s="405">
        <f t="shared" si="9"/>
        <v>4046</v>
      </c>
      <c r="J228" s="405"/>
      <c r="K228" s="23">
        <v>17</v>
      </c>
    </row>
    <row r="229" spans="1:11" ht="18" customHeight="1">
      <c r="A229" s="7" t="s">
        <v>1194</v>
      </c>
      <c r="B229" s="404" t="s">
        <v>875</v>
      </c>
      <c r="C229" s="404"/>
      <c r="D229" s="404"/>
      <c r="E229" s="404"/>
      <c r="F229" s="5">
        <f t="shared" si="11"/>
        <v>42</v>
      </c>
      <c r="G229" s="21">
        <f t="shared" si="10"/>
        <v>51.114000000000004</v>
      </c>
      <c r="H229" s="25">
        <v>900</v>
      </c>
      <c r="I229" s="405">
        <f t="shared" si="9"/>
        <v>9996</v>
      </c>
      <c r="J229" s="405"/>
      <c r="K229" s="23">
        <v>42</v>
      </c>
    </row>
    <row r="230" spans="1:11" ht="18" customHeight="1">
      <c r="A230" s="7" t="s">
        <v>1194</v>
      </c>
      <c r="B230" s="404" t="s">
        <v>1206</v>
      </c>
      <c r="C230" s="404"/>
      <c r="D230" s="404"/>
      <c r="E230" s="404"/>
      <c r="F230" s="5">
        <f t="shared" si="11"/>
        <v>42.48</v>
      </c>
      <c r="G230" s="21">
        <f t="shared" si="10"/>
        <v>51.69816</v>
      </c>
      <c r="H230" s="25">
        <v>900</v>
      </c>
      <c r="I230" s="405">
        <f t="shared" si="9"/>
        <v>10110.24</v>
      </c>
      <c r="J230" s="405"/>
      <c r="K230" s="23">
        <v>42.48</v>
      </c>
    </row>
    <row r="231" spans="1:11" ht="18" customHeight="1">
      <c r="A231" s="7" t="s">
        <v>1194</v>
      </c>
      <c r="B231" s="404" t="s">
        <v>878</v>
      </c>
      <c r="C231" s="404"/>
      <c r="D231" s="404"/>
      <c r="E231" s="404"/>
      <c r="F231" s="5">
        <f t="shared" si="11"/>
        <v>18</v>
      </c>
      <c r="G231" s="21">
        <f t="shared" si="10"/>
        <v>21.906000000000002</v>
      </c>
      <c r="H231" s="10" t="s">
        <v>991</v>
      </c>
      <c r="I231" s="405">
        <f t="shared" si="9"/>
        <v>4284</v>
      </c>
      <c r="J231" s="405"/>
      <c r="K231" s="23">
        <v>18</v>
      </c>
    </row>
    <row r="232" spans="1:11" ht="18" customHeight="1">
      <c r="A232" s="7" t="s">
        <v>1194</v>
      </c>
      <c r="B232" s="404" t="s">
        <v>1207</v>
      </c>
      <c r="C232" s="404"/>
      <c r="D232" s="404"/>
      <c r="E232" s="404"/>
      <c r="F232" s="5">
        <f t="shared" si="11"/>
        <v>47</v>
      </c>
      <c r="G232" s="21">
        <f t="shared" si="10"/>
        <v>57.199000000000005</v>
      </c>
      <c r="H232" s="25">
        <v>990</v>
      </c>
      <c r="I232" s="405">
        <f t="shared" si="9"/>
        <v>11186</v>
      </c>
      <c r="J232" s="405"/>
      <c r="K232" s="23">
        <v>47</v>
      </c>
    </row>
    <row r="233" spans="1:11" ht="18" customHeight="1">
      <c r="A233" s="7" t="s">
        <v>761</v>
      </c>
      <c r="B233" s="404" t="s">
        <v>1208</v>
      </c>
      <c r="C233" s="404"/>
      <c r="D233" s="404"/>
      <c r="E233" s="404"/>
      <c r="F233" s="5">
        <f t="shared" si="11"/>
        <v>19.41</v>
      </c>
      <c r="G233" s="21">
        <f t="shared" si="10"/>
        <v>23.62197</v>
      </c>
      <c r="H233" s="25">
        <v>1024</v>
      </c>
      <c r="I233" s="405">
        <f t="shared" si="9"/>
        <v>4619.58</v>
      </c>
      <c r="J233" s="405"/>
      <c r="K233" s="23">
        <v>19.41</v>
      </c>
    </row>
    <row r="234" spans="1:11" ht="18" customHeight="1">
      <c r="A234" s="7" t="s">
        <v>761</v>
      </c>
      <c r="B234" s="404" t="s">
        <v>1209</v>
      </c>
      <c r="C234" s="404"/>
      <c r="D234" s="404"/>
      <c r="E234" s="404"/>
      <c r="F234" s="5">
        <f t="shared" si="11"/>
        <v>143</v>
      </c>
      <c r="G234" s="21">
        <f t="shared" si="10"/>
        <v>174.031</v>
      </c>
      <c r="H234" s="25">
        <v>0.069</v>
      </c>
      <c r="I234" s="405">
        <f t="shared" si="9"/>
        <v>34034</v>
      </c>
      <c r="J234" s="405"/>
      <c r="K234" s="23">
        <v>143</v>
      </c>
    </row>
    <row r="235" spans="1:11" ht="18" customHeight="1">
      <c r="A235" s="7" t="s">
        <v>761</v>
      </c>
      <c r="B235" s="404" t="s">
        <v>1210</v>
      </c>
      <c r="C235" s="404"/>
      <c r="D235" s="404"/>
      <c r="E235" s="404"/>
      <c r="F235" s="5">
        <f t="shared" si="11"/>
        <v>143</v>
      </c>
      <c r="G235" s="21">
        <f t="shared" si="10"/>
        <v>174.031</v>
      </c>
      <c r="H235" s="25">
        <v>171</v>
      </c>
      <c r="I235" s="405">
        <f t="shared" si="9"/>
        <v>34034</v>
      </c>
      <c r="J235" s="405"/>
      <c r="K235" s="23">
        <v>143</v>
      </c>
    </row>
    <row r="236" spans="1:11" ht="18" customHeight="1">
      <c r="A236" s="7" t="s">
        <v>761</v>
      </c>
      <c r="B236" s="404" t="s">
        <v>1211</v>
      </c>
      <c r="C236" s="404"/>
      <c r="D236" s="404"/>
      <c r="E236" s="404"/>
      <c r="F236" s="5">
        <f t="shared" si="11"/>
        <v>100</v>
      </c>
      <c r="G236" s="21">
        <f t="shared" si="10"/>
        <v>121.7</v>
      </c>
      <c r="H236" s="25">
        <v>780</v>
      </c>
      <c r="I236" s="405">
        <f t="shared" si="9"/>
        <v>23800</v>
      </c>
      <c r="J236" s="405"/>
      <c r="K236" s="23">
        <v>100</v>
      </c>
    </row>
    <row r="237" spans="1:11" ht="18" customHeight="1">
      <c r="A237" s="7" t="s">
        <v>761</v>
      </c>
      <c r="B237" s="404" t="s">
        <v>880</v>
      </c>
      <c r="C237" s="404"/>
      <c r="D237" s="404"/>
      <c r="E237" s="404"/>
      <c r="F237" s="5">
        <f t="shared" si="11"/>
        <v>9</v>
      </c>
      <c r="G237" s="21">
        <f t="shared" si="10"/>
        <v>10.953000000000001</v>
      </c>
      <c r="H237" s="10" t="s">
        <v>991</v>
      </c>
      <c r="I237" s="405">
        <f t="shared" si="9"/>
        <v>2142</v>
      </c>
      <c r="J237" s="405"/>
      <c r="K237" s="23">
        <v>9</v>
      </c>
    </row>
    <row r="238" spans="1:11" ht="18" customHeight="1">
      <c r="A238" s="7" t="s">
        <v>761</v>
      </c>
      <c r="B238" s="404" t="s">
        <v>1212</v>
      </c>
      <c r="C238" s="404"/>
      <c r="D238" s="404"/>
      <c r="E238" s="404"/>
      <c r="F238" s="5">
        <f t="shared" si="11"/>
        <v>49.221</v>
      </c>
      <c r="G238" s="21">
        <f t="shared" si="10"/>
        <v>59.901957</v>
      </c>
      <c r="H238" s="25">
        <v>2.006</v>
      </c>
      <c r="I238" s="405">
        <f t="shared" si="9"/>
        <v>11714.598</v>
      </c>
      <c r="J238" s="405"/>
      <c r="K238" s="23">
        <v>49.221</v>
      </c>
    </row>
    <row r="239" spans="1:11" ht="18" customHeight="1">
      <c r="A239" s="7" t="s">
        <v>761</v>
      </c>
      <c r="B239" s="404" t="s">
        <v>1213</v>
      </c>
      <c r="C239" s="404"/>
      <c r="D239" s="404"/>
      <c r="E239" s="404"/>
      <c r="F239" s="5">
        <f t="shared" si="11"/>
        <v>47.966</v>
      </c>
      <c r="G239" s="21">
        <f t="shared" si="10"/>
        <v>58.374622</v>
      </c>
      <c r="H239" s="25">
        <v>1.9368</v>
      </c>
      <c r="I239" s="405">
        <f t="shared" si="9"/>
        <v>11415.908</v>
      </c>
      <c r="J239" s="405"/>
      <c r="K239" s="23">
        <v>47.966</v>
      </c>
    </row>
    <row r="240" spans="1:11" ht="18" customHeight="1">
      <c r="A240" s="7" t="s">
        <v>761</v>
      </c>
      <c r="B240" s="404" t="s">
        <v>1214</v>
      </c>
      <c r="C240" s="404"/>
      <c r="D240" s="404"/>
      <c r="E240" s="404"/>
      <c r="F240" s="5">
        <f t="shared" si="11"/>
        <v>46.23</v>
      </c>
      <c r="G240" s="21">
        <f t="shared" si="10"/>
        <v>56.26191</v>
      </c>
      <c r="H240" s="25">
        <v>702</v>
      </c>
      <c r="I240" s="405">
        <f t="shared" si="9"/>
        <v>11002.74</v>
      </c>
      <c r="J240" s="405"/>
      <c r="K240" s="23">
        <v>46.23</v>
      </c>
    </row>
    <row r="241" spans="1:11" ht="18" customHeight="1">
      <c r="A241" s="7" t="s">
        <v>761</v>
      </c>
      <c r="B241" s="404" t="s">
        <v>1215</v>
      </c>
      <c r="C241" s="404"/>
      <c r="D241" s="404"/>
      <c r="E241" s="404"/>
      <c r="F241" s="5">
        <f t="shared" si="11"/>
        <v>39.31</v>
      </c>
      <c r="G241" s="21">
        <f t="shared" si="10"/>
        <v>47.840270000000004</v>
      </c>
      <c r="H241" s="25">
        <v>713</v>
      </c>
      <c r="I241" s="405">
        <f t="shared" si="9"/>
        <v>9355.78</v>
      </c>
      <c r="J241" s="405"/>
      <c r="K241" s="23">
        <v>39.31</v>
      </c>
    </row>
    <row r="242" spans="1:11" ht="18" customHeight="1">
      <c r="A242" s="7" t="s">
        <v>1216</v>
      </c>
      <c r="B242" s="404" t="s">
        <v>1217</v>
      </c>
      <c r="C242" s="404"/>
      <c r="D242" s="404"/>
      <c r="E242" s="404"/>
      <c r="F242" s="5">
        <f t="shared" si="11"/>
        <v>41.7</v>
      </c>
      <c r="G242" s="21">
        <f t="shared" si="10"/>
        <v>50.748900000000006</v>
      </c>
      <c r="H242" s="25">
        <v>812</v>
      </c>
      <c r="I242" s="405">
        <f t="shared" si="9"/>
        <v>9924.6</v>
      </c>
      <c r="J242" s="405"/>
      <c r="K242" s="23">
        <v>41.7</v>
      </c>
    </row>
    <row r="243" spans="1:11" ht="18" customHeight="1">
      <c r="A243" s="7" t="s">
        <v>769</v>
      </c>
      <c r="B243" s="404" t="s">
        <v>1218</v>
      </c>
      <c r="C243" s="404"/>
      <c r="D243" s="404"/>
      <c r="E243" s="404"/>
      <c r="F243" s="5">
        <f t="shared" si="11"/>
        <v>21</v>
      </c>
      <c r="G243" s="21">
        <f t="shared" si="10"/>
        <v>25.557000000000002</v>
      </c>
      <c r="H243" s="25">
        <v>1300</v>
      </c>
      <c r="I243" s="405">
        <f t="shared" si="9"/>
        <v>4998</v>
      </c>
      <c r="J243" s="405"/>
      <c r="K243" s="23">
        <v>21</v>
      </c>
    </row>
    <row r="244" spans="1:11" ht="18" customHeight="1">
      <c r="A244" s="7" t="s">
        <v>769</v>
      </c>
      <c r="B244" s="404" t="s">
        <v>1219</v>
      </c>
      <c r="C244" s="404"/>
      <c r="D244" s="404"/>
      <c r="E244" s="404"/>
      <c r="F244" s="5">
        <f t="shared" si="11"/>
        <v>26.6</v>
      </c>
      <c r="G244" s="21">
        <f t="shared" si="10"/>
        <v>32.37220000000001</v>
      </c>
      <c r="H244" s="25">
        <v>600</v>
      </c>
      <c r="I244" s="405">
        <f t="shared" si="9"/>
        <v>6330.8</v>
      </c>
      <c r="J244" s="405"/>
      <c r="K244" s="23">
        <v>26.6</v>
      </c>
    </row>
    <row r="245" spans="1:11" ht="18" customHeight="1">
      <c r="A245" s="7" t="s">
        <v>769</v>
      </c>
      <c r="B245" s="404" t="s">
        <v>1220</v>
      </c>
      <c r="C245" s="404"/>
      <c r="D245" s="404"/>
      <c r="E245" s="404"/>
      <c r="F245" s="5">
        <f t="shared" si="11"/>
        <v>21</v>
      </c>
      <c r="G245" s="21">
        <f t="shared" si="10"/>
        <v>25.557000000000002</v>
      </c>
      <c r="H245" s="25">
        <v>400</v>
      </c>
      <c r="I245" s="405">
        <f t="shared" si="9"/>
        <v>4998</v>
      </c>
      <c r="J245" s="405"/>
      <c r="K245" s="23">
        <v>21</v>
      </c>
    </row>
    <row r="246" spans="1:11" ht="18" customHeight="1">
      <c r="A246" s="7" t="s">
        <v>769</v>
      </c>
      <c r="B246" s="404" t="s">
        <v>1221</v>
      </c>
      <c r="C246" s="404"/>
      <c r="D246" s="404"/>
      <c r="E246" s="404"/>
      <c r="F246" s="5">
        <f t="shared" si="11"/>
        <v>20</v>
      </c>
      <c r="G246" s="21">
        <f t="shared" si="10"/>
        <v>24.340000000000003</v>
      </c>
      <c r="H246" s="10" t="s">
        <v>991</v>
      </c>
      <c r="I246" s="405">
        <f t="shared" si="9"/>
        <v>4760</v>
      </c>
      <c r="J246" s="405"/>
      <c r="K246" s="23">
        <v>20</v>
      </c>
    </row>
    <row r="247" spans="1:11" ht="18" customHeight="1">
      <c r="A247" s="7" t="s">
        <v>769</v>
      </c>
      <c r="B247" s="404" t="s">
        <v>1222</v>
      </c>
      <c r="C247" s="404"/>
      <c r="D247" s="404"/>
      <c r="E247" s="404"/>
      <c r="F247" s="5">
        <f t="shared" si="11"/>
        <v>40.6</v>
      </c>
      <c r="G247" s="21">
        <f t="shared" si="10"/>
        <v>49.4102</v>
      </c>
      <c r="H247" s="10" t="s">
        <v>991</v>
      </c>
      <c r="I247" s="405">
        <f t="shared" si="9"/>
        <v>9662.800000000001</v>
      </c>
      <c r="J247" s="405"/>
      <c r="K247" s="23">
        <v>40.6</v>
      </c>
    </row>
    <row r="248" spans="1:11" ht="18" customHeight="1">
      <c r="A248" s="7" t="s">
        <v>769</v>
      </c>
      <c r="B248" s="404" t="s">
        <v>1223</v>
      </c>
      <c r="C248" s="404"/>
      <c r="D248" s="404"/>
      <c r="E248" s="404"/>
      <c r="F248" s="5">
        <f t="shared" si="11"/>
        <v>33.472</v>
      </c>
      <c r="G248" s="21">
        <f t="shared" si="10"/>
        <v>40.735424</v>
      </c>
      <c r="H248" s="10" t="s">
        <v>991</v>
      </c>
      <c r="I248" s="405">
        <f t="shared" si="9"/>
        <v>7966.336</v>
      </c>
      <c r="J248" s="405"/>
      <c r="K248" s="23">
        <v>33.472</v>
      </c>
    </row>
    <row r="249" spans="1:11" ht="18" customHeight="1">
      <c r="A249" s="7" t="s">
        <v>769</v>
      </c>
      <c r="B249" s="404" t="s">
        <v>1224</v>
      </c>
      <c r="C249" s="404"/>
      <c r="D249" s="404"/>
      <c r="E249" s="404"/>
      <c r="F249" s="5">
        <f t="shared" si="11"/>
        <v>16.736</v>
      </c>
      <c r="G249" s="21">
        <f t="shared" si="10"/>
        <v>20.367712</v>
      </c>
      <c r="H249" s="10" t="s">
        <v>991</v>
      </c>
      <c r="I249" s="405">
        <f t="shared" si="9"/>
        <v>3983.168</v>
      </c>
      <c r="J249" s="405"/>
      <c r="K249" s="23">
        <v>16.736</v>
      </c>
    </row>
    <row r="250" spans="1:11" ht="18" customHeight="1">
      <c r="A250" s="7" t="s">
        <v>769</v>
      </c>
      <c r="B250" s="404" t="s">
        <v>1225</v>
      </c>
      <c r="C250" s="404"/>
      <c r="D250" s="404"/>
      <c r="E250" s="404"/>
      <c r="F250" s="5">
        <f t="shared" si="11"/>
        <v>19.6</v>
      </c>
      <c r="G250" s="21">
        <f t="shared" si="10"/>
        <v>23.853200000000005</v>
      </c>
      <c r="H250" s="25">
        <v>750</v>
      </c>
      <c r="I250" s="405">
        <f t="shared" si="9"/>
        <v>4664.8</v>
      </c>
      <c r="J250" s="405"/>
      <c r="K250" s="23">
        <v>19.6</v>
      </c>
    </row>
    <row r="251" spans="1:11" ht="18" customHeight="1">
      <c r="A251" s="7" t="s">
        <v>769</v>
      </c>
      <c r="B251" s="404" t="s">
        <v>1226</v>
      </c>
      <c r="C251" s="404"/>
      <c r="D251" s="404"/>
      <c r="E251" s="404"/>
      <c r="F251" s="5">
        <f t="shared" si="11"/>
        <v>17.8</v>
      </c>
      <c r="G251" s="21">
        <f t="shared" si="10"/>
        <v>21.6626</v>
      </c>
      <c r="H251" s="25">
        <v>800</v>
      </c>
      <c r="I251" s="405">
        <f t="shared" si="9"/>
        <v>4236.400000000001</v>
      </c>
      <c r="J251" s="405"/>
      <c r="K251" s="23">
        <v>17.8</v>
      </c>
    </row>
    <row r="252" spans="1:11" ht="18" customHeight="1">
      <c r="A252" s="7" t="s">
        <v>769</v>
      </c>
      <c r="B252" s="404" t="s">
        <v>1227</v>
      </c>
      <c r="C252" s="404"/>
      <c r="D252" s="404"/>
      <c r="E252" s="404"/>
      <c r="F252" s="5">
        <f t="shared" si="11"/>
        <v>19</v>
      </c>
      <c r="G252" s="21">
        <f t="shared" si="10"/>
        <v>23.123</v>
      </c>
      <c r="H252" s="25">
        <v>770</v>
      </c>
      <c r="I252" s="405">
        <f t="shared" si="9"/>
        <v>4522</v>
      </c>
      <c r="J252" s="405"/>
      <c r="K252" s="23">
        <v>19</v>
      </c>
    </row>
    <row r="253" spans="1:11" ht="18" customHeight="1">
      <c r="A253" s="7" t="s">
        <v>769</v>
      </c>
      <c r="B253" s="404" t="s">
        <v>1228</v>
      </c>
      <c r="C253" s="404"/>
      <c r="D253" s="404"/>
      <c r="E253" s="404"/>
      <c r="F253" s="5">
        <f t="shared" si="11"/>
        <v>18.7</v>
      </c>
      <c r="G253" s="21">
        <f t="shared" si="10"/>
        <v>22.7579</v>
      </c>
      <c r="H253" s="25">
        <v>970</v>
      </c>
      <c r="I253" s="405">
        <f t="shared" si="9"/>
        <v>4450.599999999999</v>
      </c>
      <c r="J253" s="405"/>
      <c r="K253" s="23">
        <v>18.7</v>
      </c>
    </row>
    <row r="254" spans="1:11" ht="18" customHeight="1">
      <c r="A254" s="7" t="s">
        <v>769</v>
      </c>
      <c r="B254" s="404" t="s">
        <v>1229</v>
      </c>
      <c r="C254" s="404"/>
      <c r="D254" s="404"/>
      <c r="E254" s="404"/>
      <c r="F254" s="5">
        <f t="shared" si="11"/>
        <v>17</v>
      </c>
      <c r="G254" s="21">
        <f t="shared" si="10"/>
        <v>20.689</v>
      </c>
      <c r="H254" s="25">
        <v>1030</v>
      </c>
      <c r="I254" s="405">
        <f t="shared" si="9"/>
        <v>4046</v>
      </c>
      <c r="J254" s="405"/>
      <c r="K254" s="23">
        <v>17</v>
      </c>
    </row>
    <row r="255" spans="1:11" ht="18" customHeight="1">
      <c r="A255" s="7" t="s">
        <v>769</v>
      </c>
      <c r="B255" s="404" t="s">
        <v>1230</v>
      </c>
      <c r="C255" s="404"/>
      <c r="D255" s="404"/>
      <c r="E255" s="404"/>
      <c r="F255" s="5">
        <f t="shared" si="11"/>
        <v>19.6</v>
      </c>
      <c r="G255" s="21">
        <f t="shared" si="10"/>
        <v>23.853200000000005</v>
      </c>
      <c r="H255" s="25">
        <v>1230</v>
      </c>
      <c r="I255" s="405">
        <f t="shared" si="9"/>
        <v>4664.8</v>
      </c>
      <c r="J255" s="405"/>
      <c r="K255" s="23">
        <v>19.6</v>
      </c>
    </row>
    <row r="256" spans="1:11" ht="18" customHeight="1">
      <c r="A256" s="7" t="s">
        <v>769</v>
      </c>
      <c r="B256" s="404" t="s">
        <v>1231</v>
      </c>
      <c r="C256" s="404"/>
      <c r="D256" s="404"/>
      <c r="E256" s="404"/>
      <c r="F256" s="5">
        <f t="shared" si="11"/>
        <v>17.8</v>
      </c>
      <c r="G256" s="21">
        <f t="shared" si="10"/>
        <v>21.6626</v>
      </c>
      <c r="H256" s="25">
        <v>1050</v>
      </c>
      <c r="I256" s="405">
        <f t="shared" si="9"/>
        <v>4236.400000000001</v>
      </c>
      <c r="J256" s="405"/>
      <c r="K256" s="23">
        <v>17.8</v>
      </c>
    </row>
    <row r="257" spans="1:11" ht="18" customHeight="1">
      <c r="A257" s="7" t="s">
        <v>769</v>
      </c>
      <c r="B257" s="404" t="s">
        <v>1232</v>
      </c>
      <c r="C257" s="404"/>
      <c r="D257" s="404"/>
      <c r="E257" s="404"/>
      <c r="F257" s="5">
        <f t="shared" si="11"/>
        <v>19</v>
      </c>
      <c r="G257" s="21">
        <f t="shared" si="10"/>
        <v>23.123</v>
      </c>
      <c r="H257" s="25">
        <v>1090</v>
      </c>
      <c r="I257" s="405">
        <f t="shared" si="9"/>
        <v>4522</v>
      </c>
      <c r="J257" s="405"/>
      <c r="K257" s="23">
        <v>19</v>
      </c>
    </row>
    <row r="258" spans="1:11" ht="18" customHeight="1">
      <c r="A258" s="7" t="s">
        <v>769</v>
      </c>
      <c r="B258" s="404" t="s">
        <v>1233</v>
      </c>
      <c r="C258" s="404"/>
      <c r="D258" s="404"/>
      <c r="E258" s="404"/>
      <c r="F258" s="5">
        <f t="shared" si="11"/>
        <v>18.7</v>
      </c>
      <c r="G258" s="21">
        <f t="shared" si="10"/>
        <v>22.7579</v>
      </c>
      <c r="H258" s="25">
        <v>1120</v>
      </c>
      <c r="I258" s="405">
        <f t="shared" si="9"/>
        <v>4450.599999999999</v>
      </c>
      <c r="J258" s="405"/>
      <c r="K258" s="23">
        <v>18.7</v>
      </c>
    </row>
    <row r="259" spans="1:11" ht="18" customHeight="1">
      <c r="A259" s="7" t="s">
        <v>769</v>
      </c>
      <c r="B259" s="404" t="s">
        <v>1234</v>
      </c>
      <c r="C259" s="404"/>
      <c r="D259" s="404"/>
      <c r="E259" s="404"/>
      <c r="F259" s="5">
        <f t="shared" si="11"/>
        <v>17</v>
      </c>
      <c r="G259" s="21">
        <f t="shared" si="10"/>
        <v>20.689</v>
      </c>
      <c r="H259" s="25">
        <v>1280</v>
      </c>
      <c r="I259" s="405">
        <f t="shared" si="9"/>
        <v>4046</v>
      </c>
      <c r="J259" s="405"/>
      <c r="K259" s="23">
        <v>17</v>
      </c>
    </row>
    <row r="260" spans="1:11" ht="18" customHeight="1">
      <c r="A260" s="7" t="s">
        <v>769</v>
      </c>
      <c r="B260" s="404" t="s">
        <v>1235</v>
      </c>
      <c r="C260" s="404"/>
      <c r="D260" s="404"/>
      <c r="E260" s="404"/>
      <c r="F260" s="5">
        <f t="shared" si="11"/>
        <v>19.8</v>
      </c>
      <c r="G260" s="21">
        <f t="shared" si="10"/>
        <v>24.096600000000002</v>
      </c>
      <c r="H260" s="10" t="s">
        <v>991</v>
      </c>
      <c r="I260" s="405">
        <f t="shared" si="9"/>
        <v>4712.400000000001</v>
      </c>
      <c r="J260" s="405"/>
      <c r="K260" s="23">
        <v>19.8</v>
      </c>
    </row>
    <row r="261" spans="1:11" ht="18" customHeight="1">
      <c r="A261" s="7" t="s">
        <v>769</v>
      </c>
      <c r="B261" s="404" t="s">
        <v>884</v>
      </c>
      <c r="C261" s="404"/>
      <c r="D261" s="404"/>
      <c r="E261" s="404"/>
      <c r="F261" s="5">
        <f t="shared" si="11"/>
        <v>17</v>
      </c>
      <c r="G261" s="21">
        <f t="shared" si="10"/>
        <v>20.689</v>
      </c>
      <c r="H261" s="25">
        <v>900</v>
      </c>
      <c r="I261" s="405">
        <f t="shared" si="9"/>
        <v>4046</v>
      </c>
      <c r="J261" s="405"/>
      <c r="K261" s="23">
        <v>17</v>
      </c>
    </row>
    <row r="262" spans="1:11" ht="18" customHeight="1">
      <c r="A262" s="7" t="s">
        <v>769</v>
      </c>
      <c r="B262" s="404" t="s">
        <v>1236</v>
      </c>
      <c r="C262" s="404"/>
      <c r="D262" s="404"/>
      <c r="E262" s="404"/>
      <c r="F262" s="5">
        <f t="shared" si="11"/>
        <v>17</v>
      </c>
      <c r="G262" s="21">
        <f t="shared" si="10"/>
        <v>20.689</v>
      </c>
      <c r="H262" s="25">
        <v>550</v>
      </c>
      <c r="I262" s="405">
        <f aca="true" t="shared" si="12" ref="I262:I325">K262*238</f>
        <v>4046</v>
      </c>
      <c r="J262" s="405"/>
      <c r="K262" s="23">
        <v>17</v>
      </c>
    </row>
    <row r="263" spans="1:11" ht="18" customHeight="1">
      <c r="A263" s="7" t="s">
        <v>769</v>
      </c>
      <c r="B263" s="404" t="s">
        <v>885</v>
      </c>
      <c r="C263" s="404"/>
      <c r="D263" s="404"/>
      <c r="E263" s="404"/>
      <c r="F263" s="5">
        <f t="shared" si="11"/>
        <v>17</v>
      </c>
      <c r="G263" s="21">
        <f aca="true" t="shared" si="13" ref="G263:G326">+F263*$M$4</f>
        <v>20.689</v>
      </c>
      <c r="H263" s="25">
        <v>1000</v>
      </c>
      <c r="I263" s="405">
        <f t="shared" si="12"/>
        <v>4046</v>
      </c>
      <c r="J263" s="405"/>
      <c r="K263" s="23">
        <v>17</v>
      </c>
    </row>
    <row r="264" spans="1:11" ht="18" customHeight="1">
      <c r="A264" s="7" t="s">
        <v>769</v>
      </c>
      <c r="B264" s="404" t="s">
        <v>1237</v>
      </c>
      <c r="C264" s="404"/>
      <c r="D264" s="404"/>
      <c r="E264" s="404"/>
      <c r="F264" s="5">
        <f t="shared" si="11"/>
        <v>6.28</v>
      </c>
      <c r="G264" s="21">
        <f t="shared" si="13"/>
        <v>7.642760000000001</v>
      </c>
      <c r="H264" s="25">
        <v>500</v>
      </c>
      <c r="I264" s="405">
        <f t="shared" si="12"/>
        <v>1494.64</v>
      </c>
      <c r="J264" s="405"/>
      <c r="K264" s="23">
        <v>6.28</v>
      </c>
    </row>
    <row r="265" spans="1:11" ht="18" customHeight="1">
      <c r="A265" s="7" t="s">
        <v>769</v>
      </c>
      <c r="B265" s="404" t="s">
        <v>1238</v>
      </c>
      <c r="C265" s="404"/>
      <c r="D265" s="404"/>
      <c r="E265" s="404"/>
      <c r="F265" s="5">
        <v>17.5</v>
      </c>
      <c r="G265" s="21">
        <f t="shared" si="13"/>
        <v>21.297500000000003</v>
      </c>
      <c r="H265" s="25">
        <v>500</v>
      </c>
      <c r="I265" s="405">
        <f t="shared" si="12"/>
        <v>4046</v>
      </c>
      <c r="J265" s="405"/>
      <c r="K265" s="23">
        <v>17</v>
      </c>
    </row>
    <row r="266" spans="1:11" ht="18" customHeight="1">
      <c r="A266" s="7" t="s">
        <v>769</v>
      </c>
      <c r="B266" s="404" t="s">
        <v>1239</v>
      </c>
      <c r="C266" s="404"/>
      <c r="D266" s="404"/>
      <c r="E266" s="404"/>
      <c r="F266" s="5">
        <f aca="true" t="shared" si="14" ref="F266:F328">+K266</f>
        <v>16.74</v>
      </c>
      <c r="G266" s="21">
        <f t="shared" si="13"/>
        <v>20.37258</v>
      </c>
      <c r="H266" s="25">
        <v>300</v>
      </c>
      <c r="I266" s="405">
        <f t="shared" si="12"/>
        <v>3984.1199999999994</v>
      </c>
      <c r="J266" s="405"/>
      <c r="K266" s="23">
        <v>16.74</v>
      </c>
    </row>
    <row r="267" spans="1:11" ht="18" customHeight="1">
      <c r="A267" s="7" t="s">
        <v>769</v>
      </c>
      <c r="B267" s="404" t="s">
        <v>1240</v>
      </c>
      <c r="C267" s="404"/>
      <c r="D267" s="404"/>
      <c r="E267" s="404"/>
      <c r="F267" s="5">
        <f t="shared" si="14"/>
        <v>9</v>
      </c>
      <c r="G267" s="21">
        <f t="shared" si="13"/>
        <v>10.953000000000001</v>
      </c>
      <c r="H267" s="25">
        <v>600</v>
      </c>
      <c r="I267" s="405">
        <f t="shared" si="12"/>
        <v>2142</v>
      </c>
      <c r="J267" s="405"/>
      <c r="K267" s="23">
        <v>9</v>
      </c>
    </row>
    <row r="268" spans="1:11" ht="18" customHeight="1">
      <c r="A268" s="7" t="s">
        <v>769</v>
      </c>
      <c r="B268" s="404" t="s">
        <v>1241</v>
      </c>
      <c r="C268" s="404"/>
      <c r="D268" s="404"/>
      <c r="E268" s="404"/>
      <c r="F268" s="5">
        <f t="shared" si="14"/>
        <v>17</v>
      </c>
      <c r="G268" s="21">
        <f t="shared" si="13"/>
        <v>20.689</v>
      </c>
      <c r="H268" s="25">
        <v>800</v>
      </c>
      <c r="I268" s="405">
        <f t="shared" si="12"/>
        <v>4046</v>
      </c>
      <c r="J268" s="405"/>
      <c r="K268" s="23">
        <v>17</v>
      </c>
    </row>
    <row r="269" spans="1:11" ht="18" customHeight="1">
      <c r="A269" s="7" t="s">
        <v>769</v>
      </c>
      <c r="B269" s="404" t="s">
        <v>1242</v>
      </c>
      <c r="C269" s="404"/>
      <c r="D269" s="404"/>
      <c r="E269" s="404"/>
      <c r="F269" s="5">
        <f t="shared" si="14"/>
        <v>16.74</v>
      </c>
      <c r="G269" s="21">
        <f t="shared" si="13"/>
        <v>20.37258</v>
      </c>
      <c r="H269" s="25">
        <v>400</v>
      </c>
      <c r="I269" s="405">
        <f t="shared" si="12"/>
        <v>3984.1199999999994</v>
      </c>
      <c r="J269" s="405"/>
      <c r="K269" s="23">
        <v>16.74</v>
      </c>
    </row>
    <row r="270" spans="1:11" ht="18" customHeight="1">
      <c r="A270" s="7" t="s">
        <v>769</v>
      </c>
      <c r="B270" s="404" t="s">
        <v>1243</v>
      </c>
      <c r="C270" s="404"/>
      <c r="D270" s="404"/>
      <c r="E270" s="404"/>
      <c r="F270" s="5">
        <f t="shared" si="14"/>
        <v>18.4216</v>
      </c>
      <c r="G270" s="21">
        <f t="shared" si="13"/>
        <v>22.419087200000003</v>
      </c>
      <c r="H270" s="10" t="s">
        <v>991</v>
      </c>
      <c r="I270" s="405">
        <f t="shared" si="12"/>
        <v>4384.3408</v>
      </c>
      <c r="J270" s="405"/>
      <c r="K270" s="23">
        <v>18.4216</v>
      </c>
    </row>
    <row r="271" spans="1:11" ht="18" customHeight="1">
      <c r="A271" s="7" t="s">
        <v>769</v>
      </c>
      <c r="B271" s="404" t="s">
        <v>1244</v>
      </c>
      <c r="C271" s="404"/>
      <c r="D271" s="404"/>
      <c r="E271" s="404"/>
      <c r="F271" s="5">
        <f t="shared" si="14"/>
        <v>17</v>
      </c>
      <c r="G271" s="21">
        <f t="shared" si="13"/>
        <v>20.689</v>
      </c>
      <c r="H271" s="25">
        <v>190</v>
      </c>
      <c r="I271" s="405">
        <f t="shared" si="12"/>
        <v>4046</v>
      </c>
      <c r="J271" s="405"/>
      <c r="K271" s="23">
        <v>17</v>
      </c>
    </row>
    <row r="272" spans="1:11" ht="18" customHeight="1">
      <c r="A272" s="7" t="s">
        <v>769</v>
      </c>
      <c r="B272" s="404" t="s">
        <v>889</v>
      </c>
      <c r="C272" s="404"/>
      <c r="D272" s="404"/>
      <c r="E272" s="404"/>
      <c r="F272" s="5">
        <f t="shared" si="14"/>
        <v>6</v>
      </c>
      <c r="G272" s="21">
        <f t="shared" si="13"/>
        <v>7.3020000000000005</v>
      </c>
      <c r="H272" s="10" t="s">
        <v>991</v>
      </c>
      <c r="I272" s="405">
        <f t="shared" si="12"/>
        <v>1428</v>
      </c>
      <c r="J272" s="405"/>
      <c r="K272" s="23">
        <v>6</v>
      </c>
    </row>
    <row r="273" spans="1:11" ht="18" customHeight="1">
      <c r="A273" s="7" t="s">
        <v>769</v>
      </c>
      <c r="B273" s="404" t="s">
        <v>890</v>
      </c>
      <c r="C273" s="404"/>
      <c r="D273" s="404"/>
      <c r="E273" s="404"/>
      <c r="F273" s="5">
        <f t="shared" si="14"/>
        <v>14</v>
      </c>
      <c r="G273" s="21">
        <f t="shared" si="13"/>
        <v>17.038</v>
      </c>
      <c r="H273" s="25">
        <v>1042</v>
      </c>
      <c r="I273" s="405">
        <f t="shared" si="12"/>
        <v>3332</v>
      </c>
      <c r="J273" s="405"/>
      <c r="K273" s="23">
        <v>14</v>
      </c>
    </row>
    <row r="274" spans="1:11" ht="18" customHeight="1">
      <c r="A274" s="7" t="s">
        <v>769</v>
      </c>
      <c r="B274" s="404" t="s">
        <v>1245</v>
      </c>
      <c r="C274" s="404"/>
      <c r="D274" s="404"/>
      <c r="E274" s="404"/>
      <c r="F274" s="5">
        <f t="shared" si="14"/>
        <v>17</v>
      </c>
      <c r="G274" s="21">
        <f t="shared" si="13"/>
        <v>20.689</v>
      </c>
      <c r="H274" s="25">
        <v>800</v>
      </c>
      <c r="I274" s="405">
        <f t="shared" si="12"/>
        <v>4046</v>
      </c>
      <c r="J274" s="405"/>
      <c r="K274" s="23">
        <v>17</v>
      </c>
    </row>
    <row r="275" spans="1:11" ht="18" customHeight="1">
      <c r="A275" s="7" t="s">
        <v>769</v>
      </c>
      <c r="B275" s="404" t="s">
        <v>1246</v>
      </c>
      <c r="C275" s="404"/>
      <c r="D275" s="404"/>
      <c r="E275" s="404"/>
      <c r="F275" s="5">
        <f t="shared" si="14"/>
        <v>25.1</v>
      </c>
      <c r="G275" s="21">
        <f t="shared" si="13"/>
        <v>30.546700000000005</v>
      </c>
      <c r="H275" s="10" t="s">
        <v>991</v>
      </c>
      <c r="I275" s="405">
        <f t="shared" si="12"/>
        <v>5973.8</v>
      </c>
      <c r="J275" s="405"/>
      <c r="K275" s="23">
        <v>25.1</v>
      </c>
    </row>
    <row r="276" spans="1:11" ht="18" customHeight="1">
      <c r="A276" s="7" t="s">
        <v>769</v>
      </c>
      <c r="B276" s="404" t="s">
        <v>892</v>
      </c>
      <c r="C276" s="404"/>
      <c r="D276" s="404"/>
      <c r="E276" s="404"/>
      <c r="F276" s="5">
        <f t="shared" si="14"/>
        <v>18.4</v>
      </c>
      <c r="G276" s="21">
        <f t="shared" si="13"/>
        <v>22.3928</v>
      </c>
      <c r="H276" s="25">
        <v>2450</v>
      </c>
      <c r="I276" s="405">
        <f t="shared" si="12"/>
        <v>4379.2</v>
      </c>
      <c r="J276" s="405"/>
      <c r="K276" s="23">
        <v>18.4</v>
      </c>
    </row>
    <row r="277" spans="1:11" ht="18" customHeight="1">
      <c r="A277" s="7" t="s">
        <v>769</v>
      </c>
      <c r="B277" s="404" t="s">
        <v>1247</v>
      </c>
      <c r="C277" s="404"/>
      <c r="D277" s="404"/>
      <c r="E277" s="404"/>
      <c r="F277" s="5">
        <f t="shared" si="14"/>
        <v>30</v>
      </c>
      <c r="G277" s="21">
        <f t="shared" si="13"/>
        <v>36.510000000000005</v>
      </c>
      <c r="H277" s="25">
        <v>1850</v>
      </c>
      <c r="I277" s="405">
        <f t="shared" si="12"/>
        <v>7140</v>
      </c>
      <c r="J277" s="405"/>
      <c r="K277" s="23">
        <v>30</v>
      </c>
    </row>
    <row r="278" spans="1:11" ht="18" customHeight="1">
      <c r="A278" s="7" t="s">
        <v>769</v>
      </c>
      <c r="B278" s="404" t="s">
        <v>1248</v>
      </c>
      <c r="C278" s="404"/>
      <c r="D278" s="404"/>
      <c r="E278" s="404"/>
      <c r="F278" s="5">
        <f t="shared" si="14"/>
        <v>40.97</v>
      </c>
      <c r="G278" s="21">
        <f t="shared" si="13"/>
        <v>49.86049</v>
      </c>
      <c r="H278" s="25">
        <v>610</v>
      </c>
      <c r="I278" s="405">
        <f t="shared" si="12"/>
        <v>9750.86</v>
      </c>
      <c r="J278" s="405"/>
      <c r="K278" s="23">
        <v>40.97</v>
      </c>
    </row>
    <row r="279" spans="1:11" ht="18" customHeight="1">
      <c r="A279" s="7" t="s">
        <v>769</v>
      </c>
      <c r="B279" s="404" t="s">
        <v>893</v>
      </c>
      <c r="C279" s="404"/>
      <c r="D279" s="404"/>
      <c r="E279" s="404"/>
      <c r="F279" s="5">
        <f t="shared" si="14"/>
        <v>17</v>
      </c>
      <c r="G279" s="21">
        <f t="shared" si="13"/>
        <v>20.689</v>
      </c>
      <c r="H279" s="25">
        <v>1540</v>
      </c>
      <c r="I279" s="405">
        <f t="shared" si="12"/>
        <v>4046</v>
      </c>
      <c r="J279" s="405"/>
      <c r="K279" s="23">
        <v>17</v>
      </c>
    </row>
    <row r="280" spans="1:11" ht="18" customHeight="1">
      <c r="A280" s="7" t="s">
        <v>769</v>
      </c>
      <c r="B280" s="404" t="s">
        <v>894</v>
      </c>
      <c r="C280" s="404"/>
      <c r="D280" s="404"/>
      <c r="E280" s="404"/>
      <c r="F280" s="5">
        <f t="shared" si="14"/>
        <v>21</v>
      </c>
      <c r="G280" s="21">
        <f t="shared" si="13"/>
        <v>25.557000000000002</v>
      </c>
      <c r="H280" s="25">
        <v>1300</v>
      </c>
      <c r="I280" s="405">
        <f t="shared" si="12"/>
        <v>4998</v>
      </c>
      <c r="J280" s="405"/>
      <c r="K280" s="23">
        <v>21</v>
      </c>
    </row>
    <row r="281" spans="1:11" ht="18" customHeight="1">
      <c r="A281" s="7" t="s">
        <v>769</v>
      </c>
      <c r="B281" s="404" t="s">
        <v>1249</v>
      </c>
      <c r="C281" s="404"/>
      <c r="D281" s="404"/>
      <c r="E281" s="404"/>
      <c r="F281" s="5">
        <f t="shared" si="14"/>
        <v>30.98</v>
      </c>
      <c r="G281" s="21">
        <f t="shared" si="13"/>
        <v>37.70266</v>
      </c>
      <c r="H281" s="25">
        <v>750</v>
      </c>
      <c r="I281" s="405">
        <f t="shared" si="12"/>
        <v>7373.24</v>
      </c>
      <c r="J281" s="405"/>
      <c r="K281" s="23">
        <v>30.98</v>
      </c>
    </row>
    <row r="282" spans="1:11" ht="18" customHeight="1">
      <c r="A282" s="7" t="s">
        <v>769</v>
      </c>
      <c r="B282" s="404" t="s">
        <v>1250</v>
      </c>
      <c r="C282" s="404"/>
      <c r="D282" s="404"/>
      <c r="E282" s="404"/>
      <c r="F282" s="5">
        <f t="shared" si="14"/>
        <v>34.7</v>
      </c>
      <c r="G282" s="21">
        <f t="shared" si="13"/>
        <v>42.22990000000001</v>
      </c>
      <c r="H282" s="25">
        <v>800</v>
      </c>
      <c r="I282" s="405">
        <f t="shared" si="12"/>
        <v>8258.6</v>
      </c>
      <c r="J282" s="405"/>
      <c r="K282" s="23">
        <v>34.7</v>
      </c>
    </row>
    <row r="283" spans="1:11" ht="18" customHeight="1">
      <c r="A283" s="7" t="s">
        <v>769</v>
      </c>
      <c r="B283" s="404" t="s">
        <v>1251</v>
      </c>
      <c r="C283" s="404"/>
      <c r="D283" s="404"/>
      <c r="E283" s="404"/>
      <c r="F283" s="5">
        <f t="shared" si="14"/>
        <v>25.91</v>
      </c>
      <c r="G283" s="21">
        <f t="shared" si="13"/>
        <v>31.532470000000004</v>
      </c>
      <c r="H283" s="25">
        <v>1020</v>
      </c>
      <c r="I283" s="405">
        <f t="shared" si="12"/>
        <v>6166.58</v>
      </c>
      <c r="J283" s="405"/>
      <c r="K283" s="23">
        <v>25.91</v>
      </c>
    </row>
    <row r="284" spans="1:11" ht="18" customHeight="1">
      <c r="A284" s="7" t="s">
        <v>1252</v>
      </c>
      <c r="B284" s="404" t="s">
        <v>898</v>
      </c>
      <c r="C284" s="404"/>
      <c r="D284" s="404"/>
      <c r="E284" s="404"/>
      <c r="F284" s="5">
        <f t="shared" si="14"/>
        <v>27.84</v>
      </c>
      <c r="G284" s="21">
        <f t="shared" si="13"/>
        <v>33.881280000000004</v>
      </c>
      <c r="H284" s="25">
        <v>1741</v>
      </c>
      <c r="I284" s="405">
        <f t="shared" si="12"/>
        <v>6625.92</v>
      </c>
      <c r="J284" s="405"/>
      <c r="K284" s="23">
        <v>27.84</v>
      </c>
    </row>
    <row r="285" spans="1:11" ht="18" customHeight="1">
      <c r="A285" s="7" t="s">
        <v>1252</v>
      </c>
      <c r="B285" s="404" t="s">
        <v>1253</v>
      </c>
      <c r="C285" s="404"/>
      <c r="D285" s="404"/>
      <c r="E285" s="404"/>
      <c r="F285" s="5">
        <f t="shared" si="14"/>
        <v>26</v>
      </c>
      <c r="G285" s="21">
        <f t="shared" si="13"/>
        <v>31.642000000000003</v>
      </c>
      <c r="H285" s="10" t="s">
        <v>991</v>
      </c>
      <c r="I285" s="405">
        <f t="shared" si="12"/>
        <v>6188</v>
      </c>
      <c r="J285" s="405"/>
      <c r="K285" s="23">
        <v>26</v>
      </c>
    </row>
    <row r="286" spans="1:11" ht="18" customHeight="1">
      <c r="A286" s="7" t="s">
        <v>1252</v>
      </c>
      <c r="B286" s="404" t="s">
        <v>899</v>
      </c>
      <c r="C286" s="404"/>
      <c r="D286" s="404"/>
      <c r="E286" s="404"/>
      <c r="F286" s="5">
        <f t="shared" si="14"/>
        <v>17</v>
      </c>
      <c r="G286" s="21">
        <f t="shared" si="13"/>
        <v>20.689</v>
      </c>
      <c r="H286" s="25">
        <v>530</v>
      </c>
      <c r="I286" s="405">
        <f t="shared" si="12"/>
        <v>4046</v>
      </c>
      <c r="J286" s="405"/>
      <c r="K286" s="23">
        <v>17</v>
      </c>
    </row>
    <row r="287" spans="1:11" ht="18" customHeight="1">
      <c r="A287" s="7" t="s">
        <v>1252</v>
      </c>
      <c r="B287" s="404" t="s">
        <v>900</v>
      </c>
      <c r="C287" s="404"/>
      <c r="D287" s="404"/>
      <c r="E287" s="404"/>
      <c r="F287" s="5">
        <f t="shared" si="14"/>
        <v>13</v>
      </c>
      <c r="G287" s="21">
        <f t="shared" si="13"/>
        <v>15.821000000000002</v>
      </c>
      <c r="H287" s="25">
        <v>530</v>
      </c>
      <c r="I287" s="405">
        <f t="shared" si="12"/>
        <v>3094</v>
      </c>
      <c r="J287" s="405"/>
      <c r="K287" s="23">
        <v>13</v>
      </c>
    </row>
    <row r="288" spans="1:11" ht="18" customHeight="1">
      <c r="A288" s="7" t="s">
        <v>1252</v>
      </c>
      <c r="B288" s="404" t="s">
        <v>902</v>
      </c>
      <c r="C288" s="404"/>
      <c r="D288" s="404"/>
      <c r="E288" s="404"/>
      <c r="F288" s="5">
        <f t="shared" si="14"/>
        <v>17</v>
      </c>
      <c r="G288" s="21">
        <f t="shared" si="13"/>
        <v>20.689</v>
      </c>
      <c r="H288" s="25">
        <v>800</v>
      </c>
      <c r="I288" s="405">
        <f t="shared" si="12"/>
        <v>4046</v>
      </c>
      <c r="J288" s="405"/>
      <c r="K288" s="23">
        <v>17</v>
      </c>
    </row>
    <row r="289" spans="1:11" ht="18" customHeight="1">
      <c r="A289" s="7" t="s">
        <v>1252</v>
      </c>
      <c r="B289" s="404" t="s">
        <v>1254</v>
      </c>
      <c r="C289" s="404"/>
      <c r="D289" s="404"/>
      <c r="E289" s="404"/>
      <c r="F289" s="5">
        <f t="shared" si="14"/>
        <v>16.75</v>
      </c>
      <c r="G289" s="21">
        <f t="shared" si="13"/>
        <v>20.38475</v>
      </c>
      <c r="H289" s="25">
        <v>650</v>
      </c>
      <c r="I289" s="405">
        <f t="shared" si="12"/>
        <v>3986.5</v>
      </c>
      <c r="J289" s="405"/>
      <c r="K289" s="23">
        <v>16.75</v>
      </c>
    </row>
    <row r="290" spans="1:11" ht="18" customHeight="1">
      <c r="A290" s="7" t="s">
        <v>1252</v>
      </c>
      <c r="B290" s="404" t="s">
        <v>1255</v>
      </c>
      <c r="C290" s="404"/>
      <c r="D290" s="404"/>
      <c r="E290" s="404"/>
      <c r="F290" s="5">
        <f t="shared" si="14"/>
        <v>17</v>
      </c>
      <c r="G290" s="21">
        <f t="shared" si="13"/>
        <v>20.689</v>
      </c>
      <c r="H290" s="25">
        <v>1200</v>
      </c>
      <c r="I290" s="405">
        <f t="shared" si="12"/>
        <v>4046</v>
      </c>
      <c r="J290" s="405"/>
      <c r="K290" s="23">
        <v>17</v>
      </c>
    </row>
    <row r="291" spans="1:11" ht="18" customHeight="1">
      <c r="A291" s="7" t="s">
        <v>1252</v>
      </c>
      <c r="B291" s="404" t="s">
        <v>1256</v>
      </c>
      <c r="C291" s="404"/>
      <c r="D291" s="404"/>
      <c r="E291" s="404"/>
      <c r="F291" s="5">
        <f t="shared" si="14"/>
        <v>17</v>
      </c>
      <c r="G291" s="21">
        <f t="shared" si="13"/>
        <v>20.689</v>
      </c>
      <c r="H291" s="25">
        <v>1400</v>
      </c>
      <c r="I291" s="405">
        <f t="shared" si="12"/>
        <v>4046</v>
      </c>
      <c r="J291" s="405"/>
      <c r="K291" s="23">
        <v>17</v>
      </c>
    </row>
    <row r="292" spans="1:11" ht="18" customHeight="1">
      <c r="A292" s="7" t="s">
        <v>1252</v>
      </c>
      <c r="B292" s="404" t="s">
        <v>1257</v>
      </c>
      <c r="C292" s="404"/>
      <c r="D292" s="404"/>
      <c r="E292" s="404"/>
      <c r="F292" s="5">
        <f t="shared" si="14"/>
        <v>17</v>
      </c>
      <c r="G292" s="21">
        <f t="shared" si="13"/>
        <v>20.689</v>
      </c>
      <c r="H292" s="25">
        <v>50</v>
      </c>
      <c r="I292" s="405">
        <f t="shared" si="12"/>
        <v>4046</v>
      </c>
      <c r="J292" s="405"/>
      <c r="K292" s="23">
        <v>17</v>
      </c>
    </row>
    <row r="293" spans="1:11" ht="18" customHeight="1">
      <c r="A293" s="7" t="s">
        <v>1252</v>
      </c>
      <c r="B293" s="404" t="s">
        <v>1258</v>
      </c>
      <c r="C293" s="404"/>
      <c r="D293" s="404"/>
      <c r="E293" s="404"/>
      <c r="F293" s="5">
        <f t="shared" si="14"/>
        <v>34</v>
      </c>
      <c r="G293" s="21">
        <f t="shared" si="13"/>
        <v>41.378</v>
      </c>
      <c r="H293" s="25">
        <v>1250</v>
      </c>
      <c r="I293" s="405">
        <f t="shared" si="12"/>
        <v>8092</v>
      </c>
      <c r="J293" s="405"/>
      <c r="K293" s="23">
        <v>34</v>
      </c>
    </row>
    <row r="294" spans="1:11" ht="18" customHeight="1">
      <c r="A294" s="7" t="s">
        <v>1252</v>
      </c>
      <c r="B294" s="404" t="s">
        <v>1259</v>
      </c>
      <c r="C294" s="404"/>
      <c r="D294" s="404"/>
      <c r="E294" s="404"/>
      <c r="F294" s="5">
        <f t="shared" si="14"/>
        <v>46</v>
      </c>
      <c r="G294" s="21">
        <f t="shared" si="13"/>
        <v>55.982000000000006</v>
      </c>
      <c r="H294" s="10" t="s">
        <v>991</v>
      </c>
      <c r="I294" s="405">
        <f t="shared" si="12"/>
        <v>10948</v>
      </c>
      <c r="J294" s="405"/>
      <c r="K294" s="23">
        <v>46</v>
      </c>
    </row>
    <row r="295" spans="1:11" ht="18" customHeight="1">
      <c r="A295" s="7" t="s">
        <v>1252</v>
      </c>
      <c r="B295" s="404" t="s">
        <v>1260</v>
      </c>
      <c r="C295" s="404"/>
      <c r="D295" s="404"/>
      <c r="E295" s="404"/>
      <c r="F295" s="5">
        <f t="shared" si="14"/>
        <v>16.21</v>
      </c>
      <c r="G295" s="21">
        <f t="shared" si="13"/>
        <v>19.727570000000004</v>
      </c>
      <c r="H295" s="10" t="s">
        <v>991</v>
      </c>
      <c r="I295" s="405">
        <f t="shared" si="12"/>
        <v>3857.98</v>
      </c>
      <c r="J295" s="405"/>
      <c r="K295" s="23">
        <v>16.21</v>
      </c>
    </row>
    <row r="296" spans="1:11" ht="18" customHeight="1">
      <c r="A296" s="7" t="s">
        <v>1252</v>
      </c>
      <c r="B296" s="404" t="s">
        <v>1261</v>
      </c>
      <c r="C296" s="404"/>
      <c r="D296" s="404"/>
      <c r="E296" s="404"/>
      <c r="F296" s="5">
        <f t="shared" si="14"/>
        <v>18.52</v>
      </c>
      <c r="G296" s="21">
        <f t="shared" si="13"/>
        <v>22.53884</v>
      </c>
      <c r="H296" s="25">
        <v>1520</v>
      </c>
      <c r="I296" s="405">
        <f t="shared" si="12"/>
        <v>4407.76</v>
      </c>
      <c r="J296" s="405"/>
      <c r="K296" s="23">
        <v>18.52</v>
      </c>
    </row>
    <row r="297" spans="1:11" ht="18" customHeight="1">
      <c r="A297" s="7" t="s">
        <v>1252</v>
      </c>
      <c r="B297" s="404" t="s">
        <v>1262</v>
      </c>
      <c r="C297" s="404"/>
      <c r="D297" s="404"/>
      <c r="E297" s="404"/>
      <c r="F297" s="5">
        <f t="shared" si="14"/>
        <v>40.4</v>
      </c>
      <c r="G297" s="21">
        <f t="shared" si="13"/>
        <v>49.1668</v>
      </c>
      <c r="H297" s="25">
        <v>886</v>
      </c>
      <c r="I297" s="405">
        <f t="shared" si="12"/>
        <v>9615.199999999999</v>
      </c>
      <c r="J297" s="405"/>
      <c r="K297" s="23">
        <v>40.4</v>
      </c>
    </row>
    <row r="298" spans="1:11" ht="18" customHeight="1">
      <c r="A298" s="7" t="s">
        <v>1252</v>
      </c>
      <c r="B298" s="404" t="s">
        <v>1263</v>
      </c>
      <c r="C298" s="404"/>
      <c r="D298" s="404"/>
      <c r="E298" s="404"/>
      <c r="F298" s="5">
        <f t="shared" si="14"/>
        <v>32.79</v>
      </c>
      <c r="G298" s="21">
        <f t="shared" si="13"/>
        <v>39.90543</v>
      </c>
      <c r="H298" s="25">
        <v>913</v>
      </c>
      <c r="I298" s="405">
        <f t="shared" si="12"/>
        <v>7804.0199999999995</v>
      </c>
      <c r="J298" s="405"/>
      <c r="K298" s="23">
        <v>32.79</v>
      </c>
    </row>
    <row r="299" spans="1:11" ht="18" customHeight="1">
      <c r="A299" s="7" t="s">
        <v>1252</v>
      </c>
      <c r="B299" s="404" t="s">
        <v>1264</v>
      </c>
      <c r="C299" s="404"/>
      <c r="D299" s="404"/>
      <c r="E299" s="404"/>
      <c r="F299" s="5">
        <f t="shared" si="14"/>
        <v>29.47</v>
      </c>
      <c r="G299" s="21">
        <f t="shared" si="13"/>
        <v>35.86499</v>
      </c>
      <c r="H299" s="25">
        <v>934</v>
      </c>
      <c r="I299" s="405">
        <f t="shared" si="12"/>
        <v>7013.86</v>
      </c>
      <c r="J299" s="405"/>
      <c r="K299" s="23">
        <v>29.47</v>
      </c>
    </row>
    <row r="300" spans="1:11" ht="18" customHeight="1">
      <c r="A300" s="7" t="s">
        <v>1252</v>
      </c>
      <c r="B300" s="404" t="s">
        <v>1265</v>
      </c>
      <c r="C300" s="404"/>
      <c r="D300" s="404"/>
      <c r="E300" s="404"/>
      <c r="F300" s="5">
        <f t="shared" si="14"/>
        <v>26.41</v>
      </c>
      <c r="G300" s="21">
        <f t="shared" si="13"/>
        <v>32.14097</v>
      </c>
      <c r="H300" s="25">
        <v>965</v>
      </c>
      <c r="I300" s="405">
        <f t="shared" si="12"/>
        <v>6285.58</v>
      </c>
      <c r="J300" s="405"/>
      <c r="K300" s="23">
        <v>26.41</v>
      </c>
    </row>
    <row r="301" spans="1:11" ht="18" customHeight="1">
      <c r="A301" s="7" t="s">
        <v>1252</v>
      </c>
      <c r="B301" s="404" t="s">
        <v>1266</v>
      </c>
      <c r="C301" s="404"/>
      <c r="D301" s="404"/>
      <c r="E301" s="404"/>
      <c r="F301" s="5">
        <f t="shared" si="14"/>
        <v>24.69</v>
      </c>
      <c r="G301" s="21">
        <f t="shared" si="13"/>
        <v>30.047730000000005</v>
      </c>
      <c r="H301" s="25">
        <v>1070</v>
      </c>
      <c r="I301" s="405">
        <f t="shared" si="12"/>
        <v>5876.22</v>
      </c>
      <c r="J301" s="405"/>
      <c r="K301" s="23">
        <v>24.69</v>
      </c>
    </row>
    <row r="302" spans="1:11" ht="18" customHeight="1">
      <c r="A302" s="7" t="s">
        <v>1252</v>
      </c>
      <c r="B302" s="404" t="s">
        <v>909</v>
      </c>
      <c r="C302" s="404"/>
      <c r="D302" s="404"/>
      <c r="E302" s="404"/>
      <c r="F302" s="5">
        <f t="shared" si="14"/>
        <v>56</v>
      </c>
      <c r="G302" s="21">
        <f t="shared" si="13"/>
        <v>68.152</v>
      </c>
      <c r="H302" s="25">
        <v>0.552</v>
      </c>
      <c r="I302" s="405">
        <f t="shared" si="12"/>
        <v>13328</v>
      </c>
      <c r="J302" s="405"/>
      <c r="K302" s="23">
        <v>56</v>
      </c>
    </row>
    <row r="303" spans="1:11" ht="18" customHeight="1">
      <c r="A303" s="7" t="s">
        <v>1252</v>
      </c>
      <c r="B303" s="404" t="s">
        <v>751</v>
      </c>
      <c r="C303" s="404"/>
      <c r="D303" s="404"/>
      <c r="E303" s="404"/>
      <c r="F303" s="5">
        <v>30</v>
      </c>
      <c r="G303" s="21">
        <f t="shared" si="13"/>
        <v>36.510000000000005</v>
      </c>
      <c r="H303" s="25">
        <v>791</v>
      </c>
      <c r="I303" s="405">
        <f t="shared" si="12"/>
        <v>5250.28</v>
      </c>
      <c r="J303" s="405"/>
      <c r="K303" s="23">
        <v>22.06</v>
      </c>
    </row>
    <row r="304" spans="1:11" ht="18" customHeight="1">
      <c r="A304" s="7" t="s">
        <v>1252</v>
      </c>
      <c r="B304" s="404" t="s">
        <v>1267</v>
      </c>
      <c r="C304" s="404"/>
      <c r="D304" s="404"/>
      <c r="E304" s="404"/>
      <c r="F304" s="5">
        <f t="shared" si="14"/>
        <v>31.46</v>
      </c>
      <c r="G304" s="21">
        <f t="shared" si="13"/>
        <v>38.286820000000006</v>
      </c>
      <c r="H304" s="25">
        <v>810</v>
      </c>
      <c r="I304" s="405">
        <f t="shared" si="12"/>
        <v>7487.4800000000005</v>
      </c>
      <c r="J304" s="405"/>
      <c r="K304" s="23">
        <v>31.46</v>
      </c>
    </row>
    <row r="305" spans="1:11" ht="18" customHeight="1">
      <c r="A305" s="7" t="s">
        <v>1252</v>
      </c>
      <c r="B305" s="404" t="s">
        <v>1268</v>
      </c>
      <c r="C305" s="404"/>
      <c r="D305" s="404"/>
      <c r="E305" s="404"/>
      <c r="F305" s="5">
        <f t="shared" si="14"/>
        <v>31.21</v>
      </c>
      <c r="G305" s="21">
        <f t="shared" si="13"/>
        <v>37.98257</v>
      </c>
      <c r="H305" s="25">
        <v>1657</v>
      </c>
      <c r="I305" s="405">
        <f t="shared" si="12"/>
        <v>7427.9800000000005</v>
      </c>
      <c r="J305" s="405"/>
      <c r="K305" s="23">
        <v>31.21</v>
      </c>
    </row>
    <row r="306" spans="1:11" ht="18" customHeight="1">
      <c r="A306" s="7" t="s">
        <v>1252</v>
      </c>
      <c r="B306" s="404" t="s">
        <v>1269</v>
      </c>
      <c r="C306" s="404"/>
      <c r="D306" s="404"/>
      <c r="E306" s="404"/>
      <c r="F306" s="5">
        <f t="shared" si="14"/>
        <v>31.21</v>
      </c>
      <c r="G306" s="21">
        <f t="shared" si="13"/>
        <v>37.98257</v>
      </c>
      <c r="H306" s="25">
        <v>841</v>
      </c>
      <c r="I306" s="405">
        <f t="shared" si="12"/>
        <v>7427.9800000000005</v>
      </c>
      <c r="J306" s="405"/>
      <c r="K306" s="23">
        <v>31.21</v>
      </c>
    </row>
    <row r="307" spans="1:11" ht="18" customHeight="1">
      <c r="A307" s="7" t="s">
        <v>1252</v>
      </c>
      <c r="B307" s="404" t="s">
        <v>1270</v>
      </c>
      <c r="C307" s="404"/>
      <c r="D307" s="404"/>
      <c r="E307" s="404"/>
      <c r="F307" s="5">
        <f t="shared" si="14"/>
        <v>38.87</v>
      </c>
      <c r="G307" s="21">
        <f t="shared" si="13"/>
        <v>47.30479</v>
      </c>
      <c r="H307" s="25">
        <v>824</v>
      </c>
      <c r="I307" s="405">
        <f t="shared" si="12"/>
        <v>9251.06</v>
      </c>
      <c r="J307" s="405"/>
      <c r="K307" s="23">
        <v>38.87</v>
      </c>
    </row>
    <row r="308" spans="1:11" ht="18" customHeight="1">
      <c r="A308" s="7" t="s">
        <v>1252</v>
      </c>
      <c r="B308" s="404" t="s">
        <v>1271</v>
      </c>
      <c r="C308" s="404"/>
      <c r="D308" s="404"/>
      <c r="E308" s="404"/>
      <c r="F308" s="5">
        <f t="shared" si="14"/>
        <v>24.24</v>
      </c>
      <c r="G308" s="21">
        <f t="shared" si="13"/>
        <v>29.50008</v>
      </c>
      <c r="H308" s="25">
        <v>819</v>
      </c>
      <c r="I308" s="405">
        <f t="shared" si="12"/>
        <v>5769.12</v>
      </c>
      <c r="J308" s="405"/>
      <c r="K308" s="23">
        <v>24.24</v>
      </c>
    </row>
    <row r="309" spans="1:11" ht="18" customHeight="1">
      <c r="A309" s="7" t="s">
        <v>1252</v>
      </c>
      <c r="B309" s="404" t="s">
        <v>1272</v>
      </c>
      <c r="C309" s="404"/>
      <c r="D309" s="404"/>
      <c r="E309" s="404"/>
      <c r="F309" s="5">
        <f t="shared" si="14"/>
        <v>33.1</v>
      </c>
      <c r="G309" s="21">
        <f t="shared" si="13"/>
        <v>40.282700000000006</v>
      </c>
      <c r="H309" s="25">
        <v>2003</v>
      </c>
      <c r="I309" s="405">
        <f t="shared" si="12"/>
        <v>7877.8</v>
      </c>
      <c r="J309" s="405"/>
      <c r="K309" s="23">
        <v>33.1</v>
      </c>
    </row>
    <row r="310" spans="1:11" ht="18" customHeight="1">
      <c r="A310" s="7" t="s">
        <v>1252</v>
      </c>
      <c r="B310" s="404" t="s">
        <v>1273</v>
      </c>
      <c r="C310" s="404"/>
      <c r="D310" s="404"/>
      <c r="E310" s="404"/>
      <c r="F310" s="5">
        <f t="shared" si="14"/>
        <v>33.1</v>
      </c>
      <c r="G310" s="21">
        <f t="shared" si="13"/>
        <v>40.282700000000006</v>
      </c>
      <c r="H310" s="25">
        <v>777</v>
      </c>
      <c r="I310" s="405">
        <f t="shared" si="12"/>
        <v>7877.8</v>
      </c>
      <c r="J310" s="405"/>
      <c r="K310" s="23">
        <v>33.1</v>
      </c>
    </row>
    <row r="311" spans="1:11" ht="18" customHeight="1">
      <c r="A311" s="7" t="s">
        <v>1252</v>
      </c>
      <c r="B311" s="404" t="s">
        <v>1274</v>
      </c>
      <c r="C311" s="404"/>
      <c r="D311" s="404"/>
      <c r="E311" s="404"/>
      <c r="F311" s="5">
        <f t="shared" si="14"/>
        <v>17</v>
      </c>
      <c r="G311" s="21">
        <f t="shared" si="13"/>
        <v>20.689</v>
      </c>
      <c r="H311" s="10" t="s">
        <v>991</v>
      </c>
      <c r="I311" s="405">
        <f t="shared" si="12"/>
        <v>4046</v>
      </c>
      <c r="J311" s="405"/>
      <c r="K311" s="23">
        <v>17</v>
      </c>
    </row>
    <row r="312" spans="1:11" ht="18" customHeight="1">
      <c r="A312" s="7" t="s">
        <v>1252</v>
      </c>
      <c r="B312" s="404" t="s">
        <v>1275</v>
      </c>
      <c r="C312" s="404"/>
      <c r="D312" s="404"/>
      <c r="E312" s="404"/>
      <c r="F312" s="5">
        <f t="shared" si="14"/>
        <v>24.7</v>
      </c>
      <c r="G312" s="21">
        <f t="shared" si="13"/>
        <v>30.059900000000003</v>
      </c>
      <c r="H312" s="25">
        <v>1370</v>
      </c>
      <c r="I312" s="405">
        <f t="shared" si="12"/>
        <v>5878.599999999999</v>
      </c>
      <c r="J312" s="405"/>
      <c r="K312" s="23">
        <v>24.7</v>
      </c>
    </row>
    <row r="313" spans="1:11" ht="18" customHeight="1">
      <c r="A313" s="7" t="s">
        <v>1252</v>
      </c>
      <c r="B313" s="404" t="s">
        <v>1276</v>
      </c>
      <c r="C313" s="404"/>
      <c r="D313" s="404"/>
      <c r="E313" s="404"/>
      <c r="F313" s="5">
        <f t="shared" si="14"/>
        <v>40.05</v>
      </c>
      <c r="G313" s="21">
        <f t="shared" si="13"/>
        <v>48.74085</v>
      </c>
      <c r="H313" s="25">
        <v>1018</v>
      </c>
      <c r="I313" s="405">
        <f t="shared" si="12"/>
        <v>9531.9</v>
      </c>
      <c r="J313" s="405"/>
      <c r="K313" s="23">
        <v>40.05</v>
      </c>
    </row>
    <row r="314" spans="1:11" ht="18" customHeight="1">
      <c r="A314" s="7" t="s">
        <v>770</v>
      </c>
      <c r="B314" s="404" t="s">
        <v>1277</v>
      </c>
      <c r="C314" s="404"/>
      <c r="D314" s="404"/>
      <c r="E314" s="404"/>
      <c r="F314" s="5">
        <f t="shared" si="14"/>
        <v>46</v>
      </c>
      <c r="G314" s="21">
        <f t="shared" si="13"/>
        <v>55.982000000000006</v>
      </c>
      <c r="H314" s="25">
        <v>766</v>
      </c>
      <c r="I314" s="405">
        <f t="shared" si="12"/>
        <v>10948</v>
      </c>
      <c r="J314" s="405"/>
      <c r="K314" s="23">
        <v>46</v>
      </c>
    </row>
    <row r="315" spans="1:11" ht="18" customHeight="1">
      <c r="A315" s="7" t="s">
        <v>770</v>
      </c>
      <c r="B315" s="404" t="s">
        <v>1278</v>
      </c>
      <c r="C315" s="404"/>
      <c r="D315" s="404"/>
      <c r="E315" s="404"/>
      <c r="F315" s="5">
        <f t="shared" si="14"/>
        <v>38.83</v>
      </c>
      <c r="G315" s="21">
        <f t="shared" si="13"/>
        <v>47.25611</v>
      </c>
      <c r="H315" s="25">
        <v>1141</v>
      </c>
      <c r="I315" s="405">
        <f t="shared" si="12"/>
        <v>9241.539999999999</v>
      </c>
      <c r="J315" s="405"/>
      <c r="K315" s="23">
        <v>38.83</v>
      </c>
    </row>
    <row r="316" spans="1:11" ht="18" customHeight="1">
      <c r="A316" s="7" t="s">
        <v>770</v>
      </c>
      <c r="B316" s="404" t="s">
        <v>1279</v>
      </c>
      <c r="C316" s="404"/>
      <c r="D316" s="404"/>
      <c r="E316" s="404"/>
      <c r="F316" s="5">
        <f t="shared" si="14"/>
        <v>24.3</v>
      </c>
      <c r="G316" s="21">
        <f t="shared" si="13"/>
        <v>29.573100000000004</v>
      </c>
      <c r="H316" s="10" t="s">
        <v>991</v>
      </c>
      <c r="I316" s="405">
        <f t="shared" si="12"/>
        <v>5783.400000000001</v>
      </c>
      <c r="J316" s="405"/>
      <c r="K316" s="23">
        <v>24.3</v>
      </c>
    </row>
    <row r="317" spans="1:11" ht="18" customHeight="1">
      <c r="A317" s="7" t="s">
        <v>770</v>
      </c>
      <c r="B317" s="404" t="s">
        <v>1280</v>
      </c>
      <c r="C317" s="404"/>
      <c r="D317" s="404"/>
      <c r="E317" s="404"/>
      <c r="F317" s="5">
        <f t="shared" si="14"/>
        <v>26.8</v>
      </c>
      <c r="G317" s="21">
        <f t="shared" si="13"/>
        <v>32.6156</v>
      </c>
      <c r="H317" s="10" t="s">
        <v>991</v>
      </c>
      <c r="I317" s="405">
        <f t="shared" si="12"/>
        <v>6378.400000000001</v>
      </c>
      <c r="J317" s="405"/>
      <c r="K317" s="23">
        <v>26.8</v>
      </c>
    </row>
    <row r="318" spans="1:11" ht="18" customHeight="1">
      <c r="A318" s="7" t="s">
        <v>770</v>
      </c>
      <c r="B318" s="404" t="s">
        <v>1281</v>
      </c>
      <c r="C318" s="404"/>
      <c r="D318" s="404"/>
      <c r="E318" s="404"/>
      <c r="F318" s="5">
        <f t="shared" si="14"/>
        <v>13.48</v>
      </c>
      <c r="G318" s="21">
        <f t="shared" si="13"/>
        <v>16.405160000000002</v>
      </c>
      <c r="H318" s="25">
        <v>1400</v>
      </c>
      <c r="I318" s="405">
        <f t="shared" si="12"/>
        <v>3208.2400000000002</v>
      </c>
      <c r="J318" s="405"/>
      <c r="K318" s="23">
        <v>13.48</v>
      </c>
    </row>
    <row r="319" spans="1:11" ht="18" customHeight="1">
      <c r="A319" s="7" t="s">
        <v>770</v>
      </c>
      <c r="B319" s="404" t="s">
        <v>1282</v>
      </c>
      <c r="C319" s="404"/>
      <c r="D319" s="404"/>
      <c r="E319" s="404"/>
      <c r="F319" s="5">
        <f t="shared" si="14"/>
        <v>24.94</v>
      </c>
      <c r="G319" s="21">
        <f t="shared" si="13"/>
        <v>30.351980000000005</v>
      </c>
      <c r="H319" s="25">
        <v>1221</v>
      </c>
      <c r="I319" s="405">
        <f t="shared" si="12"/>
        <v>5935.72</v>
      </c>
      <c r="J319" s="405"/>
      <c r="K319" s="23">
        <v>24.94</v>
      </c>
    </row>
    <row r="320" spans="1:11" ht="18" customHeight="1">
      <c r="A320" s="7" t="s">
        <v>770</v>
      </c>
      <c r="B320" s="404" t="s">
        <v>1283</v>
      </c>
      <c r="C320" s="404"/>
      <c r="D320" s="404"/>
      <c r="E320" s="404"/>
      <c r="F320" s="5">
        <f t="shared" si="14"/>
        <v>10.89</v>
      </c>
      <c r="G320" s="21">
        <f t="shared" si="13"/>
        <v>13.253130000000002</v>
      </c>
      <c r="H320" s="25">
        <v>1400</v>
      </c>
      <c r="I320" s="405">
        <f t="shared" si="12"/>
        <v>2591.82</v>
      </c>
      <c r="J320" s="405"/>
      <c r="K320" s="23">
        <v>10.89</v>
      </c>
    </row>
    <row r="321" spans="1:11" ht="18" customHeight="1">
      <c r="A321" s="7" t="s">
        <v>770</v>
      </c>
      <c r="B321" s="404" t="s">
        <v>1284</v>
      </c>
      <c r="C321" s="404"/>
      <c r="D321" s="404"/>
      <c r="E321" s="404"/>
      <c r="F321" s="5">
        <f t="shared" si="14"/>
        <v>17.62</v>
      </c>
      <c r="G321" s="21">
        <f t="shared" si="13"/>
        <v>21.443540000000002</v>
      </c>
      <c r="H321" s="25">
        <v>1071</v>
      </c>
      <c r="I321" s="405">
        <f t="shared" si="12"/>
        <v>4193.56</v>
      </c>
      <c r="J321" s="405"/>
      <c r="K321" s="23">
        <v>17.62</v>
      </c>
    </row>
    <row r="322" spans="1:11" ht="18" customHeight="1">
      <c r="A322" s="7" t="s">
        <v>770</v>
      </c>
      <c r="B322" s="404" t="s">
        <v>1285</v>
      </c>
      <c r="C322" s="404"/>
      <c r="D322" s="404"/>
      <c r="E322" s="404"/>
      <c r="F322" s="5">
        <f t="shared" si="14"/>
        <v>11.37</v>
      </c>
      <c r="G322" s="21">
        <f t="shared" si="13"/>
        <v>13.83729</v>
      </c>
      <c r="H322" s="25">
        <v>1161</v>
      </c>
      <c r="I322" s="405">
        <f t="shared" si="12"/>
        <v>2706.06</v>
      </c>
      <c r="J322" s="405"/>
      <c r="K322" s="23">
        <v>11.37</v>
      </c>
    </row>
    <row r="323" spans="1:11" ht="18" customHeight="1">
      <c r="A323" s="7" t="s">
        <v>770</v>
      </c>
      <c r="B323" s="404" t="s">
        <v>1286</v>
      </c>
      <c r="C323" s="404"/>
      <c r="D323" s="404"/>
      <c r="E323" s="404"/>
      <c r="F323" s="5">
        <f t="shared" si="14"/>
        <v>22.06</v>
      </c>
      <c r="G323" s="21">
        <f t="shared" si="13"/>
        <v>26.84702</v>
      </c>
      <c r="H323" s="25">
        <v>1009</v>
      </c>
      <c r="I323" s="405">
        <f t="shared" si="12"/>
        <v>5250.28</v>
      </c>
      <c r="J323" s="405"/>
      <c r="K323" s="23">
        <v>22.06</v>
      </c>
    </row>
    <row r="324" spans="1:11" ht="18" customHeight="1">
      <c r="A324" s="7" t="s">
        <v>770</v>
      </c>
      <c r="B324" s="404" t="s">
        <v>1287</v>
      </c>
      <c r="C324" s="404"/>
      <c r="D324" s="404"/>
      <c r="E324" s="404"/>
      <c r="F324" s="5">
        <f t="shared" si="14"/>
        <v>34.47</v>
      </c>
      <c r="G324" s="21">
        <f t="shared" si="13"/>
        <v>41.94999</v>
      </c>
      <c r="H324" s="25">
        <v>1040</v>
      </c>
      <c r="I324" s="405">
        <f t="shared" si="12"/>
        <v>8203.86</v>
      </c>
      <c r="J324" s="405"/>
      <c r="K324" s="23">
        <v>34.47</v>
      </c>
    </row>
    <row r="325" spans="1:11" ht="18" customHeight="1">
      <c r="A325" s="7" t="s">
        <v>770</v>
      </c>
      <c r="B325" s="404" t="s">
        <v>1288</v>
      </c>
      <c r="C325" s="404"/>
      <c r="D325" s="404"/>
      <c r="E325" s="404"/>
      <c r="F325" s="5">
        <f t="shared" si="14"/>
        <v>29.598</v>
      </c>
      <c r="G325" s="21">
        <f t="shared" si="13"/>
        <v>36.020766</v>
      </c>
      <c r="H325" s="25">
        <v>1140</v>
      </c>
      <c r="I325" s="405">
        <f t="shared" si="12"/>
        <v>7044.324</v>
      </c>
      <c r="J325" s="405"/>
      <c r="K325" s="23">
        <v>29.598</v>
      </c>
    </row>
    <row r="326" spans="1:11" ht="18" customHeight="1">
      <c r="A326" s="7" t="s">
        <v>770</v>
      </c>
      <c r="B326" s="404" t="s">
        <v>1289</v>
      </c>
      <c r="C326" s="404"/>
      <c r="D326" s="404"/>
      <c r="E326" s="404"/>
      <c r="F326" s="5">
        <f t="shared" si="14"/>
        <v>29.598</v>
      </c>
      <c r="G326" s="21">
        <f t="shared" si="13"/>
        <v>36.020766</v>
      </c>
      <c r="H326" s="25">
        <v>1140</v>
      </c>
      <c r="I326" s="405">
        <f aca="true" t="shared" si="15" ref="I326:I389">K326*238</f>
        <v>7044.324</v>
      </c>
      <c r="J326" s="405"/>
      <c r="K326" s="23">
        <v>29.598</v>
      </c>
    </row>
    <row r="327" spans="1:11" ht="18" customHeight="1">
      <c r="A327" s="7" t="s">
        <v>770</v>
      </c>
      <c r="B327" s="404" t="s">
        <v>911</v>
      </c>
      <c r="C327" s="404"/>
      <c r="D327" s="404"/>
      <c r="E327" s="404"/>
      <c r="F327" s="5">
        <f t="shared" si="14"/>
        <v>17</v>
      </c>
      <c r="G327" s="21">
        <f aca="true" t="shared" si="16" ref="G327:G385">+F327*$M$4</f>
        <v>20.689</v>
      </c>
      <c r="H327" s="10" t="s">
        <v>991</v>
      </c>
      <c r="I327" s="405">
        <f t="shared" si="15"/>
        <v>4046</v>
      </c>
      <c r="J327" s="405"/>
      <c r="K327" s="23">
        <v>17</v>
      </c>
    </row>
    <row r="328" spans="1:11" ht="18" customHeight="1">
      <c r="A328" s="7" t="s">
        <v>770</v>
      </c>
      <c r="B328" s="404" t="s">
        <v>1290</v>
      </c>
      <c r="C328" s="404"/>
      <c r="D328" s="404"/>
      <c r="E328" s="404"/>
      <c r="F328" s="5">
        <f t="shared" si="14"/>
        <v>21</v>
      </c>
      <c r="G328" s="21">
        <f t="shared" si="16"/>
        <v>25.557000000000002</v>
      </c>
      <c r="H328" s="10" t="s">
        <v>991</v>
      </c>
      <c r="I328" s="405">
        <f t="shared" si="15"/>
        <v>4998</v>
      </c>
      <c r="J328" s="405"/>
      <c r="K328" s="23">
        <v>21</v>
      </c>
    </row>
    <row r="329" spans="1:11" ht="18" customHeight="1">
      <c r="A329" s="7" t="s">
        <v>770</v>
      </c>
      <c r="B329" s="404" t="s">
        <v>1291</v>
      </c>
      <c r="C329" s="404"/>
      <c r="D329" s="404"/>
      <c r="E329" s="404"/>
      <c r="F329" s="5">
        <f aca="true" t="shared" si="17" ref="F329:F392">+K329</f>
        <v>27</v>
      </c>
      <c r="G329" s="21">
        <f t="shared" si="16"/>
        <v>32.859</v>
      </c>
      <c r="H329" s="25">
        <v>1130</v>
      </c>
      <c r="I329" s="405">
        <f t="shared" si="15"/>
        <v>6426</v>
      </c>
      <c r="J329" s="405"/>
      <c r="K329" s="23">
        <v>27</v>
      </c>
    </row>
    <row r="330" spans="1:11" ht="18" customHeight="1">
      <c r="A330" s="7" t="s">
        <v>770</v>
      </c>
      <c r="B330" s="404" t="s">
        <v>1292</v>
      </c>
      <c r="C330" s="404"/>
      <c r="D330" s="404"/>
      <c r="E330" s="404"/>
      <c r="F330" s="5">
        <f t="shared" si="17"/>
        <v>44.69</v>
      </c>
      <c r="G330" s="21">
        <f t="shared" si="16"/>
        <v>54.38773</v>
      </c>
      <c r="H330" s="25">
        <v>718</v>
      </c>
      <c r="I330" s="405">
        <f t="shared" si="15"/>
        <v>10636.22</v>
      </c>
      <c r="J330" s="405"/>
      <c r="K330" s="23">
        <v>44.69</v>
      </c>
    </row>
    <row r="331" spans="1:11" ht="18" customHeight="1">
      <c r="A331" s="7" t="s">
        <v>1293</v>
      </c>
      <c r="B331" s="404" t="s">
        <v>1294</v>
      </c>
      <c r="C331" s="404"/>
      <c r="D331" s="404"/>
      <c r="E331" s="404"/>
      <c r="F331" s="5">
        <f t="shared" si="17"/>
        <v>42</v>
      </c>
      <c r="G331" s="21">
        <f t="shared" si="16"/>
        <v>51.114000000000004</v>
      </c>
      <c r="H331" s="25">
        <v>916</v>
      </c>
      <c r="I331" s="405">
        <f t="shared" si="15"/>
        <v>9996</v>
      </c>
      <c r="J331" s="405"/>
      <c r="K331" s="23">
        <v>42</v>
      </c>
    </row>
    <row r="332" spans="1:11" ht="18" customHeight="1">
      <c r="A332" s="7" t="s">
        <v>1293</v>
      </c>
      <c r="B332" s="404" t="s">
        <v>1295</v>
      </c>
      <c r="C332" s="404"/>
      <c r="D332" s="404"/>
      <c r="E332" s="404"/>
      <c r="F332" s="5">
        <f t="shared" si="17"/>
        <v>42</v>
      </c>
      <c r="G332" s="21">
        <f t="shared" si="16"/>
        <v>51.114000000000004</v>
      </c>
      <c r="H332" s="25">
        <v>978</v>
      </c>
      <c r="I332" s="405">
        <f t="shared" si="15"/>
        <v>9996</v>
      </c>
      <c r="J332" s="405"/>
      <c r="K332" s="23">
        <v>42</v>
      </c>
    </row>
    <row r="333" spans="1:11" ht="18" customHeight="1">
      <c r="A333" s="7" t="s">
        <v>1293</v>
      </c>
      <c r="B333" s="404" t="s">
        <v>1296</v>
      </c>
      <c r="C333" s="404"/>
      <c r="D333" s="404"/>
      <c r="E333" s="404"/>
      <c r="F333" s="5">
        <f t="shared" si="17"/>
        <v>47</v>
      </c>
      <c r="G333" s="21">
        <f t="shared" si="16"/>
        <v>57.199000000000005</v>
      </c>
      <c r="H333" s="10" t="s">
        <v>991</v>
      </c>
      <c r="I333" s="405">
        <f t="shared" si="15"/>
        <v>11186</v>
      </c>
      <c r="J333" s="405"/>
      <c r="K333" s="23">
        <v>47</v>
      </c>
    </row>
    <row r="334" spans="1:11" ht="18" customHeight="1">
      <c r="A334" s="7" t="s">
        <v>1293</v>
      </c>
      <c r="B334" s="404" t="s">
        <v>1297</v>
      </c>
      <c r="C334" s="404"/>
      <c r="D334" s="404"/>
      <c r="E334" s="404"/>
      <c r="F334" s="5">
        <f t="shared" si="17"/>
        <v>42</v>
      </c>
      <c r="G334" s="21">
        <f t="shared" si="16"/>
        <v>51.114000000000004</v>
      </c>
      <c r="H334" s="10" t="s">
        <v>991</v>
      </c>
      <c r="I334" s="405">
        <f t="shared" si="15"/>
        <v>9996</v>
      </c>
      <c r="J334" s="405"/>
      <c r="K334" s="23">
        <v>42</v>
      </c>
    </row>
    <row r="335" spans="1:11" ht="18" customHeight="1">
      <c r="A335" s="7" t="s">
        <v>1293</v>
      </c>
      <c r="B335" s="404" t="s">
        <v>1298</v>
      </c>
      <c r="C335" s="404"/>
      <c r="D335" s="404"/>
      <c r="E335" s="404"/>
      <c r="F335" s="5">
        <f t="shared" si="17"/>
        <v>38</v>
      </c>
      <c r="G335" s="21">
        <f t="shared" si="16"/>
        <v>46.246</v>
      </c>
      <c r="H335" s="25">
        <v>1070</v>
      </c>
      <c r="I335" s="405">
        <f t="shared" si="15"/>
        <v>9044</v>
      </c>
      <c r="J335" s="405"/>
      <c r="K335" s="23">
        <v>38</v>
      </c>
    </row>
    <row r="336" spans="1:11" ht="18" customHeight="1">
      <c r="A336" s="7" t="s">
        <v>1293</v>
      </c>
      <c r="B336" s="404" t="s">
        <v>913</v>
      </c>
      <c r="C336" s="404"/>
      <c r="D336" s="404"/>
      <c r="E336" s="404"/>
      <c r="F336" s="5">
        <f t="shared" si="17"/>
        <v>42.7</v>
      </c>
      <c r="G336" s="21">
        <f t="shared" si="16"/>
        <v>51.965900000000005</v>
      </c>
      <c r="H336" s="25">
        <v>849</v>
      </c>
      <c r="I336" s="405">
        <f t="shared" si="15"/>
        <v>10162.6</v>
      </c>
      <c r="J336" s="405"/>
      <c r="K336" s="23">
        <v>42.7</v>
      </c>
    </row>
    <row r="337" spans="1:11" ht="18" customHeight="1">
      <c r="A337" s="7" t="s">
        <v>1293</v>
      </c>
      <c r="B337" s="404" t="s">
        <v>1299</v>
      </c>
      <c r="C337" s="404"/>
      <c r="D337" s="404"/>
      <c r="E337" s="404"/>
      <c r="F337" s="5">
        <f t="shared" si="17"/>
        <v>38</v>
      </c>
      <c r="G337" s="21">
        <f t="shared" si="16"/>
        <v>46.246</v>
      </c>
      <c r="H337" s="10" t="s">
        <v>991</v>
      </c>
      <c r="I337" s="405">
        <f t="shared" si="15"/>
        <v>9044</v>
      </c>
      <c r="J337" s="405"/>
      <c r="K337" s="23">
        <v>38</v>
      </c>
    </row>
    <row r="338" spans="1:11" ht="18" customHeight="1">
      <c r="A338" s="7" t="s">
        <v>1293</v>
      </c>
      <c r="B338" s="404" t="s">
        <v>1300</v>
      </c>
      <c r="C338" s="404"/>
      <c r="D338" s="404"/>
      <c r="E338" s="404"/>
      <c r="F338" s="5">
        <f t="shared" si="17"/>
        <v>46.025</v>
      </c>
      <c r="G338" s="21">
        <f t="shared" si="16"/>
        <v>56.012425</v>
      </c>
      <c r="H338" s="10" t="s">
        <v>991</v>
      </c>
      <c r="I338" s="405">
        <f t="shared" si="15"/>
        <v>10953.949999999999</v>
      </c>
      <c r="J338" s="405"/>
      <c r="K338" s="23">
        <v>46.025</v>
      </c>
    </row>
    <row r="339" spans="1:11" ht="18" customHeight="1">
      <c r="A339" s="7" t="s">
        <v>1293</v>
      </c>
      <c r="B339" s="404" t="s">
        <v>1301</v>
      </c>
      <c r="C339" s="404"/>
      <c r="D339" s="404"/>
      <c r="E339" s="404"/>
      <c r="F339" s="5">
        <f t="shared" si="17"/>
        <v>39.89</v>
      </c>
      <c r="G339" s="21">
        <f t="shared" si="16"/>
        <v>48.546130000000005</v>
      </c>
      <c r="H339" s="25">
        <v>913</v>
      </c>
      <c r="I339" s="405">
        <f t="shared" si="15"/>
        <v>9493.82</v>
      </c>
      <c r="J339" s="405"/>
      <c r="K339" s="23">
        <v>39.89</v>
      </c>
    </row>
    <row r="340" spans="1:11" ht="18" customHeight="1">
      <c r="A340" s="7" t="s">
        <v>1293</v>
      </c>
      <c r="B340" s="404" t="s">
        <v>1302</v>
      </c>
      <c r="C340" s="404"/>
      <c r="D340" s="404"/>
      <c r="E340" s="404"/>
      <c r="F340" s="5">
        <f t="shared" si="17"/>
        <v>38.93</v>
      </c>
      <c r="G340" s="21">
        <f t="shared" si="16"/>
        <v>47.377810000000004</v>
      </c>
      <c r="H340" s="25">
        <v>930</v>
      </c>
      <c r="I340" s="405">
        <f t="shared" si="15"/>
        <v>9265.34</v>
      </c>
      <c r="J340" s="405"/>
      <c r="K340" s="23">
        <v>38.93</v>
      </c>
    </row>
    <row r="341" spans="1:11" ht="18" customHeight="1">
      <c r="A341" s="7" t="s">
        <v>1293</v>
      </c>
      <c r="B341" s="404" t="s">
        <v>1303</v>
      </c>
      <c r="C341" s="404"/>
      <c r="D341" s="404"/>
      <c r="E341" s="404"/>
      <c r="F341" s="5">
        <f t="shared" si="17"/>
        <v>37.16</v>
      </c>
      <c r="G341" s="21">
        <f t="shared" si="16"/>
        <v>45.22372</v>
      </c>
      <c r="H341" s="25">
        <v>920</v>
      </c>
      <c r="I341" s="405">
        <f t="shared" si="15"/>
        <v>8844.08</v>
      </c>
      <c r="J341" s="405"/>
      <c r="K341" s="23">
        <v>37.16</v>
      </c>
    </row>
    <row r="342" spans="1:11" ht="18" customHeight="1">
      <c r="A342" s="7" t="s">
        <v>1293</v>
      </c>
      <c r="B342" s="404" t="s">
        <v>1304</v>
      </c>
      <c r="C342" s="404"/>
      <c r="D342" s="404"/>
      <c r="E342" s="404"/>
      <c r="F342" s="5">
        <f t="shared" si="17"/>
        <v>42</v>
      </c>
      <c r="G342" s="21">
        <f t="shared" si="16"/>
        <v>51.114000000000004</v>
      </c>
      <c r="H342" s="25">
        <v>920</v>
      </c>
      <c r="I342" s="405">
        <f t="shared" si="15"/>
        <v>9996</v>
      </c>
      <c r="J342" s="405"/>
      <c r="K342" s="23">
        <v>42</v>
      </c>
    </row>
    <row r="343" spans="1:11" ht="18" customHeight="1">
      <c r="A343" s="7" t="s">
        <v>1293</v>
      </c>
      <c r="B343" s="404" t="s">
        <v>1305</v>
      </c>
      <c r="C343" s="404"/>
      <c r="D343" s="404"/>
      <c r="E343" s="404"/>
      <c r="F343" s="5">
        <f t="shared" si="17"/>
        <v>42</v>
      </c>
      <c r="G343" s="21">
        <f t="shared" si="16"/>
        <v>51.114000000000004</v>
      </c>
      <c r="H343" s="10" t="s">
        <v>991</v>
      </c>
      <c r="I343" s="405">
        <f t="shared" si="15"/>
        <v>9996</v>
      </c>
      <c r="J343" s="405"/>
      <c r="K343" s="23">
        <v>42</v>
      </c>
    </row>
    <row r="344" spans="1:11" ht="18" customHeight="1">
      <c r="A344" s="7" t="s">
        <v>1293</v>
      </c>
      <c r="B344" s="404" t="s">
        <v>1306</v>
      </c>
      <c r="C344" s="404"/>
      <c r="D344" s="404"/>
      <c r="E344" s="404"/>
      <c r="F344" s="5">
        <f t="shared" si="17"/>
        <v>42</v>
      </c>
      <c r="G344" s="21">
        <f t="shared" si="16"/>
        <v>51.114000000000004</v>
      </c>
      <c r="H344" s="10" t="s">
        <v>991</v>
      </c>
      <c r="I344" s="405">
        <f t="shared" si="15"/>
        <v>9996</v>
      </c>
      <c r="J344" s="405"/>
      <c r="K344" s="23">
        <v>42</v>
      </c>
    </row>
    <row r="345" spans="1:11" ht="18" customHeight="1">
      <c r="A345" s="7" t="s">
        <v>1293</v>
      </c>
      <c r="B345" s="404" t="s">
        <v>1307</v>
      </c>
      <c r="C345" s="404"/>
      <c r="D345" s="404"/>
      <c r="E345" s="404"/>
      <c r="F345" s="5">
        <f t="shared" si="17"/>
        <v>40.5</v>
      </c>
      <c r="G345" s="21">
        <f t="shared" si="16"/>
        <v>49.288500000000006</v>
      </c>
      <c r="H345" s="25">
        <v>981</v>
      </c>
      <c r="I345" s="405">
        <f t="shared" si="15"/>
        <v>9639</v>
      </c>
      <c r="J345" s="405"/>
      <c r="K345" s="23">
        <v>40.5</v>
      </c>
    </row>
    <row r="346" spans="1:11" ht="18" customHeight="1">
      <c r="A346" s="7" t="s">
        <v>1293</v>
      </c>
      <c r="B346" s="404" t="s">
        <v>1308</v>
      </c>
      <c r="C346" s="404"/>
      <c r="D346" s="404"/>
      <c r="E346" s="404"/>
      <c r="F346" s="5">
        <f t="shared" si="17"/>
        <v>37.12</v>
      </c>
      <c r="G346" s="21">
        <f t="shared" si="16"/>
        <v>45.17504</v>
      </c>
      <c r="H346" s="25">
        <v>950</v>
      </c>
      <c r="I346" s="405">
        <f t="shared" si="15"/>
        <v>8834.56</v>
      </c>
      <c r="J346" s="405"/>
      <c r="K346" s="23">
        <v>37.12</v>
      </c>
    </row>
    <row r="347" spans="1:11" ht="18" customHeight="1">
      <c r="A347" s="7" t="s">
        <v>1293</v>
      </c>
      <c r="B347" s="404" t="s">
        <v>1309</v>
      </c>
      <c r="C347" s="404"/>
      <c r="D347" s="404"/>
      <c r="E347" s="404"/>
      <c r="F347" s="5">
        <f t="shared" si="17"/>
        <v>38</v>
      </c>
      <c r="G347" s="21">
        <f t="shared" si="16"/>
        <v>46.246</v>
      </c>
      <c r="H347" s="10" t="s">
        <v>991</v>
      </c>
      <c r="I347" s="405">
        <f t="shared" si="15"/>
        <v>9044</v>
      </c>
      <c r="J347" s="405"/>
      <c r="K347" s="23">
        <v>38</v>
      </c>
    </row>
    <row r="348" spans="1:11" ht="18" customHeight="1">
      <c r="A348" s="7" t="s">
        <v>1293</v>
      </c>
      <c r="B348" s="404" t="s">
        <v>913</v>
      </c>
      <c r="C348" s="404"/>
      <c r="D348" s="404"/>
      <c r="E348" s="404"/>
      <c r="F348" s="5">
        <f t="shared" si="17"/>
        <v>47</v>
      </c>
      <c r="G348" s="21">
        <f t="shared" si="16"/>
        <v>57.199000000000005</v>
      </c>
      <c r="H348" s="10" t="s">
        <v>991</v>
      </c>
      <c r="I348" s="405">
        <f t="shared" si="15"/>
        <v>11186</v>
      </c>
      <c r="J348" s="405"/>
      <c r="K348" s="23">
        <v>47</v>
      </c>
    </row>
    <row r="349" spans="1:11" ht="18" customHeight="1">
      <c r="A349" s="7" t="s">
        <v>1293</v>
      </c>
      <c r="B349" s="404" t="s">
        <v>1310</v>
      </c>
      <c r="C349" s="404"/>
      <c r="D349" s="404"/>
      <c r="E349" s="404"/>
      <c r="F349" s="5">
        <f t="shared" si="17"/>
        <v>42</v>
      </c>
      <c r="G349" s="21">
        <f t="shared" si="16"/>
        <v>51.114000000000004</v>
      </c>
      <c r="H349" s="25">
        <v>850</v>
      </c>
      <c r="I349" s="405">
        <f t="shared" si="15"/>
        <v>9996</v>
      </c>
      <c r="J349" s="405"/>
      <c r="K349" s="23">
        <v>42</v>
      </c>
    </row>
    <row r="350" spans="1:11" ht="18" customHeight="1">
      <c r="A350" s="7" t="s">
        <v>1293</v>
      </c>
      <c r="B350" s="404" t="s">
        <v>1311</v>
      </c>
      <c r="C350" s="404"/>
      <c r="D350" s="404"/>
      <c r="E350" s="404"/>
      <c r="F350" s="5">
        <f t="shared" si="17"/>
        <v>40.56</v>
      </c>
      <c r="G350" s="21">
        <f t="shared" si="16"/>
        <v>49.361520000000006</v>
      </c>
      <c r="H350" s="25">
        <v>916</v>
      </c>
      <c r="I350" s="405">
        <f t="shared" si="15"/>
        <v>9653.28</v>
      </c>
      <c r="J350" s="405"/>
      <c r="K350" s="23">
        <v>40.56</v>
      </c>
    </row>
    <row r="351" spans="1:11" ht="18" customHeight="1">
      <c r="A351" s="7" t="s">
        <v>1293</v>
      </c>
      <c r="B351" s="404" t="s">
        <v>1312</v>
      </c>
      <c r="C351" s="404"/>
      <c r="D351" s="404"/>
      <c r="E351" s="404"/>
      <c r="F351" s="5">
        <f t="shared" si="17"/>
        <v>40.5</v>
      </c>
      <c r="G351" s="21">
        <f t="shared" si="16"/>
        <v>49.288500000000006</v>
      </c>
      <c r="H351" s="25">
        <v>834</v>
      </c>
      <c r="I351" s="405">
        <f t="shared" si="15"/>
        <v>9639</v>
      </c>
      <c r="J351" s="405"/>
      <c r="K351" s="23">
        <v>40.5</v>
      </c>
    </row>
    <row r="352" spans="1:11" ht="18" customHeight="1">
      <c r="A352" s="7" t="s">
        <v>1293</v>
      </c>
      <c r="B352" s="404" t="s">
        <v>1313</v>
      </c>
      <c r="C352" s="404"/>
      <c r="D352" s="404"/>
      <c r="E352" s="404"/>
      <c r="F352" s="5">
        <f t="shared" si="17"/>
        <v>42.06</v>
      </c>
      <c r="G352" s="21">
        <f t="shared" si="16"/>
        <v>51.187020000000004</v>
      </c>
      <c r="H352" s="25">
        <v>913</v>
      </c>
      <c r="I352" s="405">
        <f t="shared" si="15"/>
        <v>10010.28</v>
      </c>
      <c r="J352" s="405"/>
      <c r="K352" s="23">
        <v>42.06</v>
      </c>
    </row>
    <row r="353" spans="1:11" ht="18" customHeight="1">
      <c r="A353" s="7" t="s">
        <v>1293</v>
      </c>
      <c r="B353" s="404" t="s">
        <v>1314</v>
      </c>
      <c r="C353" s="404"/>
      <c r="D353" s="404"/>
      <c r="E353" s="404"/>
      <c r="F353" s="5">
        <f t="shared" si="17"/>
        <v>12.44</v>
      </c>
      <c r="G353" s="21">
        <f t="shared" si="16"/>
        <v>15.13948</v>
      </c>
      <c r="H353" s="25">
        <v>1287</v>
      </c>
      <c r="I353" s="405">
        <f t="shared" si="15"/>
        <v>2960.72</v>
      </c>
      <c r="J353" s="405"/>
      <c r="K353" s="23">
        <v>12.44</v>
      </c>
    </row>
    <row r="354" spans="1:11" ht="18" customHeight="1">
      <c r="A354" s="7" t="s">
        <v>1293</v>
      </c>
      <c r="B354" s="404" t="s">
        <v>914</v>
      </c>
      <c r="C354" s="404"/>
      <c r="D354" s="404"/>
      <c r="E354" s="404"/>
      <c r="F354" s="5">
        <f t="shared" si="17"/>
        <v>42</v>
      </c>
      <c r="G354" s="21">
        <f t="shared" si="16"/>
        <v>51.114000000000004</v>
      </c>
      <c r="H354" s="10" t="s">
        <v>991</v>
      </c>
      <c r="I354" s="405">
        <f t="shared" si="15"/>
        <v>9996</v>
      </c>
      <c r="J354" s="405"/>
      <c r="K354" s="23">
        <v>42</v>
      </c>
    </row>
    <row r="355" spans="1:11" ht="18" customHeight="1">
      <c r="A355" s="7" t="s">
        <v>1293</v>
      </c>
      <c r="B355" s="404" t="s">
        <v>1315</v>
      </c>
      <c r="C355" s="404"/>
      <c r="D355" s="404"/>
      <c r="E355" s="404"/>
      <c r="F355" s="5">
        <f t="shared" si="17"/>
        <v>47</v>
      </c>
      <c r="G355" s="21">
        <f t="shared" si="16"/>
        <v>57.199000000000005</v>
      </c>
      <c r="H355" s="10" t="s">
        <v>991</v>
      </c>
      <c r="I355" s="405">
        <f t="shared" si="15"/>
        <v>11186</v>
      </c>
      <c r="J355" s="405"/>
      <c r="K355" s="23">
        <v>47</v>
      </c>
    </row>
    <row r="356" spans="1:11" ht="18" customHeight="1">
      <c r="A356" s="7" t="s">
        <v>1293</v>
      </c>
      <c r="B356" s="404" t="s">
        <v>1316</v>
      </c>
      <c r="C356" s="404"/>
      <c r="D356" s="404"/>
      <c r="E356" s="404"/>
      <c r="F356" s="5">
        <f t="shared" si="17"/>
        <v>40.5</v>
      </c>
      <c r="G356" s="21">
        <f t="shared" si="16"/>
        <v>49.288500000000006</v>
      </c>
      <c r="H356" s="25">
        <v>903</v>
      </c>
      <c r="I356" s="405">
        <f t="shared" si="15"/>
        <v>9639</v>
      </c>
      <c r="J356" s="405"/>
      <c r="K356" s="23">
        <v>40.5</v>
      </c>
    </row>
    <row r="357" spans="1:11" ht="18" customHeight="1">
      <c r="A357" s="7" t="s">
        <v>1293</v>
      </c>
      <c r="B357" s="404" t="s">
        <v>1317</v>
      </c>
      <c r="C357" s="404"/>
      <c r="D357" s="404"/>
      <c r="E357" s="404"/>
      <c r="F357" s="5">
        <f t="shared" si="17"/>
        <v>40.51</v>
      </c>
      <c r="G357" s="21">
        <f t="shared" si="16"/>
        <v>49.300670000000004</v>
      </c>
      <c r="H357" s="25">
        <v>880</v>
      </c>
      <c r="I357" s="405">
        <f t="shared" si="15"/>
        <v>9641.38</v>
      </c>
      <c r="J357" s="405"/>
      <c r="K357" s="23">
        <v>40.51</v>
      </c>
    </row>
    <row r="358" spans="1:11" ht="18" customHeight="1">
      <c r="A358" s="7" t="s">
        <v>1293</v>
      </c>
      <c r="B358" s="404" t="s">
        <v>915</v>
      </c>
      <c r="C358" s="404"/>
      <c r="D358" s="404"/>
      <c r="E358" s="404"/>
      <c r="F358" s="5">
        <f t="shared" si="17"/>
        <v>42</v>
      </c>
      <c r="G358" s="21">
        <f t="shared" si="16"/>
        <v>51.114000000000004</v>
      </c>
      <c r="H358" s="10" t="s">
        <v>991</v>
      </c>
      <c r="I358" s="405">
        <f t="shared" si="15"/>
        <v>9996</v>
      </c>
      <c r="J358" s="405"/>
      <c r="K358" s="23">
        <v>42</v>
      </c>
    </row>
    <row r="359" spans="1:11" ht="18" customHeight="1">
      <c r="A359" s="7" t="s">
        <v>1293</v>
      </c>
      <c r="B359" s="404" t="s">
        <v>916</v>
      </c>
      <c r="C359" s="404"/>
      <c r="D359" s="404"/>
      <c r="E359" s="404"/>
      <c r="F359" s="5">
        <f t="shared" si="17"/>
        <v>42</v>
      </c>
      <c r="G359" s="21">
        <f t="shared" si="16"/>
        <v>51.114000000000004</v>
      </c>
      <c r="H359" s="25">
        <v>750</v>
      </c>
      <c r="I359" s="405">
        <f t="shared" si="15"/>
        <v>9996</v>
      </c>
      <c r="J359" s="405"/>
      <c r="K359" s="23">
        <v>42</v>
      </c>
    </row>
    <row r="360" spans="1:11" ht="18" customHeight="1">
      <c r="A360" s="7" t="s">
        <v>1293</v>
      </c>
      <c r="B360" s="404" t="s">
        <v>1318</v>
      </c>
      <c r="C360" s="404"/>
      <c r="D360" s="404"/>
      <c r="E360" s="404"/>
      <c r="F360" s="5">
        <f t="shared" si="17"/>
        <v>28</v>
      </c>
      <c r="G360" s="21">
        <f t="shared" si="16"/>
        <v>34.076</v>
      </c>
      <c r="H360" s="25">
        <v>1000</v>
      </c>
      <c r="I360" s="405">
        <f t="shared" si="15"/>
        <v>6664</v>
      </c>
      <c r="J360" s="405"/>
      <c r="K360" s="23">
        <v>28</v>
      </c>
    </row>
    <row r="361" spans="1:11" ht="18" customHeight="1">
      <c r="A361" s="7" t="s">
        <v>1293</v>
      </c>
      <c r="B361" s="404" t="s">
        <v>1319</v>
      </c>
      <c r="C361" s="404"/>
      <c r="D361" s="404"/>
      <c r="E361" s="404"/>
      <c r="F361" s="5">
        <f t="shared" si="17"/>
        <v>16.75</v>
      </c>
      <c r="G361" s="21">
        <f t="shared" si="16"/>
        <v>20.38475</v>
      </c>
      <c r="H361" s="25">
        <v>650</v>
      </c>
      <c r="I361" s="405">
        <f t="shared" si="15"/>
        <v>3986.5</v>
      </c>
      <c r="J361" s="405"/>
      <c r="K361" s="23">
        <v>16.75</v>
      </c>
    </row>
    <row r="362" spans="1:11" ht="18" customHeight="1">
      <c r="A362" s="7" t="s">
        <v>1293</v>
      </c>
      <c r="B362" s="404" t="s">
        <v>1320</v>
      </c>
      <c r="C362" s="404"/>
      <c r="D362" s="404"/>
      <c r="E362" s="404"/>
      <c r="F362" s="5">
        <f t="shared" si="17"/>
        <v>11</v>
      </c>
      <c r="G362" s="21">
        <f t="shared" si="16"/>
        <v>13.387</v>
      </c>
      <c r="H362" s="25">
        <v>0.97</v>
      </c>
      <c r="I362" s="405">
        <f t="shared" si="15"/>
        <v>2618</v>
      </c>
      <c r="J362" s="405"/>
      <c r="K362" s="23">
        <v>11</v>
      </c>
    </row>
    <row r="363" spans="1:11" ht="18" customHeight="1">
      <c r="A363" s="7" t="s">
        <v>1293</v>
      </c>
      <c r="B363" s="404" t="s">
        <v>1321</v>
      </c>
      <c r="C363" s="404"/>
      <c r="D363" s="404"/>
      <c r="E363" s="404"/>
      <c r="F363" s="5">
        <f t="shared" si="17"/>
        <v>28.25</v>
      </c>
      <c r="G363" s="21">
        <f t="shared" si="16"/>
        <v>34.380250000000004</v>
      </c>
      <c r="H363" s="25">
        <v>1.521</v>
      </c>
      <c r="I363" s="405">
        <f t="shared" si="15"/>
        <v>6723.5</v>
      </c>
      <c r="J363" s="405"/>
      <c r="K363" s="23">
        <v>28.25</v>
      </c>
    </row>
    <row r="364" spans="1:11" ht="18" customHeight="1">
      <c r="A364" s="7" t="s">
        <v>1293</v>
      </c>
      <c r="B364" s="404" t="s">
        <v>1322</v>
      </c>
      <c r="C364" s="404"/>
      <c r="D364" s="404"/>
      <c r="E364" s="404"/>
      <c r="F364" s="5">
        <f t="shared" si="17"/>
        <v>28.25</v>
      </c>
      <c r="G364" s="21">
        <f t="shared" si="16"/>
        <v>34.380250000000004</v>
      </c>
      <c r="H364" s="25">
        <v>901</v>
      </c>
      <c r="I364" s="405">
        <f t="shared" si="15"/>
        <v>6723.5</v>
      </c>
      <c r="J364" s="405"/>
      <c r="K364" s="23">
        <v>28.25</v>
      </c>
    </row>
    <row r="365" spans="1:11" ht="18" customHeight="1">
      <c r="A365" s="7" t="s">
        <v>1293</v>
      </c>
      <c r="B365" s="404" t="s">
        <v>1323</v>
      </c>
      <c r="C365" s="404"/>
      <c r="D365" s="404"/>
      <c r="E365" s="404"/>
      <c r="F365" s="5">
        <f t="shared" si="17"/>
        <v>35.34</v>
      </c>
      <c r="G365" s="21">
        <f t="shared" si="16"/>
        <v>43.00878000000001</v>
      </c>
      <c r="H365" s="25">
        <v>870</v>
      </c>
      <c r="I365" s="405">
        <f t="shared" si="15"/>
        <v>8410.92</v>
      </c>
      <c r="J365" s="405"/>
      <c r="K365" s="23">
        <v>35.34</v>
      </c>
    </row>
    <row r="366" spans="1:11" ht="18" customHeight="1">
      <c r="A366" s="7" t="s">
        <v>1293</v>
      </c>
      <c r="B366" s="404" t="s">
        <v>1324</v>
      </c>
      <c r="C366" s="404"/>
      <c r="D366" s="404"/>
      <c r="E366" s="404"/>
      <c r="F366" s="5">
        <f t="shared" si="17"/>
        <v>44.31</v>
      </c>
      <c r="G366" s="21">
        <f t="shared" si="16"/>
        <v>53.925270000000005</v>
      </c>
      <c r="H366" s="25">
        <v>700</v>
      </c>
      <c r="I366" s="405">
        <f t="shared" si="15"/>
        <v>10545.78</v>
      </c>
      <c r="J366" s="405"/>
      <c r="K366" s="23">
        <v>44.31</v>
      </c>
    </row>
    <row r="367" spans="1:11" ht="18" customHeight="1">
      <c r="A367" s="7" t="s">
        <v>1293</v>
      </c>
      <c r="B367" s="404" t="s">
        <v>1325</v>
      </c>
      <c r="C367" s="404"/>
      <c r="D367" s="404"/>
      <c r="E367" s="404"/>
      <c r="F367" s="5">
        <f t="shared" si="17"/>
        <v>47</v>
      </c>
      <c r="G367" s="21">
        <f t="shared" si="16"/>
        <v>57.199000000000005</v>
      </c>
      <c r="H367" s="25">
        <v>700</v>
      </c>
      <c r="I367" s="405">
        <f t="shared" si="15"/>
        <v>11186</v>
      </c>
      <c r="J367" s="405"/>
      <c r="K367" s="23">
        <v>47</v>
      </c>
    </row>
    <row r="368" spans="1:11" ht="18" customHeight="1">
      <c r="A368" s="7" t="s">
        <v>1293</v>
      </c>
      <c r="B368" s="404" t="s">
        <v>1326</v>
      </c>
      <c r="C368" s="404"/>
      <c r="D368" s="404"/>
      <c r="E368" s="404"/>
      <c r="F368" s="5">
        <f t="shared" si="17"/>
        <v>33</v>
      </c>
      <c r="G368" s="21">
        <f t="shared" si="16"/>
        <v>40.161</v>
      </c>
      <c r="H368" s="10" t="s">
        <v>991</v>
      </c>
      <c r="I368" s="405">
        <f t="shared" si="15"/>
        <v>7854</v>
      </c>
      <c r="J368" s="405"/>
      <c r="K368" s="23">
        <v>33</v>
      </c>
    </row>
    <row r="369" spans="1:11" ht="18" customHeight="1">
      <c r="A369" s="7" t="s">
        <v>1007</v>
      </c>
      <c r="B369" s="404" t="s">
        <v>919</v>
      </c>
      <c r="C369" s="404"/>
      <c r="D369" s="404"/>
      <c r="E369" s="404"/>
      <c r="F369" s="5">
        <v>20</v>
      </c>
      <c r="G369" s="21">
        <f t="shared" si="16"/>
        <v>24.340000000000003</v>
      </c>
      <c r="H369" s="25">
        <v>80</v>
      </c>
      <c r="I369" s="405">
        <f t="shared" si="15"/>
        <v>4046</v>
      </c>
      <c r="J369" s="405"/>
      <c r="K369" s="23">
        <v>17</v>
      </c>
    </row>
    <row r="370" spans="1:11" ht="18" customHeight="1">
      <c r="A370" s="7" t="s">
        <v>1007</v>
      </c>
      <c r="B370" s="404" t="s">
        <v>1327</v>
      </c>
      <c r="C370" s="404"/>
      <c r="D370" s="404"/>
      <c r="E370" s="404"/>
      <c r="F370" s="5">
        <v>20</v>
      </c>
      <c r="G370" s="21">
        <f t="shared" si="16"/>
        <v>24.340000000000003</v>
      </c>
      <c r="H370" s="25">
        <v>250</v>
      </c>
      <c r="I370" s="405">
        <f t="shared" si="15"/>
        <v>4046</v>
      </c>
      <c r="J370" s="405"/>
      <c r="K370" s="23">
        <v>17</v>
      </c>
    </row>
    <row r="371" spans="1:11" ht="18" customHeight="1">
      <c r="A371" s="7" t="s">
        <v>1007</v>
      </c>
      <c r="B371" s="404" t="s">
        <v>921</v>
      </c>
      <c r="C371" s="404"/>
      <c r="D371" s="404"/>
      <c r="E371" s="404"/>
      <c r="F371" s="5">
        <f t="shared" si="17"/>
        <v>12</v>
      </c>
      <c r="G371" s="21">
        <f t="shared" si="16"/>
        <v>14.604000000000001</v>
      </c>
      <c r="H371" s="25">
        <v>220</v>
      </c>
      <c r="I371" s="405">
        <f t="shared" si="15"/>
        <v>2856</v>
      </c>
      <c r="J371" s="405"/>
      <c r="K371" s="23">
        <v>12</v>
      </c>
    </row>
    <row r="372" spans="1:11" ht="18" customHeight="1">
      <c r="A372" s="7" t="s">
        <v>1007</v>
      </c>
      <c r="B372" s="404" t="s">
        <v>922</v>
      </c>
      <c r="C372" s="404"/>
      <c r="D372" s="404"/>
      <c r="E372" s="404"/>
      <c r="F372" s="5">
        <f t="shared" si="17"/>
        <v>42</v>
      </c>
      <c r="G372" s="21">
        <f t="shared" si="16"/>
        <v>51.114000000000004</v>
      </c>
      <c r="H372" s="25">
        <v>910</v>
      </c>
      <c r="I372" s="405">
        <f t="shared" si="15"/>
        <v>9996</v>
      </c>
      <c r="J372" s="405"/>
      <c r="K372" s="23">
        <v>42</v>
      </c>
    </row>
    <row r="373" spans="1:11" ht="18" customHeight="1">
      <c r="A373" s="7" t="s">
        <v>1007</v>
      </c>
      <c r="B373" s="404" t="s">
        <v>1328</v>
      </c>
      <c r="C373" s="404"/>
      <c r="D373" s="404"/>
      <c r="E373" s="404"/>
      <c r="F373" s="5">
        <f t="shared" si="17"/>
        <v>15</v>
      </c>
      <c r="G373" s="21">
        <f t="shared" si="16"/>
        <v>18.255000000000003</v>
      </c>
      <c r="H373" s="25">
        <v>946</v>
      </c>
      <c r="I373" s="405">
        <f t="shared" si="15"/>
        <v>3570</v>
      </c>
      <c r="J373" s="405"/>
      <c r="K373" s="23">
        <v>15</v>
      </c>
    </row>
    <row r="374" spans="1:11" ht="18" customHeight="1">
      <c r="A374" s="7" t="s">
        <v>1007</v>
      </c>
      <c r="B374" s="404" t="s">
        <v>1329</v>
      </c>
      <c r="C374" s="404"/>
      <c r="D374" s="404"/>
      <c r="E374" s="404"/>
      <c r="F374" s="5">
        <f t="shared" si="17"/>
        <v>18.48</v>
      </c>
      <c r="G374" s="21">
        <f t="shared" si="16"/>
        <v>22.490160000000003</v>
      </c>
      <c r="H374" s="25">
        <v>1020</v>
      </c>
      <c r="I374" s="405">
        <f t="shared" si="15"/>
        <v>4398.24</v>
      </c>
      <c r="J374" s="405"/>
      <c r="K374" s="23">
        <v>18.48</v>
      </c>
    </row>
    <row r="375" spans="1:11" ht="18" customHeight="1">
      <c r="A375" s="7" t="s">
        <v>1007</v>
      </c>
      <c r="B375" s="404" t="s">
        <v>1330</v>
      </c>
      <c r="C375" s="404"/>
      <c r="D375" s="404"/>
      <c r="E375" s="404"/>
      <c r="F375" s="5">
        <f t="shared" si="17"/>
        <v>21</v>
      </c>
      <c r="G375" s="21">
        <f t="shared" si="16"/>
        <v>25.557000000000002</v>
      </c>
      <c r="H375" s="25">
        <v>1000</v>
      </c>
      <c r="I375" s="405">
        <f t="shared" si="15"/>
        <v>4998</v>
      </c>
      <c r="J375" s="405"/>
      <c r="K375" s="23">
        <v>21</v>
      </c>
    </row>
    <row r="376" spans="1:11" ht="18" customHeight="1">
      <c r="A376" s="7" t="s">
        <v>1007</v>
      </c>
      <c r="B376" s="404" t="s">
        <v>1331</v>
      </c>
      <c r="C376" s="404"/>
      <c r="D376" s="404"/>
      <c r="E376" s="404"/>
      <c r="F376" s="5">
        <f t="shared" si="17"/>
        <v>67.71</v>
      </c>
      <c r="G376" s="21">
        <f t="shared" si="16"/>
        <v>82.40307</v>
      </c>
      <c r="H376" s="25">
        <v>640</v>
      </c>
      <c r="I376" s="405">
        <f t="shared" si="15"/>
        <v>16114.979999999998</v>
      </c>
      <c r="J376" s="405"/>
      <c r="K376" s="23">
        <v>67.71</v>
      </c>
    </row>
    <row r="377" spans="1:11" ht="18" customHeight="1">
      <c r="A377" s="7" t="s">
        <v>1007</v>
      </c>
      <c r="B377" s="404" t="s">
        <v>1332</v>
      </c>
      <c r="C377" s="404"/>
      <c r="D377" s="404"/>
      <c r="E377" s="404"/>
      <c r="F377" s="5">
        <f t="shared" si="17"/>
        <v>23.02</v>
      </c>
      <c r="G377" s="21">
        <f t="shared" si="16"/>
        <v>28.015340000000002</v>
      </c>
      <c r="H377" s="25">
        <v>998</v>
      </c>
      <c r="I377" s="405">
        <f t="shared" si="15"/>
        <v>5478.76</v>
      </c>
      <c r="J377" s="405"/>
      <c r="K377" s="23">
        <v>23.02</v>
      </c>
    </row>
    <row r="378" spans="1:11" ht="18" customHeight="1">
      <c r="A378" s="7" t="s">
        <v>1007</v>
      </c>
      <c r="B378" s="404" t="s">
        <v>1333</v>
      </c>
      <c r="C378" s="404"/>
      <c r="D378" s="404"/>
      <c r="E378" s="404"/>
      <c r="F378" s="5">
        <f t="shared" si="17"/>
        <v>47.96</v>
      </c>
      <c r="G378" s="21">
        <f t="shared" si="16"/>
        <v>58.36732000000001</v>
      </c>
      <c r="H378" s="25">
        <v>646</v>
      </c>
      <c r="I378" s="405">
        <f t="shared" si="15"/>
        <v>11414.48</v>
      </c>
      <c r="J378" s="405"/>
      <c r="K378" s="23">
        <v>47.96</v>
      </c>
    </row>
    <row r="379" spans="1:11" ht="18" customHeight="1">
      <c r="A379" s="7" t="s">
        <v>1007</v>
      </c>
      <c r="B379" s="404" t="s">
        <v>1334</v>
      </c>
      <c r="C379" s="404"/>
      <c r="D379" s="404"/>
      <c r="E379" s="404"/>
      <c r="F379" s="5">
        <f t="shared" si="17"/>
        <v>44.63</v>
      </c>
      <c r="G379" s="21">
        <f t="shared" si="16"/>
        <v>54.314710000000005</v>
      </c>
      <c r="H379" s="25">
        <v>660</v>
      </c>
      <c r="I379" s="405">
        <f t="shared" si="15"/>
        <v>10621.94</v>
      </c>
      <c r="J379" s="405"/>
      <c r="K379" s="23">
        <v>44.63</v>
      </c>
    </row>
    <row r="380" spans="1:11" ht="18" customHeight="1">
      <c r="A380" s="7" t="s">
        <v>1007</v>
      </c>
      <c r="B380" s="404" t="s">
        <v>1335</v>
      </c>
      <c r="C380" s="404"/>
      <c r="D380" s="404"/>
      <c r="E380" s="404"/>
      <c r="F380" s="5">
        <f t="shared" si="17"/>
        <v>39.05</v>
      </c>
      <c r="G380" s="21">
        <f t="shared" si="16"/>
        <v>47.52385</v>
      </c>
      <c r="H380" s="25">
        <v>1113</v>
      </c>
      <c r="I380" s="405">
        <f t="shared" si="15"/>
        <v>9293.9</v>
      </c>
      <c r="J380" s="405"/>
      <c r="K380" s="23">
        <v>39.05</v>
      </c>
    </row>
    <row r="381" spans="1:11" ht="18" customHeight="1">
      <c r="A381" s="7" t="s">
        <v>1007</v>
      </c>
      <c r="B381" s="404" t="s">
        <v>1336</v>
      </c>
      <c r="C381" s="404"/>
      <c r="D381" s="404"/>
      <c r="E381" s="404"/>
      <c r="F381" s="5">
        <f t="shared" si="17"/>
        <v>13</v>
      </c>
      <c r="G381" s="21">
        <f t="shared" si="16"/>
        <v>15.821000000000002</v>
      </c>
      <c r="H381" s="10" t="s">
        <v>991</v>
      </c>
      <c r="I381" s="405">
        <f t="shared" si="15"/>
        <v>3094</v>
      </c>
      <c r="J381" s="405"/>
      <c r="K381" s="23">
        <v>13</v>
      </c>
    </row>
    <row r="382" spans="1:11" ht="18" customHeight="1">
      <c r="A382" s="7" t="s">
        <v>1007</v>
      </c>
      <c r="B382" s="404" t="s">
        <v>926</v>
      </c>
      <c r="C382" s="404"/>
      <c r="D382" s="404"/>
      <c r="E382" s="404"/>
      <c r="F382" s="5">
        <v>45</v>
      </c>
      <c r="G382" s="21">
        <f t="shared" si="16"/>
        <v>54.765</v>
      </c>
      <c r="H382" s="25">
        <v>900</v>
      </c>
      <c r="I382" s="405">
        <f t="shared" si="15"/>
        <v>10110.24</v>
      </c>
      <c r="J382" s="405"/>
      <c r="K382" s="23">
        <v>42.48</v>
      </c>
    </row>
    <row r="383" spans="1:11" ht="18" customHeight="1">
      <c r="A383" s="7" t="s">
        <v>1007</v>
      </c>
      <c r="B383" s="404" t="s">
        <v>1337</v>
      </c>
      <c r="C383" s="404"/>
      <c r="D383" s="404"/>
      <c r="E383" s="404"/>
      <c r="F383" s="5">
        <f t="shared" si="17"/>
        <v>17.8</v>
      </c>
      <c r="G383" s="21">
        <f t="shared" si="16"/>
        <v>21.6626</v>
      </c>
      <c r="H383" s="10" t="s">
        <v>991</v>
      </c>
      <c r="I383" s="405">
        <f t="shared" si="15"/>
        <v>4236.400000000001</v>
      </c>
      <c r="J383" s="405"/>
      <c r="K383" s="23">
        <v>17.8</v>
      </c>
    </row>
    <row r="384" spans="1:11" ht="18" customHeight="1">
      <c r="A384" s="7" t="s">
        <v>1007</v>
      </c>
      <c r="B384" s="404" t="s">
        <v>1338</v>
      </c>
      <c r="C384" s="404"/>
      <c r="D384" s="404"/>
      <c r="E384" s="404"/>
      <c r="F384" s="5">
        <f t="shared" si="17"/>
        <v>34.91</v>
      </c>
      <c r="G384" s="21">
        <f t="shared" si="16"/>
        <v>42.48547</v>
      </c>
      <c r="H384" s="25">
        <v>1001</v>
      </c>
      <c r="I384" s="405">
        <f t="shared" si="15"/>
        <v>8308.58</v>
      </c>
      <c r="J384" s="405"/>
      <c r="K384" s="23">
        <v>34.91</v>
      </c>
    </row>
    <row r="385" spans="1:11" ht="18" customHeight="1">
      <c r="A385" s="7" t="s">
        <v>1007</v>
      </c>
      <c r="B385" s="404" t="s">
        <v>928</v>
      </c>
      <c r="C385" s="404"/>
      <c r="D385" s="404"/>
      <c r="E385" s="404"/>
      <c r="F385" s="5">
        <v>30</v>
      </c>
      <c r="G385" s="21">
        <f t="shared" si="16"/>
        <v>36.510000000000005</v>
      </c>
      <c r="H385" s="25">
        <v>1200</v>
      </c>
      <c r="I385" s="405">
        <f t="shared" si="15"/>
        <v>5978.56</v>
      </c>
      <c r="J385" s="405"/>
      <c r="K385" s="23">
        <v>25.12</v>
      </c>
    </row>
    <row r="386" spans="1:11" ht="18" customHeight="1">
      <c r="A386" s="7" t="s">
        <v>1007</v>
      </c>
      <c r="B386" s="404" t="s">
        <v>1339</v>
      </c>
      <c r="C386" s="404"/>
      <c r="D386" s="404"/>
      <c r="E386" s="404"/>
      <c r="F386" s="5">
        <f t="shared" si="17"/>
        <v>26</v>
      </c>
      <c r="G386" s="21">
        <f>+F386*$M$4</f>
        <v>31.642000000000003</v>
      </c>
      <c r="H386" s="10" t="s">
        <v>991</v>
      </c>
      <c r="I386" s="405">
        <f t="shared" si="15"/>
        <v>6188</v>
      </c>
      <c r="J386" s="405"/>
      <c r="K386" s="23">
        <v>26</v>
      </c>
    </row>
    <row r="387" spans="1:11" ht="18" customHeight="1">
      <c r="A387" s="7" t="s">
        <v>1007</v>
      </c>
      <c r="B387" s="404" t="s">
        <v>1340</v>
      </c>
      <c r="C387" s="404"/>
      <c r="D387" s="404"/>
      <c r="E387" s="404"/>
      <c r="F387" s="5">
        <f t="shared" si="17"/>
        <v>38.14</v>
      </c>
      <c r="G387" s="21">
        <f>+F387*$M$4</f>
        <v>46.416380000000004</v>
      </c>
      <c r="H387" s="10" t="s">
        <v>991</v>
      </c>
      <c r="I387" s="405">
        <f t="shared" si="15"/>
        <v>9077.32</v>
      </c>
      <c r="J387" s="405"/>
      <c r="K387" s="23">
        <v>38.14</v>
      </c>
    </row>
    <row r="388" spans="1:11" ht="18" customHeight="1">
      <c r="A388" s="7" t="s">
        <v>1007</v>
      </c>
      <c r="B388" s="404" t="s">
        <v>1341</v>
      </c>
      <c r="C388" s="404"/>
      <c r="D388" s="404"/>
      <c r="E388" s="404"/>
      <c r="F388" s="5">
        <f t="shared" si="17"/>
        <v>15.65</v>
      </c>
      <c r="G388" s="21">
        <f aca="true" t="shared" si="18" ref="G388:G451">+F388*$M$4</f>
        <v>19.04605</v>
      </c>
      <c r="H388" s="25">
        <v>1420</v>
      </c>
      <c r="I388" s="405">
        <f t="shared" si="15"/>
        <v>3724.7000000000003</v>
      </c>
      <c r="J388" s="405"/>
      <c r="K388" s="23">
        <v>15.65</v>
      </c>
    </row>
    <row r="389" spans="1:11" ht="18" customHeight="1">
      <c r="A389" s="7" t="s">
        <v>1007</v>
      </c>
      <c r="B389" s="404" t="s">
        <v>1342</v>
      </c>
      <c r="C389" s="404"/>
      <c r="D389" s="404"/>
      <c r="E389" s="404"/>
      <c r="F389" s="5">
        <f t="shared" si="17"/>
        <v>30.98</v>
      </c>
      <c r="G389" s="21">
        <f t="shared" si="18"/>
        <v>37.70266</v>
      </c>
      <c r="H389" s="10" t="s">
        <v>991</v>
      </c>
      <c r="I389" s="405">
        <f t="shared" si="15"/>
        <v>7373.24</v>
      </c>
      <c r="J389" s="405"/>
      <c r="K389" s="23">
        <v>30.98</v>
      </c>
    </row>
    <row r="390" spans="1:11" ht="18" customHeight="1">
      <c r="A390" s="7" t="s">
        <v>1007</v>
      </c>
      <c r="B390" s="404" t="s">
        <v>1343</v>
      </c>
      <c r="C390" s="404"/>
      <c r="D390" s="404"/>
      <c r="E390" s="404"/>
      <c r="F390" s="5">
        <f t="shared" si="17"/>
        <v>39</v>
      </c>
      <c r="G390" s="21">
        <f t="shared" si="18"/>
        <v>47.463</v>
      </c>
      <c r="H390" s="25">
        <v>1100</v>
      </c>
      <c r="I390" s="405">
        <f aca="true" t="shared" si="19" ref="I390:I453">K390*238</f>
        <v>9282</v>
      </c>
      <c r="J390" s="405"/>
      <c r="K390" s="23">
        <v>39</v>
      </c>
    </row>
    <row r="391" spans="1:11" ht="18" customHeight="1">
      <c r="A391" s="7" t="s">
        <v>1007</v>
      </c>
      <c r="B391" s="404" t="s">
        <v>1344</v>
      </c>
      <c r="C391" s="404"/>
      <c r="D391" s="404"/>
      <c r="E391" s="404"/>
      <c r="F391" s="5">
        <f t="shared" si="17"/>
        <v>27</v>
      </c>
      <c r="G391" s="21">
        <f t="shared" si="18"/>
        <v>32.859</v>
      </c>
      <c r="H391" s="25">
        <v>1130</v>
      </c>
      <c r="I391" s="405">
        <f t="shared" si="19"/>
        <v>6426</v>
      </c>
      <c r="J391" s="405"/>
      <c r="K391" s="23">
        <v>27</v>
      </c>
    </row>
    <row r="392" spans="1:11" ht="18" customHeight="1">
      <c r="A392" s="7" t="s">
        <v>1007</v>
      </c>
      <c r="B392" s="404" t="s">
        <v>1345</v>
      </c>
      <c r="C392" s="404"/>
      <c r="D392" s="404"/>
      <c r="E392" s="404"/>
      <c r="F392" s="5">
        <f t="shared" si="17"/>
        <v>42.75</v>
      </c>
      <c r="G392" s="21">
        <f t="shared" si="18"/>
        <v>52.02675000000001</v>
      </c>
      <c r="H392" s="10" t="s">
        <v>991</v>
      </c>
      <c r="I392" s="405">
        <f t="shared" si="19"/>
        <v>10174.5</v>
      </c>
      <c r="J392" s="405"/>
      <c r="K392" s="23">
        <v>42.75</v>
      </c>
    </row>
    <row r="393" spans="1:11" ht="18" customHeight="1">
      <c r="A393" s="7" t="s">
        <v>1007</v>
      </c>
      <c r="B393" s="404" t="s">
        <v>1346</v>
      </c>
      <c r="C393" s="404"/>
      <c r="D393" s="404"/>
      <c r="E393" s="404"/>
      <c r="F393" s="5">
        <f aca="true" t="shared" si="20" ref="F393:F456">+K393</f>
        <v>43.35</v>
      </c>
      <c r="G393" s="21">
        <f t="shared" si="18"/>
        <v>52.75695</v>
      </c>
      <c r="H393" s="10" t="s">
        <v>991</v>
      </c>
      <c r="I393" s="405">
        <f t="shared" si="19"/>
        <v>10317.300000000001</v>
      </c>
      <c r="J393" s="405"/>
      <c r="K393" s="23">
        <v>43.35</v>
      </c>
    </row>
    <row r="394" spans="1:11" ht="18" customHeight="1">
      <c r="A394" s="7" t="s">
        <v>1007</v>
      </c>
      <c r="B394" s="404" t="s">
        <v>1347</v>
      </c>
      <c r="C394" s="404"/>
      <c r="D394" s="404"/>
      <c r="E394" s="404"/>
      <c r="F394" s="5">
        <f t="shared" si="20"/>
        <v>28.497</v>
      </c>
      <c r="G394" s="21">
        <f t="shared" si="18"/>
        <v>34.680849</v>
      </c>
      <c r="H394" s="10" t="s">
        <v>991</v>
      </c>
      <c r="I394" s="405">
        <f t="shared" si="19"/>
        <v>6782.286</v>
      </c>
      <c r="J394" s="405"/>
      <c r="K394" s="23">
        <v>28.497</v>
      </c>
    </row>
    <row r="395" spans="1:11" ht="18" customHeight="1">
      <c r="A395" s="7" t="s">
        <v>1007</v>
      </c>
      <c r="B395" s="404" t="s">
        <v>1348</v>
      </c>
      <c r="C395" s="404"/>
      <c r="D395" s="404"/>
      <c r="E395" s="404"/>
      <c r="F395" s="5">
        <f t="shared" si="20"/>
        <v>29.598</v>
      </c>
      <c r="G395" s="21">
        <f t="shared" si="18"/>
        <v>36.020766</v>
      </c>
      <c r="H395" s="25">
        <v>1140</v>
      </c>
      <c r="I395" s="405">
        <f t="shared" si="19"/>
        <v>7044.324</v>
      </c>
      <c r="J395" s="405"/>
      <c r="K395" s="23">
        <v>29.598</v>
      </c>
    </row>
    <row r="396" spans="1:11" ht="18" customHeight="1">
      <c r="A396" s="7" t="s">
        <v>1007</v>
      </c>
      <c r="B396" s="404" t="s">
        <v>1349</v>
      </c>
      <c r="C396" s="404"/>
      <c r="D396" s="404"/>
      <c r="E396" s="404"/>
      <c r="F396" s="5">
        <f t="shared" si="20"/>
        <v>43.397</v>
      </c>
      <c r="G396" s="21">
        <f t="shared" si="18"/>
        <v>52.814149</v>
      </c>
      <c r="H396" s="25">
        <v>1200</v>
      </c>
      <c r="I396" s="405">
        <f t="shared" si="19"/>
        <v>10328.485999999999</v>
      </c>
      <c r="J396" s="405"/>
      <c r="K396" s="23">
        <v>43.397</v>
      </c>
    </row>
    <row r="397" spans="1:11" ht="18" customHeight="1">
      <c r="A397" s="7" t="s">
        <v>1007</v>
      </c>
      <c r="B397" s="404" t="s">
        <v>1350</v>
      </c>
      <c r="C397" s="404"/>
      <c r="D397" s="404"/>
      <c r="E397" s="404"/>
      <c r="F397" s="5">
        <f t="shared" si="20"/>
        <v>29.598</v>
      </c>
      <c r="G397" s="21">
        <f t="shared" si="18"/>
        <v>36.020766</v>
      </c>
      <c r="H397" s="25">
        <v>1140</v>
      </c>
      <c r="I397" s="405">
        <f t="shared" si="19"/>
        <v>7044.324</v>
      </c>
      <c r="J397" s="405"/>
      <c r="K397" s="23">
        <v>29.598</v>
      </c>
    </row>
    <row r="398" spans="1:11" ht="18" customHeight="1">
      <c r="A398" s="7" t="s">
        <v>1007</v>
      </c>
      <c r="B398" s="404" t="s">
        <v>1351</v>
      </c>
      <c r="C398" s="404"/>
      <c r="D398" s="404"/>
      <c r="E398" s="404"/>
      <c r="F398" s="5">
        <f t="shared" si="20"/>
        <v>24.01</v>
      </c>
      <c r="G398" s="21">
        <f t="shared" si="18"/>
        <v>29.220170000000003</v>
      </c>
      <c r="H398" s="10" t="s">
        <v>991</v>
      </c>
      <c r="I398" s="405">
        <f t="shared" si="19"/>
        <v>5714.38</v>
      </c>
      <c r="J398" s="405"/>
      <c r="K398" s="23">
        <v>24.01</v>
      </c>
    </row>
    <row r="399" spans="1:11" ht="18" customHeight="1">
      <c r="A399" s="7" t="s">
        <v>1007</v>
      </c>
      <c r="B399" s="404" t="s">
        <v>1352</v>
      </c>
      <c r="C399" s="404"/>
      <c r="D399" s="404"/>
      <c r="E399" s="404"/>
      <c r="F399" s="5">
        <f t="shared" si="20"/>
        <v>42</v>
      </c>
      <c r="G399" s="21">
        <f t="shared" si="18"/>
        <v>51.114000000000004</v>
      </c>
      <c r="H399" s="25">
        <v>1460</v>
      </c>
      <c r="I399" s="405">
        <f t="shared" si="19"/>
        <v>9996</v>
      </c>
      <c r="J399" s="405"/>
      <c r="K399" s="23">
        <v>42</v>
      </c>
    </row>
    <row r="400" spans="1:11" ht="18" customHeight="1">
      <c r="A400" s="7" t="s">
        <v>1007</v>
      </c>
      <c r="B400" s="404" t="s">
        <v>1353</v>
      </c>
      <c r="C400" s="404"/>
      <c r="D400" s="404"/>
      <c r="E400" s="404"/>
      <c r="F400" s="5">
        <f t="shared" si="20"/>
        <v>17</v>
      </c>
      <c r="G400" s="21">
        <f t="shared" si="18"/>
        <v>20.689</v>
      </c>
      <c r="H400" s="25">
        <v>1550</v>
      </c>
      <c r="I400" s="405">
        <f t="shared" si="19"/>
        <v>4046</v>
      </c>
      <c r="J400" s="405"/>
      <c r="K400" s="23">
        <v>17</v>
      </c>
    </row>
    <row r="401" spans="1:11" ht="18" customHeight="1">
      <c r="A401" s="7" t="s">
        <v>1007</v>
      </c>
      <c r="B401" s="404" t="s">
        <v>1354</v>
      </c>
      <c r="C401" s="404"/>
      <c r="D401" s="404"/>
      <c r="E401" s="404"/>
      <c r="F401" s="5">
        <v>30</v>
      </c>
      <c r="G401" s="21">
        <f t="shared" si="18"/>
        <v>36.510000000000005</v>
      </c>
      <c r="H401" s="25">
        <v>1200</v>
      </c>
      <c r="I401" s="405">
        <f t="shared" si="19"/>
        <v>6664</v>
      </c>
      <c r="J401" s="405"/>
      <c r="K401" s="23">
        <v>28</v>
      </c>
    </row>
    <row r="402" spans="1:11" ht="18" customHeight="1">
      <c r="A402" s="7" t="s">
        <v>1007</v>
      </c>
      <c r="B402" s="404" t="s">
        <v>1355</v>
      </c>
      <c r="C402" s="404"/>
      <c r="D402" s="404"/>
      <c r="E402" s="404"/>
      <c r="F402" s="5">
        <v>30</v>
      </c>
      <c r="G402" s="21">
        <f t="shared" si="18"/>
        <v>36.510000000000005</v>
      </c>
      <c r="H402" s="25">
        <v>1390</v>
      </c>
      <c r="I402" s="405">
        <f t="shared" si="19"/>
        <v>6783</v>
      </c>
      <c r="J402" s="405"/>
      <c r="K402" s="23">
        <v>28.5</v>
      </c>
    </row>
    <row r="403" spans="1:11" ht="18" customHeight="1">
      <c r="A403" s="7" t="s">
        <v>1007</v>
      </c>
      <c r="B403" s="404" t="s">
        <v>1356</v>
      </c>
      <c r="C403" s="404"/>
      <c r="D403" s="404"/>
      <c r="E403" s="404"/>
      <c r="F403" s="5">
        <f t="shared" si="20"/>
        <v>42</v>
      </c>
      <c r="G403" s="21">
        <f t="shared" si="18"/>
        <v>51.114000000000004</v>
      </c>
      <c r="H403" s="25">
        <v>30</v>
      </c>
      <c r="I403" s="405">
        <f t="shared" si="19"/>
        <v>9996</v>
      </c>
      <c r="J403" s="405"/>
      <c r="K403" s="23">
        <v>42</v>
      </c>
    </row>
    <row r="404" spans="1:11" ht="18" customHeight="1">
      <c r="A404" s="7" t="s">
        <v>1007</v>
      </c>
      <c r="B404" s="404" t="s">
        <v>1357</v>
      </c>
      <c r="C404" s="404"/>
      <c r="D404" s="404"/>
      <c r="E404" s="404"/>
      <c r="F404" s="5">
        <f t="shared" si="20"/>
        <v>26</v>
      </c>
      <c r="G404" s="21">
        <f t="shared" si="18"/>
        <v>31.642000000000003</v>
      </c>
      <c r="H404" s="10" t="s">
        <v>991</v>
      </c>
      <c r="I404" s="405">
        <f t="shared" si="19"/>
        <v>6188</v>
      </c>
      <c r="J404" s="405"/>
      <c r="K404" s="23">
        <v>26</v>
      </c>
    </row>
    <row r="405" spans="1:11" ht="18" customHeight="1">
      <c r="A405" s="7" t="s">
        <v>1007</v>
      </c>
      <c r="B405" s="404" t="s">
        <v>1358</v>
      </c>
      <c r="C405" s="404"/>
      <c r="D405" s="404"/>
      <c r="E405" s="404"/>
      <c r="F405" s="5">
        <f t="shared" si="20"/>
        <v>16.71</v>
      </c>
      <c r="G405" s="21">
        <f t="shared" si="18"/>
        <v>20.336070000000003</v>
      </c>
      <c r="H405" s="10" t="s">
        <v>991</v>
      </c>
      <c r="I405" s="405">
        <f t="shared" si="19"/>
        <v>3976.98</v>
      </c>
      <c r="J405" s="405"/>
      <c r="K405" s="23">
        <v>16.71</v>
      </c>
    </row>
    <row r="406" spans="1:11" ht="18" customHeight="1">
      <c r="A406" s="7" t="s">
        <v>1007</v>
      </c>
      <c r="B406" s="404" t="s">
        <v>1359</v>
      </c>
      <c r="C406" s="404"/>
      <c r="D406" s="404"/>
      <c r="E406" s="404"/>
      <c r="F406" s="5">
        <f t="shared" si="20"/>
        <v>46</v>
      </c>
      <c r="G406" s="21">
        <f t="shared" si="18"/>
        <v>55.982000000000006</v>
      </c>
      <c r="H406" s="25">
        <v>960</v>
      </c>
      <c r="I406" s="405">
        <f t="shared" si="19"/>
        <v>10948</v>
      </c>
      <c r="J406" s="405"/>
      <c r="K406" s="23">
        <v>46</v>
      </c>
    </row>
    <row r="407" spans="1:11" ht="18" customHeight="1">
      <c r="A407" s="7" t="s">
        <v>1007</v>
      </c>
      <c r="B407" s="404" t="s">
        <v>1360</v>
      </c>
      <c r="C407" s="404"/>
      <c r="D407" s="404"/>
      <c r="E407" s="404"/>
      <c r="F407" s="5">
        <f t="shared" si="20"/>
        <v>46</v>
      </c>
      <c r="G407" s="21">
        <f t="shared" si="18"/>
        <v>55.982000000000006</v>
      </c>
      <c r="H407" s="25">
        <v>40</v>
      </c>
      <c r="I407" s="405">
        <f t="shared" si="19"/>
        <v>10948</v>
      </c>
      <c r="J407" s="405"/>
      <c r="K407" s="23">
        <v>46</v>
      </c>
    </row>
    <row r="408" spans="1:11" ht="18" customHeight="1">
      <c r="A408" s="7" t="s">
        <v>1007</v>
      </c>
      <c r="B408" s="404" t="s">
        <v>1361</v>
      </c>
      <c r="C408" s="404"/>
      <c r="D408" s="404"/>
      <c r="E408" s="404"/>
      <c r="F408" s="5">
        <f t="shared" si="20"/>
        <v>24.66</v>
      </c>
      <c r="G408" s="21">
        <f t="shared" si="18"/>
        <v>30.01122</v>
      </c>
      <c r="H408" s="10" t="s">
        <v>991</v>
      </c>
      <c r="I408" s="405">
        <f t="shared" si="19"/>
        <v>5869.08</v>
      </c>
      <c r="J408" s="405"/>
      <c r="K408" s="23">
        <v>24.66</v>
      </c>
    </row>
    <row r="409" spans="1:11" ht="18" customHeight="1">
      <c r="A409" s="7" t="s">
        <v>1007</v>
      </c>
      <c r="B409" s="404" t="s">
        <v>1362</v>
      </c>
      <c r="C409" s="404"/>
      <c r="D409" s="404"/>
      <c r="E409" s="404"/>
      <c r="F409" s="5">
        <f t="shared" si="20"/>
        <v>21.267</v>
      </c>
      <c r="G409" s="21">
        <f t="shared" si="18"/>
        <v>25.881939000000003</v>
      </c>
      <c r="H409" s="25">
        <v>1380</v>
      </c>
      <c r="I409" s="405">
        <f t="shared" si="19"/>
        <v>5061.546</v>
      </c>
      <c r="J409" s="405"/>
      <c r="K409" s="23">
        <v>21.267</v>
      </c>
    </row>
    <row r="410" spans="1:11" ht="18" customHeight="1">
      <c r="A410" s="7" t="s">
        <v>1007</v>
      </c>
      <c r="B410" s="404" t="s">
        <v>1363</v>
      </c>
      <c r="C410" s="404"/>
      <c r="D410" s="404"/>
      <c r="E410" s="404"/>
      <c r="F410" s="5">
        <f t="shared" si="20"/>
        <v>25.91</v>
      </c>
      <c r="G410" s="21">
        <f t="shared" si="18"/>
        <v>31.532470000000004</v>
      </c>
      <c r="H410" s="25">
        <v>1020</v>
      </c>
      <c r="I410" s="405">
        <f t="shared" si="19"/>
        <v>6166.58</v>
      </c>
      <c r="J410" s="405"/>
      <c r="K410" s="23">
        <v>25.91</v>
      </c>
    </row>
    <row r="411" spans="1:11" ht="18" customHeight="1">
      <c r="A411" s="7" t="s">
        <v>1007</v>
      </c>
      <c r="B411" s="404" t="s">
        <v>1364</v>
      </c>
      <c r="C411" s="404"/>
      <c r="D411" s="404"/>
      <c r="E411" s="404"/>
      <c r="F411" s="5">
        <f t="shared" si="20"/>
        <v>33.13</v>
      </c>
      <c r="G411" s="21">
        <f t="shared" si="18"/>
        <v>40.319210000000005</v>
      </c>
      <c r="H411" s="10" t="s">
        <v>991</v>
      </c>
      <c r="I411" s="405">
        <f t="shared" si="19"/>
        <v>7884.9400000000005</v>
      </c>
      <c r="J411" s="405"/>
      <c r="K411" s="23">
        <v>33.13</v>
      </c>
    </row>
    <row r="412" spans="1:11" ht="18" customHeight="1">
      <c r="A412" s="7" t="s">
        <v>1007</v>
      </c>
      <c r="B412" s="404" t="s">
        <v>1365</v>
      </c>
      <c r="C412" s="404"/>
      <c r="D412" s="404"/>
      <c r="E412" s="404"/>
      <c r="F412" s="5">
        <f t="shared" si="20"/>
        <v>15.86</v>
      </c>
      <c r="G412" s="21">
        <f t="shared" si="18"/>
        <v>19.30162</v>
      </c>
      <c r="H412" s="10" t="s">
        <v>991</v>
      </c>
      <c r="I412" s="405">
        <f t="shared" si="19"/>
        <v>3774.68</v>
      </c>
      <c r="J412" s="405"/>
      <c r="K412" s="23">
        <v>15.86</v>
      </c>
    </row>
    <row r="413" spans="1:11" ht="18" customHeight="1">
      <c r="A413" s="7" t="s">
        <v>1007</v>
      </c>
      <c r="B413" s="404" t="s">
        <v>1366</v>
      </c>
      <c r="C413" s="404"/>
      <c r="D413" s="404"/>
      <c r="E413" s="404"/>
      <c r="F413" s="5">
        <f t="shared" si="20"/>
        <v>43.71</v>
      </c>
      <c r="G413" s="21">
        <f t="shared" si="18"/>
        <v>53.19507</v>
      </c>
      <c r="H413" s="10" t="s">
        <v>991</v>
      </c>
      <c r="I413" s="405">
        <f t="shared" si="19"/>
        <v>10402.98</v>
      </c>
      <c r="J413" s="405"/>
      <c r="K413" s="23">
        <v>43.71</v>
      </c>
    </row>
    <row r="414" spans="1:11" ht="18" customHeight="1">
      <c r="A414" s="7" t="s">
        <v>1007</v>
      </c>
      <c r="B414" s="404" t="s">
        <v>1367</v>
      </c>
      <c r="C414" s="404"/>
      <c r="D414" s="404"/>
      <c r="E414" s="404"/>
      <c r="F414" s="5">
        <f t="shared" si="20"/>
        <v>26.2</v>
      </c>
      <c r="G414" s="21">
        <f t="shared" si="18"/>
        <v>31.8854</v>
      </c>
      <c r="H414" s="10" t="s">
        <v>991</v>
      </c>
      <c r="I414" s="405">
        <f t="shared" si="19"/>
        <v>6235.599999999999</v>
      </c>
      <c r="J414" s="405"/>
      <c r="K414" s="23">
        <v>26.2</v>
      </c>
    </row>
    <row r="415" spans="1:11" ht="18" customHeight="1">
      <c r="A415" s="7" t="s">
        <v>1007</v>
      </c>
      <c r="B415" s="404" t="s">
        <v>1368</v>
      </c>
      <c r="C415" s="404"/>
      <c r="D415" s="404"/>
      <c r="E415" s="404"/>
      <c r="F415" s="5">
        <f t="shared" si="20"/>
        <v>43.42</v>
      </c>
      <c r="G415" s="21">
        <f t="shared" si="18"/>
        <v>52.84214000000001</v>
      </c>
      <c r="H415" s="10" t="s">
        <v>991</v>
      </c>
      <c r="I415" s="405">
        <f t="shared" si="19"/>
        <v>10333.960000000001</v>
      </c>
      <c r="J415" s="405"/>
      <c r="K415" s="23">
        <v>43.42</v>
      </c>
    </row>
    <row r="416" spans="1:11" ht="18" customHeight="1">
      <c r="A416" s="7" t="s">
        <v>1007</v>
      </c>
      <c r="B416" s="404" t="s">
        <v>1369</v>
      </c>
      <c r="C416" s="404"/>
      <c r="D416" s="404"/>
      <c r="E416" s="404"/>
      <c r="F416" s="5">
        <f t="shared" si="20"/>
        <v>43.39</v>
      </c>
      <c r="G416" s="21">
        <f t="shared" si="18"/>
        <v>52.80563</v>
      </c>
      <c r="H416" s="10" t="s">
        <v>991</v>
      </c>
      <c r="I416" s="405">
        <f t="shared" si="19"/>
        <v>10326.82</v>
      </c>
      <c r="J416" s="405"/>
      <c r="K416" s="23">
        <v>43.39</v>
      </c>
    </row>
    <row r="417" spans="1:11" ht="18" customHeight="1">
      <c r="A417" s="7" t="s">
        <v>1007</v>
      </c>
      <c r="B417" s="404" t="s">
        <v>1370</v>
      </c>
      <c r="C417" s="404"/>
      <c r="D417" s="404"/>
      <c r="E417" s="404"/>
      <c r="F417" s="5">
        <f t="shared" si="20"/>
        <v>40.45</v>
      </c>
      <c r="G417" s="21">
        <f t="shared" si="18"/>
        <v>49.227650000000004</v>
      </c>
      <c r="H417" s="10" t="s">
        <v>991</v>
      </c>
      <c r="I417" s="405">
        <f t="shared" si="19"/>
        <v>9627.1</v>
      </c>
      <c r="J417" s="405"/>
      <c r="K417" s="23">
        <v>40.45</v>
      </c>
    </row>
    <row r="418" spans="1:11" ht="18" customHeight="1">
      <c r="A418" s="7" t="s">
        <v>1007</v>
      </c>
      <c r="B418" s="404" t="s">
        <v>1371</v>
      </c>
      <c r="C418" s="404"/>
      <c r="D418" s="404"/>
      <c r="E418" s="404"/>
      <c r="F418" s="5">
        <f t="shared" si="20"/>
        <v>36</v>
      </c>
      <c r="G418" s="21">
        <f t="shared" si="18"/>
        <v>43.812000000000005</v>
      </c>
      <c r="H418" s="25">
        <v>1200</v>
      </c>
      <c r="I418" s="405">
        <f t="shared" si="19"/>
        <v>8568</v>
      </c>
      <c r="J418" s="405"/>
      <c r="K418" s="23">
        <v>36</v>
      </c>
    </row>
    <row r="419" spans="1:11" ht="18" customHeight="1">
      <c r="A419" s="7" t="s">
        <v>1007</v>
      </c>
      <c r="B419" s="404" t="s">
        <v>1372</v>
      </c>
      <c r="C419" s="404"/>
      <c r="D419" s="404"/>
      <c r="E419" s="404"/>
      <c r="F419" s="5">
        <f t="shared" si="20"/>
        <v>15.06</v>
      </c>
      <c r="G419" s="21">
        <f t="shared" si="18"/>
        <v>18.328020000000002</v>
      </c>
      <c r="H419" s="10" t="s">
        <v>991</v>
      </c>
      <c r="I419" s="405">
        <f t="shared" si="19"/>
        <v>3584.28</v>
      </c>
      <c r="J419" s="405"/>
      <c r="K419" s="23">
        <v>15.06</v>
      </c>
    </row>
    <row r="420" spans="1:11" ht="18" customHeight="1">
      <c r="A420" s="7" t="s">
        <v>1007</v>
      </c>
      <c r="B420" s="404" t="s">
        <v>1373</v>
      </c>
      <c r="C420" s="404"/>
      <c r="D420" s="404"/>
      <c r="E420" s="404"/>
      <c r="F420" s="5">
        <f t="shared" si="20"/>
        <v>15.65</v>
      </c>
      <c r="G420" s="21">
        <f t="shared" si="18"/>
        <v>19.04605</v>
      </c>
      <c r="H420" s="25">
        <v>1420</v>
      </c>
      <c r="I420" s="405">
        <f t="shared" si="19"/>
        <v>3724.7000000000003</v>
      </c>
      <c r="J420" s="405"/>
      <c r="K420" s="23">
        <v>15.65</v>
      </c>
    </row>
    <row r="421" spans="1:11" ht="18" customHeight="1">
      <c r="A421" s="7" t="s">
        <v>1007</v>
      </c>
      <c r="B421" s="404" t="s">
        <v>1374</v>
      </c>
      <c r="C421" s="404"/>
      <c r="D421" s="404"/>
      <c r="E421" s="404"/>
      <c r="F421" s="5">
        <f t="shared" si="20"/>
        <v>29.25</v>
      </c>
      <c r="G421" s="21">
        <f t="shared" si="18"/>
        <v>35.59725</v>
      </c>
      <c r="H421" s="10" t="s">
        <v>991</v>
      </c>
      <c r="I421" s="405">
        <f t="shared" si="19"/>
        <v>6961.5</v>
      </c>
      <c r="J421" s="405"/>
      <c r="K421" s="23">
        <v>29.25</v>
      </c>
    </row>
    <row r="422" spans="1:11" ht="18" customHeight="1">
      <c r="A422" s="7" t="s">
        <v>1007</v>
      </c>
      <c r="B422" s="404" t="s">
        <v>1375</v>
      </c>
      <c r="C422" s="404"/>
      <c r="D422" s="404"/>
      <c r="E422" s="404"/>
      <c r="F422" s="5">
        <f t="shared" si="20"/>
        <v>42.45</v>
      </c>
      <c r="G422" s="21">
        <f t="shared" si="18"/>
        <v>51.66165000000001</v>
      </c>
      <c r="H422" s="10" t="s">
        <v>991</v>
      </c>
      <c r="I422" s="405">
        <f t="shared" si="19"/>
        <v>10103.1</v>
      </c>
      <c r="J422" s="405"/>
      <c r="K422" s="23">
        <v>42.45</v>
      </c>
    </row>
    <row r="423" spans="1:11" ht="18" customHeight="1">
      <c r="A423" s="7" t="s">
        <v>1007</v>
      </c>
      <c r="B423" s="404" t="s">
        <v>1376</v>
      </c>
      <c r="C423" s="404"/>
      <c r="D423" s="404"/>
      <c r="E423" s="404"/>
      <c r="F423" s="5">
        <f t="shared" si="20"/>
        <v>18.13</v>
      </c>
      <c r="G423" s="21">
        <f t="shared" si="18"/>
        <v>22.06421</v>
      </c>
      <c r="H423" s="10" t="s">
        <v>991</v>
      </c>
      <c r="I423" s="405">
        <f t="shared" si="19"/>
        <v>4314.94</v>
      </c>
      <c r="J423" s="405"/>
      <c r="K423" s="23">
        <v>18.13</v>
      </c>
    </row>
    <row r="424" spans="1:11" ht="18" customHeight="1">
      <c r="A424" s="7" t="s">
        <v>1007</v>
      </c>
      <c r="B424" s="404" t="s">
        <v>1377</v>
      </c>
      <c r="C424" s="404"/>
      <c r="D424" s="404"/>
      <c r="E424" s="404"/>
      <c r="F424" s="5">
        <f t="shared" si="20"/>
        <v>17.01</v>
      </c>
      <c r="G424" s="21">
        <f t="shared" si="18"/>
        <v>20.701170000000005</v>
      </c>
      <c r="H424" s="10" t="s">
        <v>991</v>
      </c>
      <c r="I424" s="405">
        <f t="shared" si="19"/>
        <v>4048.3800000000006</v>
      </c>
      <c r="J424" s="405"/>
      <c r="K424" s="23">
        <v>17.01</v>
      </c>
    </row>
    <row r="425" spans="1:11" ht="18" customHeight="1">
      <c r="A425" s="7" t="s">
        <v>1007</v>
      </c>
      <c r="B425" s="404" t="s">
        <v>1378</v>
      </c>
      <c r="C425" s="404"/>
      <c r="D425" s="404"/>
      <c r="E425" s="404"/>
      <c r="F425" s="5">
        <f t="shared" si="20"/>
        <v>46</v>
      </c>
      <c r="G425" s="21">
        <f t="shared" si="18"/>
        <v>55.982000000000006</v>
      </c>
      <c r="H425" s="25">
        <v>906</v>
      </c>
      <c r="I425" s="405">
        <f t="shared" si="19"/>
        <v>10948</v>
      </c>
      <c r="J425" s="405"/>
      <c r="K425" s="23">
        <v>46</v>
      </c>
    </row>
    <row r="426" spans="1:11" ht="18" customHeight="1">
      <c r="A426" s="7" t="s">
        <v>1007</v>
      </c>
      <c r="B426" s="404" t="s">
        <v>1379</v>
      </c>
      <c r="C426" s="404"/>
      <c r="D426" s="404"/>
      <c r="E426" s="404"/>
      <c r="F426" s="5">
        <f t="shared" si="20"/>
        <v>28.9</v>
      </c>
      <c r="G426" s="21">
        <f t="shared" si="18"/>
        <v>35.1713</v>
      </c>
      <c r="H426" s="10" t="s">
        <v>991</v>
      </c>
      <c r="I426" s="405">
        <f t="shared" si="19"/>
        <v>6878.2</v>
      </c>
      <c r="J426" s="405"/>
      <c r="K426" s="23">
        <v>28.9</v>
      </c>
    </row>
    <row r="427" spans="1:11" ht="18" customHeight="1">
      <c r="A427" s="7" t="s">
        <v>1007</v>
      </c>
      <c r="B427" s="404" t="s">
        <v>1380</v>
      </c>
      <c r="C427" s="404"/>
      <c r="D427" s="404"/>
      <c r="E427" s="404"/>
      <c r="F427" s="5">
        <f t="shared" si="20"/>
        <v>15</v>
      </c>
      <c r="G427" s="21">
        <f t="shared" si="18"/>
        <v>18.255000000000003</v>
      </c>
      <c r="H427" s="25">
        <v>2820</v>
      </c>
      <c r="I427" s="405">
        <f t="shared" si="19"/>
        <v>3570</v>
      </c>
      <c r="J427" s="405"/>
      <c r="K427" s="23">
        <v>15</v>
      </c>
    </row>
    <row r="428" spans="1:11" ht="18" customHeight="1">
      <c r="A428" s="7" t="s">
        <v>1007</v>
      </c>
      <c r="B428" s="404" t="s">
        <v>1381</v>
      </c>
      <c r="C428" s="404"/>
      <c r="D428" s="404"/>
      <c r="E428" s="404"/>
      <c r="F428" s="5">
        <f t="shared" si="20"/>
        <v>22.28</v>
      </c>
      <c r="G428" s="21">
        <f t="shared" si="18"/>
        <v>27.114760000000004</v>
      </c>
      <c r="H428" s="10" t="s">
        <v>991</v>
      </c>
      <c r="I428" s="405">
        <f t="shared" si="19"/>
        <v>5302.64</v>
      </c>
      <c r="J428" s="405"/>
      <c r="K428" s="23">
        <v>22.28</v>
      </c>
    </row>
    <row r="429" spans="1:11" ht="18" customHeight="1">
      <c r="A429" s="7" t="s">
        <v>1007</v>
      </c>
      <c r="B429" s="404" t="s">
        <v>1382</v>
      </c>
      <c r="C429" s="404"/>
      <c r="D429" s="404"/>
      <c r="E429" s="404"/>
      <c r="F429" s="5">
        <f t="shared" si="20"/>
        <v>42</v>
      </c>
      <c r="G429" s="21">
        <f t="shared" si="18"/>
        <v>51.114000000000004</v>
      </c>
      <c r="H429" s="25">
        <v>1090</v>
      </c>
      <c r="I429" s="405">
        <f t="shared" si="19"/>
        <v>9996</v>
      </c>
      <c r="J429" s="405"/>
      <c r="K429" s="23">
        <v>42</v>
      </c>
    </row>
    <row r="430" spans="1:11" ht="18" customHeight="1">
      <c r="A430" s="7" t="s">
        <v>1007</v>
      </c>
      <c r="B430" s="404" t="s">
        <v>1383</v>
      </c>
      <c r="C430" s="404"/>
      <c r="D430" s="404"/>
      <c r="E430" s="404"/>
      <c r="F430" s="5">
        <f t="shared" si="20"/>
        <v>40</v>
      </c>
      <c r="G430" s="21">
        <f t="shared" si="18"/>
        <v>48.68000000000001</v>
      </c>
      <c r="H430" s="25">
        <v>150</v>
      </c>
      <c r="I430" s="405">
        <f t="shared" si="19"/>
        <v>9520</v>
      </c>
      <c r="J430" s="405"/>
      <c r="K430" s="23">
        <v>40</v>
      </c>
    </row>
    <row r="431" spans="1:11" ht="18" customHeight="1">
      <c r="A431" s="7" t="s">
        <v>1007</v>
      </c>
      <c r="B431" s="404" t="s">
        <v>1384</v>
      </c>
      <c r="C431" s="404"/>
      <c r="D431" s="404"/>
      <c r="E431" s="404"/>
      <c r="F431" s="5">
        <f t="shared" si="20"/>
        <v>40</v>
      </c>
      <c r="G431" s="21">
        <f t="shared" si="18"/>
        <v>48.68000000000001</v>
      </c>
      <c r="H431" s="25">
        <v>80</v>
      </c>
      <c r="I431" s="405">
        <f t="shared" si="19"/>
        <v>9520</v>
      </c>
      <c r="J431" s="405"/>
      <c r="K431" s="23">
        <v>40</v>
      </c>
    </row>
    <row r="432" spans="1:11" ht="18" customHeight="1">
      <c r="A432" s="7" t="s">
        <v>1007</v>
      </c>
      <c r="B432" s="404" t="s">
        <v>1385</v>
      </c>
      <c r="C432" s="404"/>
      <c r="D432" s="404"/>
      <c r="E432" s="404"/>
      <c r="F432" s="5">
        <f t="shared" si="20"/>
        <v>42.175</v>
      </c>
      <c r="G432" s="21">
        <f t="shared" si="18"/>
        <v>51.326975</v>
      </c>
      <c r="H432" s="10" t="s">
        <v>991</v>
      </c>
      <c r="I432" s="405">
        <f t="shared" si="19"/>
        <v>10037.65</v>
      </c>
      <c r="J432" s="405"/>
      <c r="K432" s="23">
        <v>42.175</v>
      </c>
    </row>
    <row r="433" spans="1:11" ht="18" customHeight="1">
      <c r="A433" s="7" t="s">
        <v>1007</v>
      </c>
      <c r="B433" s="404" t="s">
        <v>1386</v>
      </c>
      <c r="C433" s="404"/>
      <c r="D433" s="404"/>
      <c r="E433" s="404"/>
      <c r="F433" s="5">
        <f t="shared" si="20"/>
        <v>5</v>
      </c>
      <c r="G433" s="21">
        <f t="shared" si="18"/>
        <v>6.085000000000001</v>
      </c>
      <c r="H433" s="25">
        <v>2200</v>
      </c>
      <c r="I433" s="405">
        <f t="shared" si="19"/>
        <v>1190</v>
      </c>
      <c r="J433" s="405"/>
      <c r="K433" s="23">
        <v>5</v>
      </c>
    </row>
    <row r="434" spans="1:11" ht="18" customHeight="1">
      <c r="A434" s="7" t="s">
        <v>1007</v>
      </c>
      <c r="B434" s="404" t="s">
        <v>1387</v>
      </c>
      <c r="C434" s="404"/>
      <c r="D434" s="404"/>
      <c r="E434" s="404"/>
      <c r="F434" s="5">
        <f t="shared" si="20"/>
        <v>31.85</v>
      </c>
      <c r="G434" s="21">
        <f t="shared" si="18"/>
        <v>38.76145</v>
      </c>
      <c r="H434" s="10" t="s">
        <v>991</v>
      </c>
      <c r="I434" s="405">
        <f t="shared" si="19"/>
        <v>7580.3</v>
      </c>
      <c r="J434" s="405"/>
      <c r="K434" s="23">
        <v>31.85</v>
      </c>
    </row>
    <row r="435" spans="1:11" ht="18" customHeight="1">
      <c r="A435" s="7" t="s">
        <v>1007</v>
      </c>
      <c r="B435" s="404" t="s">
        <v>1388</v>
      </c>
      <c r="C435" s="404"/>
      <c r="D435" s="404"/>
      <c r="E435" s="404"/>
      <c r="F435" s="5">
        <f t="shared" si="20"/>
        <v>34.47</v>
      </c>
      <c r="G435" s="21">
        <f t="shared" si="18"/>
        <v>41.94999</v>
      </c>
      <c r="H435" s="25">
        <v>1040</v>
      </c>
      <c r="I435" s="405">
        <f t="shared" si="19"/>
        <v>8203.86</v>
      </c>
      <c r="J435" s="405"/>
      <c r="K435" s="23">
        <v>34.47</v>
      </c>
    </row>
    <row r="436" spans="1:11" ht="18" customHeight="1">
      <c r="A436" s="7" t="s">
        <v>1007</v>
      </c>
      <c r="B436" s="404" t="s">
        <v>1389</v>
      </c>
      <c r="C436" s="404"/>
      <c r="D436" s="404"/>
      <c r="E436" s="404"/>
      <c r="F436" s="5">
        <f t="shared" si="20"/>
        <v>23.67</v>
      </c>
      <c r="G436" s="21">
        <f t="shared" si="18"/>
        <v>28.806390000000004</v>
      </c>
      <c r="H436" s="10" t="s">
        <v>991</v>
      </c>
      <c r="I436" s="405">
        <f t="shared" si="19"/>
        <v>5633.46</v>
      </c>
      <c r="J436" s="405"/>
      <c r="K436" s="23">
        <v>23.67</v>
      </c>
    </row>
    <row r="437" spans="1:11" ht="18" customHeight="1">
      <c r="A437" s="7" t="s">
        <v>1007</v>
      </c>
      <c r="B437" s="404" t="s">
        <v>1390</v>
      </c>
      <c r="C437" s="404"/>
      <c r="D437" s="404"/>
      <c r="E437" s="404"/>
      <c r="F437" s="5">
        <f t="shared" si="20"/>
        <v>38</v>
      </c>
      <c r="G437" s="21">
        <f t="shared" si="18"/>
        <v>46.246</v>
      </c>
      <c r="H437" s="25">
        <v>40</v>
      </c>
      <c r="I437" s="405">
        <f t="shared" si="19"/>
        <v>9044</v>
      </c>
      <c r="J437" s="405"/>
      <c r="K437" s="23">
        <v>38</v>
      </c>
    </row>
    <row r="438" spans="1:11" ht="18" customHeight="1">
      <c r="A438" s="7" t="s">
        <v>1007</v>
      </c>
      <c r="B438" s="404" t="s">
        <v>1391</v>
      </c>
      <c r="C438" s="404"/>
      <c r="D438" s="404"/>
      <c r="E438" s="404"/>
      <c r="F438" s="5">
        <f t="shared" si="20"/>
        <v>38</v>
      </c>
      <c r="G438" s="21">
        <f t="shared" si="18"/>
        <v>46.246</v>
      </c>
      <c r="H438" s="25">
        <v>60</v>
      </c>
      <c r="I438" s="405">
        <f t="shared" si="19"/>
        <v>9044</v>
      </c>
      <c r="J438" s="405"/>
      <c r="K438" s="23">
        <v>38</v>
      </c>
    </row>
    <row r="439" spans="1:11" ht="18" customHeight="1">
      <c r="A439" s="7" t="s">
        <v>1007</v>
      </c>
      <c r="B439" s="404" t="s">
        <v>1392</v>
      </c>
      <c r="C439" s="404"/>
      <c r="D439" s="404"/>
      <c r="E439" s="404"/>
      <c r="F439" s="5">
        <f t="shared" si="20"/>
        <v>23.01</v>
      </c>
      <c r="G439" s="21">
        <f t="shared" si="18"/>
        <v>28.003170000000004</v>
      </c>
      <c r="H439" s="10" t="s">
        <v>991</v>
      </c>
      <c r="I439" s="405">
        <f t="shared" si="19"/>
        <v>5476.38</v>
      </c>
      <c r="J439" s="405"/>
      <c r="K439" s="23">
        <v>23.01</v>
      </c>
    </row>
    <row r="440" spans="1:11" ht="18" customHeight="1">
      <c r="A440" s="7" t="s">
        <v>1007</v>
      </c>
      <c r="B440" s="404" t="s">
        <v>1393</v>
      </c>
      <c r="C440" s="404"/>
      <c r="D440" s="404"/>
      <c r="E440" s="404"/>
      <c r="F440" s="5">
        <f t="shared" si="20"/>
        <v>34</v>
      </c>
      <c r="G440" s="21">
        <f t="shared" si="18"/>
        <v>41.378</v>
      </c>
      <c r="H440" s="25">
        <v>1350</v>
      </c>
      <c r="I440" s="405">
        <f t="shared" si="19"/>
        <v>8092</v>
      </c>
      <c r="J440" s="405"/>
      <c r="K440" s="23">
        <v>34</v>
      </c>
    </row>
    <row r="441" spans="1:11" ht="18" customHeight="1">
      <c r="A441" s="7" t="s">
        <v>1007</v>
      </c>
      <c r="B441" s="404" t="s">
        <v>1394</v>
      </c>
      <c r="C441" s="404"/>
      <c r="D441" s="404"/>
      <c r="E441" s="404"/>
      <c r="F441" s="5">
        <f t="shared" si="20"/>
        <v>34</v>
      </c>
      <c r="G441" s="21">
        <f t="shared" si="18"/>
        <v>41.378</v>
      </c>
      <c r="H441" s="25">
        <v>90</v>
      </c>
      <c r="I441" s="405">
        <f t="shared" si="19"/>
        <v>8092</v>
      </c>
      <c r="J441" s="405"/>
      <c r="K441" s="23">
        <v>34</v>
      </c>
    </row>
    <row r="442" spans="1:11" ht="18" customHeight="1">
      <c r="A442" s="7" t="s">
        <v>1007</v>
      </c>
      <c r="B442" s="404" t="s">
        <v>1395</v>
      </c>
      <c r="C442" s="404"/>
      <c r="D442" s="404"/>
      <c r="E442" s="404"/>
      <c r="F442" s="5">
        <f t="shared" si="20"/>
        <v>21</v>
      </c>
      <c r="G442" s="21">
        <f t="shared" si="18"/>
        <v>25.557000000000002</v>
      </c>
      <c r="H442" s="25">
        <v>1450</v>
      </c>
      <c r="I442" s="405">
        <f t="shared" si="19"/>
        <v>4998</v>
      </c>
      <c r="J442" s="405"/>
      <c r="K442" s="23">
        <v>21</v>
      </c>
    </row>
    <row r="443" spans="1:11" ht="18" customHeight="1">
      <c r="A443" s="7" t="s">
        <v>1007</v>
      </c>
      <c r="B443" s="404" t="s">
        <v>1396</v>
      </c>
      <c r="C443" s="404"/>
      <c r="D443" s="404"/>
      <c r="E443" s="404"/>
      <c r="F443" s="5">
        <f t="shared" si="20"/>
        <v>21</v>
      </c>
      <c r="G443" s="21">
        <f t="shared" si="18"/>
        <v>25.557000000000002</v>
      </c>
      <c r="H443" s="25">
        <v>100</v>
      </c>
      <c r="I443" s="405">
        <f t="shared" si="19"/>
        <v>4998</v>
      </c>
      <c r="J443" s="405"/>
      <c r="K443" s="23">
        <v>21</v>
      </c>
    </row>
    <row r="444" spans="1:11" ht="18" customHeight="1">
      <c r="A444" s="7" t="s">
        <v>1007</v>
      </c>
      <c r="B444" s="404" t="s">
        <v>1397</v>
      </c>
      <c r="C444" s="404"/>
      <c r="D444" s="404"/>
      <c r="E444" s="404"/>
      <c r="F444" s="5">
        <f t="shared" si="20"/>
        <v>34</v>
      </c>
      <c r="G444" s="21">
        <f t="shared" si="18"/>
        <v>41.378</v>
      </c>
      <c r="H444" s="25">
        <v>939</v>
      </c>
      <c r="I444" s="405">
        <f t="shared" si="19"/>
        <v>8092</v>
      </c>
      <c r="J444" s="405"/>
      <c r="K444" s="23">
        <v>34</v>
      </c>
    </row>
    <row r="445" spans="1:11" ht="18" customHeight="1">
      <c r="A445" s="7" t="s">
        <v>1007</v>
      </c>
      <c r="B445" s="404" t="s">
        <v>1398</v>
      </c>
      <c r="C445" s="404"/>
      <c r="D445" s="404"/>
      <c r="E445" s="404"/>
      <c r="F445" s="5">
        <f t="shared" si="20"/>
        <v>20.97</v>
      </c>
      <c r="G445" s="21">
        <f t="shared" si="18"/>
        <v>25.52049</v>
      </c>
      <c r="H445" s="10" t="s">
        <v>991</v>
      </c>
      <c r="I445" s="405">
        <f t="shared" si="19"/>
        <v>4990.86</v>
      </c>
      <c r="J445" s="405"/>
      <c r="K445" s="23">
        <v>20.97</v>
      </c>
    </row>
    <row r="446" spans="1:11" ht="18" customHeight="1">
      <c r="A446" s="7" t="s">
        <v>1007</v>
      </c>
      <c r="B446" s="404" t="s">
        <v>1399</v>
      </c>
      <c r="C446" s="404"/>
      <c r="D446" s="404"/>
      <c r="E446" s="404"/>
      <c r="F446" s="5">
        <f t="shared" si="20"/>
        <v>10.07</v>
      </c>
      <c r="G446" s="21">
        <f t="shared" si="18"/>
        <v>12.25519</v>
      </c>
      <c r="H446" s="25">
        <v>1700</v>
      </c>
      <c r="I446" s="405">
        <f t="shared" si="19"/>
        <v>2396.66</v>
      </c>
      <c r="J446" s="405"/>
      <c r="K446" s="23">
        <v>10.07</v>
      </c>
    </row>
    <row r="447" spans="1:11" ht="18" customHeight="1">
      <c r="A447" s="7" t="s">
        <v>1007</v>
      </c>
      <c r="B447" s="404" t="s">
        <v>1400</v>
      </c>
      <c r="C447" s="404"/>
      <c r="D447" s="404"/>
      <c r="E447" s="404"/>
      <c r="F447" s="5">
        <f t="shared" si="20"/>
        <v>14.08</v>
      </c>
      <c r="G447" s="21">
        <f t="shared" si="18"/>
        <v>17.135360000000002</v>
      </c>
      <c r="H447" s="10" t="s">
        <v>991</v>
      </c>
      <c r="I447" s="405">
        <f t="shared" si="19"/>
        <v>3351.04</v>
      </c>
      <c r="J447" s="405"/>
      <c r="K447" s="23">
        <v>14.08</v>
      </c>
    </row>
    <row r="448" spans="1:11" ht="18" customHeight="1">
      <c r="A448" s="7" t="s">
        <v>1007</v>
      </c>
      <c r="B448" s="404" t="s">
        <v>929</v>
      </c>
      <c r="C448" s="404"/>
      <c r="D448" s="404"/>
      <c r="E448" s="404"/>
      <c r="F448" s="5">
        <f t="shared" si="20"/>
        <v>3.4</v>
      </c>
      <c r="G448" s="21">
        <f t="shared" si="18"/>
        <v>4.1378</v>
      </c>
      <c r="H448" s="10" t="s">
        <v>991</v>
      </c>
      <c r="I448" s="405">
        <f t="shared" si="19"/>
        <v>809.1999999999999</v>
      </c>
      <c r="J448" s="405"/>
      <c r="K448" s="23">
        <v>3.4</v>
      </c>
    </row>
    <row r="449" spans="1:11" ht="18" customHeight="1">
      <c r="A449" s="7" t="s">
        <v>1007</v>
      </c>
      <c r="B449" s="404" t="s">
        <v>930</v>
      </c>
      <c r="C449" s="404"/>
      <c r="D449" s="404"/>
      <c r="E449" s="404"/>
      <c r="F449" s="5">
        <f t="shared" si="20"/>
        <v>4.1</v>
      </c>
      <c r="G449" s="21">
        <f t="shared" si="18"/>
        <v>4.9897</v>
      </c>
      <c r="H449" s="10" t="s">
        <v>991</v>
      </c>
      <c r="I449" s="405">
        <f t="shared" si="19"/>
        <v>975.8</v>
      </c>
      <c r="J449" s="405"/>
      <c r="K449" s="23">
        <v>4.1</v>
      </c>
    </row>
    <row r="450" spans="1:11" ht="18" customHeight="1">
      <c r="A450" s="7" t="s">
        <v>1007</v>
      </c>
      <c r="B450" s="404" t="s">
        <v>1401</v>
      </c>
      <c r="C450" s="404"/>
      <c r="D450" s="404"/>
      <c r="E450" s="404"/>
      <c r="F450" s="5">
        <f t="shared" si="20"/>
        <v>35.987</v>
      </c>
      <c r="G450" s="21">
        <f t="shared" si="18"/>
        <v>43.796179</v>
      </c>
      <c r="H450" s="10" t="s">
        <v>991</v>
      </c>
      <c r="I450" s="405">
        <f t="shared" si="19"/>
        <v>8564.906</v>
      </c>
      <c r="J450" s="405"/>
      <c r="K450" s="23">
        <v>35.987</v>
      </c>
    </row>
    <row r="451" spans="1:11" ht="18" customHeight="1">
      <c r="A451" s="7" t="s">
        <v>1007</v>
      </c>
      <c r="B451" s="404" t="s">
        <v>1402</v>
      </c>
      <c r="C451" s="404"/>
      <c r="D451" s="404"/>
      <c r="E451" s="404"/>
      <c r="F451" s="5">
        <f t="shared" si="20"/>
        <v>51</v>
      </c>
      <c r="G451" s="21">
        <f t="shared" si="18"/>
        <v>62.06700000000001</v>
      </c>
      <c r="H451" s="25">
        <v>1.519</v>
      </c>
      <c r="I451" s="405">
        <f t="shared" si="19"/>
        <v>12138</v>
      </c>
      <c r="J451" s="405"/>
      <c r="K451" s="23">
        <v>51</v>
      </c>
    </row>
    <row r="452" spans="1:11" ht="18" customHeight="1">
      <c r="A452" s="7" t="s">
        <v>1007</v>
      </c>
      <c r="B452" s="404" t="s">
        <v>1403</v>
      </c>
      <c r="C452" s="404"/>
      <c r="D452" s="404"/>
      <c r="E452" s="404"/>
      <c r="F452" s="5">
        <f t="shared" si="20"/>
        <v>51</v>
      </c>
      <c r="G452" s="21">
        <f aca="true" t="shared" si="21" ref="G452:G515">+F452*$M$4</f>
        <v>62.06700000000001</v>
      </c>
      <c r="H452" s="25">
        <v>570</v>
      </c>
      <c r="I452" s="405">
        <f t="shared" si="19"/>
        <v>12138</v>
      </c>
      <c r="J452" s="405"/>
      <c r="K452" s="23">
        <v>51</v>
      </c>
    </row>
    <row r="453" spans="1:11" ht="18" customHeight="1">
      <c r="A453" s="7" t="s">
        <v>1007</v>
      </c>
      <c r="B453" s="404" t="s">
        <v>1404</v>
      </c>
      <c r="C453" s="404"/>
      <c r="D453" s="404"/>
      <c r="E453" s="404"/>
      <c r="F453" s="5">
        <f t="shared" si="20"/>
        <v>30.46</v>
      </c>
      <c r="G453" s="21">
        <f t="shared" si="21"/>
        <v>37.06982</v>
      </c>
      <c r="H453" s="25">
        <v>780</v>
      </c>
      <c r="I453" s="405">
        <f t="shared" si="19"/>
        <v>7249.4800000000005</v>
      </c>
      <c r="J453" s="405"/>
      <c r="K453" s="23">
        <v>30.46</v>
      </c>
    </row>
    <row r="454" spans="1:11" ht="18" customHeight="1">
      <c r="A454" s="7" t="s">
        <v>1007</v>
      </c>
      <c r="B454" s="404" t="s">
        <v>1405</v>
      </c>
      <c r="C454" s="404"/>
      <c r="D454" s="404"/>
      <c r="E454" s="404"/>
      <c r="F454" s="5">
        <f t="shared" si="20"/>
        <v>30.69</v>
      </c>
      <c r="G454" s="21">
        <f t="shared" si="21"/>
        <v>37.34973</v>
      </c>
      <c r="H454" s="25">
        <v>780</v>
      </c>
      <c r="I454" s="405">
        <f aca="true" t="shared" si="22" ref="I454:I517">K454*238</f>
        <v>7304.22</v>
      </c>
      <c r="J454" s="405"/>
      <c r="K454" s="23">
        <v>30.69</v>
      </c>
    </row>
    <row r="455" spans="1:11" ht="18" customHeight="1">
      <c r="A455" s="7" t="s">
        <v>1007</v>
      </c>
      <c r="B455" s="404" t="s">
        <v>1406</v>
      </c>
      <c r="C455" s="404"/>
      <c r="D455" s="404"/>
      <c r="E455" s="404"/>
      <c r="F455" s="5">
        <f t="shared" si="20"/>
        <v>39.31</v>
      </c>
      <c r="G455" s="21">
        <f t="shared" si="21"/>
        <v>47.840270000000004</v>
      </c>
      <c r="H455" s="25">
        <v>713</v>
      </c>
      <c r="I455" s="405">
        <f t="shared" si="22"/>
        <v>9355.78</v>
      </c>
      <c r="J455" s="405"/>
      <c r="K455" s="23">
        <v>39.31</v>
      </c>
    </row>
    <row r="456" spans="1:11" ht="18" customHeight="1">
      <c r="A456" s="7" t="s">
        <v>1007</v>
      </c>
      <c r="B456" s="404" t="s">
        <v>1407</v>
      </c>
      <c r="C456" s="404"/>
      <c r="D456" s="404"/>
      <c r="E456" s="404"/>
      <c r="F456" s="5">
        <f t="shared" si="20"/>
        <v>43.58</v>
      </c>
      <c r="G456" s="21">
        <f t="shared" si="21"/>
        <v>53.036860000000004</v>
      </c>
      <c r="H456" s="25">
        <v>871</v>
      </c>
      <c r="I456" s="405">
        <f t="shared" si="22"/>
        <v>10372.039999999999</v>
      </c>
      <c r="J456" s="405"/>
      <c r="K456" s="23">
        <v>43.58</v>
      </c>
    </row>
    <row r="457" spans="1:11" ht="18" customHeight="1">
      <c r="A457" s="7" t="s">
        <v>1007</v>
      </c>
      <c r="B457" s="404" t="s">
        <v>1408</v>
      </c>
      <c r="C457" s="404"/>
      <c r="D457" s="404"/>
      <c r="E457" s="404"/>
      <c r="F457" s="5">
        <f aca="true" t="shared" si="23" ref="F457:F520">+K457</f>
        <v>48.72</v>
      </c>
      <c r="G457" s="21">
        <f t="shared" si="21"/>
        <v>59.29224</v>
      </c>
      <c r="H457" s="25">
        <v>1.52</v>
      </c>
      <c r="I457" s="405">
        <f t="shared" si="22"/>
        <v>11595.36</v>
      </c>
      <c r="J457" s="405"/>
      <c r="K457" s="23">
        <v>48.72</v>
      </c>
    </row>
    <row r="458" spans="1:11" ht="18" customHeight="1">
      <c r="A458" s="7" t="s">
        <v>1007</v>
      </c>
      <c r="B458" s="404" t="s">
        <v>1409</v>
      </c>
      <c r="C458" s="404"/>
      <c r="D458" s="404"/>
      <c r="E458" s="404"/>
      <c r="F458" s="5">
        <f t="shared" si="23"/>
        <v>46.17</v>
      </c>
      <c r="G458" s="21">
        <f t="shared" si="21"/>
        <v>56.18889000000001</v>
      </c>
      <c r="H458" s="25">
        <v>1.8</v>
      </c>
      <c r="I458" s="405">
        <f t="shared" si="22"/>
        <v>10988.460000000001</v>
      </c>
      <c r="J458" s="405"/>
      <c r="K458" s="23">
        <v>46.17</v>
      </c>
    </row>
    <row r="459" spans="1:11" ht="18" customHeight="1">
      <c r="A459" s="7" t="s">
        <v>1007</v>
      </c>
      <c r="B459" s="404" t="s">
        <v>935</v>
      </c>
      <c r="C459" s="404"/>
      <c r="D459" s="404"/>
      <c r="E459" s="404"/>
      <c r="F459" s="5">
        <f t="shared" si="23"/>
        <v>23</v>
      </c>
      <c r="G459" s="21">
        <f t="shared" si="21"/>
        <v>27.991000000000003</v>
      </c>
      <c r="H459" s="10" t="s">
        <v>991</v>
      </c>
      <c r="I459" s="405">
        <f t="shared" si="22"/>
        <v>5474</v>
      </c>
      <c r="J459" s="405"/>
      <c r="K459" s="23">
        <v>23</v>
      </c>
    </row>
    <row r="460" spans="1:11" ht="18" customHeight="1">
      <c r="A460" s="7" t="s">
        <v>1410</v>
      </c>
      <c r="B460" s="404" t="s">
        <v>1411</v>
      </c>
      <c r="C460" s="404"/>
      <c r="D460" s="404"/>
      <c r="E460" s="404"/>
      <c r="F460" s="5">
        <f t="shared" si="23"/>
        <v>18.7</v>
      </c>
      <c r="G460" s="21">
        <f t="shared" si="21"/>
        <v>22.7579</v>
      </c>
      <c r="H460" s="25">
        <v>1030</v>
      </c>
      <c r="I460" s="405">
        <f t="shared" si="22"/>
        <v>4450.599999999999</v>
      </c>
      <c r="J460" s="405"/>
      <c r="K460" s="23">
        <v>18.7</v>
      </c>
    </row>
    <row r="461" spans="1:11" ht="18" customHeight="1">
      <c r="A461" s="7" t="s">
        <v>1410</v>
      </c>
      <c r="B461" s="404" t="s">
        <v>1412</v>
      </c>
      <c r="C461" s="404"/>
      <c r="D461" s="404"/>
      <c r="E461" s="404"/>
      <c r="F461" s="5">
        <f t="shared" si="23"/>
        <v>18.7</v>
      </c>
      <c r="G461" s="21">
        <f t="shared" si="21"/>
        <v>22.7579</v>
      </c>
      <c r="H461" s="25">
        <v>1280</v>
      </c>
      <c r="I461" s="405">
        <f t="shared" si="22"/>
        <v>4450.599999999999</v>
      </c>
      <c r="J461" s="405"/>
      <c r="K461" s="23">
        <v>18.7</v>
      </c>
    </row>
    <row r="462" spans="1:11" ht="18" customHeight="1">
      <c r="A462" s="7" t="s">
        <v>782</v>
      </c>
      <c r="B462" s="404" t="s">
        <v>1413</v>
      </c>
      <c r="C462" s="404"/>
      <c r="D462" s="404"/>
      <c r="E462" s="404"/>
      <c r="F462" s="5">
        <f t="shared" si="23"/>
        <v>17</v>
      </c>
      <c r="G462" s="21">
        <f t="shared" si="21"/>
        <v>20.689</v>
      </c>
      <c r="H462" s="10" t="s">
        <v>991</v>
      </c>
      <c r="I462" s="405">
        <f t="shared" si="22"/>
        <v>4046</v>
      </c>
      <c r="J462" s="405"/>
      <c r="K462" s="23">
        <v>17</v>
      </c>
    </row>
    <row r="463" spans="1:11" ht="18" customHeight="1">
      <c r="A463" s="7" t="s">
        <v>782</v>
      </c>
      <c r="B463" s="404" t="s">
        <v>1414</v>
      </c>
      <c r="C463" s="404"/>
      <c r="D463" s="404"/>
      <c r="E463" s="404"/>
      <c r="F463" s="5">
        <f t="shared" si="23"/>
        <v>19.5</v>
      </c>
      <c r="G463" s="21">
        <f t="shared" si="21"/>
        <v>23.7315</v>
      </c>
      <c r="H463" s="25">
        <v>1520</v>
      </c>
      <c r="I463" s="405">
        <f t="shared" si="22"/>
        <v>4641</v>
      </c>
      <c r="J463" s="405"/>
      <c r="K463" s="23">
        <v>19.5</v>
      </c>
    </row>
    <row r="464" spans="1:11" ht="18" customHeight="1">
      <c r="A464" s="7" t="s">
        <v>782</v>
      </c>
      <c r="B464" s="404" t="s">
        <v>1415</v>
      </c>
      <c r="C464" s="404"/>
      <c r="D464" s="404"/>
      <c r="E464" s="404"/>
      <c r="F464" s="5">
        <f t="shared" si="23"/>
        <v>17</v>
      </c>
      <c r="G464" s="21">
        <f t="shared" si="21"/>
        <v>20.689</v>
      </c>
      <c r="H464" s="25">
        <v>1540</v>
      </c>
      <c r="I464" s="405">
        <f t="shared" si="22"/>
        <v>4046</v>
      </c>
      <c r="J464" s="405"/>
      <c r="K464" s="23">
        <v>17</v>
      </c>
    </row>
    <row r="465" spans="1:11" ht="18" customHeight="1">
      <c r="A465" s="7" t="s">
        <v>782</v>
      </c>
      <c r="B465" s="404" t="s">
        <v>1416</v>
      </c>
      <c r="C465" s="404"/>
      <c r="D465" s="404"/>
      <c r="E465" s="404"/>
      <c r="F465" s="5">
        <f t="shared" si="23"/>
        <v>16.74</v>
      </c>
      <c r="G465" s="21">
        <f t="shared" si="21"/>
        <v>20.37258</v>
      </c>
      <c r="H465" s="25">
        <v>1500</v>
      </c>
      <c r="I465" s="405">
        <f t="shared" si="22"/>
        <v>3984.1199999999994</v>
      </c>
      <c r="J465" s="405"/>
      <c r="K465" s="23">
        <v>16.74</v>
      </c>
    </row>
    <row r="466" spans="1:11" ht="18" customHeight="1">
      <c r="A466" s="7" t="s">
        <v>782</v>
      </c>
      <c r="B466" s="404" t="s">
        <v>936</v>
      </c>
      <c r="C466" s="404"/>
      <c r="D466" s="404"/>
      <c r="E466" s="404"/>
      <c r="F466" s="5">
        <f t="shared" si="23"/>
        <v>15</v>
      </c>
      <c r="G466" s="21">
        <f t="shared" si="21"/>
        <v>18.255000000000003</v>
      </c>
      <c r="H466" s="25">
        <v>2820</v>
      </c>
      <c r="I466" s="405">
        <f t="shared" si="22"/>
        <v>3570</v>
      </c>
      <c r="J466" s="405"/>
      <c r="K466" s="23">
        <v>15</v>
      </c>
    </row>
    <row r="467" spans="1:11" ht="18" customHeight="1">
      <c r="A467" s="7" t="s">
        <v>782</v>
      </c>
      <c r="B467" s="404" t="s">
        <v>1417</v>
      </c>
      <c r="C467" s="404"/>
      <c r="D467" s="404"/>
      <c r="E467" s="404"/>
      <c r="F467" s="5">
        <f t="shared" si="23"/>
        <v>31</v>
      </c>
      <c r="G467" s="21">
        <f t="shared" si="21"/>
        <v>37.727000000000004</v>
      </c>
      <c r="H467" s="25">
        <v>2000</v>
      </c>
      <c r="I467" s="405">
        <f t="shared" si="22"/>
        <v>7378</v>
      </c>
      <c r="J467" s="405"/>
      <c r="K467" s="23">
        <v>31</v>
      </c>
    </row>
    <row r="468" spans="1:11" ht="18" customHeight="1">
      <c r="A468" s="7" t="s">
        <v>782</v>
      </c>
      <c r="B468" s="404" t="s">
        <v>937</v>
      </c>
      <c r="C468" s="404"/>
      <c r="D468" s="404"/>
      <c r="E468" s="404"/>
      <c r="F468" s="5">
        <f t="shared" si="23"/>
        <v>26</v>
      </c>
      <c r="G468" s="21">
        <f t="shared" si="21"/>
        <v>31.642000000000003</v>
      </c>
      <c r="H468" s="25">
        <v>1300</v>
      </c>
      <c r="I468" s="405">
        <f t="shared" si="22"/>
        <v>6188</v>
      </c>
      <c r="J468" s="405"/>
      <c r="K468" s="23">
        <v>26</v>
      </c>
    </row>
    <row r="469" spans="1:11" ht="18" customHeight="1">
      <c r="A469" s="7" t="s">
        <v>782</v>
      </c>
      <c r="B469" s="404" t="s">
        <v>1418</v>
      </c>
      <c r="C469" s="404"/>
      <c r="D469" s="404"/>
      <c r="E469" s="404"/>
      <c r="F469" s="5">
        <f t="shared" si="23"/>
        <v>26</v>
      </c>
      <c r="G469" s="21">
        <f t="shared" si="21"/>
        <v>31.642000000000003</v>
      </c>
      <c r="H469" s="25">
        <v>1450</v>
      </c>
      <c r="I469" s="405">
        <f t="shared" si="22"/>
        <v>6188</v>
      </c>
      <c r="J469" s="405"/>
      <c r="K469" s="23">
        <v>26</v>
      </c>
    </row>
    <row r="470" spans="1:11" ht="18" customHeight="1">
      <c r="A470" s="7" t="s">
        <v>782</v>
      </c>
      <c r="B470" s="404" t="s">
        <v>1419</v>
      </c>
      <c r="C470" s="404"/>
      <c r="D470" s="404"/>
      <c r="E470" s="404"/>
      <c r="F470" s="5">
        <f t="shared" si="23"/>
        <v>26</v>
      </c>
      <c r="G470" s="21">
        <f t="shared" si="21"/>
        <v>31.642000000000003</v>
      </c>
      <c r="H470" s="25">
        <v>2000</v>
      </c>
      <c r="I470" s="405">
        <f t="shared" si="22"/>
        <v>6188</v>
      </c>
      <c r="J470" s="405"/>
      <c r="K470" s="23">
        <v>26</v>
      </c>
    </row>
    <row r="471" spans="1:11" ht="18" customHeight="1">
      <c r="A471" s="7" t="s">
        <v>782</v>
      </c>
      <c r="B471" s="404" t="s">
        <v>1420</v>
      </c>
      <c r="C471" s="404"/>
      <c r="D471" s="404"/>
      <c r="E471" s="404"/>
      <c r="F471" s="5">
        <f t="shared" si="23"/>
        <v>26</v>
      </c>
      <c r="G471" s="21">
        <f t="shared" si="21"/>
        <v>31.642000000000003</v>
      </c>
      <c r="H471" s="25">
        <v>1950</v>
      </c>
      <c r="I471" s="405">
        <f t="shared" si="22"/>
        <v>6188</v>
      </c>
      <c r="J471" s="405"/>
      <c r="K471" s="23">
        <v>26</v>
      </c>
    </row>
    <row r="472" spans="1:11" ht="18" customHeight="1">
      <c r="A472" s="7" t="s">
        <v>782</v>
      </c>
      <c r="B472" s="404" t="s">
        <v>1421</v>
      </c>
      <c r="C472" s="404"/>
      <c r="D472" s="404"/>
      <c r="E472" s="404"/>
      <c r="F472" s="5">
        <f t="shared" si="23"/>
        <v>30.4</v>
      </c>
      <c r="G472" s="21">
        <f t="shared" si="21"/>
        <v>36.9968</v>
      </c>
      <c r="H472" s="25">
        <v>1450</v>
      </c>
      <c r="I472" s="405">
        <f t="shared" si="22"/>
        <v>7235.2</v>
      </c>
      <c r="J472" s="405"/>
      <c r="K472" s="23">
        <v>30.4</v>
      </c>
    </row>
    <row r="473" spans="1:11" ht="18" customHeight="1">
      <c r="A473" s="7" t="s">
        <v>782</v>
      </c>
      <c r="B473" s="404" t="s">
        <v>1422</v>
      </c>
      <c r="C473" s="404"/>
      <c r="D473" s="404"/>
      <c r="E473" s="404"/>
      <c r="F473" s="5">
        <f t="shared" si="23"/>
        <v>16.21</v>
      </c>
      <c r="G473" s="21">
        <f t="shared" si="21"/>
        <v>19.727570000000004</v>
      </c>
      <c r="H473" s="25">
        <v>1.48</v>
      </c>
      <c r="I473" s="405">
        <f t="shared" si="22"/>
        <v>3857.98</v>
      </c>
      <c r="J473" s="405"/>
      <c r="K473" s="23">
        <v>16.21</v>
      </c>
    </row>
    <row r="474" spans="1:11" ht="18" customHeight="1">
      <c r="A474" s="7" t="s">
        <v>782</v>
      </c>
      <c r="B474" s="404" t="s">
        <v>1423</v>
      </c>
      <c r="C474" s="404"/>
      <c r="D474" s="404"/>
      <c r="E474" s="404"/>
      <c r="F474" s="5">
        <f t="shared" si="23"/>
        <v>16.21</v>
      </c>
      <c r="G474" s="21">
        <f t="shared" si="21"/>
        <v>19.727570000000004</v>
      </c>
      <c r="H474" s="25">
        <v>1520</v>
      </c>
      <c r="I474" s="405">
        <f t="shared" si="22"/>
        <v>3857.98</v>
      </c>
      <c r="J474" s="405"/>
      <c r="K474" s="23">
        <v>16.21</v>
      </c>
    </row>
    <row r="475" spans="1:11" ht="18" customHeight="1">
      <c r="A475" s="7" t="s">
        <v>782</v>
      </c>
      <c r="B475" s="404" t="s">
        <v>1424</v>
      </c>
      <c r="C475" s="404"/>
      <c r="D475" s="404"/>
      <c r="E475" s="404"/>
      <c r="F475" s="5">
        <f t="shared" si="23"/>
        <v>16.21</v>
      </c>
      <c r="G475" s="21">
        <f t="shared" si="21"/>
        <v>19.727570000000004</v>
      </c>
      <c r="H475" s="25">
        <v>2000</v>
      </c>
      <c r="I475" s="405">
        <f t="shared" si="22"/>
        <v>3857.98</v>
      </c>
      <c r="J475" s="405"/>
      <c r="K475" s="23">
        <v>16.21</v>
      </c>
    </row>
    <row r="476" spans="1:11" ht="18" customHeight="1">
      <c r="A476" s="7" t="s">
        <v>782</v>
      </c>
      <c r="B476" s="404" t="s">
        <v>1425</v>
      </c>
      <c r="C476" s="404"/>
      <c r="D476" s="404"/>
      <c r="E476" s="404"/>
      <c r="F476" s="5">
        <f t="shared" si="23"/>
        <v>16.21</v>
      </c>
      <c r="G476" s="21">
        <f t="shared" si="21"/>
        <v>19.727570000000004</v>
      </c>
      <c r="H476" s="25">
        <v>2000</v>
      </c>
      <c r="I476" s="405">
        <f t="shared" si="22"/>
        <v>3857.98</v>
      </c>
      <c r="J476" s="405"/>
      <c r="K476" s="23">
        <v>16.21</v>
      </c>
    </row>
    <row r="477" spans="1:11" ht="18" customHeight="1">
      <c r="A477" s="7" t="s">
        <v>782</v>
      </c>
      <c r="B477" s="404" t="s">
        <v>1426</v>
      </c>
      <c r="C477" s="404"/>
      <c r="D477" s="404"/>
      <c r="E477" s="404"/>
      <c r="F477" s="5">
        <f t="shared" si="23"/>
        <v>28</v>
      </c>
      <c r="G477" s="21">
        <f t="shared" si="21"/>
        <v>34.076</v>
      </c>
      <c r="H477" s="25">
        <v>1390</v>
      </c>
      <c r="I477" s="405">
        <f t="shared" si="22"/>
        <v>6664</v>
      </c>
      <c r="J477" s="405"/>
      <c r="K477" s="23">
        <v>28</v>
      </c>
    </row>
    <row r="478" spans="1:11" ht="18" customHeight="1">
      <c r="A478" s="7" t="s">
        <v>782</v>
      </c>
      <c r="B478" s="404" t="s">
        <v>938</v>
      </c>
      <c r="C478" s="404"/>
      <c r="D478" s="404"/>
      <c r="E478" s="404"/>
      <c r="F478" s="5">
        <f t="shared" si="23"/>
        <v>38</v>
      </c>
      <c r="G478" s="21">
        <f t="shared" si="21"/>
        <v>46.246</v>
      </c>
      <c r="H478" s="25">
        <v>60</v>
      </c>
      <c r="I478" s="405">
        <f t="shared" si="22"/>
        <v>9044</v>
      </c>
      <c r="J478" s="405"/>
      <c r="K478" s="23">
        <v>38</v>
      </c>
    </row>
    <row r="479" spans="1:11" ht="18" customHeight="1">
      <c r="A479" s="7" t="s">
        <v>782</v>
      </c>
      <c r="B479" s="404" t="s">
        <v>1427</v>
      </c>
      <c r="C479" s="404"/>
      <c r="D479" s="404"/>
      <c r="E479" s="404"/>
      <c r="F479" s="5">
        <f t="shared" si="23"/>
        <v>14.61</v>
      </c>
      <c r="G479" s="21">
        <f t="shared" si="21"/>
        <v>17.78037</v>
      </c>
      <c r="H479" s="25">
        <v>1520</v>
      </c>
      <c r="I479" s="405">
        <f t="shared" si="22"/>
        <v>3477.18</v>
      </c>
      <c r="J479" s="405"/>
      <c r="K479" s="23">
        <v>14.61</v>
      </c>
    </row>
    <row r="480" spans="1:11" ht="18" customHeight="1">
      <c r="A480" s="7" t="s">
        <v>782</v>
      </c>
      <c r="B480" s="404" t="s">
        <v>1428</v>
      </c>
      <c r="C480" s="404"/>
      <c r="D480" s="404"/>
      <c r="E480" s="404"/>
      <c r="F480" s="5">
        <f t="shared" si="23"/>
        <v>14.61</v>
      </c>
      <c r="G480" s="21">
        <f t="shared" si="21"/>
        <v>17.78037</v>
      </c>
      <c r="H480" s="25">
        <v>20</v>
      </c>
      <c r="I480" s="405">
        <f t="shared" si="22"/>
        <v>3477.18</v>
      </c>
      <c r="J480" s="405"/>
      <c r="K480" s="23">
        <v>14.61</v>
      </c>
    </row>
    <row r="481" spans="1:11" ht="18" customHeight="1">
      <c r="A481" s="7" t="s">
        <v>782</v>
      </c>
      <c r="B481" s="404" t="s">
        <v>941</v>
      </c>
      <c r="C481" s="404"/>
      <c r="D481" s="404"/>
      <c r="E481" s="404"/>
      <c r="F481" s="5">
        <f t="shared" si="23"/>
        <v>15</v>
      </c>
      <c r="G481" s="21">
        <f t="shared" si="21"/>
        <v>18.255000000000003</v>
      </c>
      <c r="H481" s="25">
        <v>950</v>
      </c>
      <c r="I481" s="405">
        <f t="shared" si="22"/>
        <v>3570</v>
      </c>
      <c r="J481" s="405"/>
      <c r="K481" s="23">
        <v>15</v>
      </c>
    </row>
    <row r="482" spans="1:11" ht="18" customHeight="1">
      <c r="A482" s="7" t="s">
        <v>1008</v>
      </c>
      <c r="B482" s="404" t="s">
        <v>1429</v>
      </c>
      <c r="C482" s="404"/>
      <c r="D482" s="404"/>
      <c r="E482" s="404"/>
      <c r="F482" s="5">
        <f t="shared" si="23"/>
        <v>14.65</v>
      </c>
      <c r="G482" s="21">
        <f t="shared" si="21"/>
        <v>17.829050000000002</v>
      </c>
      <c r="H482" s="25">
        <v>800</v>
      </c>
      <c r="I482" s="405">
        <f t="shared" si="22"/>
        <v>3486.7000000000003</v>
      </c>
      <c r="J482" s="405"/>
      <c r="K482" s="23">
        <v>14.65</v>
      </c>
    </row>
    <row r="483" spans="1:11" ht="18" customHeight="1">
      <c r="A483" s="7" t="s">
        <v>1008</v>
      </c>
      <c r="B483" s="404" t="s">
        <v>1430</v>
      </c>
      <c r="C483" s="404"/>
      <c r="D483" s="404"/>
      <c r="E483" s="404"/>
      <c r="F483" s="5">
        <f t="shared" si="23"/>
        <v>17</v>
      </c>
      <c r="G483" s="21">
        <f t="shared" si="21"/>
        <v>20.689</v>
      </c>
      <c r="H483" s="25">
        <v>1140</v>
      </c>
      <c r="I483" s="405">
        <f t="shared" si="22"/>
        <v>4046</v>
      </c>
      <c r="J483" s="405"/>
      <c r="K483" s="23">
        <v>17</v>
      </c>
    </row>
    <row r="484" spans="1:11" ht="18" customHeight="1">
      <c r="A484" s="7" t="s">
        <v>1008</v>
      </c>
      <c r="B484" s="404" t="s">
        <v>1431</v>
      </c>
      <c r="C484" s="404"/>
      <c r="D484" s="404"/>
      <c r="E484" s="404"/>
      <c r="F484" s="5">
        <f t="shared" si="23"/>
        <v>21</v>
      </c>
      <c r="G484" s="21">
        <f t="shared" si="21"/>
        <v>25.557000000000002</v>
      </c>
      <c r="H484" s="25">
        <v>400</v>
      </c>
      <c r="I484" s="405">
        <f t="shared" si="22"/>
        <v>4998</v>
      </c>
      <c r="J484" s="405"/>
      <c r="K484" s="23">
        <v>21</v>
      </c>
    </row>
    <row r="485" spans="1:11" ht="18" customHeight="1">
      <c r="A485" s="7" t="s">
        <v>1008</v>
      </c>
      <c r="B485" s="404" t="s">
        <v>1432</v>
      </c>
      <c r="C485" s="404"/>
      <c r="D485" s="404"/>
      <c r="E485" s="404"/>
      <c r="F485" s="5">
        <v>20</v>
      </c>
      <c r="G485" s="21">
        <f t="shared" si="21"/>
        <v>24.340000000000003</v>
      </c>
      <c r="H485" s="25">
        <v>1500</v>
      </c>
      <c r="I485" s="405">
        <f t="shared" si="22"/>
        <v>3986.5</v>
      </c>
      <c r="J485" s="405"/>
      <c r="K485" s="23">
        <v>16.75</v>
      </c>
    </row>
    <row r="486" spans="1:11" ht="18" customHeight="1">
      <c r="A486" s="7" t="s">
        <v>1008</v>
      </c>
      <c r="B486" s="404" t="s">
        <v>1433</v>
      </c>
      <c r="C486" s="404"/>
      <c r="D486" s="404"/>
      <c r="E486" s="404"/>
      <c r="F486" s="5">
        <v>20</v>
      </c>
      <c r="G486" s="21">
        <f t="shared" si="21"/>
        <v>24.340000000000003</v>
      </c>
      <c r="H486" s="25">
        <v>400</v>
      </c>
      <c r="I486" s="405">
        <f t="shared" si="22"/>
        <v>4046</v>
      </c>
      <c r="J486" s="405"/>
      <c r="K486" s="23">
        <v>17</v>
      </c>
    </row>
    <row r="487" spans="1:11" ht="18" customHeight="1">
      <c r="A487" s="7" t="s">
        <v>1008</v>
      </c>
      <c r="B487" s="404" t="s">
        <v>1434</v>
      </c>
      <c r="C487" s="404"/>
      <c r="D487" s="404"/>
      <c r="E487" s="404"/>
      <c r="F487" s="5">
        <f t="shared" si="23"/>
        <v>15</v>
      </c>
      <c r="G487" s="21">
        <f t="shared" si="21"/>
        <v>18.255000000000003</v>
      </c>
      <c r="H487" s="25">
        <v>2820</v>
      </c>
      <c r="I487" s="405">
        <f t="shared" si="22"/>
        <v>3570</v>
      </c>
      <c r="J487" s="405"/>
      <c r="K487" s="23">
        <v>15</v>
      </c>
    </row>
    <row r="488" spans="1:11" ht="18" customHeight="1">
      <c r="A488" s="7" t="s">
        <v>1008</v>
      </c>
      <c r="B488" s="404" t="s">
        <v>1435</v>
      </c>
      <c r="C488" s="404"/>
      <c r="D488" s="404"/>
      <c r="E488" s="404"/>
      <c r="F488" s="5">
        <f t="shared" si="23"/>
        <v>35.987</v>
      </c>
      <c r="G488" s="21">
        <f t="shared" si="21"/>
        <v>43.796179</v>
      </c>
      <c r="H488" s="25">
        <v>1060</v>
      </c>
      <c r="I488" s="405">
        <f t="shared" si="22"/>
        <v>8564.906</v>
      </c>
      <c r="J488" s="405"/>
      <c r="K488" s="23">
        <v>35.987</v>
      </c>
    </row>
    <row r="489" spans="1:11" ht="18" customHeight="1">
      <c r="A489" s="7" t="s">
        <v>1008</v>
      </c>
      <c r="B489" s="404" t="s">
        <v>1436</v>
      </c>
      <c r="C489" s="404"/>
      <c r="D489" s="404"/>
      <c r="E489" s="404"/>
      <c r="F489" s="5">
        <f t="shared" si="23"/>
        <v>16</v>
      </c>
      <c r="G489" s="21">
        <f t="shared" si="21"/>
        <v>19.472</v>
      </c>
      <c r="H489" s="10" t="s">
        <v>991</v>
      </c>
      <c r="I489" s="405">
        <f t="shared" si="22"/>
        <v>3808</v>
      </c>
      <c r="J489" s="405"/>
      <c r="K489" s="23">
        <v>16</v>
      </c>
    </row>
    <row r="490" spans="1:11" ht="18" customHeight="1">
      <c r="A490" s="7" t="s">
        <v>1008</v>
      </c>
      <c r="B490" s="404" t="s">
        <v>1437</v>
      </c>
      <c r="C490" s="404"/>
      <c r="D490" s="404"/>
      <c r="E490" s="404"/>
      <c r="F490" s="5">
        <f t="shared" si="23"/>
        <v>8.99</v>
      </c>
      <c r="G490" s="21">
        <f t="shared" si="21"/>
        <v>10.940830000000002</v>
      </c>
      <c r="H490" s="25">
        <v>970</v>
      </c>
      <c r="I490" s="405">
        <f t="shared" si="22"/>
        <v>2139.62</v>
      </c>
      <c r="J490" s="405"/>
      <c r="K490" s="23">
        <v>8.99</v>
      </c>
    </row>
    <row r="491" spans="1:11" ht="18" customHeight="1">
      <c r="A491" s="7" t="s">
        <v>1008</v>
      </c>
      <c r="B491" s="404" t="s">
        <v>1438</v>
      </c>
      <c r="C491" s="404"/>
      <c r="D491" s="404"/>
      <c r="E491" s="404"/>
      <c r="F491" s="5">
        <f t="shared" si="23"/>
        <v>14.64</v>
      </c>
      <c r="G491" s="21">
        <f t="shared" si="21"/>
        <v>17.81688</v>
      </c>
      <c r="H491" s="25">
        <v>1289</v>
      </c>
      <c r="I491" s="405">
        <f t="shared" si="22"/>
        <v>3484.32</v>
      </c>
      <c r="J491" s="405"/>
      <c r="K491" s="23">
        <v>14.64</v>
      </c>
    </row>
    <row r="492" spans="1:11" ht="18" customHeight="1">
      <c r="A492" s="7" t="s">
        <v>1008</v>
      </c>
      <c r="B492" s="404" t="s">
        <v>1439</v>
      </c>
      <c r="C492" s="404"/>
      <c r="D492" s="404"/>
      <c r="E492" s="404"/>
      <c r="F492" s="5">
        <f t="shared" si="23"/>
        <v>16.26</v>
      </c>
      <c r="G492" s="21">
        <f t="shared" si="21"/>
        <v>19.788420000000002</v>
      </c>
      <c r="H492" s="25">
        <v>1174</v>
      </c>
      <c r="I492" s="405">
        <f t="shared" si="22"/>
        <v>3869.8800000000006</v>
      </c>
      <c r="J492" s="405"/>
      <c r="K492" s="23">
        <v>16.26</v>
      </c>
    </row>
    <row r="493" spans="1:11" ht="18" customHeight="1">
      <c r="A493" s="7" t="s">
        <v>1008</v>
      </c>
      <c r="B493" s="404" t="s">
        <v>1440</v>
      </c>
      <c r="C493" s="404"/>
      <c r="D493" s="404"/>
      <c r="E493" s="404"/>
      <c r="F493" s="5">
        <f t="shared" si="23"/>
        <v>16.26</v>
      </c>
      <c r="G493" s="21">
        <f t="shared" si="21"/>
        <v>19.788420000000002</v>
      </c>
      <c r="H493" s="25">
        <v>979</v>
      </c>
      <c r="I493" s="405">
        <f t="shared" si="22"/>
        <v>3869.8800000000006</v>
      </c>
      <c r="J493" s="405"/>
      <c r="K493" s="23">
        <v>16.26</v>
      </c>
    </row>
    <row r="494" spans="1:11" ht="18" customHeight="1">
      <c r="A494" s="7" t="s">
        <v>1008</v>
      </c>
      <c r="B494" s="404" t="s">
        <v>1441</v>
      </c>
      <c r="C494" s="404"/>
      <c r="D494" s="404"/>
      <c r="E494" s="404"/>
      <c r="F494" s="5">
        <f t="shared" si="23"/>
        <v>31.4</v>
      </c>
      <c r="G494" s="21">
        <f t="shared" si="21"/>
        <v>38.2138</v>
      </c>
      <c r="H494" s="25">
        <v>1250</v>
      </c>
      <c r="I494" s="405">
        <f t="shared" si="22"/>
        <v>7473.2</v>
      </c>
      <c r="J494" s="405"/>
      <c r="K494" s="23">
        <v>31.4</v>
      </c>
    </row>
    <row r="495" spans="1:11" ht="18" customHeight="1">
      <c r="A495" s="7" t="s">
        <v>1008</v>
      </c>
      <c r="B495" s="404" t="s">
        <v>1442</v>
      </c>
      <c r="C495" s="404"/>
      <c r="D495" s="404"/>
      <c r="E495" s="404"/>
      <c r="F495" s="5">
        <f t="shared" si="23"/>
        <v>34</v>
      </c>
      <c r="G495" s="21">
        <f t="shared" si="21"/>
        <v>41.378</v>
      </c>
      <c r="H495" s="10" t="s">
        <v>991</v>
      </c>
      <c r="I495" s="405">
        <f t="shared" si="22"/>
        <v>8092</v>
      </c>
      <c r="J495" s="405"/>
      <c r="K495" s="23">
        <v>34</v>
      </c>
    </row>
    <row r="496" spans="1:11" ht="18" customHeight="1">
      <c r="A496" s="7" t="s">
        <v>1008</v>
      </c>
      <c r="B496" s="404" t="s">
        <v>1443</v>
      </c>
      <c r="C496" s="404"/>
      <c r="D496" s="404"/>
      <c r="E496" s="404"/>
      <c r="F496" s="5">
        <f t="shared" si="23"/>
        <v>42</v>
      </c>
      <c r="G496" s="21">
        <f t="shared" si="21"/>
        <v>51.114000000000004</v>
      </c>
      <c r="H496" s="10" t="s">
        <v>991</v>
      </c>
      <c r="I496" s="405">
        <f t="shared" si="22"/>
        <v>9996</v>
      </c>
      <c r="J496" s="405"/>
      <c r="K496" s="23">
        <v>42</v>
      </c>
    </row>
    <row r="497" spans="1:11" ht="18" customHeight="1">
      <c r="A497" s="7" t="s">
        <v>1008</v>
      </c>
      <c r="B497" s="404" t="s">
        <v>1444</v>
      </c>
      <c r="C497" s="404"/>
      <c r="D497" s="404"/>
      <c r="E497" s="404"/>
      <c r="F497" s="5">
        <f t="shared" si="23"/>
        <v>35</v>
      </c>
      <c r="G497" s="21">
        <f t="shared" si="21"/>
        <v>42.595000000000006</v>
      </c>
      <c r="H497" s="10" t="s">
        <v>991</v>
      </c>
      <c r="I497" s="405">
        <f t="shared" si="22"/>
        <v>8330</v>
      </c>
      <c r="J497" s="405"/>
      <c r="K497" s="23">
        <v>35</v>
      </c>
    </row>
    <row r="498" spans="1:11" ht="18" customHeight="1">
      <c r="A498" s="7" t="s">
        <v>1008</v>
      </c>
      <c r="B498" s="404" t="s">
        <v>1445</v>
      </c>
      <c r="C498" s="404"/>
      <c r="D498" s="404"/>
      <c r="E498" s="404"/>
      <c r="F498" s="5">
        <f t="shared" si="23"/>
        <v>42</v>
      </c>
      <c r="G498" s="21">
        <f t="shared" si="21"/>
        <v>51.114000000000004</v>
      </c>
      <c r="H498" s="25">
        <v>921</v>
      </c>
      <c r="I498" s="405">
        <f t="shared" si="22"/>
        <v>9996</v>
      </c>
      <c r="J498" s="405"/>
      <c r="K498" s="23">
        <v>42</v>
      </c>
    </row>
    <row r="499" spans="1:11" ht="18" customHeight="1">
      <c r="A499" s="7" t="s">
        <v>1008</v>
      </c>
      <c r="B499" s="404" t="s">
        <v>955</v>
      </c>
      <c r="C499" s="404"/>
      <c r="D499" s="404"/>
      <c r="E499" s="404"/>
      <c r="F499" s="5">
        <f t="shared" si="23"/>
        <v>20.93</v>
      </c>
      <c r="G499" s="21">
        <f t="shared" si="21"/>
        <v>25.47181</v>
      </c>
      <c r="H499" s="25">
        <v>300</v>
      </c>
      <c r="I499" s="405">
        <f t="shared" si="22"/>
        <v>4981.34</v>
      </c>
      <c r="J499" s="405"/>
      <c r="K499" s="23">
        <v>20.93</v>
      </c>
    </row>
    <row r="500" spans="1:11" ht="18" customHeight="1">
      <c r="A500" s="7" t="s">
        <v>1008</v>
      </c>
      <c r="B500" s="404" t="s">
        <v>1446</v>
      </c>
      <c r="C500" s="404"/>
      <c r="D500" s="404"/>
      <c r="E500" s="404"/>
      <c r="F500" s="5">
        <f t="shared" si="23"/>
        <v>40.1</v>
      </c>
      <c r="G500" s="21">
        <f t="shared" si="21"/>
        <v>48.801700000000004</v>
      </c>
      <c r="H500" s="10" t="s">
        <v>991</v>
      </c>
      <c r="I500" s="405">
        <f t="shared" si="22"/>
        <v>9543.800000000001</v>
      </c>
      <c r="J500" s="405"/>
      <c r="K500" s="23">
        <v>40.1</v>
      </c>
    </row>
    <row r="501" spans="1:11" ht="18" customHeight="1">
      <c r="A501" s="7" t="s">
        <v>1008</v>
      </c>
      <c r="B501" s="404" t="s">
        <v>1447</v>
      </c>
      <c r="C501" s="404"/>
      <c r="D501" s="404"/>
      <c r="E501" s="404"/>
      <c r="F501" s="5">
        <v>20</v>
      </c>
      <c r="G501" s="21">
        <f t="shared" si="21"/>
        <v>24.340000000000003</v>
      </c>
      <c r="H501" s="25">
        <v>75</v>
      </c>
      <c r="I501" s="405">
        <f t="shared" si="22"/>
        <v>4046</v>
      </c>
      <c r="J501" s="405"/>
      <c r="K501" s="23">
        <v>17</v>
      </c>
    </row>
    <row r="502" spans="1:11" ht="18" customHeight="1">
      <c r="A502" s="7" t="s">
        <v>1008</v>
      </c>
      <c r="B502" s="404" t="s">
        <v>1448</v>
      </c>
      <c r="C502" s="404"/>
      <c r="D502" s="404"/>
      <c r="E502" s="404"/>
      <c r="F502" s="5">
        <v>20</v>
      </c>
      <c r="G502" s="21">
        <f t="shared" si="21"/>
        <v>24.340000000000003</v>
      </c>
      <c r="H502" s="25">
        <v>240</v>
      </c>
      <c r="I502" s="405">
        <f t="shared" si="22"/>
        <v>4046</v>
      </c>
      <c r="J502" s="405"/>
      <c r="K502" s="23">
        <v>17</v>
      </c>
    </row>
    <row r="503" spans="1:11" ht="18" customHeight="1">
      <c r="A503" s="7" t="s">
        <v>1013</v>
      </c>
      <c r="B503" s="404" t="s">
        <v>1449</v>
      </c>
      <c r="C503" s="404"/>
      <c r="D503" s="404"/>
      <c r="E503" s="404"/>
      <c r="F503" s="5">
        <f t="shared" si="23"/>
        <v>17</v>
      </c>
      <c r="G503" s="21">
        <f t="shared" si="21"/>
        <v>20.689</v>
      </c>
      <c r="H503" s="25">
        <v>100</v>
      </c>
      <c r="I503" s="405">
        <f t="shared" si="22"/>
        <v>4046</v>
      </c>
      <c r="J503" s="405"/>
      <c r="K503" s="23">
        <v>17</v>
      </c>
    </row>
    <row r="504" spans="1:11" ht="18" customHeight="1">
      <c r="A504" s="7" t="s">
        <v>1013</v>
      </c>
      <c r="B504" s="404" t="s">
        <v>1450</v>
      </c>
      <c r="C504" s="404"/>
      <c r="D504" s="404"/>
      <c r="E504" s="404"/>
      <c r="F504" s="5">
        <f t="shared" si="23"/>
        <v>17</v>
      </c>
      <c r="G504" s="21">
        <f t="shared" si="21"/>
        <v>20.689</v>
      </c>
      <c r="H504" s="25">
        <v>106</v>
      </c>
      <c r="I504" s="405">
        <f t="shared" si="22"/>
        <v>4046</v>
      </c>
      <c r="J504" s="405"/>
      <c r="K504" s="23">
        <v>17</v>
      </c>
    </row>
    <row r="505" spans="1:11" ht="18" customHeight="1">
      <c r="A505" s="7" t="s">
        <v>1013</v>
      </c>
      <c r="B505" s="404" t="s">
        <v>1451</v>
      </c>
      <c r="C505" s="404"/>
      <c r="D505" s="404"/>
      <c r="E505" s="404"/>
      <c r="F505" s="5">
        <f t="shared" si="23"/>
        <v>42.37</v>
      </c>
      <c r="G505" s="21">
        <f t="shared" si="21"/>
        <v>51.56429</v>
      </c>
      <c r="H505" s="25">
        <v>868</v>
      </c>
      <c r="I505" s="405">
        <f t="shared" si="22"/>
        <v>10084.06</v>
      </c>
      <c r="J505" s="405"/>
      <c r="K505" s="23">
        <v>42.37</v>
      </c>
    </row>
    <row r="506" spans="1:11" ht="18" customHeight="1">
      <c r="A506" s="7" t="s">
        <v>1013</v>
      </c>
      <c r="B506" s="404" t="s">
        <v>1452</v>
      </c>
      <c r="C506" s="404"/>
      <c r="D506" s="404"/>
      <c r="E506" s="404"/>
      <c r="F506" s="5">
        <f t="shared" si="23"/>
        <v>21</v>
      </c>
      <c r="G506" s="21">
        <f t="shared" si="21"/>
        <v>25.557000000000002</v>
      </c>
      <c r="H506" s="25">
        <v>1000</v>
      </c>
      <c r="I506" s="405">
        <f t="shared" si="22"/>
        <v>4998</v>
      </c>
      <c r="J506" s="405"/>
      <c r="K506" s="23">
        <v>21</v>
      </c>
    </row>
    <row r="507" spans="1:11" ht="18" customHeight="1">
      <c r="A507" s="7" t="s">
        <v>1013</v>
      </c>
      <c r="B507" s="404" t="s">
        <v>1453</v>
      </c>
      <c r="C507" s="404"/>
      <c r="D507" s="404"/>
      <c r="E507" s="404"/>
      <c r="F507" s="5">
        <f t="shared" si="23"/>
        <v>18.4</v>
      </c>
      <c r="G507" s="21">
        <f t="shared" si="21"/>
        <v>22.3928</v>
      </c>
      <c r="H507" s="10" t="s">
        <v>991</v>
      </c>
      <c r="I507" s="405">
        <f t="shared" si="22"/>
        <v>4379.2</v>
      </c>
      <c r="J507" s="405"/>
      <c r="K507" s="23">
        <v>18.4</v>
      </c>
    </row>
    <row r="508" spans="1:11" ht="18" customHeight="1">
      <c r="A508" s="7" t="s">
        <v>1013</v>
      </c>
      <c r="B508" s="404" t="s">
        <v>1454</v>
      </c>
      <c r="C508" s="404"/>
      <c r="D508" s="404"/>
      <c r="E508" s="404"/>
      <c r="F508" s="5">
        <f t="shared" si="23"/>
        <v>17.6</v>
      </c>
      <c r="G508" s="21">
        <f t="shared" si="21"/>
        <v>21.419200000000004</v>
      </c>
      <c r="H508" s="10" t="s">
        <v>991</v>
      </c>
      <c r="I508" s="405">
        <f t="shared" si="22"/>
        <v>4188.8</v>
      </c>
      <c r="J508" s="405"/>
      <c r="K508" s="23">
        <v>17.6</v>
      </c>
    </row>
    <row r="509" spans="1:11" ht="18" customHeight="1">
      <c r="A509" s="7" t="s">
        <v>1013</v>
      </c>
      <c r="B509" s="404" t="s">
        <v>1455</v>
      </c>
      <c r="C509" s="404"/>
      <c r="D509" s="404"/>
      <c r="E509" s="404"/>
      <c r="F509" s="5">
        <f t="shared" si="23"/>
        <v>40.25</v>
      </c>
      <c r="G509" s="21">
        <f t="shared" si="21"/>
        <v>48.98425</v>
      </c>
      <c r="H509" s="25">
        <v>2037</v>
      </c>
      <c r="I509" s="405">
        <f t="shared" si="22"/>
        <v>9579.5</v>
      </c>
      <c r="J509" s="405"/>
      <c r="K509" s="23">
        <v>40.25</v>
      </c>
    </row>
    <row r="510" spans="1:11" ht="18" customHeight="1">
      <c r="A510" s="7" t="s">
        <v>1013</v>
      </c>
      <c r="B510" s="404" t="s">
        <v>1456</v>
      </c>
      <c r="C510" s="404"/>
      <c r="D510" s="404"/>
      <c r="E510" s="404"/>
      <c r="F510" s="5">
        <f t="shared" si="23"/>
        <v>40.25</v>
      </c>
      <c r="G510" s="21">
        <f t="shared" si="21"/>
        <v>48.98425</v>
      </c>
      <c r="H510" s="25">
        <v>659</v>
      </c>
      <c r="I510" s="405">
        <f t="shared" si="22"/>
        <v>9579.5</v>
      </c>
      <c r="J510" s="405"/>
      <c r="K510" s="23">
        <v>40.25</v>
      </c>
    </row>
    <row r="511" spans="1:11" ht="18" customHeight="1">
      <c r="A511" s="7" t="s">
        <v>1013</v>
      </c>
      <c r="B511" s="404" t="s">
        <v>1457</v>
      </c>
      <c r="C511" s="404"/>
      <c r="D511" s="404"/>
      <c r="E511" s="404"/>
      <c r="F511" s="5">
        <f t="shared" si="23"/>
        <v>42.05</v>
      </c>
      <c r="G511" s="21">
        <f t="shared" si="21"/>
        <v>51.17485</v>
      </c>
      <c r="H511" s="25">
        <v>880</v>
      </c>
      <c r="I511" s="405">
        <f t="shared" si="22"/>
        <v>10007.9</v>
      </c>
      <c r="J511" s="405"/>
      <c r="K511" s="23">
        <v>42.05</v>
      </c>
    </row>
    <row r="512" spans="1:11" ht="18" customHeight="1">
      <c r="A512" s="7" t="s">
        <v>1013</v>
      </c>
      <c r="B512" s="404" t="s">
        <v>1458</v>
      </c>
      <c r="C512" s="404"/>
      <c r="D512" s="404"/>
      <c r="E512" s="404"/>
      <c r="F512" s="5">
        <f t="shared" si="23"/>
        <v>23.86</v>
      </c>
      <c r="G512" s="21">
        <f t="shared" si="21"/>
        <v>29.03762</v>
      </c>
      <c r="H512" s="25">
        <v>650</v>
      </c>
      <c r="I512" s="405">
        <f t="shared" si="22"/>
        <v>5678.68</v>
      </c>
      <c r="J512" s="405"/>
      <c r="K512" s="23">
        <v>23.86</v>
      </c>
    </row>
    <row r="513" spans="1:11" ht="18" customHeight="1">
      <c r="A513" s="7" t="s">
        <v>1013</v>
      </c>
      <c r="B513" s="404" t="s">
        <v>1459</v>
      </c>
      <c r="C513" s="404"/>
      <c r="D513" s="404"/>
      <c r="E513" s="404"/>
      <c r="F513" s="5">
        <f t="shared" si="23"/>
        <v>14.65</v>
      </c>
      <c r="G513" s="21">
        <f t="shared" si="21"/>
        <v>17.829050000000002</v>
      </c>
      <c r="H513" s="25">
        <v>190</v>
      </c>
      <c r="I513" s="405">
        <f t="shared" si="22"/>
        <v>3486.7000000000003</v>
      </c>
      <c r="J513" s="405"/>
      <c r="K513" s="23">
        <v>14.65</v>
      </c>
    </row>
    <row r="514" spans="1:11" ht="18" customHeight="1">
      <c r="A514" s="7" t="s">
        <v>1013</v>
      </c>
      <c r="B514" s="404" t="s">
        <v>1460</v>
      </c>
      <c r="C514" s="404"/>
      <c r="D514" s="404"/>
      <c r="E514" s="404"/>
      <c r="F514" s="5">
        <f t="shared" si="23"/>
        <v>40.97</v>
      </c>
      <c r="G514" s="21">
        <f t="shared" si="21"/>
        <v>49.86049</v>
      </c>
      <c r="H514" s="25">
        <v>610</v>
      </c>
      <c r="I514" s="405">
        <f t="shared" si="22"/>
        <v>9750.86</v>
      </c>
      <c r="J514" s="405"/>
      <c r="K514" s="23">
        <v>40.97</v>
      </c>
    </row>
    <row r="515" spans="1:11" ht="18" customHeight="1">
      <c r="A515" s="7" t="s">
        <v>1013</v>
      </c>
      <c r="B515" s="404" t="s">
        <v>962</v>
      </c>
      <c r="C515" s="404"/>
      <c r="D515" s="404"/>
      <c r="E515" s="404"/>
      <c r="F515" s="5">
        <f t="shared" si="23"/>
        <v>17</v>
      </c>
      <c r="G515" s="21">
        <f t="shared" si="21"/>
        <v>20.689</v>
      </c>
      <c r="H515" s="25">
        <v>190</v>
      </c>
      <c r="I515" s="405">
        <f t="shared" si="22"/>
        <v>4046</v>
      </c>
      <c r="J515" s="405"/>
      <c r="K515" s="23">
        <v>17</v>
      </c>
    </row>
    <row r="516" spans="1:11" ht="18" customHeight="1">
      <c r="A516" s="7" t="s">
        <v>1461</v>
      </c>
      <c r="B516" s="404" t="s">
        <v>1462</v>
      </c>
      <c r="C516" s="404"/>
      <c r="D516" s="404"/>
      <c r="E516" s="404"/>
      <c r="F516" s="5">
        <f t="shared" si="23"/>
        <v>21</v>
      </c>
      <c r="G516" s="21">
        <f aca="true" t="shared" si="24" ref="G516:G526">+F516*$M$4</f>
        <v>25.557000000000002</v>
      </c>
      <c r="H516" s="10" t="s">
        <v>991</v>
      </c>
      <c r="I516" s="405">
        <f t="shared" si="22"/>
        <v>4998</v>
      </c>
      <c r="J516" s="405"/>
      <c r="K516" s="23">
        <v>21</v>
      </c>
    </row>
    <row r="517" spans="1:11" ht="18" customHeight="1">
      <c r="A517" s="7" t="s">
        <v>1461</v>
      </c>
      <c r="B517" s="404" t="s">
        <v>1463</v>
      </c>
      <c r="C517" s="404"/>
      <c r="D517" s="404"/>
      <c r="E517" s="404"/>
      <c r="F517" s="5">
        <f t="shared" si="23"/>
        <v>11.65</v>
      </c>
      <c r="G517" s="21">
        <f t="shared" si="24"/>
        <v>14.17805</v>
      </c>
      <c r="H517" s="25">
        <v>1340</v>
      </c>
      <c r="I517" s="405">
        <f t="shared" si="22"/>
        <v>2772.7000000000003</v>
      </c>
      <c r="J517" s="405"/>
      <c r="K517" s="23">
        <v>11.65</v>
      </c>
    </row>
    <row r="518" spans="1:11" ht="18" customHeight="1">
      <c r="A518" s="7" t="s">
        <v>1461</v>
      </c>
      <c r="B518" s="404" t="s">
        <v>1464</v>
      </c>
      <c r="C518" s="404"/>
      <c r="D518" s="404"/>
      <c r="E518" s="404"/>
      <c r="F518" s="5">
        <f t="shared" si="23"/>
        <v>14.61</v>
      </c>
      <c r="G518" s="21">
        <f t="shared" si="24"/>
        <v>17.78037</v>
      </c>
      <c r="H518" s="25">
        <v>1520</v>
      </c>
      <c r="I518" s="405">
        <f aca="true" t="shared" si="25" ref="I518:I526">K518*238</f>
        <v>3477.18</v>
      </c>
      <c r="J518" s="405"/>
      <c r="K518" s="23">
        <v>14.61</v>
      </c>
    </row>
    <row r="519" spans="1:11" ht="18" customHeight="1">
      <c r="A519" s="7" t="s">
        <v>1461</v>
      </c>
      <c r="B519" s="404" t="s">
        <v>1465</v>
      </c>
      <c r="C519" s="404"/>
      <c r="D519" s="404"/>
      <c r="E519" s="404"/>
      <c r="F519" s="5">
        <f t="shared" si="23"/>
        <v>14.61</v>
      </c>
      <c r="G519" s="21">
        <f t="shared" si="24"/>
        <v>17.78037</v>
      </c>
      <c r="H519" s="25">
        <v>20</v>
      </c>
      <c r="I519" s="405">
        <f t="shared" si="25"/>
        <v>3477.18</v>
      </c>
      <c r="J519" s="405"/>
      <c r="K519" s="23">
        <v>14.61</v>
      </c>
    </row>
    <row r="520" spans="1:11" ht="18" customHeight="1">
      <c r="A520" s="7" t="s">
        <v>774</v>
      </c>
      <c r="B520" s="404" t="s">
        <v>1466</v>
      </c>
      <c r="C520" s="404"/>
      <c r="D520" s="404"/>
      <c r="E520" s="404"/>
      <c r="F520" s="5">
        <f t="shared" si="23"/>
        <v>42</v>
      </c>
      <c r="G520" s="21">
        <f t="shared" si="24"/>
        <v>51.114000000000004</v>
      </c>
      <c r="H520" s="25">
        <v>921</v>
      </c>
      <c r="I520" s="405">
        <f t="shared" si="25"/>
        <v>9996</v>
      </c>
      <c r="J520" s="405"/>
      <c r="K520" s="23">
        <v>42</v>
      </c>
    </row>
    <row r="521" spans="1:11" ht="18" customHeight="1">
      <c r="A521" s="7" t="s">
        <v>1467</v>
      </c>
      <c r="B521" s="404" t="s">
        <v>1468</v>
      </c>
      <c r="C521" s="404"/>
      <c r="D521" s="404"/>
      <c r="E521" s="404"/>
      <c r="F521" s="5">
        <f aca="true" t="shared" si="26" ref="F521:F526">+K521</f>
        <v>40.81</v>
      </c>
      <c r="G521" s="21">
        <f t="shared" si="24"/>
        <v>49.66577000000001</v>
      </c>
      <c r="H521" s="25">
        <v>862</v>
      </c>
      <c r="I521" s="405">
        <f t="shared" si="25"/>
        <v>9712.78</v>
      </c>
      <c r="J521" s="405"/>
      <c r="K521" s="23">
        <v>40.81</v>
      </c>
    </row>
    <row r="522" spans="1:11" ht="18" customHeight="1">
      <c r="A522" s="7" t="s">
        <v>1467</v>
      </c>
      <c r="B522" s="404" t="s">
        <v>1469</v>
      </c>
      <c r="C522" s="404"/>
      <c r="D522" s="404"/>
      <c r="E522" s="404"/>
      <c r="F522" s="5">
        <f t="shared" si="26"/>
        <v>42.9</v>
      </c>
      <c r="G522" s="21">
        <f t="shared" si="24"/>
        <v>52.2093</v>
      </c>
      <c r="H522" s="25">
        <v>1400</v>
      </c>
      <c r="I522" s="405">
        <f t="shared" si="25"/>
        <v>10210.199999999999</v>
      </c>
      <c r="J522" s="405"/>
      <c r="K522" s="23">
        <v>42.9</v>
      </c>
    </row>
    <row r="523" spans="1:11" ht="18" customHeight="1">
      <c r="A523" s="7" t="s">
        <v>1470</v>
      </c>
      <c r="B523" s="404" t="s">
        <v>1471</v>
      </c>
      <c r="C523" s="404"/>
      <c r="D523" s="404"/>
      <c r="E523" s="404"/>
      <c r="F523" s="5">
        <f t="shared" si="26"/>
        <v>5.34</v>
      </c>
      <c r="G523" s="21">
        <f t="shared" si="24"/>
        <v>6.49878</v>
      </c>
      <c r="H523" s="25">
        <v>7140</v>
      </c>
      <c r="I523" s="405">
        <f t="shared" si="25"/>
        <v>1270.92</v>
      </c>
      <c r="J523" s="405"/>
      <c r="K523" s="23">
        <v>5.34</v>
      </c>
    </row>
    <row r="524" spans="1:11" ht="18" customHeight="1">
      <c r="A524" s="7" t="s">
        <v>1470</v>
      </c>
      <c r="B524" s="404" t="s">
        <v>1472</v>
      </c>
      <c r="C524" s="404"/>
      <c r="D524" s="404"/>
      <c r="E524" s="404"/>
      <c r="F524" s="5">
        <f t="shared" si="26"/>
        <v>9</v>
      </c>
      <c r="G524" s="21">
        <f t="shared" si="24"/>
        <v>10.953000000000001</v>
      </c>
      <c r="H524" s="25">
        <v>2100</v>
      </c>
      <c r="I524" s="405">
        <f t="shared" si="25"/>
        <v>2142</v>
      </c>
      <c r="J524" s="405"/>
      <c r="K524" s="23">
        <v>9</v>
      </c>
    </row>
    <row r="525" spans="1:11" ht="18" customHeight="1">
      <c r="A525" s="7" t="s">
        <v>1470</v>
      </c>
      <c r="B525" s="404" t="s">
        <v>1473</v>
      </c>
      <c r="C525" s="404"/>
      <c r="D525" s="404"/>
      <c r="E525" s="404"/>
      <c r="F525" s="5">
        <f t="shared" si="26"/>
        <v>17</v>
      </c>
      <c r="G525" s="21">
        <f t="shared" si="24"/>
        <v>20.689</v>
      </c>
      <c r="H525" s="25">
        <v>750</v>
      </c>
      <c r="I525" s="405">
        <f t="shared" si="25"/>
        <v>4046</v>
      </c>
      <c r="J525" s="405"/>
      <c r="K525" s="23">
        <v>17</v>
      </c>
    </row>
    <row r="526" spans="1:11" ht="18" customHeight="1">
      <c r="A526" s="7" t="s">
        <v>1470</v>
      </c>
      <c r="B526" s="404" t="s">
        <v>1474</v>
      </c>
      <c r="C526" s="404"/>
      <c r="D526" s="404"/>
      <c r="E526" s="404"/>
      <c r="F526" s="5">
        <f t="shared" si="26"/>
        <v>17</v>
      </c>
      <c r="G526" s="21">
        <f t="shared" si="24"/>
        <v>20.689</v>
      </c>
      <c r="H526" s="25">
        <v>750</v>
      </c>
      <c r="I526" s="405">
        <f t="shared" si="25"/>
        <v>4046</v>
      </c>
      <c r="J526" s="405"/>
      <c r="K526" s="23">
        <v>17</v>
      </c>
    </row>
    <row r="527" spans="1:11" ht="18" customHeight="1">
      <c r="A527" s="51"/>
      <c r="B527" s="407" t="s">
        <v>1705</v>
      </c>
      <c r="C527" s="407"/>
      <c r="D527" s="407"/>
      <c r="E527" s="407"/>
      <c r="F527" s="52">
        <f>AVERAGE(F5:F526)</f>
        <v>29.938072030651295</v>
      </c>
      <c r="G527" s="52">
        <f>AVERAGE(G5:G526)</f>
        <v>36.434633661302705</v>
      </c>
      <c r="H527" s="52">
        <f>AVERAGE(H5:H526)</f>
        <v>991.8987182692307</v>
      </c>
      <c r="I527" s="408"/>
      <c r="J527" s="408"/>
      <c r="K527" s="24"/>
    </row>
    <row r="528" spans="2:11" ht="18" customHeight="1">
      <c r="B528" s="409"/>
      <c r="C528" s="409"/>
      <c r="D528" s="409"/>
      <c r="E528" s="409"/>
      <c r="F528" s="20"/>
      <c r="G528" s="31"/>
      <c r="I528" s="408"/>
      <c r="J528" s="408"/>
      <c r="K528" s="24"/>
    </row>
    <row r="529" spans="2:11" ht="18" customHeight="1">
      <c r="B529" s="409"/>
      <c r="C529" s="409"/>
      <c r="D529" s="409"/>
      <c r="E529" s="409"/>
      <c r="F529" s="20"/>
      <c r="G529" s="31"/>
      <c r="I529" s="408"/>
      <c r="J529" s="408"/>
      <c r="K529" s="24"/>
    </row>
    <row r="530" spans="2:11" ht="18" customHeight="1">
      <c r="B530" s="409"/>
      <c r="C530" s="409"/>
      <c r="D530" s="409"/>
      <c r="E530" s="409"/>
      <c r="F530" s="20"/>
      <c r="G530" s="31"/>
      <c r="I530" s="408"/>
      <c r="J530" s="408"/>
      <c r="K530" s="24"/>
    </row>
    <row r="531" spans="2:11" ht="18" customHeight="1">
      <c r="B531" s="409"/>
      <c r="C531" s="409"/>
      <c r="D531" s="409"/>
      <c r="E531" s="409"/>
      <c r="F531" s="20"/>
      <c r="G531" s="31"/>
      <c r="I531" s="408"/>
      <c r="J531" s="408"/>
      <c r="K531" s="24"/>
    </row>
    <row r="532" spans="2:11" ht="18" customHeight="1">
      <c r="B532" s="409"/>
      <c r="C532" s="409"/>
      <c r="D532" s="409"/>
      <c r="E532" s="409"/>
      <c r="F532" s="20"/>
      <c r="G532" s="31"/>
      <c r="I532" s="408"/>
      <c r="J532" s="408"/>
      <c r="K532" s="24"/>
    </row>
    <row r="533" spans="2:11" ht="18" customHeight="1">
      <c r="B533" s="409"/>
      <c r="C533" s="409"/>
      <c r="D533" s="409"/>
      <c r="E533" s="409"/>
      <c r="F533" s="20"/>
      <c r="G533" s="31"/>
      <c r="I533" s="408"/>
      <c r="J533" s="408"/>
      <c r="K533" s="24"/>
    </row>
    <row r="534" spans="2:11" ht="18" customHeight="1">
      <c r="B534" s="409"/>
      <c r="C534" s="409"/>
      <c r="D534" s="409"/>
      <c r="E534" s="409"/>
      <c r="F534" s="20"/>
      <c r="G534" s="31"/>
      <c r="I534" s="408"/>
      <c r="J534" s="408"/>
      <c r="K534" s="24"/>
    </row>
    <row r="535" spans="2:11" ht="18" customHeight="1">
      <c r="B535" s="409"/>
      <c r="C535" s="409"/>
      <c r="D535" s="409"/>
      <c r="E535" s="409"/>
      <c r="F535" s="20"/>
      <c r="G535" s="31"/>
      <c r="I535" s="408"/>
      <c r="J535" s="408"/>
      <c r="K535" s="24"/>
    </row>
    <row r="536" spans="2:11" ht="18" customHeight="1">
      <c r="B536" s="409"/>
      <c r="C536" s="409"/>
      <c r="D536" s="409"/>
      <c r="E536" s="409"/>
      <c r="F536" s="20"/>
      <c r="G536" s="31"/>
      <c r="I536" s="408"/>
      <c r="J536" s="408"/>
      <c r="K536" s="24"/>
    </row>
    <row r="537" spans="2:11" ht="18" customHeight="1">
      <c r="B537" s="409"/>
      <c r="C537" s="409"/>
      <c r="D537" s="409"/>
      <c r="E537" s="409"/>
      <c r="F537" s="20"/>
      <c r="G537" s="31"/>
      <c r="I537" s="408"/>
      <c r="J537" s="408"/>
      <c r="K537" s="24"/>
    </row>
    <row r="538" spans="2:11" ht="18" customHeight="1">
      <c r="B538" s="409"/>
      <c r="C538" s="409"/>
      <c r="D538" s="409"/>
      <c r="E538" s="409"/>
      <c r="F538" s="20"/>
      <c r="G538" s="31"/>
      <c r="I538" s="408"/>
      <c r="J538" s="408"/>
      <c r="K538" s="24"/>
    </row>
    <row r="539" spans="2:11" ht="18" customHeight="1">
      <c r="B539" s="409"/>
      <c r="C539" s="409"/>
      <c r="D539" s="409"/>
      <c r="E539" s="409"/>
      <c r="F539" s="20"/>
      <c r="G539" s="31"/>
      <c r="I539" s="408"/>
      <c r="J539" s="408"/>
      <c r="K539" s="24"/>
    </row>
    <row r="540" spans="2:11" ht="18" customHeight="1">
      <c r="B540" s="409"/>
      <c r="C540" s="409"/>
      <c r="D540" s="409"/>
      <c r="E540" s="409"/>
      <c r="F540" s="20"/>
      <c r="G540" s="31"/>
      <c r="I540" s="408"/>
      <c r="J540" s="408"/>
      <c r="K540" s="24"/>
    </row>
    <row r="541" spans="2:11" ht="18" customHeight="1">
      <c r="B541" s="409"/>
      <c r="C541" s="409"/>
      <c r="D541" s="409"/>
      <c r="E541" s="409"/>
      <c r="F541" s="20"/>
      <c r="G541" s="31"/>
      <c r="I541" s="408"/>
      <c r="J541" s="408"/>
      <c r="K541" s="24"/>
    </row>
    <row r="542" spans="2:11" ht="18" customHeight="1">
      <c r="B542" s="409"/>
      <c r="C542" s="409"/>
      <c r="D542" s="409"/>
      <c r="E542" s="409"/>
      <c r="F542" s="20"/>
      <c r="G542" s="31"/>
      <c r="I542" s="408"/>
      <c r="J542" s="408"/>
      <c r="K542" s="24"/>
    </row>
    <row r="543" spans="2:11" ht="18" customHeight="1">
      <c r="B543" s="409"/>
      <c r="C543" s="409"/>
      <c r="D543" s="409"/>
      <c r="E543" s="409"/>
      <c r="F543" s="20"/>
      <c r="G543" s="31"/>
      <c r="I543" s="408"/>
      <c r="J543" s="408"/>
      <c r="K543" s="24"/>
    </row>
    <row r="544" spans="2:11" ht="18" customHeight="1">
      <c r="B544" s="409"/>
      <c r="C544" s="409"/>
      <c r="D544" s="409"/>
      <c r="E544" s="409"/>
      <c r="F544" s="20"/>
      <c r="G544" s="31"/>
      <c r="I544" s="408"/>
      <c r="J544" s="408"/>
      <c r="K544" s="24"/>
    </row>
    <row r="545" spans="2:11" ht="18" customHeight="1">
      <c r="B545" s="409"/>
      <c r="C545" s="409"/>
      <c r="D545" s="409"/>
      <c r="E545" s="409"/>
      <c r="F545" s="20"/>
      <c r="G545" s="31"/>
      <c r="I545" s="408"/>
      <c r="J545" s="408"/>
      <c r="K545" s="24"/>
    </row>
  </sheetData>
  <sheetProtection password="CC06" sheet="1" objects="1" scenarios="1"/>
  <mergeCells count="1088">
    <mergeCell ref="B542:E542"/>
    <mergeCell ref="I542:J542"/>
    <mergeCell ref="B545:E545"/>
    <mergeCell ref="I545:J545"/>
    <mergeCell ref="B543:E543"/>
    <mergeCell ref="I543:J543"/>
    <mergeCell ref="B544:E544"/>
    <mergeCell ref="I544:J544"/>
    <mergeCell ref="B539:E539"/>
    <mergeCell ref="I539:J539"/>
    <mergeCell ref="B540:E540"/>
    <mergeCell ref="I540:J540"/>
    <mergeCell ref="B541:E541"/>
    <mergeCell ref="I541:J541"/>
    <mergeCell ref="B536:E536"/>
    <mergeCell ref="I536:J536"/>
    <mergeCell ref="B537:E537"/>
    <mergeCell ref="I537:J537"/>
    <mergeCell ref="B538:E538"/>
    <mergeCell ref="I538:J538"/>
    <mergeCell ref="B533:E533"/>
    <mergeCell ref="I533:J533"/>
    <mergeCell ref="B534:E534"/>
    <mergeCell ref="I534:J534"/>
    <mergeCell ref="B535:E535"/>
    <mergeCell ref="I535:J535"/>
    <mergeCell ref="B530:E530"/>
    <mergeCell ref="I530:J530"/>
    <mergeCell ref="B531:E531"/>
    <mergeCell ref="I531:J531"/>
    <mergeCell ref="B532:E532"/>
    <mergeCell ref="I532:J532"/>
    <mergeCell ref="B527:E527"/>
    <mergeCell ref="I527:J527"/>
    <mergeCell ref="B528:E528"/>
    <mergeCell ref="I528:J528"/>
    <mergeCell ref="B529:E529"/>
    <mergeCell ref="I529:J529"/>
    <mergeCell ref="B524:E524"/>
    <mergeCell ref="I524:J524"/>
    <mergeCell ref="B525:E525"/>
    <mergeCell ref="I525:J525"/>
    <mergeCell ref="B526:E526"/>
    <mergeCell ref="I526:J526"/>
    <mergeCell ref="B521:E521"/>
    <mergeCell ref="I521:J521"/>
    <mergeCell ref="B522:E522"/>
    <mergeCell ref="I522:J522"/>
    <mergeCell ref="B523:E523"/>
    <mergeCell ref="I523:J523"/>
    <mergeCell ref="B518:E518"/>
    <mergeCell ref="I518:J518"/>
    <mergeCell ref="B519:E519"/>
    <mergeCell ref="I519:J519"/>
    <mergeCell ref="B520:E520"/>
    <mergeCell ref="I520:J520"/>
    <mergeCell ref="B515:E515"/>
    <mergeCell ref="I515:J515"/>
    <mergeCell ref="B516:E516"/>
    <mergeCell ref="I516:J516"/>
    <mergeCell ref="B517:E517"/>
    <mergeCell ref="I517:J517"/>
    <mergeCell ref="B512:E512"/>
    <mergeCell ref="I512:J512"/>
    <mergeCell ref="B513:E513"/>
    <mergeCell ref="I513:J513"/>
    <mergeCell ref="B514:E514"/>
    <mergeCell ref="I514:J514"/>
    <mergeCell ref="B509:E509"/>
    <mergeCell ref="I509:J509"/>
    <mergeCell ref="B510:E510"/>
    <mergeCell ref="I510:J510"/>
    <mergeCell ref="B511:E511"/>
    <mergeCell ref="I511:J511"/>
    <mergeCell ref="B506:E506"/>
    <mergeCell ref="I506:J506"/>
    <mergeCell ref="B507:E507"/>
    <mergeCell ref="I507:J507"/>
    <mergeCell ref="B508:E508"/>
    <mergeCell ref="I508:J508"/>
    <mergeCell ref="B503:E503"/>
    <mergeCell ref="I503:J503"/>
    <mergeCell ref="B504:E504"/>
    <mergeCell ref="I504:J504"/>
    <mergeCell ref="B505:E505"/>
    <mergeCell ref="I505:J505"/>
    <mergeCell ref="B500:E500"/>
    <mergeCell ref="I500:J500"/>
    <mergeCell ref="B501:E501"/>
    <mergeCell ref="I501:J501"/>
    <mergeCell ref="B502:E502"/>
    <mergeCell ref="I502:J502"/>
    <mergeCell ref="B497:E497"/>
    <mergeCell ref="I497:J497"/>
    <mergeCell ref="B498:E498"/>
    <mergeCell ref="I498:J498"/>
    <mergeCell ref="B499:E499"/>
    <mergeCell ref="I499:J499"/>
    <mergeCell ref="B494:E494"/>
    <mergeCell ref="I494:J494"/>
    <mergeCell ref="B495:E495"/>
    <mergeCell ref="I495:J495"/>
    <mergeCell ref="B496:E496"/>
    <mergeCell ref="I496:J496"/>
    <mergeCell ref="B491:E491"/>
    <mergeCell ref="I491:J491"/>
    <mergeCell ref="B492:E492"/>
    <mergeCell ref="I492:J492"/>
    <mergeCell ref="B493:E493"/>
    <mergeCell ref="I493:J493"/>
    <mergeCell ref="B488:E488"/>
    <mergeCell ref="I488:J488"/>
    <mergeCell ref="B489:E489"/>
    <mergeCell ref="I489:J489"/>
    <mergeCell ref="B490:E490"/>
    <mergeCell ref="I490:J490"/>
    <mergeCell ref="B485:E485"/>
    <mergeCell ref="I485:J485"/>
    <mergeCell ref="B486:E486"/>
    <mergeCell ref="I486:J486"/>
    <mergeCell ref="B487:E487"/>
    <mergeCell ref="I487:J487"/>
    <mergeCell ref="B482:E482"/>
    <mergeCell ref="I482:J482"/>
    <mergeCell ref="B483:E483"/>
    <mergeCell ref="I483:J483"/>
    <mergeCell ref="B484:E484"/>
    <mergeCell ref="I484:J484"/>
    <mergeCell ref="B479:E479"/>
    <mergeCell ref="I479:J479"/>
    <mergeCell ref="B480:E480"/>
    <mergeCell ref="I480:J480"/>
    <mergeCell ref="B481:E481"/>
    <mergeCell ref="I481:J481"/>
    <mergeCell ref="B476:E476"/>
    <mergeCell ref="I476:J476"/>
    <mergeCell ref="B477:E477"/>
    <mergeCell ref="I477:J477"/>
    <mergeCell ref="B478:E478"/>
    <mergeCell ref="I478:J478"/>
    <mergeCell ref="B473:E473"/>
    <mergeCell ref="I473:J473"/>
    <mergeCell ref="B474:E474"/>
    <mergeCell ref="I474:J474"/>
    <mergeCell ref="B475:E475"/>
    <mergeCell ref="I475:J475"/>
    <mergeCell ref="B470:E470"/>
    <mergeCell ref="I470:J470"/>
    <mergeCell ref="B471:E471"/>
    <mergeCell ref="I471:J471"/>
    <mergeCell ref="B472:E472"/>
    <mergeCell ref="I472:J472"/>
    <mergeCell ref="B467:E467"/>
    <mergeCell ref="I467:J467"/>
    <mergeCell ref="B468:E468"/>
    <mergeCell ref="I468:J468"/>
    <mergeCell ref="B469:E469"/>
    <mergeCell ref="I469:J469"/>
    <mergeCell ref="B464:E464"/>
    <mergeCell ref="I464:J464"/>
    <mergeCell ref="B465:E465"/>
    <mergeCell ref="I465:J465"/>
    <mergeCell ref="B466:E466"/>
    <mergeCell ref="I466:J466"/>
    <mergeCell ref="B461:E461"/>
    <mergeCell ref="I461:J461"/>
    <mergeCell ref="B462:E462"/>
    <mergeCell ref="I462:J462"/>
    <mergeCell ref="B463:E463"/>
    <mergeCell ref="I463:J463"/>
    <mergeCell ref="B458:E458"/>
    <mergeCell ref="I458:J458"/>
    <mergeCell ref="B459:E459"/>
    <mergeCell ref="I459:J459"/>
    <mergeCell ref="B460:E460"/>
    <mergeCell ref="I460:J460"/>
    <mergeCell ref="B455:E455"/>
    <mergeCell ref="I455:J455"/>
    <mergeCell ref="B456:E456"/>
    <mergeCell ref="I456:J456"/>
    <mergeCell ref="B457:E457"/>
    <mergeCell ref="I457:J457"/>
    <mergeCell ref="B452:E452"/>
    <mergeCell ref="I452:J452"/>
    <mergeCell ref="B453:E453"/>
    <mergeCell ref="I453:J453"/>
    <mergeCell ref="B454:E454"/>
    <mergeCell ref="I454:J454"/>
    <mergeCell ref="B449:E449"/>
    <mergeCell ref="I449:J449"/>
    <mergeCell ref="B450:E450"/>
    <mergeCell ref="I450:J450"/>
    <mergeCell ref="B451:E451"/>
    <mergeCell ref="I451:J451"/>
    <mergeCell ref="B446:E446"/>
    <mergeCell ref="I446:J446"/>
    <mergeCell ref="B447:E447"/>
    <mergeCell ref="I447:J447"/>
    <mergeCell ref="B448:E448"/>
    <mergeCell ref="I448:J448"/>
    <mergeCell ref="B443:E443"/>
    <mergeCell ref="I443:J443"/>
    <mergeCell ref="B444:E444"/>
    <mergeCell ref="I444:J444"/>
    <mergeCell ref="B445:E445"/>
    <mergeCell ref="I445:J445"/>
    <mergeCell ref="B440:E440"/>
    <mergeCell ref="I440:J440"/>
    <mergeCell ref="B441:E441"/>
    <mergeCell ref="I441:J441"/>
    <mergeCell ref="B442:E442"/>
    <mergeCell ref="I442:J442"/>
    <mergeCell ref="B437:E437"/>
    <mergeCell ref="I437:J437"/>
    <mergeCell ref="B438:E438"/>
    <mergeCell ref="I438:J438"/>
    <mergeCell ref="B439:E439"/>
    <mergeCell ref="I439:J439"/>
    <mergeCell ref="B434:E434"/>
    <mergeCell ref="I434:J434"/>
    <mergeCell ref="B435:E435"/>
    <mergeCell ref="I435:J435"/>
    <mergeCell ref="B436:E436"/>
    <mergeCell ref="I436:J436"/>
    <mergeCell ref="B431:E431"/>
    <mergeCell ref="I431:J431"/>
    <mergeCell ref="B432:E432"/>
    <mergeCell ref="I432:J432"/>
    <mergeCell ref="B433:E433"/>
    <mergeCell ref="I433:J433"/>
    <mergeCell ref="B428:E428"/>
    <mergeCell ref="I428:J428"/>
    <mergeCell ref="B429:E429"/>
    <mergeCell ref="I429:J429"/>
    <mergeCell ref="B430:E430"/>
    <mergeCell ref="I430:J430"/>
    <mergeCell ref="B425:E425"/>
    <mergeCell ref="I425:J425"/>
    <mergeCell ref="B426:E426"/>
    <mergeCell ref="I426:J426"/>
    <mergeCell ref="B427:E427"/>
    <mergeCell ref="I427:J427"/>
    <mergeCell ref="B422:E422"/>
    <mergeCell ref="I422:J422"/>
    <mergeCell ref="B423:E423"/>
    <mergeCell ref="I423:J423"/>
    <mergeCell ref="B424:E424"/>
    <mergeCell ref="I424:J424"/>
    <mergeCell ref="B419:E419"/>
    <mergeCell ref="I419:J419"/>
    <mergeCell ref="B420:E420"/>
    <mergeCell ref="I420:J420"/>
    <mergeCell ref="B421:E421"/>
    <mergeCell ref="I421:J421"/>
    <mergeCell ref="B416:E416"/>
    <mergeCell ref="I416:J416"/>
    <mergeCell ref="B417:E417"/>
    <mergeCell ref="I417:J417"/>
    <mergeCell ref="B418:E418"/>
    <mergeCell ref="I418:J418"/>
    <mergeCell ref="B413:E413"/>
    <mergeCell ref="I413:J413"/>
    <mergeCell ref="B414:E414"/>
    <mergeCell ref="I414:J414"/>
    <mergeCell ref="B415:E415"/>
    <mergeCell ref="I415:J415"/>
    <mergeCell ref="B410:E410"/>
    <mergeCell ref="I410:J410"/>
    <mergeCell ref="B411:E411"/>
    <mergeCell ref="I411:J411"/>
    <mergeCell ref="B412:E412"/>
    <mergeCell ref="I412:J412"/>
    <mergeCell ref="B407:E407"/>
    <mergeCell ref="I407:J407"/>
    <mergeCell ref="B408:E408"/>
    <mergeCell ref="I408:J408"/>
    <mergeCell ref="B409:E409"/>
    <mergeCell ref="I409:J409"/>
    <mergeCell ref="B404:E404"/>
    <mergeCell ref="I404:J404"/>
    <mergeCell ref="B405:E405"/>
    <mergeCell ref="I405:J405"/>
    <mergeCell ref="B406:E406"/>
    <mergeCell ref="I406:J406"/>
    <mergeCell ref="B401:E401"/>
    <mergeCell ref="I401:J401"/>
    <mergeCell ref="B402:E402"/>
    <mergeCell ref="I402:J402"/>
    <mergeCell ref="B403:E403"/>
    <mergeCell ref="I403:J403"/>
    <mergeCell ref="B398:E398"/>
    <mergeCell ref="I398:J398"/>
    <mergeCell ref="B399:E399"/>
    <mergeCell ref="I399:J399"/>
    <mergeCell ref="B400:E400"/>
    <mergeCell ref="I400:J400"/>
    <mergeCell ref="B395:E395"/>
    <mergeCell ref="I395:J395"/>
    <mergeCell ref="B396:E396"/>
    <mergeCell ref="I396:J396"/>
    <mergeCell ref="B397:E397"/>
    <mergeCell ref="I397:J397"/>
    <mergeCell ref="B392:E392"/>
    <mergeCell ref="I392:J392"/>
    <mergeCell ref="B393:E393"/>
    <mergeCell ref="I393:J393"/>
    <mergeCell ref="B394:E394"/>
    <mergeCell ref="I394:J394"/>
    <mergeCell ref="B389:E389"/>
    <mergeCell ref="I389:J389"/>
    <mergeCell ref="B390:E390"/>
    <mergeCell ref="I390:J390"/>
    <mergeCell ref="B391:E391"/>
    <mergeCell ref="I391:J391"/>
    <mergeCell ref="B386:E386"/>
    <mergeCell ref="I386:J386"/>
    <mergeCell ref="B387:E387"/>
    <mergeCell ref="I387:J387"/>
    <mergeCell ref="B388:E388"/>
    <mergeCell ref="I388:J388"/>
    <mergeCell ref="B383:E383"/>
    <mergeCell ref="I383:J383"/>
    <mergeCell ref="B384:E384"/>
    <mergeCell ref="I384:J384"/>
    <mergeCell ref="B385:E385"/>
    <mergeCell ref="I385:J385"/>
    <mergeCell ref="B380:E380"/>
    <mergeCell ref="I380:J380"/>
    <mergeCell ref="B381:E381"/>
    <mergeCell ref="I381:J381"/>
    <mergeCell ref="B382:E382"/>
    <mergeCell ref="I382:J382"/>
    <mergeCell ref="B377:E377"/>
    <mergeCell ref="I377:J377"/>
    <mergeCell ref="B378:E378"/>
    <mergeCell ref="I378:J378"/>
    <mergeCell ref="B379:E379"/>
    <mergeCell ref="I379:J379"/>
    <mergeCell ref="B374:E374"/>
    <mergeCell ref="I374:J374"/>
    <mergeCell ref="B375:E375"/>
    <mergeCell ref="I375:J375"/>
    <mergeCell ref="B376:E376"/>
    <mergeCell ref="I376:J376"/>
    <mergeCell ref="B371:E371"/>
    <mergeCell ref="I371:J371"/>
    <mergeCell ref="B372:E372"/>
    <mergeCell ref="I372:J372"/>
    <mergeCell ref="B373:E373"/>
    <mergeCell ref="I373:J373"/>
    <mergeCell ref="B368:E368"/>
    <mergeCell ref="I368:J368"/>
    <mergeCell ref="B369:E369"/>
    <mergeCell ref="I369:J369"/>
    <mergeCell ref="B370:E370"/>
    <mergeCell ref="I370:J370"/>
    <mergeCell ref="B365:E365"/>
    <mergeCell ref="I365:J365"/>
    <mergeCell ref="B366:E366"/>
    <mergeCell ref="I366:J366"/>
    <mergeCell ref="B367:E367"/>
    <mergeCell ref="I367:J367"/>
    <mergeCell ref="B362:E362"/>
    <mergeCell ref="I362:J362"/>
    <mergeCell ref="B363:E363"/>
    <mergeCell ref="I363:J363"/>
    <mergeCell ref="B364:E364"/>
    <mergeCell ref="I364:J364"/>
    <mergeCell ref="B359:E359"/>
    <mergeCell ref="I359:J359"/>
    <mergeCell ref="B360:E360"/>
    <mergeCell ref="I360:J360"/>
    <mergeCell ref="B361:E361"/>
    <mergeCell ref="I361:J361"/>
    <mergeCell ref="B356:E356"/>
    <mergeCell ref="I356:J356"/>
    <mergeCell ref="B357:E357"/>
    <mergeCell ref="I357:J357"/>
    <mergeCell ref="B358:E358"/>
    <mergeCell ref="I358:J358"/>
    <mergeCell ref="B353:E353"/>
    <mergeCell ref="I353:J353"/>
    <mergeCell ref="B354:E354"/>
    <mergeCell ref="I354:J354"/>
    <mergeCell ref="B355:E355"/>
    <mergeCell ref="I355:J355"/>
    <mergeCell ref="B350:E350"/>
    <mergeCell ref="I350:J350"/>
    <mergeCell ref="B351:E351"/>
    <mergeCell ref="I351:J351"/>
    <mergeCell ref="B352:E352"/>
    <mergeCell ref="I352:J352"/>
    <mergeCell ref="B347:E347"/>
    <mergeCell ref="I347:J347"/>
    <mergeCell ref="B348:E348"/>
    <mergeCell ref="I348:J348"/>
    <mergeCell ref="B349:E349"/>
    <mergeCell ref="I349:J349"/>
    <mergeCell ref="B344:E344"/>
    <mergeCell ref="I344:J344"/>
    <mergeCell ref="B345:E345"/>
    <mergeCell ref="I345:J345"/>
    <mergeCell ref="B346:E346"/>
    <mergeCell ref="I346:J346"/>
    <mergeCell ref="B341:E341"/>
    <mergeCell ref="I341:J341"/>
    <mergeCell ref="B342:E342"/>
    <mergeCell ref="I342:J342"/>
    <mergeCell ref="B343:E343"/>
    <mergeCell ref="I343:J343"/>
    <mergeCell ref="B338:E338"/>
    <mergeCell ref="I338:J338"/>
    <mergeCell ref="B339:E339"/>
    <mergeCell ref="I339:J339"/>
    <mergeCell ref="B340:E340"/>
    <mergeCell ref="I340:J340"/>
    <mergeCell ref="B335:E335"/>
    <mergeCell ref="I335:J335"/>
    <mergeCell ref="B336:E336"/>
    <mergeCell ref="I336:J336"/>
    <mergeCell ref="B337:E337"/>
    <mergeCell ref="I337:J337"/>
    <mergeCell ref="B332:E332"/>
    <mergeCell ref="I332:J332"/>
    <mergeCell ref="B333:E333"/>
    <mergeCell ref="I333:J333"/>
    <mergeCell ref="B334:E334"/>
    <mergeCell ref="I334:J334"/>
    <mergeCell ref="B329:E329"/>
    <mergeCell ref="I329:J329"/>
    <mergeCell ref="B330:E330"/>
    <mergeCell ref="I330:J330"/>
    <mergeCell ref="B331:E331"/>
    <mergeCell ref="I331:J331"/>
    <mergeCell ref="B326:E326"/>
    <mergeCell ref="I326:J326"/>
    <mergeCell ref="B327:E327"/>
    <mergeCell ref="I327:J327"/>
    <mergeCell ref="B328:E328"/>
    <mergeCell ref="I328:J328"/>
    <mergeCell ref="B323:E323"/>
    <mergeCell ref="I323:J323"/>
    <mergeCell ref="B324:E324"/>
    <mergeCell ref="I324:J324"/>
    <mergeCell ref="B325:E325"/>
    <mergeCell ref="I325:J325"/>
    <mergeCell ref="B320:E320"/>
    <mergeCell ref="I320:J320"/>
    <mergeCell ref="B321:E321"/>
    <mergeCell ref="I321:J321"/>
    <mergeCell ref="B322:E322"/>
    <mergeCell ref="I322:J322"/>
    <mergeCell ref="B317:E317"/>
    <mergeCell ref="I317:J317"/>
    <mergeCell ref="B318:E318"/>
    <mergeCell ref="I318:J318"/>
    <mergeCell ref="B319:E319"/>
    <mergeCell ref="I319:J319"/>
    <mergeCell ref="B314:E314"/>
    <mergeCell ref="I314:J314"/>
    <mergeCell ref="B315:E315"/>
    <mergeCell ref="I315:J315"/>
    <mergeCell ref="B316:E316"/>
    <mergeCell ref="I316:J316"/>
    <mergeCell ref="B311:E311"/>
    <mergeCell ref="I311:J311"/>
    <mergeCell ref="B312:E312"/>
    <mergeCell ref="I312:J312"/>
    <mergeCell ref="B313:E313"/>
    <mergeCell ref="I313:J313"/>
    <mergeCell ref="B308:E308"/>
    <mergeCell ref="I308:J308"/>
    <mergeCell ref="B309:E309"/>
    <mergeCell ref="I309:J309"/>
    <mergeCell ref="B310:E310"/>
    <mergeCell ref="I310:J310"/>
    <mergeCell ref="B305:E305"/>
    <mergeCell ref="I305:J305"/>
    <mergeCell ref="B306:E306"/>
    <mergeCell ref="I306:J306"/>
    <mergeCell ref="B307:E307"/>
    <mergeCell ref="I307:J307"/>
    <mergeCell ref="B302:E302"/>
    <mergeCell ref="I302:J302"/>
    <mergeCell ref="B303:E303"/>
    <mergeCell ref="I303:J303"/>
    <mergeCell ref="B304:E304"/>
    <mergeCell ref="I304:J304"/>
    <mergeCell ref="B299:E299"/>
    <mergeCell ref="I299:J299"/>
    <mergeCell ref="B300:E300"/>
    <mergeCell ref="I300:J300"/>
    <mergeCell ref="B301:E301"/>
    <mergeCell ref="I301:J301"/>
    <mergeCell ref="B296:E296"/>
    <mergeCell ref="I296:J296"/>
    <mergeCell ref="B297:E297"/>
    <mergeCell ref="I297:J297"/>
    <mergeCell ref="B298:E298"/>
    <mergeCell ref="I298:J298"/>
    <mergeCell ref="B293:E293"/>
    <mergeCell ref="I293:J293"/>
    <mergeCell ref="B294:E294"/>
    <mergeCell ref="I294:J294"/>
    <mergeCell ref="B295:E295"/>
    <mergeCell ref="I295:J295"/>
    <mergeCell ref="B290:E290"/>
    <mergeCell ref="I290:J290"/>
    <mergeCell ref="B291:E291"/>
    <mergeCell ref="I291:J291"/>
    <mergeCell ref="B292:E292"/>
    <mergeCell ref="I292:J292"/>
    <mergeCell ref="B287:E287"/>
    <mergeCell ref="I287:J287"/>
    <mergeCell ref="B288:E288"/>
    <mergeCell ref="I288:J288"/>
    <mergeCell ref="B289:E289"/>
    <mergeCell ref="I289:J289"/>
    <mergeCell ref="B284:E284"/>
    <mergeCell ref="I284:J284"/>
    <mergeCell ref="B285:E285"/>
    <mergeCell ref="I285:J285"/>
    <mergeCell ref="B286:E286"/>
    <mergeCell ref="I286:J286"/>
    <mergeCell ref="B281:E281"/>
    <mergeCell ref="I281:J281"/>
    <mergeCell ref="B282:E282"/>
    <mergeCell ref="I282:J282"/>
    <mergeCell ref="B283:E283"/>
    <mergeCell ref="I283:J283"/>
    <mergeCell ref="B278:E278"/>
    <mergeCell ref="I278:J278"/>
    <mergeCell ref="B279:E279"/>
    <mergeCell ref="I279:J279"/>
    <mergeCell ref="B280:E280"/>
    <mergeCell ref="I280:J280"/>
    <mergeCell ref="B275:E275"/>
    <mergeCell ref="I275:J275"/>
    <mergeCell ref="B276:E276"/>
    <mergeCell ref="I276:J276"/>
    <mergeCell ref="B277:E277"/>
    <mergeCell ref="I277:J277"/>
    <mergeCell ref="B272:E272"/>
    <mergeCell ref="I272:J272"/>
    <mergeCell ref="B273:E273"/>
    <mergeCell ref="I273:J273"/>
    <mergeCell ref="B274:E274"/>
    <mergeCell ref="I274:J274"/>
    <mergeCell ref="B269:E269"/>
    <mergeCell ref="I269:J269"/>
    <mergeCell ref="B270:E270"/>
    <mergeCell ref="I270:J270"/>
    <mergeCell ref="B271:E271"/>
    <mergeCell ref="I271:J271"/>
    <mergeCell ref="B266:E266"/>
    <mergeCell ref="I266:J266"/>
    <mergeCell ref="B267:E267"/>
    <mergeCell ref="I267:J267"/>
    <mergeCell ref="B268:E268"/>
    <mergeCell ref="I268:J268"/>
    <mergeCell ref="B263:E263"/>
    <mergeCell ref="I263:J263"/>
    <mergeCell ref="B264:E264"/>
    <mergeCell ref="I264:J264"/>
    <mergeCell ref="B265:E265"/>
    <mergeCell ref="I265:J265"/>
    <mergeCell ref="B260:E260"/>
    <mergeCell ref="I260:J260"/>
    <mergeCell ref="B261:E261"/>
    <mergeCell ref="I261:J261"/>
    <mergeCell ref="B262:E262"/>
    <mergeCell ref="I262:J262"/>
    <mergeCell ref="B257:E257"/>
    <mergeCell ref="I257:J257"/>
    <mergeCell ref="B258:E258"/>
    <mergeCell ref="I258:J258"/>
    <mergeCell ref="B259:E259"/>
    <mergeCell ref="I259:J259"/>
    <mergeCell ref="B254:E254"/>
    <mergeCell ref="I254:J254"/>
    <mergeCell ref="B255:E255"/>
    <mergeCell ref="I255:J255"/>
    <mergeCell ref="B256:E256"/>
    <mergeCell ref="I256:J256"/>
    <mergeCell ref="B251:E251"/>
    <mergeCell ref="I251:J251"/>
    <mergeCell ref="B252:E252"/>
    <mergeCell ref="I252:J252"/>
    <mergeCell ref="B253:E253"/>
    <mergeCell ref="I253:J253"/>
    <mergeCell ref="B248:E248"/>
    <mergeCell ref="I248:J248"/>
    <mergeCell ref="B249:E249"/>
    <mergeCell ref="I249:J249"/>
    <mergeCell ref="B250:E250"/>
    <mergeCell ref="I250:J250"/>
    <mergeCell ref="B245:E245"/>
    <mergeCell ref="I245:J245"/>
    <mergeCell ref="B246:E246"/>
    <mergeCell ref="I246:J246"/>
    <mergeCell ref="B247:E247"/>
    <mergeCell ref="I247:J247"/>
    <mergeCell ref="B242:E242"/>
    <mergeCell ref="I242:J242"/>
    <mergeCell ref="B243:E243"/>
    <mergeCell ref="I243:J243"/>
    <mergeCell ref="B244:E244"/>
    <mergeCell ref="I244:J244"/>
    <mergeCell ref="B239:E239"/>
    <mergeCell ref="I239:J239"/>
    <mergeCell ref="B240:E240"/>
    <mergeCell ref="I240:J240"/>
    <mergeCell ref="B241:E241"/>
    <mergeCell ref="I241:J241"/>
    <mergeCell ref="B236:E236"/>
    <mergeCell ref="I236:J236"/>
    <mergeCell ref="B237:E237"/>
    <mergeCell ref="I237:J237"/>
    <mergeCell ref="B238:E238"/>
    <mergeCell ref="I238:J238"/>
    <mergeCell ref="B233:E233"/>
    <mergeCell ref="I233:J233"/>
    <mergeCell ref="B234:E234"/>
    <mergeCell ref="I234:J234"/>
    <mergeCell ref="B235:E235"/>
    <mergeCell ref="I235:J235"/>
    <mergeCell ref="B230:E230"/>
    <mergeCell ref="I230:J230"/>
    <mergeCell ref="B231:E231"/>
    <mergeCell ref="I231:J231"/>
    <mergeCell ref="B232:E232"/>
    <mergeCell ref="I232:J232"/>
    <mergeCell ref="B227:E227"/>
    <mergeCell ref="I227:J227"/>
    <mergeCell ref="B228:E228"/>
    <mergeCell ref="I228:J228"/>
    <mergeCell ref="B229:E229"/>
    <mergeCell ref="I229:J229"/>
    <mergeCell ref="B224:E224"/>
    <mergeCell ref="I224:J224"/>
    <mergeCell ref="B225:E225"/>
    <mergeCell ref="I225:J225"/>
    <mergeCell ref="B226:E226"/>
    <mergeCell ref="I226:J226"/>
    <mergeCell ref="B221:E221"/>
    <mergeCell ref="I221:J221"/>
    <mergeCell ref="B222:E222"/>
    <mergeCell ref="I222:J222"/>
    <mergeCell ref="B223:E223"/>
    <mergeCell ref="I223:J223"/>
    <mergeCell ref="B218:E218"/>
    <mergeCell ref="I218:J218"/>
    <mergeCell ref="B219:E219"/>
    <mergeCell ref="I219:J219"/>
    <mergeCell ref="B220:E220"/>
    <mergeCell ref="I220:J220"/>
    <mergeCell ref="B215:E215"/>
    <mergeCell ref="I215:J215"/>
    <mergeCell ref="B216:E216"/>
    <mergeCell ref="I216:J216"/>
    <mergeCell ref="B217:E217"/>
    <mergeCell ref="I217:J217"/>
    <mergeCell ref="B212:E212"/>
    <mergeCell ref="I212:J212"/>
    <mergeCell ref="B213:E213"/>
    <mergeCell ref="I213:J213"/>
    <mergeCell ref="B214:E214"/>
    <mergeCell ref="I214:J214"/>
    <mergeCell ref="B209:E209"/>
    <mergeCell ref="I209:J209"/>
    <mergeCell ref="B210:E210"/>
    <mergeCell ref="I210:J210"/>
    <mergeCell ref="B211:E211"/>
    <mergeCell ref="I211:J211"/>
    <mergeCell ref="B206:E206"/>
    <mergeCell ref="I206:J206"/>
    <mergeCell ref="B207:E207"/>
    <mergeCell ref="I207:J207"/>
    <mergeCell ref="B208:E208"/>
    <mergeCell ref="I208:J208"/>
    <mergeCell ref="B203:E203"/>
    <mergeCell ref="I203:J203"/>
    <mergeCell ref="B204:E204"/>
    <mergeCell ref="I204:J204"/>
    <mergeCell ref="B205:E205"/>
    <mergeCell ref="I205:J205"/>
    <mergeCell ref="B200:E200"/>
    <mergeCell ref="I200:J200"/>
    <mergeCell ref="B201:E201"/>
    <mergeCell ref="I201:J201"/>
    <mergeCell ref="B202:E202"/>
    <mergeCell ref="I202:J202"/>
    <mergeCell ref="B197:E197"/>
    <mergeCell ref="I197:J197"/>
    <mergeCell ref="B198:E198"/>
    <mergeCell ref="I198:J198"/>
    <mergeCell ref="B199:E199"/>
    <mergeCell ref="I199:J199"/>
    <mergeCell ref="B194:E194"/>
    <mergeCell ref="I194:J194"/>
    <mergeCell ref="B195:E195"/>
    <mergeCell ref="I195:J195"/>
    <mergeCell ref="B196:E196"/>
    <mergeCell ref="I196:J196"/>
    <mergeCell ref="B191:E191"/>
    <mergeCell ref="I191:J191"/>
    <mergeCell ref="B192:E192"/>
    <mergeCell ref="I192:J192"/>
    <mergeCell ref="B193:E193"/>
    <mergeCell ref="I193:J193"/>
    <mergeCell ref="B188:E188"/>
    <mergeCell ref="I188:J188"/>
    <mergeCell ref="B189:E189"/>
    <mergeCell ref="I189:J189"/>
    <mergeCell ref="B190:E190"/>
    <mergeCell ref="I190:J190"/>
    <mergeCell ref="B185:E185"/>
    <mergeCell ref="I185:J185"/>
    <mergeCell ref="B186:E186"/>
    <mergeCell ref="I186:J186"/>
    <mergeCell ref="B187:E187"/>
    <mergeCell ref="I187:J187"/>
    <mergeCell ref="B182:E182"/>
    <mergeCell ref="I182:J182"/>
    <mergeCell ref="B183:E183"/>
    <mergeCell ref="I183:J183"/>
    <mergeCell ref="B184:E184"/>
    <mergeCell ref="I184:J184"/>
    <mergeCell ref="B179:E179"/>
    <mergeCell ref="I179:J179"/>
    <mergeCell ref="B180:E180"/>
    <mergeCell ref="I180:J180"/>
    <mergeCell ref="B181:E181"/>
    <mergeCell ref="I181:J181"/>
    <mergeCell ref="B176:E176"/>
    <mergeCell ref="I176:J176"/>
    <mergeCell ref="B177:E177"/>
    <mergeCell ref="I177:J177"/>
    <mergeCell ref="B178:E178"/>
    <mergeCell ref="I178:J178"/>
    <mergeCell ref="B173:E173"/>
    <mergeCell ref="I173:J173"/>
    <mergeCell ref="B174:E174"/>
    <mergeCell ref="I174:J174"/>
    <mergeCell ref="B175:E175"/>
    <mergeCell ref="I175:J175"/>
    <mergeCell ref="B170:E170"/>
    <mergeCell ref="I170:J170"/>
    <mergeCell ref="B171:E171"/>
    <mergeCell ref="I171:J171"/>
    <mergeCell ref="B172:E172"/>
    <mergeCell ref="I172:J172"/>
    <mergeCell ref="B167:E167"/>
    <mergeCell ref="I167:J167"/>
    <mergeCell ref="B168:E168"/>
    <mergeCell ref="I168:J168"/>
    <mergeCell ref="B169:E169"/>
    <mergeCell ref="I169:J169"/>
    <mergeCell ref="B164:E164"/>
    <mergeCell ref="I164:J164"/>
    <mergeCell ref="B165:E165"/>
    <mergeCell ref="I165:J165"/>
    <mergeCell ref="B166:E166"/>
    <mergeCell ref="I166:J166"/>
    <mergeCell ref="B161:E161"/>
    <mergeCell ref="I161:J161"/>
    <mergeCell ref="B162:E162"/>
    <mergeCell ref="I162:J162"/>
    <mergeCell ref="B163:E163"/>
    <mergeCell ref="I163:J163"/>
    <mergeCell ref="B158:E158"/>
    <mergeCell ref="I158:J158"/>
    <mergeCell ref="B159:E159"/>
    <mergeCell ref="I159:J159"/>
    <mergeCell ref="B160:E160"/>
    <mergeCell ref="I160:J160"/>
    <mergeCell ref="B155:E155"/>
    <mergeCell ref="I155:J155"/>
    <mergeCell ref="B156:E156"/>
    <mergeCell ref="I156:J156"/>
    <mergeCell ref="B157:E157"/>
    <mergeCell ref="I157:J157"/>
    <mergeCell ref="B152:E152"/>
    <mergeCell ref="I152:J152"/>
    <mergeCell ref="B153:E153"/>
    <mergeCell ref="I153:J153"/>
    <mergeCell ref="B154:E154"/>
    <mergeCell ref="I154:J154"/>
    <mergeCell ref="B149:E149"/>
    <mergeCell ref="I149:J149"/>
    <mergeCell ref="B150:E150"/>
    <mergeCell ref="I150:J150"/>
    <mergeCell ref="B151:E151"/>
    <mergeCell ref="I151:J151"/>
    <mergeCell ref="B146:E146"/>
    <mergeCell ref="I146:J146"/>
    <mergeCell ref="B147:E147"/>
    <mergeCell ref="I147:J147"/>
    <mergeCell ref="B148:E148"/>
    <mergeCell ref="I148:J148"/>
    <mergeCell ref="B143:E143"/>
    <mergeCell ref="I143:J143"/>
    <mergeCell ref="B144:E144"/>
    <mergeCell ref="I144:J144"/>
    <mergeCell ref="B145:E145"/>
    <mergeCell ref="I145:J145"/>
    <mergeCell ref="B140:E140"/>
    <mergeCell ref="I140:J140"/>
    <mergeCell ref="B141:E141"/>
    <mergeCell ref="I141:J141"/>
    <mergeCell ref="B142:E142"/>
    <mergeCell ref="I142:J142"/>
    <mergeCell ref="B137:E137"/>
    <mergeCell ref="I137:J137"/>
    <mergeCell ref="B138:E138"/>
    <mergeCell ref="I138:J138"/>
    <mergeCell ref="B139:E139"/>
    <mergeCell ref="I139:J139"/>
    <mergeCell ref="B134:E134"/>
    <mergeCell ref="I134:J134"/>
    <mergeCell ref="B135:E135"/>
    <mergeCell ref="I135:J135"/>
    <mergeCell ref="B136:E136"/>
    <mergeCell ref="I136:J136"/>
    <mergeCell ref="B131:E131"/>
    <mergeCell ref="I131:J131"/>
    <mergeCell ref="B132:E132"/>
    <mergeCell ref="I132:J132"/>
    <mergeCell ref="B133:E133"/>
    <mergeCell ref="I133:J133"/>
    <mergeCell ref="B128:E128"/>
    <mergeCell ref="I128:J128"/>
    <mergeCell ref="B129:E129"/>
    <mergeCell ref="I129:J129"/>
    <mergeCell ref="B130:E130"/>
    <mergeCell ref="I130:J130"/>
    <mergeCell ref="B125:E125"/>
    <mergeCell ref="I125:J125"/>
    <mergeCell ref="B126:E126"/>
    <mergeCell ref="I126:J126"/>
    <mergeCell ref="B127:E127"/>
    <mergeCell ref="I127:J127"/>
    <mergeCell ref="B122:E122"/>
    <mergeCell ref="I122:J122"/>
    <mergeCell ref="B123:E123"/>
    <mergeCell ref="I123:J123"/>
    <mergeCell ref="B124:E124"/>
    <mergeCell ref="I124:J124"/>
    <mergeCell ref="B119:E119"/>
    <mergeCell ref="I119:J119"/>
    <mergeCell ref="B120:E120"/>
    <mergeCell ref="I120:J120"/>
    <mergeCell ref="B121:E121"/>
    <mergeCell ref="I121:J121"/>
    <mergeCell ref="B116:E116"/>
    <mergeCell ref="I116:J116"/>
    <mergeCell ref="B117:E117"/>
    <mergeCell ref="I117:J117"/>
    <mergeCell ref="B118:E118"/>
    <mergeCell ref="I118:J118"/>
    <mergeCell ref="B113:E113"/>
    <mergeCell ref="I113:J113"/>
    <mergeCell ref="B114:E114"/>
    <mergeCell ref="I114:J114"/>
    <mergeCell ref="B115:E115"/>
    <mergeCell ref="I115:J115"/>
    <mergeCell ref="B110:E110"/>
    <mergeCell ref="I110:J110"/>
    <mergeCell ref="B111:E111"/>
    <mergeCell ref="I111:J111"/>
    <mergeCell ref="B112:E112"/>
    <mergeCell ref="I112:J112"/>
    <mergeCell ref="B107:E107"/>
    <mergeCell ref="I107:J107"/>
    <mergeCell ref="B108:E108"/>
    <mergeCell ref="I108:J108"/>
    <mergeCell ref="B109:E109"/>
    <mergeCell ref="I109:J109"/>
    <mergeCell ref="B104:E104"/>
    <mergeCell ref="I104:J104"/>
    <mergeCell ref="B105:E105"/>
    <mergeCell ref="I105:J105"/>
    <mergeCell ref="B106:E106"/>
    <mergeCell ref="I106:J106"/>
    <mergeCell ref="B101:E101"/>
    <mergeCell ref="I101:J101"/>
    <mergeCell ref="B102:E102"/>
    <mergeCell ref="I102:J102"/>
    <mergeCell ref="B103:E103"/>
    <mergeCell ref="I103:J103"/>
    <mergeCell ref="B98:E98"/>
    <mergeCell ref="I98:J98"/>
    <mergeCell ref="B99:E99"/>
    <mergeCell ref="I99:J99"/>
    <mergeCell ref="B100:E100"/>
    <mergeCell ref="I100:J100"/>
    <mergeCell ref="B95:E95"/>
    <mergeCell ref="I95:J95"/>
    <mergeCell ref="B96:E96"/>
    <mergeCell ref="I96:J96"/>
    <mergeCell ref="B97:E97"/>
    <mergeCell ref="I97:J97"/>
    <mergeCell ref="B92:E92"/>
    <mergeCell ref="I92:J92"/>
    <mergeCell ref="B93:E93"/>
    <mergeCell ref="I93:J93"/>
    <mergeCell ref="B94:E94"/>
    <mergeCell ref="I94:J94"/>
    <mergeCell ref="B89:E89"/>
    <mergeCell ref="I89:J89"/>
    <mergeCell ref="B90:E90"/>
    <mergeCell ref="I90:J90"/>
    <mergeCell ref="B91:E91"/>
    <mergeCell ref="I91:J91"/>
    <mergeCell ref="B86:E86"/>
    <mergeCell ref="I86:J86"/>
    <mergeCell ref="B87:E87"/>
    <mergeCell ref="I87:J87"/>
    <mergeCell ref="B88:E88"/>
    <mergeCell ref="I88:J88"/>
    <mergeCell ref="B83:E83"/>
    <mergeCell ref="I83:J83"/>
    <mergeCell ref="B84:E84"/>
    <mergeCell ref="I84:J84"/>
    <mergeCell ref="B85:E85"/>
    <mergeCell ref="I85:J85"/>
    <mergeCell ref="B80:E80"/>
    <mergeCell ref="I80:J80"/>
    <mergeCell ref="B81:E81"/>
    <mergeCell ref="I81:J81"/>
    <mergeCell ref="B82:E82"/>
    <mergeCell ref="I82:J82"/>
    <mergeCell ref="B77:E77"/>
    <mergeCell ref="I77:J77"/>
    <mergeCell ref="B78:E78"/>
    <mergeCell ref="I78:J78"/>
    <mergeCell ref="B79:E79"/>
    <mergeCell ref="I79:J79"/>
    <mergeCell ref="B74:E74"/>
    <mergeCell ref="I74:J74"/>
    <mergeCell ref="B75:E75"/>
    <mergeCell ref="I75:J75"/>
    <mergeCell ref="B76:E76"/>
    <mergeCell ref="I76:J76"/>
    <mergeCell ref="B71:E71"/>
    <mergeCell ref="I71:J71"/>
    <mergeCell ref="B72:E72"/>
    <mergeCell ref="I72:J72"/>
    <mergeCell ref="B73:E73"/>
    <mergeCell ref="I73:J73"/>
    <mergeCell ref="B68:E68"/>
    <mergeCell ref="I68:J68"/>
    <mergeCell ref="B69:E69"/>
    <mergeCell ref="I69:J69"/>
    <mergeCell ref="B70:E70"/>
    <mergeCell ref="I70:J70"/>
    <mergeCell ref="B65:E65"/>
    <mergeCell ref="I65:J65"/>
    <mergeCell ref="B66:E66"/>
    <mergeCell ref="I66:J66"/>
    <mergeCell ref="B67:E67"/>
    <mergeCell ref="I67:J67"/>
    <mergeCell ref="B62:E62"/>
    <mergeCell ref="I62:J62"/>
    <mergeCell ref="B63:E63"/>
    <mergeCell ref="I63:J63"/>
    <mergeCell ref="B64:E64"/>
    <mergeCell ref="I64:J64"/>
    <mergeCell ref="B59:E59"/>
    <mergeCell ref="I59:J59"/>
    <mergeCell ref="B60:E60"/>
    <mergeCell ref="I60:J60"/>
    <mergeCell ref="B61:E61"/>
    <mergeCell ref="I61:J61"/>
    <mergeCell ref="B56:E56"/>
    <mergeCell ref="I56:J56"/>
    <mergeCell ref="B57:E57"/>
    <mergeCell ref="I57:J57"/>
    <mergeCell ref="B58:E58"/>
    <mergeCell ref="I58:J58"/>
    <mergeCell ref="B53:E53"/>
    <mergeCell ref="I53:J53"/>
    <mergeCell ref="B54:E54"/>
    <mergeCell ref="I54:J54"/>
    <mergeCell ref="B55:E55"/>
    <mergeCell ref="I55:J55"/>
    <mergeCell ref="B50:E50"/>
    <mergeCell ref="I50:J50"/>
    <mergeCell ref="B51:E51"/>
    <mergeCell ref="I51:J51"/>
    <mergeCell ref="B52:E52"/>
    <mergeCell ref="I52:J52"/>
    <mergeCell ref="B47:E47"/>
    <mergeCell ref="I47:J47"/>
    <mergeCell ref="B48:E48"/>
    <mergeCell ref="I48:J48"/>
    <mergeCell ref="B49:E49"/>
    <mergeCell ref="I49:J49"/>
    <mergeCell ref="B44:E44"/>
    <mergeCell ref="I44:J44"/>
    <mergeCell ref="B45:E45"/>
    <mergeCell ref="I45:J45"/>
    <mergeCell ref="B46:E46"/>
    <mergeCell ref="I46:J46"/>
    <mergeCell ref="B41:E41"/>
    <mergeCell ref="I41:J41"/>
    <mergeCell ref="B42:E42"/>
    <mergeCell ref="I42:J42"/>
    <mergeCell ref="B43:E43"/>
    <mergeCell ref="I43:J43"/>
    <mergeCell ref="B38:E38"/>
    <mergeCell ref="I38:J38"/>
    <mergeCell ref="B39:E39"/>
    <mergeCell ref="I39:J39"/>
    <mergeCell ref="B40:E40"/>
    <mergeCell ref="I40:J40"/>
    <mergeCell ref="B35:E35"/>
    <mergeCell ref="I35:J35"/>
    <mergeCell ref="B36:E36"/>
    <mergeCell ref="I36:J36"/>
    <mergeCell ref="B37:E37"/>
    <mergeCell ref="I37:J37"/>
    <mergeCell ref="B32:E32"/>
    <mergeCell ref="I32:J32"/>
    <mergeCell ref="B33:E33"/>
    <mergeCell ref="I33:J33"/>
    <mergeCell ref="B34:E34"/>
    <mergeCell ref="I34:J34"/>
    <mergeCell ref="B29:E29"/>
    <mergeCell ref="I29:J29"/>
    <mergeCell ref="B30:E30"/>
    <mergeCell ref="I30:J30"/>
    <mergeCell ref="B31:E31"/>
    <mergeCell ref="I31:J31"/>
    <mergeCell ref="B26:E26"/>
    <mergeCell ref="I26:J26"/>
    <mergeCell ref="B27:E27"/>
    <mergeCell ref="I27:J27"/>
    <mergeCell ref="B28:E28"/>
    <mergeCell ref="I28:J28"/>
    <mergeCell ref="B23:E23"/>
    <mergeCell ref="I23:J23"/>
    <mergeCell ref="B24:E24"/>
    <mergeCell ref="I24:J24"/>
    <mergeCell ref="B25:E25"/>
    <mergeCell ref="I25:J25"/>
    <mergeCell ref="B20:E20"/>
    <mergeCell ref="I20:J20"/>
    <mergeCell ref="B21:E21"/>
    <mergeCell ref="I21:J21"/>
    <mergeCell ref="B22:E22"/>
    <mergeCell ref="I22:J22"/>
    <mergeCell ref="B17:E17"/>
    <mergeCell ref="I17:J17"/>
    <mergeCell ref="B18:E18"/>
    <mergeCell ref="I18:J18"/>
    <mergeCell ref="B19:E19"/>
    <mergeCell ref="I19:J19"/>
    <mergeCell ref="B14:E14"/>
    <mergeCell ref="I14:J14"/>
    <mergeCell ref="B15:E15"/>
    <mergeCell ref="I15:J15"/>
    <mergeCell ref="B16:E16"/>
    <mergeCell ref="I16:J16"/>
    <mergeCell ref="B11:E11"/>
    <mergeCell ref="I11:J11"/>
    <mergeCell ref="B12:E12"/>
    <mergeCell ref="I12:J12"/>
    <mergeCell ref="B13:E13"/>
    <mergeCell ref="I13:J13"/>
    <mergeCell ref="B8:E8"/>
    <mergeCell ref="I8:J8"/>
    <mergeCell ref="B9:E9"/>
    <mergeCell ref="I9:J9"/>
    <mergeCell ref="B10:E10"/>
    <mergeCell ref="I10:J10"/>
    <mergeCell ref="B5:E5"/>
    <mergeCell ref="I5:J5"/>
    <mergeCell ref="B6:E6"/>
    <mergeCell ref="I6:J6"/>
    <mergeCell ref="B7:E7"/>
    <mergeCell ref="I7:J7"/>
    <mergeCell ref="A1:K2"/>
    <mergeCell ref="A3:A4"/>
    <mergeCell ref="B3:E4"/>
    <mergeCell ref="H3:H4"/>
    <mergeCell ref="I3:K3"/>
    <mergeCell ref="I4:J4"/>
  </mergeCells>
  <printOptions/>
  <pageMargins left="0.83" right="0.2755905511811024" top="0.42" bottom="0.48" header="0.3" footer="0.24"/>
  <pageSetup horizontalDpi="600" verticalDpi="600" orientation="portrait" paperSize="9" r:id="rId1"/>
  <headerFooter alignWithMargins="0">
    <oddFooter>&amp;Rpag.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0">
      <selection activeCell="G35" sqref="G35"/>
    </sheetView>
  </sheetViews>
  <sheetFormatPr defaultColWidth="8.8515625" defaultRowHeight="18" customHeight="1"/>
  <cols>
    <col min="1" max="1" width="9.00390625" style="2" customWidth="1"/>
    <col min="2" max="4" width="8.8515625" style="2" customWidth="1"/>
    <col min="5" max="5" width="35.7109375" style="2" customWidth="1"/>
    <col min="6" max="6" width="12.57421875" style="19" customWidth="1"/>
    <col min="7" max="7" width="11.57421875" style="2" customWidth="1"/>
    <col min="8" max="12" width="0" style="2" hidden="1" customWidth="1"/>
    <col min="13" max="16384" width="8.8515625" style="2" customWidth="1"/>
  </cols>
  <sheetData>
    <row r="1" spans="1:13" ht="18" customHeight="1">
      <c r="A1" s="410" t="s">
        <v>982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M1" s="3"/>
    </row>
    <row r="2" spans="1:13" ht="18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M2" s="3"/>
    </row>
    <row r="3" spans="1:13" ht="18" customHeight="1">
      <c r="A3" s="411" t="s">
        <v>983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M3" s="3"/>
    </row>
    <row r="4" spans="1:13" ht="18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M4" s="3"/>
    </row>
    <row r="5" spans="1:11" ht="52.5" customHeight="1">
      <c r="A5" s="396" t="s">
        <v>984</v>
      </c>
      <c r="B5" s="396" t="s">
        <v>985</v>
      </c>
      <c r="C5" s="396"/>
      <c r="D5" s="396"/>
      <c r="E5" s="396"/>
      <c r="F5" s="5" t="s">
        <v>986</v>
      </c>
      <c r="G5" s="6" t="s">
        <v>987</v>
      </c>
      <c r="H5" s="412" t="s">
        <v>988</v>
      </c>
      <c r="I5" s="412" t="s">
        <v>986</v>
      </c>
      <c r="J5" s="412"/>
      <c r="K5" s="412"/>
    </row>
    <row r="6" spans="1:13" ht="18" customHeight="1">
      <c r="A6" s="396"/>
      <c r="B6" s="396"/>
      <c r="C6" s="396"/>
      <c r="D6" s="396"/>
      <c r="E6" s="396"/>
      <c r="F6" s="5" t="s">
        <v>759</v>
      </c>
      <c r="G6" s="6" t="s">
        <v>759</v>
      </c>
      <c r="H6" s="412"/>
      <c r="I6" s="412" t="s">
        <v>989</v>
      </c>
      <c r="J6" s="412"/>
      <c r="K6" s="4" t="s">
        <v>990</v>
      </c>
      <c r="M6" s="2">
        <v>1.217</v>
      </c>
    </row>
    <row r="7" spans="1:11" ht="18" customHeight="1">
      <c r="A7" s="7" t="s">
        <v>765</v>
      </c>
      <c r="B7" s="404" t="s">
        <v>969</v>
      </c>
      <c r="C7" s="404"/>
      <c r="D7" s="404"/>
      <c r="E7" s="404"/>
      <c r="F7" s="5">
        <f>+K7</f>
        <v>84</v>
      </c>
      <c r="G7" s="9">
        <f>+F7*$M$6</f>
        <v>102.22800000000001</v>
      </c>
      <c r="H7" s="10" t="s">
        <v>991</v>
      </c>
      <c r="I7" s="413">
        <f aca="true" t="shared" si="0" ref="I7:I21">K7*238</f>
        <v>19992</v>
      </c>
      <c r="J7" s="413"/>
      <c r="K7" s="11">
        <v>84</v>
      </c>
    </row>
    <row r="8" spans="1:11" ht="18" customHeight="1">
      <c r="A8" s="7" t="s">
        <v>765</v>
      </c>
      <c r="B8" s="404" t="s">
        <v>992</v>
      </c>
      <c r="C8" s="404"/>
      <c r="D8" s="404"/>
      <c r="E8" s="404"/>
      <c r="F8" s="5">
        <f aca="true" t="shared" si="1" ref="F8:F42">+K8</f>
        <v>670</v>
      </c>
      <c r="G8" s="9">
        <f aca="true" t="shared" si="2" ref="G8:G43">+F8*$M$6</f>
        <v>815.3900000000001</v>
      </c>
      <c r="H8" s="10" t="s">
        <v>991</v>
      </c>
      <c r="I8" s="413">
        <f t="shared" si="0"/>
        <v>159460</v>
      </c>
      <c r="J8" s="413"/>
      <c r="K8" s="11">
        <v>670</v>
      </c>
    </row>
    <row r="9" spans="1:11" ht="18" customHeight="1">
      <c r="A9" s="7" t="s">
        <v>765</v>
      </c>
      <c r="B9" s="404" t="s">
        <v>993</v>
      </c>
      <c r="C9" s="404"/>
      <c r="D9" s="404"/>
      <c r="E9" s="404"/>
      <c r="F9" s="5">
        <f t="shared" si="1"/>
        <v>1340</v>
      </c>
      <c r="G9" s="9">
        <f t="shared" si="2"/>
        <v>1630.7800000000002</v>
      </c>
      <c r="H9" s="10" t="s">
        <v>991</v>
      </c>
      <c r="I9" s="413">
        <f t="shared" si="0"/>
        <v>318920</v>
      </c>
      <c r="J9" s="413"/>
      <c r="K9" s="11">
        <v>1340</v>
      </c>
    </row>
    <row r="10" spans="1:11" ht="18" customHeight="1">
      <c r="A10" s="7" t="s">
        <v>765</v>
      </c>
      <c r="B10" s="404" t="s">
        <v>994</v>
      </c>
      <c r="C10" s="404"/>
      <c r="D10" s="404"/>
      <c r="E10" s="404"/>
      <c r="F10" s="5">
        <f t="shared" si="1"/>
        <v>2009</v>
      </c>
      <c r="G10" s="9">
        <f t="shared" si="2"/>
        <v>2444.953</v>
      </c>
      <c r="H10" s="10" t="s">
        <v>991</v>
      </c>
      <c r="I10" s="413">
        <f t="shared" si="0"/>
        <v>478142</v>
      </c>
      <c r="J10" s="413"/>
      <c r="K10" s="11">
        <v>2009</v>
      </c>
    </row>
    <row r="11" spans="1:11" ht="18" customHeight="1">
      <c r="A11" s="7" t="s">
        <v>765</v>
      </c>
      <c r="B11" s="404" t="s">
        <v>995</v>
      </c>
      <c r="C11" s="404"/>
      <c r="D11" s="404"/>
      <c r="E11" s="404"/>
      <c r="F11" s="5">
        <f t="shared" si="1"/>
        <v>2679</v>
      </c>
      <c r="G11" s="9">
        <f t="shared" si="2"/>
        <v>3260.3430000000003</v>
      </c>
      <c r="H11" s="10" t="s">
        <v>991</v>
      </c>
      <c r="I11" s="413">
        <f t="shared" si="0"/>
        <v>637602</v>
      </c>
      <c r="J11" s="413"/>
      <c r="K11" s="11">
        <v>2679</v>
      </c>
    </row>
    <row r="12" spans="1:11" ht="18" customHeight="1">
      <c r="A12" s="7" t="s">
        <v>765</v>
      </c>
      <c r="B12" s="404" t="s">
        <v>996</v>
      </c>
      <c r="C12" s="404"/>
      <c r="D12" s="404"/>
      <c r="E12" s="404"/>
      <c r="F12" s="5">
        <f t="shared" si="1"/>
        <v>2009</v>
      </c>
      <c r="G12" s="9">
        <f t="shared" si="2"/>
        <v>2444.953</v>
      </c>
      <c r="H12" s="10" t="s">
        <v>991</v>
      </c>
      <c r="I12" s="413">
        <f t="shared" si="0"/>
        <v>478142</v>
      </c>
      <c r="J12" s="413"/>
      <c r="K12" s="11">
        <v>2009</v>
      </c>
    </row>
    <row r="13" spans="1:11" ht="18" customHeight="1">
      <c r="A13" s="7" t="s">
        <v>765</v>
      </c>
      <c r="B13" s="404" t="s">
        <v>997</v>
      </c>
      <c r="C13" s="404"/>
      <c r="D13" s="404"/>
      <c r="E13" s="404"/>
      <c r="F13" s="5">
        <f t="shared" si="1"/>
        <v>1674</v>
      </c>
      <c r="G13" s="9">
        <f t="shared" si="2"/>
        <v>2037.258</v>
      </c>
      <c r="H13" s="10" t="s">
        <v>991</v>
      </c>
      <c r="I13" s="413">
        <f t="shared" si="0"/>
        <v>398412</v>
      </c>
      <c r="J13" s="413"/>
      <c r="K13" s="11">
        <v>1674</v>
      </c>
    </row>
    <row r="14" spans="1:11" ht="18" customHeight="1">
      <c r="A14" s="7" t="s">
        <v>765</v>
      </c>
      <c r="B14" s="404" t="s">
        <v>998</v>
      </c>
      <c r="C14" s="404"/>
      <c r="D14" s="404"/>
      <c r="E14" s="404"/>
      <c r="F14" s="5">
        <f t="shared" si="1"/>
        <v>2679</v>
      </c>
      <c r="G14" s="9">
        <f t="shared" si="2"/>
        <v>3260.3430000000003</v>
      </c>
      <c r="H14" s="10" t="s">
        <v>991</v>
      </c>
      <c r="I14" s="413">
        <f t="shared" si="0"/>
        <v>637602</v>
      </c>
      <c r="J14" s="413"/>
      <c r="K14" s="11">
        <v>2679</v>
      </c>
    </row>
    <row r="15" spans="1:11" ht="18" customHeight="1">
      <c r="A15" s="7" t="s">
        <v>765</v>
      </c>
      <c r="B15" s="404" t="s">
        <v>999</v>
      </c>
      <c r="C15" s="404"/>
      <c r="D15" s="404"/>
      <c r="E15" s="404"/>
      <c r="F15" s="5">
        <f t="shared" si="1"/>
        <v>2511</v>
      </c>
      <c r="G15" s="9">
        <f t="shared" si="2"/>
        <v>3055.887</v>
      </c>
      <c r="H15" s="10" t="s">
        <v>991</v>
      </c>
      <c r="I15" s="413">
        <f t="shared" si="0"/>
        <v>597618</v>
      </c>
      <c r="J15" s="413"/>
      <c r="K15" s="11">
        <v>2511</v>
      </c>
    </row>
    <row r="16" spans="1:11" ht="18" customHeight="1">
      <c r="A16" s="7" t="s">
        <v>765</v>
      </c>
      <c r="B16" s="404" t="s">
        <v>1000</v>
      </c>
      <c r="C16" s="404"/>
      <c r="D16" s="404"/>
      <c r="E16" s="404"/>
      <c r="F16" s="5">
        <f t="shared" si="1"/>
        <v>503</v>
      </c>
      <c r="G16" s="9">
        <f t="shared" si="2"/>
        <v>612.1510000000001</v>
      </c>
      <c r="H16" s="10" t="s">
        <v>991</v>
      </c>
      <c r="I16" s="413">
        <f t="shared" si="0"/>
        <v>119714</v>
      </c>
      <c r="J16" s="413"/>
      <c r="K16" s="11">
        <v>503</v>
      </c>
    </row>
    <row r="17" spans="1:11" ht="18" customHeight="1">
      <c r="A17" s="7" t="s">
        <v>783</v>
      </c>
      <c r="B17" s="404" t="s">
        <v>970</v>
      </c>
      <c r="C17" s="404"/>
      <c r="D17" s="404"/>
      <c r="E17" s="404"/>
      <c r="F17" s="5">
        <f t="shared" si="1"/>
        <v>837</v>
      </c>
      <c r="G17" s="9">
        <f t="shared" si="2"/>
        <v>1018.629</v>
      </c>
      <c r="H17" s="10" t="s">
        <v>991</v>
      </c>
      <c r="I17" s="413">
        <f t="shared" si="0"/>
        <v>199206</v>
      </c>
      <c r="J17" s="413"/>
      <c r="K17" s="11">
        <v>837</v>
      </c>
    </row>
    <row r="18" spans="1:11" ht="18" customHeight="1">
      <c r="A18" s="7" t="s">
        <v>783</v>
      </c>
      <c r="B18" s="404" t="s">
        <v>1001</v>
      </c>
      <c r="C18" s="404"/>
      <c r="D18" s="404"/>
      <c r="E18" s="404"/>
      <c r="F18" s="5">
        <f t="shared" si="1"/>
        <v>837</v>
      </c>
      <c r="G18" s="9">
        <f t="shared" si="2"/>
        <v>1018.629</v>
      </c>
      <c r="H18" s="10" t="s">
        <v>991</v>
      </c>
      <c r="I18" s="413">
        <f t="shared" si="0"/>
        <v>199206</v>
      </c>
      <c r="J18" s="413"/>
      <c r="K18" s="11">
        <v>837</v>
      </c>
    </row>
    <row r="19" spans="1:11" ht="18" customHeight="1">
      <c r="A19" s="7" t="s">
        <v>783</v>
      </c>
      <c r="B19" s="404" t="s">
        <v>971</v>
      </c>
      <c r="C19" s="404"/>
      <c r="D19" s="404"/>
      <c r="E19" s="404"/>
      <c r="F19" s="5">
        <f t="shared" si="1"/>
        <v>2009</v>
      </c>
      <c r="G19" s="9">
        <f t="shared" si="2"/>
        <v>2444.953</v>
      </c>
      <c r="H19" s="10" t="s">
        <v>991</v>
      </c>
      <c r="I19" s="413">
        <f t="shared" si="0"/>
        <v>478142</v>
      </c>
      <c r="J19" s="413"/>
      <c r="K19" s="11">
        <v>2009</v>
      </c>
    </row>
    <row r="20" spans="1:11" ht="18" customHeight="1">
      <c r="A20" s="7" t="s">
        <v>783</v>
      </c>
      <c r="B20" s="404" t="s">
        <v>1002</v>
      </c>
      <c r="C20" s="404"/>
      <c r="D20" s="404"/>
      <c r="E20" s="404"/>
      <c r="F20" s="5">
        <f t="shared" si="1"/>
        <v>1005</v>
      </c>
      <c r="G20" s="9">
        <f t="shared" si="2"/>
        <v>1223.085</v>
      </c>
      <c r="H20" s="12" t="s">
        <v>991</v>
      </c>
      <c r="I20" s="413">
        <f t="shared" si="0"/>
        <v>239190</v>
      </c>
      <c r="J20" s="413"/>
      <c r="K20" s="13">
        <v>1005</v>
      </c>
    </row>
    <row r="21" spans="1:11" ht="18" customHeight="1">
      <c r="A21" s="7" t="s">
        <v>783</v>
      </c>
      <c r="B21" s="414" t="s">
        <v>1003</v>
      </c>
      <c r="C21" s="415"/>
      <c r="D21" s="415"/>
      <c r="E21" s="416"/>
      <c r="F21" s="5">
        <f t="shared" si="1"/>
        <v>837</v>
      </c>
      <c r="G21" s="9">
        <f t="shared" si="2"/>
        <v>1018.629</v>
      </c>
      <c r="H21" s="12" t="s">
        <v>991</v>
      </c>
      <c r="I21" s="413">
        <f t="shared" si="0"/>
        <v>199206</v>
      </c>
      <c r="J21" s="413"/>
      <c r="K21" s="13">
        <v>837</v>
      </c>
    </row>
    <row r="22" spans="1:11" ht="18" customHeight="1">
      <c r="A22" s="7" t="s">
        <v>784</v>
      </c>
      <c r="B22" s="404" t="s">
        <v>1004</v>
      </c>
      <c r="C22" s="404"/>
      <c r="D22" s="404"/>
      <c r="E22" s="404"/>
      <c r="F22" s="5">
        <f t="shared" si="1"/>
        <v>2009</v>
      </c>
      <c r="G22" s="9">
        <f t="shared" si="2"/>
        <v>2444.953</v>
      </c>
      <c r="H22" s="12" t="s">
        <v>991</v>
      </c>
      <c r="I22" s="413">
        <f aca="true" t="shared" si="3" ref="I22:I66">K22*238</f>
        <v>478142</v>
      </c>
      <c r="J22" s="413"/>
      <c r="K22" s="13">
        <v>2009</v>
      </c>
    </row>
    <row r="23" spans="1:11" ht="18" customHeight="1">
      <c r="A23" s="7" t="s">
        <v>784</v>
      </c>
      <c r="B23" s="404" t="s">
        <v>973</v>
      </c>
      <c r="C23" s="404"/>
      <c r="D23" s="404"/>
      <c r="E23" s="404"/>
      <c r="F23" s="5">
        <f t="shared" si="1"/>
        <v>1005</v>
      </c>
      <c r="G23" s="9">
        <f t="shared" si="2"/>
        <v>1223.085</v>
      </c>
      <c r="H23" s="12" t="s">
        <v>991</v>
      </c>
      <c r="I23" s="413">
        <f t="shared" si="3"/>
        <v>239190</v>
      </c>
      <c r="J23" s="413"/>
      <c r="K23" s="13">
        <v>1005</v>
      </c>
    </row>
    <row r="24" spans="1:11" ht="18" customHeight="1">
      <c r="A24" s="7" t="s">
        <v>784</v>
      </c>
      <c r="B24" s="404" t="s">
        <v>1005</v>
      </c>
      <c r="C24" s="404"/>
      <c r="D24" s="404"/>
      <c r="E24" s="404"/>
      <c r="F24" s="5">
        <f t="shared" si="1"/>
        <v>168</v>
      </c>
      <c r="G24" s="9">
        <f t="shared" si="2"/>
        <v>204.45600000000002</v>
      </c>
      <c r="H24" s="12" t="s">
        <v>991</v>
      </c>
      <c r="I24" s="413">
        <f t="shared" si="3"/>
        <v>39984</v>
      </c>
      <c r="J24" s="413"/>
      <c r="K24" s="13">
        <v>168</v>
      </c>
    </row>
    <row r="25" spans="1:11" ht="18" customHeight="1">
      <c r="A25" s="7" t="s">
        <v>784</v>
      </c>
      <c r="B25" s="404" t="s">
        <v>974</v>
      </c>
      <c r="C25" s="404"/>
      <c r="D25" s="404"/>
      <c r="E25" s="404"/>
      <c r="F25" s="5">
        <f t="shared" si="1"/>
        <v>1172</v>
      </c>
      <c r="G25" s="9">
        <f t="shared" si="2"/>
        <v>1426.324</v>
      </c>
      <c r="H25" s="12" t="s">
        <v>991</v>
      </c>
      <c r="I25" s="413">
        <f t="shared" si="3"/>
        <v>278936</v>
      </c>
      <c r="J25" s="413"/>
      <c r="K25" s="13">
        <v>1172</v>
      </c>
    </row>
    <row r="26" spans="1:11" ht="18" customHeight="1">
      <c r="A26" s="7" t="s">
        <v>784</v>
      </c>
      <c r="B26" s="404" t="s">
        <v>975</v>
      </c>
      <c r="C26" s="404"/>
      <c r="D26" s="404"/>
      <c r="E26" s="404"/>
      <c r="F26" s="5">
        <f t="shared" si="1"/>
        <v>418</v>
      </c>
      <c r="G26" s="9">
        <f t="shared" si="2"/>
        <v>508.706</v>
      </c>
      <c r="H26" s="12" t="s">
        <v>991</v>
      </c>
      <c r="I26" s="413">
        <f t="shared" si="3"/>
        <v>99484</v>
      </c>
      <c r="J26" s="413"/>
      <c r="K26" s="13">
        <v>418</v>
      </c>
    </row>
    <row r="27" spans="1:11" ht="18" customHeight="1">
      <c r="A27" s="7" t="s">
        <v>785</v>
      </c>
      <c r="B27" s="404" t="s">
        <v>976</v>
      </c>
      <c r="C27" s="404"/>
      <c r="D27" s="404"/>
      <c r="E27" s="404"/>
      <c r="F27" s="5">
        <f t="shared" si="1"/>
        <v>837</v>
      </c>
      <c r="G27" s="9">
        <f t="shared" si="2"/>
        <v>1018.629</v>
      </c>
      <c r="H27" s="12" t="s">
        <v>991</v>
      </c>
      <c r="I27" s="413">
        <f t="shared" si="3"/>
        <v>199206</v>
      </c>
      <c r="J27" s="413"/>
      <c r="K27" s="13">
        <v>837</v>
      </c>
    </row>
    <row r="28" spans="1:11" ht="18" customHeight="1">
      <c r="A28" s="7" t="s">
        <v>769</v>
      </c>
      <c r="B28" s="404" t="s">
        <v>1006</v>
      </c>
      <c r="C28" s="404"/>
      <c r="D28" s="404"/>
      <c r="E28" s="404"/>
      <c r="F28" s="5">
        <f t="shared" si="1"/>
        <v>1080</v>
      </c>
      <c r="G28" s="9">
        <f t="shared" si="2"/>
        <v>1314.3600000000001</v>
      </c>
      <c r="H28" s="12" t="s">
        <v>991</v>
      </c>
      <c r="I28" s="413">
        <f t="shared" si="3"/>
        <v>257040</v>
      </c>
      <c r="J28" s="413"/>
      <c r="K28" s="13">
        <v>1080</v>
      </c>
    </row>
    <row r="29" spans="1:11" ht="18" customHeight="1">
      <c r="A29" s="7" t="s">
        <v>1007</v>
      </c>
      <c r="B29" s="404" t="s">
        <v>977</v>
      </c>
      <c r="C29" s="404"/>
      <c r="D29" s="404"/>
      <c r="E29" s="404"/>
      <c r="F29" s="5">
        <f t="shared" si="1"/>
        <v>2846</v>
      </c>
      <c r="G29" s="9">
        <f t="shared" si="2"/>
        <v>3463.5820000000003</v>
      </c>
      <c r="H29" s="12" t="s">
        <v>991</v>
      </c>
      <c r="I29" s="413">
        <f t="shared" si="3"/>
        <v>677348</v>
      </c>
      <c r="J29" s="413"/>
      <c r="K29" s="13">
        <v>2846</v>
      </c>
    </row>
    <row r="30" spans="1:11" ht="18" customHeight="1">
      <c r="A30" s="7" t="s">
        <v>1007</v>
      </c>
      <c r="B30" s="404" t="s">
        <v>978</v>
      </c>
      <c r="C30" s="404"/>
      <c r="D30" s="404"/>
      <c r="E30" s="404"/>
      <c r="F30" s="5">
        <f t="shared" si="1"/>
        <v>335</v>
      </c>
      <c r="G30" s="9">
        <f t="shared" si="2"/>
        <v>407.69500000000005</v>
      </c>
      <c r="H30" s="12" t="s">
        <v>991</v>
      </c>
      <c r="I30" s="413">
        <f t="shared" si="3"/>
        <v>79730</v>
      </c>
      <c r="J30" s="413"/>
      <c r="K30" s="13">
        <v>335</v>
      </c>
    </row>
    <row r="31" spans="1:11" ht="18" customHeight="1">
      <c r="A31" s="7" t="s">
        <v>1008</v>
      </c>
      <c r="B31" s="404" t="s">
        <v>1009</v>
      </c>
      <c r="C31" s="404"/>
      <c r="D31" s="404"/>
      <c r="E31" s="404"/>
      <c r="F31" s="5">
        <f t="shared" si="1"/>
        <v>418</v>
      </c>
      <c r="G31" s="9">
        <f t="shared" si="2"/>
        <v>508.706</v>
      </c>
      <c r="H31" s="12" t="s">
        <v>991</v>
      </c>
      <c r="I31" s="413">
        <f t="shared" si="3"/>
        <v>99484</v>
      </c>
      <c r="J31" s="413"/>
      <c r="K31" s="13">
        <v>418</v>
      </c>
    </row>
    <row r="32" spans="1:11" ht="18" customHeight="1">
      <c r="A32" s="7" t="s">
        <v>1008</v>
      </c>
      <c r="B32" s="404" t="s">
        <v>1010</v>
      </c>
      <c r="C32" s="404"/>
      <c r="D32" s="404"/>
      <c r="E32" s="404"/>
      <c r="F32" s="5">
        <f t="shared" si="1"/>
        <v>837</v>
      </c>
      <c r="G32" s="9">
        <f t="shared" si="2"/>
        <v>1018.629</v>
      </c>
      <c r="H32" s="12" t="s">
        <v>991</v>
      </c>
      <c r="I32" s="413">
        <f t="shared" si="3"/>
        <v>199206</v>
      </c>
      <c r="J32" s="413"/>
      <c r="K32" s="13">
        <v>837</v>
      </c>
    </row>
    <row r="33" spans="1:11" ht="18" customHeight="1">
      <c r="A33" s="7" t="s">
        <v>1008</v>
      </c>
      <c r="B33" s="404" t="s">
        <v>1011</v>
      </c>
      <c r="C33" s="404"/>
      <c r="D33" s="404"/>
      <c r="E33" s="404"/>
      <c r="F33" s="5">
        <f t="shared" si="1"/>
        <v>2177</v>
      </c>
      <c r="G33" s="9">
        <f t="shared" si="2"/>
        <v>2649.409</v>
      </c>
      <c r="H33" s="12" t="s">
        <v>991</v>
      </c>
      <c r="I33" s="413">
        <f t="shared" si="3"/>
        <v>518126</v>
      </c>
      <c r="J33" s="413"/>
      <c r="K33" s="13">
        <v>2177</v>
      </c>
    </row>
    <row r="34" spans="1:11" ht="18" customHeight="1">
      <c r="A34" s="7" t="s">
        <v>1008</v>
      </c>
      <c r="B34" s="404" t="s">
        <v>1012</v>
      </c>
      <c r="C34" s="404"/>
      <c r="D34" s="404"/>
      <c r="E34" s="404"/>
      <c r="F34" s="5">
        <f t="shared" si="1"/>
        <v>1172</v>
      </c>
      <c r="G34" s="9">
        <f t="shared" si="2"/>
        <v>1426.324</v>
      </c>
      <c r="H34" s="12" t="s">
        <v>991</v>
      </c>
      <c r="I34" s="413">
        <f t="shared" si="3"/>
        <v>278936</v>
      </c>
      <c r="J34" s="413"/>
      <c r="K34" s="13">
        <v>1172</v>
      </c>
    </row>
    <row r="35" spans="1:11" ht="18" customHeight="1">
      <c r="A35" s="7" t="s">
        <v>1008</v>
      </c>
      <c r="B35" s="404" t="s">
        <v>979</v>
      </c>
      <c r="C35" s="404"/>
      <c r="D35" s="404"/>
      <c r="E35" s="404"/>
      <c r="F35" s="5">
        <f t="shared" si="1"/>
        <v>59</v>
      </c>
      <c r="G35" s="9">
        <f t="shared" si="2"/>
        <v>71.80300000000001</v>
      </c>
      <c r="H35" s="12" t="s">
        <v>991</v>
      </c>
      <c r="I35" s="413">
        <f t="shared" si="3"/>
        <v>14042</v>
      </c>
      <c r="J35" s="413"/>
      <c r="K35" s="13">
        <v>59</v>
      </c>
    </row>
    <row r="36" spans="1:11" ht="18" customHeight="1">
      <c r="A36" s="7" t="s">
        <v>1008</v>
      </c>
      <c r="B36" s="404" t="s">
        <v>980</v>
      </c>
      <c r="C36" s="404"/>
      <c r="D36" s="404"/>
      <c r="E36" s="404"/>
      <c r="F36" s="5">
        <f t="shared" si="1"/>
        <v>67</v>
      </c>
      <c r="G36" s="9">
        <f t="shared" si="2"/>
        <v>81.539</v>
      </c>
      <c r="H36" s="12" t="s">
        <v>991</v>
      </c>
      <c r="I36" s="413">
        <f t="shared" si="3"/>
        <v>15946</v>
      </c>
      <c r="J36" s="413"/>
      <c r="K36" s="13">
        <v>67</v>
      </c>
    </row>
    <row r="37" spans="1:11" ht="18" customHeight="1">
      <c r="A37" s="7" t="s">
        <v>1013</v>
      </c>
      <c r="B37" s="404" t="s">
        <v>1014</v>
      </c>
      <c r="C37" s="404"/>
      <c r="D37" s="404"/>
      <c r="E37" s="404"/>
      <c r="F37" s="5">
        <f t="shared" si="1"/>
        <v>47</v>
      </c>
      <c r="G37" s="9">
        <f t="shared" si="2"/>
        <v>57.199000000000005</v>
      </c>
      <c r="H37" s="12" t="s">
        <v>991</v>
      </c>
      <c r="I37" s="413">
        <f t="shared" si="3"/>
        <v>11186</v>
      </c>
      <c r="J37" s="413"/>
      <c r="K37" s="13">
        <v>47</v>
      </c>
    </row>
    <row r="38" spans="1:11" ht="18" customHeight="1">
      <c r="A38" s="7" t="s">
        <v>1013</v>
      </c>
      <c r="B38" s="404" t="s">
        <v>1015</v>
      </c>
      <c r="C38" s="404"/>
      <c r="D38" s="404"/>
      <c r="E38" s="404"/>
      <c r="F38" s="5">
        <f t="shared" si="1"/>
        <v>590</v>
      </c>
      <c r="G38" s="9">
        <f t="shared" si="2"/>
        <v>718.0300000000001</v>
      </c>
      <c r="H38" s="12" t="s">
        <v>991</v>
      </c>
      <c r="I38" s="413">
        <f t="shared" si="3"/>
        <v>140420</v>
      </c>
      <c r="J38" s="413"/>
      <c r="K38" s="13">
        <v>590</v>
      </c>
    </row>
    <row r="39" spans="1:11" ht="18" customHeight="1">
      <c r="A39" s="7" t="s">
        <v>1013</v>
      </c>
      <c r="B39" s="404" t="s">
        <v>1016</v>
      </c>
      <c r="C39" s="404"/>
      <c r="D39" s="404"/>
      <c r="E39" s="404"/>
      <c r="F39" s="5">
        <f t="shared" si="1"/>
        <v>252</v>
      </c>
      <c r="G39" s="9">
        <f t="shared" si="2"/>
        <v>306.684</v>
      </c>
      <c r="H39" s="12" t="s">
        <v>991</v>
      </c>
      <c r="I39" s="413">
        <f t="shared" si="3"/>
        <v>59976</v>
      </c>
      <c r="J39" s="413"/>
      <c r="K39" s="13">
        <v>252</v>
      </c>
    </row>
    <row r="40" spans="1:11" ht="18" customHeight="1">
      <c r="A40" s="7" t="s">
        <v>1013</v>
      </c>
      <c r="B40" s="404" t="s">
        <v>1017</v>
      </c>
      <c r="C40" s="404"/>
      <c r="D40" s="404"/>
      <c r="E40" s="404"/>
      <c r="F40" s="5">
        <f t="shared" si="1"/>
        <v>335</v>
      </c>
      <c r="G40" s="9">
        <f t="shared" si="2"/>
        <v>407.69500000000005</v>
      </c>
      <c r="H40" s="12" t="s">
        <v>991</v>
      </c>
      <c r="I40" s="413">
        <f t="shared" si="3"/>
        <v>79730</v>
      </c>
      <c r="J40" s="413"/>
      <c r="K40" s="13">
        <v>335</v>
      </c>
    </row>
    <row r="41" spans="1:11" ht="18" customHeight="1">
      <c r="A41" s="7" t="s">
        <v>1013</v>
      </c>
      <c r="B41" s="404" t="s">
        <v>981</v>
      </c>
      <c r="C41" s="404"/>
      <c r="D41" s="404"/>
      <c r="E41" s="404"/>
      <c r="F41" s="5">
        <f t="shared" si="1"/>
        <v>418</v>
      </c>
      <c r="G41" s="9">
        <f t="shared" si="2"/>
        <v>508.706</v>
      </c>
      <c r="H41" s="12" t="s">
        <v>991</v>
      </c>
      <c r="I41" s="413">
        <f t="shared" si="3"/>
        <v>99484</v>
      </c>
      <c r="J41" s="413"/>
      <c r="K41" s="13">
        <v>418</v>
      </c>
    </row>
    <row r="42" spans="1:11" ht="18" customHeight="1">
      <c r="A42" s="7" t="s">
        <v>1013</v>
      </c>
      <c r="B42" s="404" t="s">
        <v>1018</v>
      </c>
      <c r="C42" s="404"/>
      <c r="D42" s="404"/>
      <c r="E42" s="404"/>
      <c r="F42" s="5">
        <f t="shared" si="1"/>
        <v>252</v>
      </c>
      <c r="G42" s="9">
        <f t="shared" si="2"/>
        <v>306.684</v>
      </c>
      <c r="H42" s="12" t="s">
        <v>991</v>
      </c>
      <c r="I42" s="413">
        <f t="shared" si="3"/>
        <v>59976</v>
      </c>
      <c r="J42" s="413"/>
      <c r="K42" s="13">
        <v>252</v>
      </c>
    </row>
    <row r="43" spans="1:11" ht="18" customHeight="1">
      <c r="A43" s="7" t="s">
        <v>1013</v>
      </c>
      <c r="B43" s="404" t="s">
        <v>1019</v>
      </c>
      <c r="C43" s="404"/>
      <c r="D43" s="404"/>
      <c r="E43" s="404"/>
      <c r="F43" s="5">
        <v>23</v>
      </c>
      <c r="G43" s="9">
        <f t="shared" si="2"/>
        <v>27.991000000000003</v>
      </c>
      <c r="H43" s="12" t="s">
        <v>991</v>
      </c>
      <c r="I43" s="413">
        <f t="shared" si="3"/>
        <v>3094</v>
      </c>
      <c r="J43" s="413"/>
      <c r="K43" s="13">
        <v>13</v>
      </c>
    </row>
    <row r="44" spans="1:11" ht="18" customHeight="1">
      <c r="A44" s="14"/>
      <c r="B44" s="409"/>
      <c r="C44" s="409"/>
      <c r="D44" s="409"/>
      <c r="E44" s="409"/>
      <c r="F44" s="16"/>
      <c r="G44" s="15"/>
      <c r="H44" s="17" t="s">
        <v>991</v>
      </c>
      <c r="I44" s="417">
        <f t="shared" si="3"/>
        <v>0</v>
      </c>
      <c r="J44" s="417"/>
      <c r="K44" s="18"/>
    </row>
    <row r="45" spans="1:11" ht="18" customHeight="1">
      <c r="A45" s="14"/>
      <c r="B45" s="409"/>
      <c r="C45" s="409"/>
      <c r="D45" s="409"/>
      <c r="E45" s="409"/>
      <c r="F45" s="16"/>
      <c r="G45" s="15"/>
      <c r="H45" s="17" t="s">
        <v>991</v>
      </c>
      <c r="I45" s="417">
        <f t="shared" si="3"/>
        <v>0</v>
      </c>
      <c r="J45" s="417"/>
      <c r="K45" s="18"/>
    </row>
    <row r="46" spans="1:11" ht="18" customHeight="1">
      <c r="A46" s="14"/>
      <c r="B46" s="409"/>
      <c r="C46" s="409"/>
      <c r="D46" s="409"/>
      <c r="E46" s="409"/>
      <c r="F46" s="16"/>
      <c r="G46" s="15"/>
      <c r="H46" s="17" t="s">
        <v>991</v>
      </c>
      <c r="I46" s="417">
        <f t="shared" si="3"/>
        <v>0</v>
      </c>
      <c r="J46" s="417"/>
      <c r="K46" s="18"/>
    </row>
    <row r="47" spans="1:11" ht="18" customHeight="1">
      <c r="A47" s="14"/>
      <c r="B47" s="409"/>
      <c r="C47" s="409"/>
      <c r="D47" s="409"/>
      <c r="E47" s="409"/>
      <c r="F47" s="16"/>
      <c r="G47" s="15"/>
      <c r="H47" s="17" t="s">
        <v>991</v>
      </c>
      <c r="I47" s="417">
        <f t="shared" si="3"/>
        <v>0</v>
      </c>
      <c r="J47" s="417"/>
      <c r="K47" s="18"/>
    </row>
    <row r="48" spans="1:11" ht="18" customHeight="1">
      <c r="A48" s="14"/>
      <c r="B48" s="409"/>
      <c r="C48" s="409"/>
      <c r="D48" s="409"/>
      <c r="E48" s="409"/>
      <c r="F48" s="16"/>
      <c r="G48" s="15"/>
      <c r="H48" s="17" t="s">
        <v>991</v>
      </c>
      <c r="I48" s="417">
        <f t="shared" si="3"/>
        <v>0</v>
      </c>
      <c r="J48" s="417"/>
      <c r="K48" s="18"/>
    </row>
    <row r="49" spans="1:11" ht="18" customHeight="1">
      <c r="A49" s="14"/>
      <c r="B49" s="409"/>
      <c r="C49" s="409"/>
      <c r="D49" s="409"/>
      <c r="E49" s="409"/>
      <c r="F49" s="16"/>
      <c r="G49" s="15"/>
      <c r="H49" s="17" t="s">
        <v>991</v>
      </c>
      <c r="I49" s="417">
        <f t="shared" si="3"/>
        <v>0</v>
      </c>
      <c r="J49" s="417"/>
      <c r="K49" s="18"/>
    </row>
    <row r="50" spans="1:11" ht="18" customHeight="1">
      <c r="A50" s="14"/>
      <c r="B50" s="409"/>
      <c r="C50" s="409"/>
      <c r="D50" s="409"/>
      <c r="E50" s="409"/>
      <c r="F50" s="16"/>
      <c r="G50" s="15"/>
      <c r="H50" s="17" t="s">
        <v>991</v>
      </c>
      <c r="I50" s="417">
        <f t="shared" si="3"/>
        <v>0</v>
      </c>
      <c r="J50" s="417"/>
      <c r="K50" s="18"/>
    </row>
    <row r="51" spans="1:11" ht="18" customHeight="1">
      <c r="A51" s="14"/>
      <c r="B51" s="409"/>
      <c r="C51" s="409"/>
      <c r="D51" s="409"/>
      <c r="E51" s="409"/>
      <c r="F51" s="16"/>
      <c r="G51" s="15"/>
      <c r="H51" s="17" t="s">
        <v>991</v>
      </c>
      <c r="I51" s="417">
        <f t="shared" si="3"/>
        <v>0</v>
      </c>
      <c r="J51" s="417"/>
      <c r="K51" s="18"/>
    </row>
    <row r="52" spans="1:11" ht="18" customHeight="1">
      <c r="A52" s="14"/>
      <c r="B52" s="409"/>
      <c r="C52" s="409"/>
      <c r="D52" s="409"/>
      <c r="E52" s="409"/>
      <c r="F52" s="16"/>
      <c r="G52" s="15"/>
      <c r="H52" s="17" t="s">
        <v>991</v>
      </c>
      <c r="I52" s="417">
        <f t="shared" si="3"/>
        <v>0</v>
      </c>
      <c r="J52" s="417"/>
      <c r="K52" s="18"/>
    </row>
    <row r="53" spans="1:11" ht="18" customHeight="1">
      <c r="A53" s="14"/>
      <c r="B53" s="409"/>
      <c r="C53" s="409"/>
      <c r="D53" s="409"/>
      <c r="E53" s="409"/>
      <c r="F53" s="16"/>
      <c r="G53" s="15"/>
      <c r="H53" s="17" t="s">
        <v>991</v>
      </c>
      <c r="I53" s="417">
        <f t="shared" si="3"/>
        <v>0</v>
      </c>
      <c r="J53" s="417"/>
      <c r="K53" s="18"/>
    </row>
    <row r="54" spans="1:11" ht="18" customHeight="1">
      <c r="A54" s="14"/>
      <c r="B54" s="409"/>
      <c r="C54" s="409"/>
      <c r="D54" s="409"/>
      <c r="E54" s="409"/>
      <c r="F54" s="16"/>
      <c r="G54" s="15"/>
      <c r="H54" s="17" t="s">
        <v>991</v>
      </c>
      <c r="I54" s="417">
        <f t="shared" si="3"/>
        <v>0</v>
      </c>
      <c r="J54" s="417"/>
      <c r="K54" s="18"/>
    </row>
    <row r="55" spans="1:11" ht="18" customHeight="1">
      <c r="A55" s="14"/>
      <c r="B55" s="409"/>
      <c r="C55" s="409"/>
      <c r="D55" s="409"/>
      <c r="E55" s="409"/>
      <c r="F55" s="16"/>
      <c r="G55" s="15"/>
      <c r="H55" s="17" t="s">
        <v>991</v>
      </c>
      <c r="I55" s="417">
        <f t="shared" si="3"/>
        <v>0</v>
      </c>
      <c r="J55" s="417"/>
      <c r="K55" s="18"/>
    </row>
    <row r="56" spans="1:11" ht="18" customHeight="1">
      <c r="A56" s="14"/>
      <c r="B56" s="409"/>
      <c r="C56" s="409"/>
      <c r="D56" s="409"/>
      <c r="E56" s="409"/>
      <c r="F56" s="16"/>
      <c r="G56" s="15"/>
      <c r="H56" s="17" t="s">
        <v>991</v>
      </c>
      <c r="I56" s="417">
        <f t="shared" si="3"/>
        <v>0</v>
      </c>
      <c r="J56" s="417"/>
      <c r="K56" s="18"/>
    </row>
    <row r="57" spans="1:11" ht="18" customHeight="1">
      <c r="A57" s="14"/>
      <c r="B57" s="409"/>
      <c r="C57" s="409"/>
      <c r="D57" s="409"/>
      <c r="E57" s="409"/>
      <c r="F57" s="16"/>
      <c r="G57" s="15"/>
      <c r="H57" s="17" t="s">
        <v>991</v>
      </c>
      <c r="I57" s="417">
        <f t="shared" si="3"/>
        <v>0</v>
      </c>
      <c r="J57" s="417"/>
      <c r="K57" s="18"/>
    </row>
    <row r="58" spans="1:11" ht="18" customHeight="1">
      <c r="A58" s="14"/>
      <c r="B58" s="409"/>
      <c r="C58" s="409"/>
      <c r="D58" s="409"/>
      <c r="E58" s="409"/>
      <c r="F58" s="16"/>
      <c r="G58" s="15"/>
      <c r="H58" s="17" t="s">
        <v>991</v>
      </c>
      <c r="I58" s="417">
        <f t="shared" si="3"/>
        <v>0</v>
      </c>
      <c r="J58" s="417"/>
      <c r="K58" s="18"/>
    </row>
    <row r="59" spans="1:11" ht="18" customHeight="1">
      <c r="A59" s="14"/>
      <c r="B59" s="409"/>
      <c r="C59" s="409"/>
      <c r="D59" s="409"/>
      <c r="E59" s="409"/>
      <c r="F59" s="16"/>
      <c r="G59" s="15"/>
      <c r="H59" s="17" t="s">
        <v>991</v>
      </c>
      <c r="I59" s="417">
        <f t="shared" si="3"/>
        <v>0</v>
      </c>
      <c r="J59" s="417"/>
      <c r="K59" s="18"/>
    </row>
    <row r="60" spans="1:11" ht="18" customHeight="1">
      <c r="A60" s="14"/>
      <c r="B60" s="409"/>
      <c r="C60" s="409"/>
      <c r="D60" s="409"/>
      <c r="E60" s="409"/>
      <c r="F60" s="16"/>
      <c r="G60" s="15"/>
      <c r="H60" s="17" t="s">
        <v>991</v>
      </c>
      <c r="I60" s="417">
        <f t="shared" si="3"/>
        <v>0</v>
      </c>
      <c r="J60" s="417"/>
      <c r="K60" s="18"/>
    </row>
    <row r="61" spans="1:11" ht="18" customHeight="1">
      <c r="A61" s="14"/>
      <c r="B61" s="409"/>
      <c r="C61" s="409"/>
      <c r="D61" s="409"/>
      <c r="E61" s="409"/>
      <c r="F61" s="16"/>
      <c r="G61" s="15"/>
      <c r="H61" s="17" t="s">
        <v>991</v>
      </c>
      <c r="I61" s="417">
        <f t="shared" si="3"/>
        <v>0</v>
      </c>
      <c r="J61" s="417"/>
      <c r="K61" s="18"/>
    </row>
    <row r="62" spans="1:11" ht="18" customHeight="1">
      <c r="A62" s="14"/>
      <c r="B62" s="409"/>
      <c r="C62" s="409"/>
      <c r="D62" s="409"/>
      <c r="E62" s="409"/>
      <c r="F62" s="16"/>
      <c r="G62" s="15"/>
      <c r="H62" s="17" t="s">
        <v>991</v>
      </c>
      <c r="I62" s="417">
        <f t="shared" si="3"/>
        <v>0</v>
      </c>
      <c r="J62" s="417"/>
      <c r="K62" s="18"/>
    </row>
    <row r="63" spans="1:11" ht="18" customHeight="1">
      <c r="A63" s="14"/>
      <c r="B63" s="409"/>
      <c r="C63" s="409"/>
      <c r="D63" s="409"/>
      <c r="E63" s="409"/>
      <c r="F63" s="16"/>
      <c r="G63" s="15"/>
      <c r="H63" s="17" t="s">
        <v>991</v>
      </c>
      <c r="I63" s="417">
        <f t="shared" si="3"/>
        <v>0</v>
      </c>
      <c r="J63" s="417"/>
      <c r="K63" s="18"/>
    </row>
    <row r="64" spans="1:11" ht="18" customHeight="1">
      <c r="A64" s="14"/>
      <c r="B64" s="409"/>
      <c r="C64" s="409"/>
      <c r="D64" s="409"/>
      <c r="E64" s="409"/>
      <c r="F64" s="16"/>
      <c r="G64" s="15"/>
      <c r="H64" s="17" t="s">
        <v>991</v>
      </c>
      <c r="I64" s="417">
        <f t="shared" si="3"/>
        <v>0</v>
      </c>
      <c r="J64" s="417"/>
      <c r="K64" s="18"/>
    </row>
    <row r="65" spans="1:11" ht="18" customHeight="1">
      <c r="A65" s="14"/>
      <c r="B65" s="409"/>
      <c r="C65" s="409"/>
      <c r="D65" s="409"/>
      <c r="E65" s="409"/>
      <c r="F65" s="16"/>
      <c r="G65" s="15"/>
      <c r="H65" s="17" t="s">
        <v>991</v>
      </c>
      <c r="I65" s="417">
        <f t="shared" si="3"/>
        <v>0</v>
      </c>
      <c r="J65" s="417"/>
      <c r="K65" s="18"/>
    </row>
    <row r="66" spans="1:11" ht="18" customHeight="1">
      <c r="A66" s="14"/>
      <c r="B66" s="409"/>
      <c r="C66" s="409"/>
      <c r="D66" s="409"/>
      <c r="E66" s="409"/>
      <c r="F66" s="16"/>
      <c r="G66" s="15"/>
      <c r="H66" s="17" t="s">
        <v>991</v>
      </c>
      <c r="I66" s="417">
        <f t="shared" si="3"/>
        <v>0</v>
      </c>
      <c r="J66" s="417"/>
      <c r="K66" s="18"/>
    </row>
  </sheetData>
  <sheetProtection password="CC06" sheet="1" objects="1" scenarios="1"/>
  <mergeCells count="127">
    <mergeCell ref="B64:E64"/>
    <mergeCell ref="I64:J64"/>
    <mergeCell ref="B65:E65"/>
    <mergeCell ref="I65:J65"/>
    <mergeCell ref="B66:E66"/>
    <mergeCell ref="I66:J66"/>
    <mergeCell ref="B61:E61"/>
    <mergeCell ref="I61:J61"/>
    <mergeCell ref="B62:E62"/>
    <mergeCell ref="I62:J62"/>
    <mergeCell ref="B63:E63"/>
    <mergeCell ref="I63:J63"/>
    <mergeCell ref="B58:E58"/>
    <mergeCell ref="I58:J58"/>
    <mergeCell ref="B59:E59"/>
    <mergeCell ref="I59:J59"/>
    <mergeCell ref="B60:E60"/>
    <mergeCell ref="I60:J60"/>
    <mergeCell ref="B55:E55"/>
    <mergeCell ref="I55:J55"/>
    <mergeCell ref="B56:E56"/>
    <mergeCell ref="I56:J56"/>
    <mergeCell ref="B57:E57"/>
    <mergeCell ref="I57:J57"/>
    <mergeCell ref="B52:E52"/>
    <mergeCell ref="I52:J52"/>
    <mergeCell ref="B53:E53"/>
    <mergeCell ref="I53:J53"/>
    <mergeCell ref="B54:E54"/>
    <mergeCell ref="I54:J54"/>
    <mergeCell ref="B49:E49"/>
    <mergeCell ref="I49:J49"/>
    <mergeCell ref="B50:E50"/>
    <mergeCell ref="I50:J50"/>
    <mergeCell ref="B51:E51"/>
    <mergeCell ref="I51:J51"/>
    <mergeCell ref="B46:E46"/>
    <mergeCell ref="I46:J46"/>
    <mergeCell ref="B47:E47"/>
    <mergeCell ref="I47:J47"/>
    <mergeCell ref="B48:E48"/>
    <mergeCell ref="I48:J48"/>
    <mergeCell ref="B43:E43"/>
    <mergeCell ref="I43:J43"/>
    <mergeCell ref="B44:E44"/>
    <mergeCell ref="I44:J44"/>
    <mergeCell ref="B45:E45"/>
    <mergeCell ref="I45:J45"/>
    <mergeCell ref="B40:E40"/>
    <mergeCell ref="I40:J40"/>
    <mergeCell ref="B41:E41"/>
    <mergeCell ref="I41:J41"/>
    <mergeCell ref="B42:E42"/>
    <mergeCell ref="I42:J42"/>
    <mergeCell ref="B37:E37"/>
    <mergeCell ref="I37:J37"/>
    <mergeCell ref="B38:E38"/>
    <mergeCell ref="I38:J38"/>
    <mergeCell ref="B39:E39"/>
    <mergeCell ref="I39:J39"/>
    <mergeCell ref="B34:E34"/>
    <mergeCell ref="I34:J34"/>
    <mergeCell ref="B35:E35"/>
    <mergeCell ref="I35:J35"/>
    <mergeCell ref="B36:E36"/>
    <mergeCell ref="I36:J36"/>
    <mergeCell ref="B31:E31"/>
    <mergeCell ref="I31:J31"/>
    <mergeCell ref="B32:E32"/>
    <mergeCell ref="I32:J32"/>
    <mergeCell ref="B33:E33"/>
    <mergeCell ref="I33:J33"/>
    <mergeCell ref="B28:E28"/>
    <mergeCell ref="I28:J28"/>
    <mergeCell ref="B29:E29"/>
    <mergeCell ref="I29:J29"/>
    <mergeCell ref="B30:E30"/>
    <mergeCell ref="I30:J30"/>
    <mergeCell ref="B25:E25"/>
    <mergeCell ref="I25:J25"/>
    <mergeCell ref="B26:E26"/>
    <mergeCell ref="I26:J26"/>
    <mergeCell ref="B27:E27"/>
    <mergeCell ref="I27:J27"/>
    <mergeCell ref="B22:E22"/>
    <mergeCell ref="I22:J22"/>
    <mergeCell ref="B23:E23"/>
    <mergeCell ref="I23:J23"/>
    <mergeCell ref="B24:E24"/>
    <mergeCell ref="I24:J24"/>
    <mergeCell ref="B19:E19"/>
    <mergeCell ref="I19:J19"/>
    <mergeCell ref="B20:E20"/>
    <mergeCell ref="I20:J20"/>
    <mergeCell ref="B21:E21"/>
    <mergeCell ref="I21:J21"/>
    <mergeCell ref="B16:E16"/>
    <mergeCell ref="I16:J16"/>
    <mergeCell ref="B17:E17"/>
    <mergeCell ref="I17:J17"/>
    <mergeCell ref="B18:E18"/>
    <mergeCell ref="I18:J18"/>
    <mergeCell ref="B13:E13"/>
    <mergeCell ref="I13:J13"/>
    <mergeCell ref="B14:E14"/>
    <mergeCell ref="I14:J14"/>
    <mergeCell ref="B15:E15"/>
    <mergeCell ref="I15:J15"/>
    <mergeCell ref="B10:E10"/>
    <mergeCell ref="I10:J10"/>
    <mergeCell ref="B11:E11"/>
    <mergeCell ref="I11:J11"/>
    <mergeCell ref="B12:E12"/>
    <mergeCell ref="I12:J12"/>
    <mergeCell ref="B7:E7"/>
    <mergeCell ref="I7:J7"/>
    <mergeCell ref="B8:E8"/>
    <mergeCell ref="I8:J8"/>
    <mergeCell ref="B9:E9"/>
    <mergeCell ref="I9:J9"/>
    <mergeCell ref="A1:K2"/>
    <mergeCell ref="A3:K4"/>
    <mergeCell ref="A5:A6"/>
    <mergeCell ref="B5:E6"/>
    <mergeCell ref="H5:H6"/>
    <mergeCell ref="I5:K5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Cinalli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Cinalli</dc:creator>
  <cp:keywords/>
  <dc:description/>
  <cp:lastModifiedBy>Enrico Cinalli</cp:lastModifiedBy>
  <cp:lastPrinted>2016-07-09T09:20:03Z</cp:lastPrinted>
  <dcterms:created xsi:type="dcterms:W3CDTF">2007-06-08T21:03:43Z</dcterms:created>
  <dcterms:modified xsi:type="dcterms:W3CDTF">2016-07-09T09:20:45Z</dcterms:modified>
  <cp:category/>
  <cp:version/>
  <cp:contentType/>
  <cp:contentStatus/>
</cp:coreProperties>
</file>